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7.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2.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7.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8.xml" ContentType="application/vnd.ms-excel.controlproperties+xml"/>
  <Override PartName="/xl/ctrlProps/ctrlProp19.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saveExternalLinkValues="0" codeName="ThisWorkbook"/>
  <mc:AlternateContent xmlns:mc="http://schemas.openxmlformats.org/markup-compatibility/2006">
    <mc:Choice Requires="x15">
      <x15ac:absPath xmlns:x15ac="http://schemas.microsoft.com/office/spreadsheetml/2010/11/ac" url="C:\Munka\Diákolimpia\2023-2024\DÖNTŐ\Új\"/>
    </mc:Choice>
  </mc:AlternateContent>
  <xr:revisionPtr revIDLastSave="0" documentId="13_ncr:1_{7A7C1C4B-E1B3-443D-BD02-8979DCE326C1}" xr6:coauthVersionLast="47" xr6:coauthVersionMax="47" xr10:uidLastSave="{00000000-0000-0000-0000-000000000000}"/>
  <bookViews>
    <workbookView xWindow="-108" yWindow="-108" windowWidth="23256" windowHeight="13176" tabRatio="884" activeTab="2" xr2:uid="{00000000-000D-0000-FFFF-FFFF00000000}"/>
  </bookViews>
  <sheets>
    <sheet name="Altalanos" sheetId="1" r:id="rId1"/>
    <sheet name="Birók" sheetId="2" r:id="rId2"/>
    <sheet name="Játékrend 5 kcs." sheetId="313" r:id="rId3"/>
    <sheet name="Lány 5A ELO" sheetId="9" r:id="rId4"/>
    <sheet name="Lány 5A" sheetId="11" r:id="rId5"/>
    <sheet name="Lány 5A vigasz" sheetId="10" r:id="rId6"/>
    <sheet name="Lány 5B ELO" sheetId="231" r:id="rId7"/>
    <sheet name="Lány 5B " sheetId="241" r:id="rId8"/>
    <sheet name="Lány 5B vigasz" sheetId="240" r:id="rId9"/>
    <sheet name="Fiú 5A ELO" sheetId="279" r:id="rId10"/>
    <sheet name="Fiú 5A" sheetId="288" r:id="rId11"/>
    <sheet name="Fiú 5A vigasz" sheetId="287" r:id="rId12"/>
    <sheet name="Fiú 5B ELO" sheetId="303" r:id="rId13"/>
    <sheet name="Fiú 5B" sheetId="312" r:id="rId14"/>
    <sheet name="Fiú 5B vigasz" sheetId="311" r:id="rId15"/>
  </sheet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9">'Fiú 5A ELO'!$1:$6</definedName>
    <definedName name="_xlnm.Print_Titles" localSheetId="12">'Fiú 5B ELO'!$1:$6</definedName>
    <definedName name="_xlnm.Print_Titles" localSheetId="3">'Lány 5A ELO'!$1:$6</definedName>
    <definedName name="_xlnm.Print_Titles" localSheetId="6">'Lány 5B ELO'!$1:$6</definedName>
    <definedName name="_xlnm.Print_Area" localSheetId="1">Birók!$A$1:$N$29</definedName>
    <definedName name="_xlnm.Print_Area" localSheetId="10">'Fiú 5A'!$A$1:$R$79</definedName>
    <definedName name="_xlnm.Print_Area" localSheetId="9">'Fiú 5A ELO'!$A$1:$Q$134</definedName>
    <definedName name="_xlnm.Print_Area" localSheetId="11">'Fiú 5A vigasz'!$A$1:$R$57</definedName>
    <definedName name="_xlnm.Print_Area" localSheetId="13">'Fiú 5B'!$A$1:$R$79</definedName>
    <definedName name="_xlnm.Print_Area" localSheetId="12">'Fiú 5B ELO'!$A$1:$Q$134</definedName>
    <definedName name="_xlnm.Print_Area" localSheetId="14">'Fiú 5B vigasz'!$A$1:$R$57</definedName>
    <definedName name="_xlnm.Print_Area" localSheetId="4">'Lány 5A'!$A$1:$R$79</definedName>
    <definedName name="_xlnm.Print_Area" localSheetId="3">'Lány 5A ELO'!$A$1:$Q$134</definedName>
    <definedName name="_xlnm.Print_Area" localSheetId="5">'Lány 5A vigasz'!$A$1:$R$57</definedName>
    <definedName name="_xlnm.Print_Area" localSheetId="7">'Lány 5B '!$A$1:$R$80</definedName>
    <definedName name="_xlnm.Print_Area" localSheetId="6">'Lány 5B ELO'!$A$1:$Q$134</definedName>
    <definedName name="_xlnm.Print_Area" localSheetId="8">'Lány 5B vigasz'!$A$1:$R$79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12" l="1"/>
  <c r="E2" i="311"/>
  <c r="C2" i="303"/>
  <c r="R79" i="312"/>
  <c r="F75" i="312" s="1"/>
  <c r="I69" i="312"/>
  <c r="G69" i="312"/>
  <c r="F69" i="312"/>
  <c r="D69" i="312"/>
  <c r="C69" i="312"/>
  <c r="B69" i="312"/>
  <c r="K68" i="312"/>
  <c r="I67" i="312"/>
  <c r="G67" i="312"/>
  <c r="F67" i="312"/>
  <c r="D67" i="312"/>
  <c r="C67" i="312"/>
  <c r="B67" i="312"/>
  <c r="M66" i="312"/>
  <c r="I65" i="312"/>
  <c r="G65" i="312"/>
  <c r="F65" i="312"/>
  <c r="D65" i="312"/>
  <c r="C65" i="312"/>
  <c r="B65" i="312"/>
  <c r="K64" i="312"/>
  <c r="I63" i="312"/>
  <c r="G63" i="312"/>
  <c r="F63" i="312"/>
  <c r="D63" i="312"/>
  <c r="C63" i="312"/>
  <c r="B63" i="312"/>
  <c r="O62" i="312"/>
  <c r="I61" i="312"/>
  <c r="G61" i="312"/>
  <c r="F61" i="312"/>
  <c r="D61" i="312"/>
  <c r="C61" i="312"/>
  <c r="B61" i="312"/>
  <c r="K60" i="312"/>
  <c r="I59" i="312"/>
  <c r="G59" i="312"/>
  <c r="F59" i="312"/>
  <c r="D59" i="312"/>
  <c r="C59" i="312"/>
  <c r="B59" i="312"/>
  <c r="M58" i="312"/>
  <c r="I57" i="312"/>
  <c r="G57" i="312"/>
  <c r="F57" i="312"/>
  <c r="D57" i="312"/>
  <c r="C57" i="312"/>
  <c r="B57" i="312"/>
  <c r="K56" i="312"/>
  <c r="I55" i="312"/>
  <c r="G55" i="312"/>
  <c r="F55" i="312"/>
  <c r="D55" i="312"/>
  <c r="C55" i="312"/>
  <c r="B55" i="312"/>
  <c r="Q54"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O46" i="312"/>
  <c r="I45" i="312"/>
  <c r="G45" i="312"/>
  <c r="F45" i="312"/>
  <c r="D45" i="312"/>
  <c r="C45" i="312"/>
  <c r="B45" i="312"/>
  <c r="K44" i="312"/>
  <c r="I43" i="312"/>
  <c r="G43" i="312"/>
  <c r="F43" i="312"/>
  <c r="D43" i="312"/>
  <c r="C43" i="312"/>
  <c r="B43" i="312"/>
  <c r="M42" i="312"/>
  <c r="I41" i="312"/>
  <c r="G41" i="312"/>
  <c r="F41" i="312"/>
  <c r="D41" i="312"/>
  <c r="C41" i="312"/>
  <c r="B41" i="312"/>
  <c r="K40" i="312"/>
  <c r="I39" i="312"/>
  <c r="G39" i="312"/>
  <c r="F39" i="312"/>
  <c r="D39" i="312"/>
  <c r="C39" i="312"/>
  <c r="B39" i="312"/>
  <c r="Q38" i="312"/>
  <c r="I37" i="312"/>
  <c r="G37" i="312"/>
  <c r="F37" i="312"/>
  <c r="D37" i="312"/>
  <c r="C37" i="312"/>
  <c r="B37" i="312"/>
  <c r="K36" i="312"/>
  <c r="I35" i="312"/>
  <c r="G35" i="312"/>
  <c r="F35" i="312"/>
  <c r="D35" i="312"/>
  <c r="C35" i="312"/>
  <c r="B35" i="312"/>
  <c r="M34" i="312"/>
  <c r="I33" i="312"/>
  <c r="G33" i="312"/>
  <c r="F33" i="312"/>
  <c r="D33" i="312"/>
  <c r="C33" i="312"/>
  <c r="B33" i="312"/>
  <c r="K32" i="312"/>
  <c r="I31" i="312"/>
  <c r="G31" i="312"/>
  <c r="F31" i="312"/>
  <c r="D31" i="312"/>
  <c r="C31" i="312"/>
  <c r="B31" i="312"/>
  <c r="O30" i="312"/>
  <c r="I29" i="312"/>
  <c r="G29" i="312"/>
  <c r="F29" i="312"/>
  <c r="D29" i="312"/>
  <c r="C29" i="312"/>
  <c r="B29" i="312"/>
  <c r="K28" i="312"/>
  <c r="I27" i="312"/>
  <c r="G27" i="312"/>
  <c r="F27" i="312"/>
  <c r="D27" i="312"/>
  <c r="C27" i="312"/>
  <c r="B27" i="312"/>
  <c r="M26" i="312"/>
  <c r="I25" i="312"/>
  <c r="G25" i="312"/>
  <c r="F25" i="312"/>
  <c r="D25" i="312"/>
  <c r="C25" i="312"/>
  <c r="B25" i="312"/>
  <c r="K24" i="312"/>
  <c r="I23" i="312"/>
  <c r="G23" i="312"/>
  <c r="F23" i="312"/>
  <c r="D23" i="312"/>
  <c r="C23" i="312"/>
  <c r="B23" i="312"/>
  <c r="Q22" i="312"/>
  <c r="I21" i="312"/>
  <c r="G21" i="312"/>
  <c r="F21" i="312"/>
  <c r="D21" i="312"/>
  <c r="C21" i="312"/>
  <c r="B21" i="312"/>
  <c r="K20" i="312"/>
  <c r="I19" i="312"/>
  <c r="G19" i="312"/>
  <c r="F19" i="312"/>
  <c r="D19" i="312"/>
  <c r="C19" i="312"/>
  <c r="B19" i="312"/>
  <c r="M18" i="312"/>
  <c r="I17" i="312"/>
  <c r="G17" i="312"/>
  <c r="F17" i="312"/>
  <c r="D17" i="312"/>
  <c r="C17" i="312"/>
  <c r="B17" i="312"/>
  <c r="U16" i="312"/>
  <c r="K16" i="312"/>
  <c r="I15" i="312"/>
  <c r="G15" i="312"/>
  <c r="F15" i="312"/>
  <c r="D15" i="312"/>
  <c r="C15" i="312"/>
  <c r="B15" i="312"/>
  <c r="O14" i="312"/>
  <c r="I13" i="312"/>
  <c r="G13" i="312"/>
  <c r="F13" i="312"/>
  <c r="D13" i="312"/>
  <c r="C13" i="312"/>
  <c r="B13" i="312"/>
  <c r="K12" i="312"/>
  <c r="I11" i="312"/>
  <c r="G11" i="312"/>
  <c r="F11" i="312"/>
  <c r="D11" i="312"/>
  <c r="C11" i="312"/>
  <c r="B11" i="312"/>
  <c r="M10" i="312"/>
  <c r="I9" i="312"/>
  <c r="G9" i="312"/>
  <c r="D9" i="312"/>
  <c r="C9" i="312"/>
  <c r="B9" i="312"/>
  <c r="U7" i="312"/>
  <c r="I7" i="312"/>
  <c r="G7" i="312"/>
  <c r="F7" i="312"/>
  <c r="K8" i="312" s="1"/>
  <c r="D7" i="312"/>
  <c r="C7" i="312"/>
  <c r="B7" i="312"/>
  <c r="Y5" i="312"/>
  <c r="R4" i="312"/>
  <c r="O79" i="312" s="1"/>
  <c r="G4" i="312"/>
  <c r="A4" i="312"/>
  <c r="Y3" i="312"/>
  <c r="A1" i="312"/>
  <c r="R57" i="311"/>
  <c r="I37" i="311"/>
  <c r="G37" i="311"/>
  <c r="F37" i="311"/>
  <c r="D37" i="311"/>
  <c r="C37" i="311"/>
  <c r="B37" i="311"/>
  <c r="K36" i="311"/>
  <c r="I35" i="311"/>
  <c r="G35" i="311"/>
  <c r="F35" i="311"/>
  <c r="D35" i="311"/>
  <c r="C35" i="311"/>
  <c r="B35" i="311"/>
  <c r="M34" i="311"/>
  <c r="I33" i="311"/>
  <c r="G33" i="311"/>
  <c r="F33" i="311"/>
  <c r="D33" i="311"/>
  <c r="C33" i="311"/>
  <c r="B33" i="311"/>
  <c r="K32" i="311"/>
  <c r="I31" i="311"/>
  <c r="G31" i="311"/>
  <c r="F31" i="311"/>
  <c r="D31" i="311"/>
  <c r="C31" i="311"/>
  <c r="B31" i="311"/>
  <c r="O30" i="311"/>
  <c r="I29" i="311"/>
  <c r="G29" i="311"/>
  <c r="F29" i="311"/>
  <c r="D29" i="311"/>
  <c r="C29" i="311"/>
  <c r="B29" i="311"/>
  <c r="K28" i="311"/>
  <c r="I27" i="311"/>
  <c r="G27" i="311"/>
  <c r="F27" i="311"/>
  <c r="D27" i="311"/>
  <c r="C27" i="311"/>
  <c r="B27" i="311"/>
  <c r="M26" i="311"/>
  <c r="I25" i="311"/>
  <c r="G25" i="311"/>
  <c r="F25" i="311"/>
  <c r="D25" i="311"/>
  <c r="C25" i="311"/>
  <c r="B25" i="311"/>
  <c r="K24" i="311"/>
  <c r="I23" i="311"/>
  <c r="G23" i="311"/>
  <c r="F23" i="311"/>
  <c r="D23" i="311"/>
  <c r="C23" i="311"/>
  <c r="B23" i="311"/>
  <c r="Q22" i="311"/>
  <c r="I21" i="311"/>
  <c r="G21" i="311"/>
  <c r="F21" i="311"/>
  <c r="D21" i="311"/>
  <c r="C21" i="311"/>
  <c r="B21" i="311"/>
  <c r="K20" i="311"/>
  <c r="I19" i="311"/>
  <c r="G19" i="311"/>
  <c r="F19" i="311"/>
  <c r="D19" i="311"/>
  <c r="C19" i="311"/>
  <c r="B19" i="311"/>
  <c r="M18" i="311"/>
  <c r="I17" i="311"/>
  <c r="G17" i="311"/>
  <c r="F17" i="311"/>
  <c r="D17" i="311"/>
  <c r="C17" i="311"/>
  <c r="B17" i="311"/>
  <c r="U16" i="311"/>
  <c r="K16" i="311"/>
  <c r="I15" i="311"/>
  <c r="G15" i="311"/>
  <c r="F15" i="311"/>
  <c r="D15" i="311"/>
  <c r="C15" i="311"/>
  <c r="B15" i="311"/>
  <c r="O14" i="311"/>
  <c r="I13" i="311"/>
  <c r="G13" i="311"/>
  <c r="F13" i="311"/>
  <c r="D13" i="311"/>
  <c r="C13" i="311"/>
  <c r="B13" i="311"/>
  <c r="K12" i="311"/>
  <c r="I11" i="311"/>
  <c r="G11" i="311"/>
  <c r="F11" i="311"/>
  <c r="D11" i="311"/>
  <c r="C11" i="311"/>
  <c r="B11" i="311"/>
  <c r="M10" i="311"/>
  <c r="I9" i="311"/>
  <c r="G9" i="311"/>
  <c r="F9" i="311"/>
  <c r="D9" i="311"/>
  <c r="C9" i="311"/>
  <c r="B9" i="311"/>
  <c r="K8" i="311"/>
  <c r="U7" i="311"/>
  <c r="I7" i="311"/>
  <c r="G7" i="311"/>
  <c r="F7" i="311"/>
  <c r="D7" i="311"/>
  <c r="C7" i="311"/>
  <c r="B7" i="311"/>
  <c r="Y5" i="311"/>
  <c r="R4" i="311"/>
  <c r="O57" i="311"/>
  <c r="G4" i="311"/>
  <c r="A4" i="311"/>
  <c r="Y3" i="311"/>
  <c r="Q6" i="311"/>
  <c r="A1" i="311"/>
  <c r="P156" i="303"/>
  <c r="M156" i="303" s="1"/>
  <c r="L156" i="303"/>
  <c r="K156" i="303"/>
  <c r="J156" i="303"/>
  <c r="P155" i="303"/>
  <c r="M155" i="303"/>
  <c r="L155" i="303"/>
  <c r="K155" i="303"/>
  <c r="J155" i="303"/>
  <c r="P154" i="303"/>
  <c r="M154" i="303"/>
  <c r="L154" i="303"/>
  <c r="K154" i="303"/>
  <c r="J154" i="303"/>
  <c r="P153" i="303"/>
  <c r="M153" i="303" s="1"/>
  <c r="L153" i="303"/>
  <c r="K153" i="303"/>
  <c r="J153" i="303"/>
  <c r="P152" i="303"/>
  <c r="M152" i="303" s="1"/>
  <c r="L152" i="303"/>
  <c r="K152" i="303"/>
  <c r="J152" i="303"/>
  <c r="P151" i="303"/>
  <c r="M151" i="303" s="1"/>
  <c r="L151" i="303"/>
  <c r="K151" i="303"/>
  <c r="J151" i="303"/>
  <c r="P150" i="303"/>
  <c r="M150" i="303"/>
  <c r="L150" i="303"/>
  <c r="K150" i="303"/>
  <c r="J150" i="303"/>
  <c r="P149" i="303"/>
  <c r="M149" i="303"/>
  <c r="L149" i="303"/>
  <c r="K149" i="303"/>
  <c r="J149" i="303"/>
  <c r="P148" i="303"/>
  <c r="M148" i="303" s="1"/>
  <c r="L148" i="303"/>
  <c r="K148" i="303"/>
  <c r="J148" i="303"/>
  <c r="P147" i="303"/>
  <c r="M147" i="303" s="1"/>
  <c r="L147" i="303"/>
  <c r="K147" i="303"/>
  <c r="J147" i="303"/>
  <c r="P146" i="303"/>
  <c r="M146" i="303" s="1"/>
  <c r="L146" i="303"/>
  <c r="K146" i="303"/>
  <c r="J146" i="303"/>
  <c r="P145" i="303"/>
  <c r="M145" i="303"/>
  <c r="L145" i="303"/>
  <c r="K145" i="303"/>
  <c r="J145" i="303"/>
  <c r="P144" i="303"/>
  <c r="M144" i="303" s="1"/>
  <c r="L144" i="303"/>
  <c r="K144" i="303"/>
  <c r="J144" i="303"/>
  <c r="P143" i="303"/>
  <c r="M143" i="303"/>
  <c r="L143" i="303"/>
  <c r="K143" i="303"/>
  <c r="J143" i="303"/>
  <c r="P142" i="303"/>
  <c r="M142" i="303" s="1"/>
  <c r="L142" i="303"/>
  <c r="K142" i="303"/>
  <c r="J142" i="303"/>
  <c r="P141" i="303"/>
  <c r="M141" i="303" s="1"/>
  <c r="L141" i="303"/>
  <c r="K141" i="303"/>
  <c r="J141" i="303"/>
  <c r="P140" i="303"/>
  <c r="M140" i="303" s="1"/>
  <c r="L140" i="303"/>
  <c r="K140" i="303"/>
  <c r="J140" i="303"/>
  <c r="P139" i="303"/>
  <c r="M139" i="303"/>
  <c r="L139" i="303"/>
  <c r="K139" i="303"/>
  <c r="J139" i="303"/>
  <c r="P138" i="303"/>
  <c r="M138" i="303"/>
  <c r="L138" i="303"/>
  <c r="K138" i="303"/>
  <c r="J138" i="303"/>
  <c r="P137" i="303"/>
  <c r="M137" i="303" s="1"/>
  <c r="L137" i="303"/>
  <c r="K137" i="303"/>
  <c r="J137" i="303"/>
  <c r="P136" i="303"/>
  <c r="M136" i="303" s="1"/>
  <c r="L136" i="303"/>
  <c r="K136" i="303"/>
  <c r="J136" i="303"/>
  <c r="P135" i="303"/>
  <c r="M135" i="303" s="1"/>
  <c r="L135" i="303"/>
  <c r="K135" i="303"/>
  <c r="J135" i="303"/>
  <c r="P134" i="303"/>
  <c r="M134" i="303"/>
  <c r="L134" i="303"/>
  <c r="K134" i="303"/>
  <c r="J134" i="303"/>
  <c r="P133" i="303"/>
  <c r="M133" i="303"/>
  <c r="L133" i="303"/>
  <c r="K133" i="303"/>
  <c r="J133" i="303"/>
  <c r="P132" i="303"/>
  <c r="M132" i="303" s="1"/>
  <c r="L132" i="303"/>
  <c r="K132" i="303"/>
  <c r="J132" i="303"/>
  <c r="P131" i="303"/>
  <c r="M131" i="303" s="1"/>
  <c r="L131" i="303"/>
  <c r="K131" i="303"/>
  <c r="J131" i="303"/>
  <c r="P130" i="303"/>
  <c r="M130" i="303" s="1"/>
  <c r="L130" i="303"/>
  <c r="K130" i="303"/>
  <c r="J130" i="303"/>
  <c r="P129" i="303"/>
  <c r="M129" i="303"/>
  <c r="L129" i="303"/>
  <c r="K129" i="303"/>
  <c r="J129" i="303"/>
  <c r="P128" i="303"/>
  <c r="M128" i="303" s="1"/>
  <c r="L128" i="303"/>
  <c r="K128" i="303"/>
  <c r="J128" i="303"/>
  <c r="P127" i="303"/>
  <c r="M127" i="303"/>
  <c r="L127" i="303"/>
  <c r="K127" i="303"/>
  <c r="J127" i="303"/>
  <c r="P126" i="303"/>
  <c r="M126" i="303" s="1"/>
  <c r="L126" i="303"/>
  <c r="K126" i="303"/>
  <c r="J126" i="303"/>
  <c r="P125" i="303"/>
  <c r="M125" i="303" s="1"/>
  <c r="L125" i="303"/>
  <c r="K125" i="303"/>
  <c r="J125" i="303"/>
  <c r="P124" i="303"/>
  <c r="M124" i="303" s="1"/>
  <c r="L124" i="303"/>
  <c r="K124" i="303"/>
  <c r="J124" i="303"/>
  <c r="P123" i="303"/>
  <c r="M123" i="303"/>
  <c r="L123" i="303"/>
  <c r="K123" i="303"/>
  <c r="J123" i="303"/>
  <c r="P122" i="303"/>
  <c r="M122" i="303"/>
  <c r="L122" i="303"/>
  <c r="K122" i="303"/>
  <c r="J122" i="303"/>
  <c r="P121" i="303"/>
  <c r="M121" i="303" s="1"/>
  <c r="L121" i="303"/>
  <c r="K121" i="303"/>
  <c r="J121" i="303"/>
  <c r="P120" i="303"/>
  <c r="M120" i="303" s="1"/>
  <c r="L120" i="303"/>
  <c r="K120" i="303"/>
  <c r="J120" i="303"/>
  <c r="P119" i="303"/>
  <c r="M119" i="303" s="1"/>
  <c r="L119" i="303"/>
  <c r="K119" i="303"/>
  <c r="J119" i="303"/>
  <c r="P118" i="303"/>
  <c r="M118" i="303"/>
  <c r="L118" i="303"/>
  <c r="K118" i="303"/>
  <c r="J118" i="303"/>
  <c r="P117" i="303"/>
  <c r="M117" i="303"/>
  <c r="L117" i="303"/>
  <c r="K117" i="303"/>
  <c r="J117" i="303"/>
  <c r="P116" i="303"/>
  <c r="M116" i="303" s="1"/>
  <c r="L116" i="303"/>
  <c r="K116" i="303"/>
  <c r="J116" i="303"/>
  <c r="P115" i="303"/>
  <c r="M115" i="303" s="1"/>
  <c r="L115" i="303"/>
  <c r="K115" i="303"/>
  <c r="J115" i="303"/>
  <c r="P114" i="303"/>
  <c r="M114" i="303" s="1"/>
  <c r="L114" i="303"/>
  <c r="K114" i="303"/>
  <c r="J114" i="303"/>
  <c r="P113" i="303"/>
  <c r="M113" i="303"/>
  <c r="L113" i="303"/>
  <c r="K113" i="303"/>
  <c r="J113" i="303"/>
  <c r="P112" i="303"/>
  <c r="M112" i="303" s="1"/>
  <c r="L112" i="303"/>
  <c r="K112" i="303"/>
  <c r="J112" i="303"/>
  <c r="P111" i="303"/>
  <c r="M111" i="303"/>
  <c r="L111" i="303"/>
  <c r="K111" i="303"/>
  <c r="J111" i="303"/>
  <c r="P110" i="303"/>
  <c r="M110" i="303" s="1"/>
  <c r="L110" i="303"/>
  <c r="K110" i="303"/>
  <c r="J110" i="303"/>
  <c r="P109" i="303"/>
  <c r="M109" i="303" s="1"/>
  <c r="L109" i="303"/>
  <c r="K109" i="303"/>
  <c r="J109" i="303"/>
  <c r="P108" i="303"/>
  <c r="M108" i="303" s="1"/>
  <c r="L108" i="303"/>
  <c r="K108" i="303"/>
  <c r="J108" i="303"/>
  <c r="P107" i="303"/>
  <c r="M107" i="303"/>
  <c r="L107" i="303"/>
  <c r="K107" i="303"/>
  <c r="J107" i="303"/>
  <c r="P106" i="303"/>
  <c r="M106" i="303"/>
  <c r="L106" i="303"/>
  <c r="K106" i="303"/>
  <c r="J106" i="303"/>
  <c r="P105" i="303"/>
  <c r="M105" i="303" s="1"/>
  <c r="L105" i="303"/>
  <c r="K105" i="303"/>
  <c r="J105" i="303"/>
  <c r="P104" i="303"/>
  <c r="M104" i="303" s="1"/>
  <c r="L104" i="303"/>
  <c r="K104" i="303"/>
  <c r="J104" i="303"/>
  <c r="P103" i="303"/>
  <c r="M103" i="303" s="1"/>
  <c r="L103" i="303"/>
  <c r="K103" i="303"/>
  <c r="J103" i="303"/>
  <c r="P102" i="303"/>
  <c r="M102" i="303"/>
  <c r="L102" i="303"/>
  <c r="K102" i="303"/>
  <c r="J102" i="303"/>
  <c r="P101" i="303"/>
  <c r="M101" i="303"/>
  <c r="L101" i="303"/>
  <c r="K101" i="303"/>
  <c r="J101" i="303"/>
  <c r="P100" i="303"/>
  <c r="M100" i="303" s="1"/>
  <c r="L100" i="303"/>
  <c r="K100" i="303"/>
  <c r="J100" i="303"/>
  <c r="P99" i="303"/>
  <c r="M99" i="303" s="1"/>
  <c r="L99" i="303"/>
  <c r="K99" i="303"/>
  <c r="J99" i="303"/>
  <c r="P98" i="303"/>
  <c r="M98" i="303" s="1"/>
  <c r="L98" i="303"/>
  <c r="K98" i="303"/>
  <c r="J98" i="303"/>
  <c r="P97" i="303"/>
  <c r="M97" i="303"/>
  <c r="L97" i="303"/>
  <c r="K97" i="303"/>
  <c r="J97" i="303"/>
  <c r="P96" i="303"/>
  <c r="M96" i="303" s="1"/>
  <c r="L96" i="303"/>
  <c r="K96" i="303"/>
  <c r="J96" i="303"/>
  <c r="P95" i="303"/>
  <c r="M95" i="303"/>
  <c r="L95" i="303"/>
  <c r="K95" i="303"/>
  <c r="J95" i="303"/>
  <c r="P94" i="303"/>
  <c r="M94" i="303" s="1"/>
  <c r="L94" i="303"/>
  <c r="K94" i="303"/>
  <c r="J94" i="303"/>
  <c r="P93" i="303"/>
  <c r="M93" i="303" s="1"/>
  <c r="L93" i="303"/>
  <c r="K93" i="303"/>
  <c r="J93" i="303"/>
  <c r="P92" i="303"/>
  <c r="M92" i="303" s="1"/>
  <c r="L92" i="303"/>
  <c r="K92" i="303"/>
  <c r="J92" i="303"/>
  <c r="P91" i="303"/>
  <c r="M91" i="303"/>
  <c r="L91" i="303"/>
  <c r="K91" i="303"/>
  <c r="J91" i="303"/>
  <c r="P90" i="303"/>
  <c r="M90" i="303"/>
  <c r="L90" i="303"/>
  <c r="K90" i="303"/>
  <c r="J90" i="303"/>
  <c r="P89" i="303"/>
  <c r="M89" i="303" s="1"/>
  <c r="L89" i="303"/>
  <c r="K89" i="303"/>
  <c r="J89" i="303"/>
  <c r="P88" i="303"/>
  <c r="M88" i="303" s="1"/>
  <c r="L88" i="303"/>
  <c r="K88" i="303"/>
  <c r="J88" i="303"/>
  <c r="P87" i="303"/>
  <c r="M87" i="303" s="1"/>
  <c r="L87" i="303"/>
  <c r="K87" i="303"/>
  <c r="J87" i="303"/>
  <c r="P86" i="303"/>
  <c r="M86" i="303"/>
  <c r="L86" i="303"/>
  <c r="K86" i="303"/>
  <c r="J86" i="303"/>
  <c r="P85" i="303"/>
  <c r="M85" i="303"/>
  <c r="L85" i="303"/>
  <c r="K85" i="303"/>
  <c r="J85" i="303"/>
  <c r="P84" i="303"/>
  <c r="M84" i="303" s="1"/>
  <c r="L84" i="303"/>
  <c r="K84" i="303"/>
  <c r="J84" i="303"/>
  <c r="P83" i="303"/>
  <c r="M83" i="303" s="1"/>
  <c r="L83" i="303"/>
  <c r="K83" i="303"/>
  <c r="J83" i="303"/>
  <c r="P82" i="303"/>
  <c r="M82" i="303" s="1"/>
  <c r="L82" i="303"/>
  <c r="K82" i="303"/>
  <c r="J82" i="303"/>
  <c r="P81" i="303"/>
  <c r="M81" i="303"/>
  <c r="L81" i="303"/>
  <c r="K81" i="303"/>
  <c r="J81" i="303"/>
  <c r="P80" i="303"/>
  <c r="M80" i="303" s="1"/>
  <c r="L80" i="303"/>
  <c r="K80" i="303"/>
  <c r="J80" i="303"/>
  <c r="P79" i="303"/>
  <c r="M79" i="303"/>
  <c r="L79" i="303"/>
  <c r="K79" i="303"/>
  <c r="J79" i="303"/>
  <c r="P78" i="303"/>
  <c r="M78" i="303" s="1"/>
  <c r="L78" i="303"/>
  <c r="K78" i="303"/>
  <c r="J78" i="303"/>
  <c r="P77" i="303"/>
  <c r="M77" i="303" s="1"/>
  <c r="L77" i="303"/>
  <c r="K77" i="303"/>
  <c r="J77" i="303"/>
  <c r="P76" i="303"/>
  <c r="M76" i="303" s="1"/>
  <c r="L76" i="303"/>
  <c r="K76" i="303"/>
  <c r="J76" i="303"/>
  <c r="P75" i="303"/>
  <c r="M75" i="303"/>
  <c r="L75" i="303"/>
  <c r="K75" i="303"/>
  <c r="J75" i="303"/>
  <c r="P74" i="303"/>
  <c r="M74" i="303"/>
  <c r="L74" i="303"/>
  <c r="K74" i="303"/>
  <c r="J74" i="303"/>
  <c r="P73" i="303"/>
  <c r="M73" i="303" s="1"/>
  <c r="L73" i="303"/>
  <c r="K73" i="303"/>
  <c r="J73" i="303"/>
  <c r="P72" i="303"/>
  <c r="M72" i="303" s="1"/>
  <c r="L72" i="303"/>
  <c r="K72" i="303"/>
  <c r="J72" i="303"/>
  <c r="P71" i="303"/>
  <c r="M71" i="303" s="1"/>
  <c r="L71" i="303"/>
  <c r="K71" i="303"/>
  <c r="J71" i="303"/>
  <c r="P70" i="303"/>
  <c r="M70" i="303"/>
  <c r="L70" i="303"/>
  <c r="K70" i="303"/>
  <c r="J70" i="303"/>
  <c r="P69" i="303"/>
  <c r="M69" i="303"/>
  <c r="L69" i="303"/>
  <c r="K69" i="303"/>
  <c r="J69" i="303"/>
  <c r="P68" i="303"/>
  <c r="M68" i="303" s="1"/>
  <c r="L68" i="303"/>
  <c r="K68" i="303"/>
  <c r="J68" i="303"/>
  <c r="P67" i="303"/>
  <c r="M67" i="303" s="1"/>
  <c r="L67" i="303"/>
  <c r="K67" i="303"/>
  <c r="J67" i="303"/>
  <c r="P66" i="303"/>
  <c r="M66" i="303" s="1"/>
  <c r="L66" i="303"/>
  <c r="K66" i="303"/>
  <c r="J66" i="303"/>
  <c r="P65" i="303"/>
  <c r="M65" i="303"/>
  <c r="L65" i="303"/>
  <c r="K65" i="303"/>
  <c r="J65" i="303"/>
  <c r="P64" i="303"/>
  <c r="M64" i="303" s="1"/>
  <c r="L64" i="303"/>
  <c r="K64" i="303"/>
  <c r="J64" i="303"/>
  <c r="P63" i="303"/>
  <c r="M63" i="303"/>
  <c r="L63" i="303"/>
  <c r="K63" i="303"/>
  <c r="J63" i="303"/>
  <c r="P62" i="303"/>
  <c r="M62" i="303" s="1"/>
  <c r="L62" i="303"/>
  <c r="K62" i="303"/>
  <c r="J62" i="303"/>
  <c r="P61" i="303"/>
  <c r="M61" i="303" s="1"/>
  <c r="L61" i="303"/>
  <c r="K61" i="303"/>
  <c r="J61" i="303"/>
  <c r="P60" i="303"/>
  <c r="M60" i="303" s="1"/>
  <c r="L60" i="303"/>
  <c r="K60" i="303"/>
  <c r="J60" i="303"/>
  <c r="P59" i="303"/>
  <c r="M59" i="303"/>
  <c r="L59" i="303"/>
  <c r="K59" i="303"/>
  <c r="J59" i="303"/>
  <c r="P58" i="303"/>
  <c r="M58" i="303"/>
  <c r="L58" i="303"/>
  <c r="K58" i="303"/>
  <c r="J58" i="303"/>
  <c r="P57" i="303"/>
  <c r="M57" i="303" s="1"/>
  <c r="L57" i="303"/>
  <c r="K57" i="303"/>
  <c r="J57" i="303"/>
  <c r="P56" i="303"/>
  <c r="M56" i="303" s="1"/>
  <c r="L56" i="303"/>
  <c r="K56" i="303"/>
  <c r="J56" i="303"/>
  <c r="P55" i="303"/>
  <c r="M55" i="303" s="1"/>
  <c r="L55" i="303"/>
  <c r="K55" i="303"/>
  <c r="J55" i="303"/>
  <c r="P54" i="303"/>
  <c r="M54" i="303"/>
  <c r="L54" i="303"/>
  <c r="K54" i="303"/>
  <c r="J54" i="303"/>
  <c r="P53" i="303"/>
  <c r="M53" i="303"/>
  <c r="L53" i="303"/>
  <c r="K53" i="303"/>
  <c r="J53" i="303"/>
  <c r="P52" i="303"/>
  <c r="M52" i="303" s="1"/>
  <c r="L52" i="303"/>
  <c r="K52" i="303"/>
  <c r="J52" i="303"/>
  <c r="P51" i="303"/>
  <c r="M51" i="303" s="1"/>
  <c r="L51" i="303"/>
  <c r="K51" i="303"/>
  <c r="J51" i="303"/>
  <c r="P50" i="303"/>
  <c r="M50" i="303" s="1"/>
  <c r="L50" i="303"/>
  <c r="K50" i="303"/>
  <c r="J50" i="303"/>
  <c r="P49" i="303"/>
  <c r="M49" i="303"/>
  <c r="L49" i="303"/>
  <c r="K49" i="303"/>
  <c r="J49" i="303"/>
  <c r="P48" i="303"/>
  <c r="M48" i="303" s="1"/>
  <c r="L48" i="303"/>
  <c r="K48" i="303"/>
  <c r="J48" i="303"/>
  <c r="P47" i="303"/>
  <c r="M47" i="303"/>
  <c r="L47" i="303"/>
  <c r="K47" i="303"/>
  <c r="J47" i="303"/>
  <c r="P46" i="303"/>
  <c r="M46" i="303" s="1"/>
  <c r="L46" i="303"/>
  <c r="K46" i="303"/>
  <c r="J46" i="303"/>
  <c r="P45" i="303"/>
  <c r="M45" i="303" s="1"/>
  <c r="L45" i="303"/>
  <c r="K45" i="303"/>
  <c r="J45" i="303"/>
  <c r="P44" i="303"/>
  <c r="M44" i="303" s="1"/>
  <c r="L44" i="303"/>
  <c r="K44" i="303"/>
  <c r="J44" i="303"/>
  <c r="P43" i="303"/>
  <c r="M43" i="303"/>
  <c r="L43" i="303"/>
  <c r="K43" i="303"/>
  <c r="J43" i="303"/>
  <c r="P42" i="303"/>
  <c r="M42" i="303"/>
  <c r="L42" i="303"/>
  <c r="K42" i="303"/>
  <c r="J42" i="303"/>
  <c r="P41" i="303"/>
  <c r="M41" i="303" s="1"/>
  <c r="L41" i="303"/>
  <c r="K41" i="303"/>
  <c r="J41" i="303"/>
  <c r="P40" i="303"/>
  <c r="M40" i="303" s="1"/>
  <c r="L40" i="303"/>
  <c r="K40" i="303"/>
  <c r="J40" i="303"/>
  <c r="H5" i="303"/>
  <c r="D5" i="303"/>
  <c r="C5" i="303"/>
  <c r="A5" i="303"/>
  <c r="A1" i="303"/>
  <c r="E2" i="288"/>
  <c r="E2" i="287"/>
  <c r="C2" i="279"/>
  <c r="R79" i="288"/>
  <c r="I69" i="288"/>
  <c r="G69" i="288"/>
  <c r="F69" i="288"/>
  <c r="D69" i="288"/>
  <c r="C69" i="288"/>
  <c r="B69" i="288"/>
  <c r="K68" i="288"/>
  <c r="I67" i="288"/>
  <c r="G67" i="288"/>
  <c r="D67" i="288"/>
  <c r="C67" i="288"/>
  <c r="B67" i="288"/>
  <c r="M66" i="288"/>
  <c r="I65" i="288"/>
  <c r="G65" i="288"/>
  <c r="F65" i="288"/>
  <c r="D65" i="288"/>
  <c r="C65" i="288"/>
  <c r="B65" i="288"/>
  <c r="I63" i="288"/>
  <c r="G63" i="288"/>
  <c r="D63" i="288"/>
  <c r="C63" i="288"/>
  <c r="B63" i="288"/>
  <c r="O62" i="288"/>
  <c r="I61" i="288"/>
  <c r="G61" i="288"/>
  <c r="F61" i="288"/>
  <c r="D61" i="288"/>
  <c r="C61" i="288"/>
  <c r="B61" i="288"/>
  <c r="K60" i="288"/>
  <c r="I59" i="288"/>
  <c r="G59" i="288"/>
  <c r="F59" i="288"/>
  <c r="D59" i="288"/>
  <c r="C59" i="288"/>
  <c r="B59" i="288"/>
  <c r="M58" i="288"/>
  <c r="I57" i="288"/>
  <c r="G57" i="288"/>
  <c r="D57" i="288"/>
  <c r="C57" i="288"/>
  <c r="B57" i="288"/>
  <c r="I55" i="288"/>
  <c r="G55" i="288"/>
  <c r="F55" i="288"/>
  <c r="K56" i="288" s="1"/>
  <c r="D55" i="288"/>
  <c r="C55" i="288"/>
  <c r="B55" i="288"/>
  <c r="Q54" i="288"/>
  <c r="I53" i="288"/>
  <c r="G53" i="288"/>
  <c r="F53" i="288"/>
  <c r="D53" i="288"/>
  <c r="C53" i="288"/>
  <c r="B53" i="288"/>
  <c r="K52" i="288"/>
  <c r="I51" i="288"/>
  <c r="G51" i="288"/>
  <c r="D51" i="288"/>
  <c r="C51" i="288"/>
  <c r="B51" i="288"/>
  <c r="M50" i="288"/>
  <c r="I49" i="288"/>
  <c r="G49" i="288"/>
  <c r="F49" i="288"/>
  <c r="D49" i="288"/>
  <c r="C49" i="288"/>
  <c r="B49" i="288"/>
  <c r="K48" i="288"/>
  <c r="I47" i="288"/>
  <c r="G47" i="288"/>
  <c r="F47" i="288"/>
  <c r="D47" i="288"/>
  <c r="C47" i="288"/>
  <c r="B47" i="288"/>
  <c r="O46" i="288"/>
  <c r="I45" i="288"/>
  <c r="G45" i="288"/>
  <c r="F45" i="288"/>
  <c r="D45" i="288"/>
  <c r="C45" i="288"/>
  <c r="B45" i="288"/>
  <c r="K44" i="288"/>
  <c r="I43" i="288"/>
  <c r="G43" i="288"/>
  <c r="F43" i="288"/>
  <c r="D43" i="288"/>
  <c r="C43" i="288"/>
  <c r="B43" i="288"/>
  <c r="M42" i="288"/>
  <c r="I41" i="288"/>
  <c r="G41" i="288"/>
  <c r="D41" i="288"/>
  <c r="C41" i="288"/>
  <c r="B41" i="288"/>
  <c r="I39" i="288"/>
  <c r="G39" i="288"/>
  <c r="F39" i="288"/>
  <c r="K40" i="288" s="1"/>
  <c r="D39" i="288"/>
  <c r="C39" i="288"/>
  <c r="B39" i="288"/>
  <c r="Q38" i="288"/>
  <c r="I37" i="288"/>
  <c r="G37" i="288"/>
  <c r="F37" i="288"/>
  <c r="D37" i="288"/>
  <c r="C37" i="288"/>
  <c r="B37" i="288"/>
  <c r="K36" i="288"/>
  <c r="I35" i="288"/>
  <c r="G35" i="288"/>
  <c r="D35" i="288"/>
  <c r="C35" i="288"/>
  <c r="B35" i="288"/>
  <c r="M34" i="288"/>
  <c r="I33" i="288"/>
  <c r="G33" i="288"/>
  <c r="F33" i="288"/>
  <c r="D33" i="288"/>
  <c r="C33" i="288"/>
  <c r="B33" i="288"/>
  <c r="K32" i="288"/>
  <c r="I31" i="288"/>
  <c r="G31" i="288"/>
  <c r="D31" i="288"/>
  <c r="C31" i="288"/>
  <c r="B31" i="288"/>
  <c r="O30" i="288"/>
  <c r="I29" i="288"/>
  <c r="G29" i="288"/>
  <c r="F29" i="288"/>
  <c r="D29" i="288"/>
  <c r="C29" i="288"/>
  <c r="B29" i="288"/>
  <c r="K28" i="288"/>
  <c r="I27" i="288"/>
  <c r="G27" i="288"/>
  <c r="F27" i="288"/>
  <c r="D27" i="288"/>
  <c r="C27" i="288"/>
  <c r="B27" i="288"/>
  <c r="M26" i="288"/>
  <c r="I25" i="288"/>
  <c r="G25" i="288"/>
  <c r="D25" i="288"/>
  <c r="C25" i="288"/>
  <c r="B25" i="288"/>
  <c r="I23" i="288"/>
  <c r="G23" i="288"/>
  <c r="F23" i="288"/>
  <c r="K24" i="288" s="1"/>
  <c r="D23" i="288"/>
  <c r="C23" i="288"/>
  <c r="B23" i="288"/>
  <c r="Q22" i="288"/>
  <c r="I21" i="288"/>
  <c r="G21" i="288"/>
  <c r="F21" i="288"/>
  <c r="D21" i="288"/>
  <c r="C21" i="288"/>
  <c r="B21" i="288"/>
  <c r="K20" i="288"/>
  <c r="I19" i="288"/>
  <c r="G19" i="288"/>
  <c r="D19" i="288"/>
  <c r="C19" i="288"/>
  <c r="B19" i="288"/>
  <c r="M18" i="288"/>
  <c r="I17" i="288"/>
  <c r="G17" i="288"/>
  <c r="F17" i="288"/>
  <c r="D17" i="288"/>
  <c r="C17" i="288"/>
  <c r="B17" i="288"/>
  <c r="U16" i="288"/>
  <c r="K16" i="288"/>
  <c r="I15" i="288"/>
  <c r="G15" i="288"/>
  <c r="F15" i="288"/>
  <c r="D15" i="288"/>
  <c r="C15" i="288"/>
  <c r="B15" i="288"/>
  <c r="O14" i="288"/>
  <c r="I13" i="288"/>
  <c r="G13" i="288"/>
  <c r="F13" i="288"/>
  <c r="D13" i="288"/>
  <c r="C13" i="288"/>
  <c r="B13" i="288"/>
  <c r="K12" i="288"/>
  <c r="I11" i="288"/>
  <c r="G11" i="288"/>
  <c r="F11" i="288"/>
  <c r="D11" i="288"/>
  <c r="C11" i="288"/>
  <c r="B11" i="288"/>
  <c r="M10" i="288"/>
  <c r="I9" i="288"/>
  <c r="G9" i="288"/>
  <c r="D9" i="288"/>
  <c r="C9" i="288"/>
  <c r="B9" i="288"/>
  <c r="U7" i="288"/>
  <c r="I7" i="288"/>
  <c r="G7" i="288"/>
  <c r="F7" i="288"/>
  <c r="K8" i="288" s="1"/>
  <c r="D7" i="288"/>
  <c r="C7" i="288"/>
  <c r="B7" i="288"/>
  <c r="Y5" i="288"/>
  <c r="R4" i="288"/>
  <c r="O79" i="288" s="1"/>
  <c r="G4" i="288"/>
  <c r="A4" i="288"/>
  <c r="Y3" i="288"/>
  <c r="Q41" i="288" s="1"/>
  <c r="A1" i="288"/>
  <c r="R57" i="287"/>
  <c r="F50" i="287" s="1"/>
  <c r="I37" i="287"/>
  <c r="G37" i="287"/>
  <c r="F37" i="287"/>
  <c r="D37" i="287"/>
  <c r="C37" i="287"/>
  <c r="B37" i="287"/>
  <c r="K36" i="287"/>
  <c r="I35" i="287"/>
  <c r="G35" i="287"/>
  <c r="F35" i="287"/>
  <c r="D35" i="287"/>
  <c r="C35" i="287"/>
  <c r="B35" i="287"/>
  <c r="M34" i="287"/>
  <c r="I33" i="287"/>
  <c r="G33" i="287"/>
  <c r="F33" i="287"/>
  <c r="D33" i="287"/>
  <c r="C33" i="287"/>
  <c r="B33" i="287"/>
  <c r="K32" i="287"/>
  <c r="I31" i="287"/>
  <c r="G31" i="287"/>
  <c r="F31" i="287"/>
  <c r="D31" i="287"/>
  <c r="C31" i="287"/>
  <c r="B31" i="287"/>
  <c r="O30" i="287"/>
  <c r="I29" i="287"/>
  <c r="G29" i="287"/>
  <c r="F29" i="287"/>
  <c r="D29" i="287"/>
  <c r="C29" i="287"/>
  <c r="B29" i="287"/>
  <c r="K28" i="287"/>
  <c r="I27" i="287"/>
  <c r="G27" i="287"/>
  <c r="F27" i="287"/>
  <c r="D27" i="287"/>
  <c r="C27" i="287"/>
  <c r="B27" i="287"/>
  <c r="M26" i="287"/>
  <c r="I25" i="287"/>
  <c r="G25" i="287"/>
  <c r="F25" i="287"/>
  <c r="D25" i="287"/>
  <c r="C25" i="287"/>
  <c r="B25" i="287"/>
  <c r="K24" i="287"/>
  <c r="I23" i="287"/>
  <c r="G23" i="287"/>
  <c r="F23" i="287"/>
  <c r="D23" i="287"/>
  <c r="C23" i="287"/>
  <c r="B23" i="287"/>
  <c r="Q22" i="287"/>
  <c r="I21" i="287"/>
  <c r="G21" i="287"/>
  <c r="F21" i="287"/>
  <c r="D21" i="287"/>
  <c r="C21" i="287"/>
  <c r="B21" i="287"/>
  <c r="K20" i="287"/>
  <c r="I19" i="287"/>
  <c r="G19" i="287"/>
  <c r="F19" i="287"/>
  <c r="D19" i="287"/>
  <c r="C19" i="287"/>
  <c r="B19" i="287"/>
  <c r="M18" i="287"/>
  <c r="I17" i="287"/>
  <c r="G17" i="287"/>
  <c r="F17" i="287"/>
  <c r="D17" i="287"/>
  <c r="C17" i="287"/>
  <c r="B17" i="287"/>
  <c r="U16" i="287"/>
  <c r="K16" i="287"/>
  <c r="I15" i="287"/>
  <c r="G15" i="287"/>
  <c r="F15" i="287"/>
  <c r="D15" i="287"/>
  <c r="C15" i="287"/>
  <c r="B15" i="287"/>
  <c r="O14" i="287"/>
  <c r="I13" i="287"/>
  <c r="G13" i="287"/>
  <c r="F13" i="287"/>
  <c r="D13" i="287"/>
  <c r="C13" i="287"/>
  <c r="B13" i="287"/>
  <c r="K12" i="287"/>
  <c r="I11" i="287"/>
  <c r="G11" i="287"/>
  <c r="F11" i="287"/>
  <c r="D11" i="287"/>
  <c r="C11" i="287"/>
  <c r="B11" i="287"/>
  <c r="M10" i="287"/>
  <c r="I9" i="287"/>
  <c r="G9" i="287"/>
  <c r="F9" i="287"/>
  <c r="D9" i="287"/>
  <c r="C9" i="287"/>
  <c r="B9" i="287"/>
  <c r="K8" i="287"/>
  <c r="U7" i="287"/>
  <c r="I7" i="287"/>
  <c r="G7" i="287"/>
  <c r="F7" i="287"/>
  <c r="D7" i="287"/>
  <c r="C7" i="287"/>
  <c r="B7" i="287"/>
  <c r="Y5" i="287"/>
  <c r="AC1" i="287" s="1"/>
  <c r="R4" i="287"/>
  <c r="O57" i="287"/>
  <c r="G4" i="287"/>
  <c r="A4" i="287"/>
  <c r="Y3" i="287"/>
  <c r="Q6" i="287"/>
  <c r="A1" i="287"/>
  <c r="P156" i="279"/>
  <c r="M156" i="279"/>
  <c r="L156" i="279"/>
  <c r="K156" i="279"/>
  <c r="J156" i="279"/>
  <c r="P155" i="279"/>
  <c r="M155" i="279"/>
  <c r="L155" i="279"/>
  <c r="K155" i="279"/>
  <c r="J155" i="279"/>
  <c r="P154" i="279"/>
  <c r="M154" i="279" s="1"/>
  <c r="L154" i="279"/>
  <c r="K154" i="279"/>
  <c r="J154" i="279"/>
  <c r="P153" i="279"/>
  <c r="M153" i="279" s="1"/>
  <c r="L153" i="279"/>
  <c r="K153" i="279"/>
  <c r="J153" i="279"/>
  <c r="P152" i="279"/>
  <c r="M152" i="279"/>
  <c r="L152" i="279"/>
  <c r="K152" i="279"/>
  <c r="J152" i="279"/>
  <c r="P151" i="279"/>
  <c r="M151" i="279"/>
  <c r="L151" i="279"/>
  <c r="K151" i="279"/>
  <c r="J151" i="279"/>
  <c r="P150" i="279"/>
  <c r="M150" i="279"/>
  <c r="L150" i="279"/>
  <c r="K150" i="279"/>
  <c r="J150" i="279"/>
  <c r="P149" i="279"/>
  <c r="M149" i="279" s="1"/>
  <c r="L149" i="279"/>
  <c r="K149" i="279"/>
  <c r="J149" i="279"/>
  <c r="P148" i="279"/>
  <c r="M148" i="279" s="1"/>
  <c r="L148" i="279"/>
  <c r="K148" i="279"/>
  <c r="J148" i="279"/>
  <c r="P147" i="279"/>
  <c r="M147" i="279"/>
  <c r="L147" i="279"/>
  <c r="K147" i="279"/>
  <c r="J147" i="279"/>
  <c r="P146" i="279"/>
  <c r="M146" i="279" s="1"/>
  <c r="L146" i="279"/>
  <c r="K146" i="279"/>
  <c r="J146" i="279"/>
  <c r="P145" i="279"/>
  <c r="M145" i="279" s="1"/>
  <c r="L145" i="279"/>
  <c r="K145" i="279"/>
  <c r="J145" i="279"/>
  <c r="P144" i="279"/>
  <c r="M144" i="279"/>
  <c r="L144" i="279"/>
  <c r="K144" i="279"/>
  <c r="J144" i="279"/>
  <c r="P143" i="279"/>
  <c r="M143" i="279"/>
  <c r="L143" i="279"/>
  <c r="K143" i="279"/>
  <c r="J143" i="279"/>
  <c r="P142" i="279"/>
  <c r="M142" i="279" s="1"/>
  <c r="L142" i="279"/>
  <c r="K142" i="279"/>
  <c r="J142" i="279"/>
  <c r="P141" i="279"/>
  <c r="M141" i="279" s="1"/>
  <c r="L141" i="279"/>
  <c r="K141" i="279"/>
  <c r="J141" i="279"/>
  <c r="P140" i="279"/>
  <c r="M140" i="279"/>
  <c r="L140" i="279"/>
  <c r="K140" i="279"/>
  <c r="J140" i="279"/>
  <c r="P139" i="279"/>
  <c r="M139" i="279"/>
  <c r="L139" i="279"/>
  <c r="K139" i="279"/>
  <c r="J139" i="279"/>
  <c r="P138" i="279"/>
  <c r="M138" i="279"/>
  <c r="L138" i="279"/>
  <c r="K138" i="279"/>
  <c r="J138" i="279"/>
  <c r="P137" i="279"/>
  <c r="M137" i="279" s="1"/>
  <c r="L137" i="279"/>
  <c r="K137" i="279"/>
  <c r="J137" i="279"/>
  <c r="P136" i="279"/>
  <c r="M136" i="279" s="1"/>
  <c r="L136" i="279"/>
  <c r="K136" i="279"/>
  <c r="J136" i="279"/>
  <c r="P135" i="279"/>
  <c r="M135" i="279"/>
  <c r="L135" i="279"/>
  <c r="K135" i="279"/>
  <c r="J135" i="279"/>
  <c r="P134" i="279"/>
  <c r="M134" i="279"/>
  <c r="L134" i="279"/>
  <c r="K134" i="279"/>
  <c r="J134" i="279"/>
  <c r="P133" i="279"/>
  <c r="M133" i="279" s="1"/>
  <c r="L133" i="279"/>
  <c r="K133" i="279"/>
  <c r="J133" i="279"/>
  <c r="P132" i="279"/>
  <c r="M132" i="279"/>
  <c r="L132" i="279"/>
  <c r="K132" i="279"/>
  <c r="J132" i="279"/>
  <c r="P131" i="279"/>
  <c r="M131" i="279" s="1"/>
  <c r="L131" i="279"/>
  <c r="K131" i="279"/>
  <c r="J131" i="279"/>
  <c r="P130" i="279"/>
  <c r="M130" i="279" s="1"/>
  <c r="L130" i="279"/>
  <c r="K130" i="279"/>
  <c r="J130" i="279"/>
  <c r="P129" i="279"/>
  <c r="M129" i="279" s="1"/>
  <c r="L129" i="279"/>
  <c r="K129" i="279"/>
  <c r="J129" i="279"/>
  <c r="P128" i="279"/>
  <c r="M128" i="279"/>
  <c r="L128" i="279"/>
  <c r="K128" i="279"/>
  <c r="J128" i="279"/>
  <c r="P127" i="279"/>
  <c r="M127" i="279"/>
  <c r="L127" i="279"/>
  <c r="K127" i="279"/>
  <c r="J127" i="279"/>
  <c r="P126" i="279"/>
  <c r="M126" i="279"/>
  <c r="L126" i="279"/>
  <c r="K126" i="279"/>
  <c r="J126" i="279"/>
  <c r="P125" i="279"/>
  <c r="M125" i="279" s="1"/>
  <c r="L125" i="279"/>
  <c r="K125" i="279"/>
  <c r="J125" i="279"/>
  <c r="P124" i="279"/>
  <c r="M124" i="279" s="1"/>
  <c r="L124" i="279"/>
  <c r="K124" i="279"/>
  <c r="J124" i="279"/>
  <c r="P123" i="279"/>
  <c r="M123" i="279"/>
  <c r="L123" i="279"/>
  <c r="K123" i="279"/>
  <c r="J123" i="279"/>
  <c r="P122" i="279"/>
  <c r="M122" i="279"/>
  <c r="L122" i="279"/>
  <c r="K122" i="279"/>
  <c r="J122" i="279"/>
  <c r="P121" i="279"/>
  <c r="M121" i="279" s="1"/>
  <c r="L121" i="279"/>
  <c r="K121" i="279"/>
  <c r="J121" i="279"/>
  <c r="P120" i="279"/>
  <c r="M120" i="279"/>
  <c r="L120" i="279"/>
  <c r="K120" i="279"/>
  <c r="J120" i="279"/>
  <c r="P119" i="279"/>
  <c r="M119" i="279" s="1"/>
  <c r="L119" i="279"/>
  <c r="K119" i="279"/>
  <c r="J119" i="279"/>
  <c r="P118" i="279"/>
  <c r="M118" i="279"/>
  <c r="L118" i="279"/>
  <c r="K118" i="279"/>
  <c r="J118" i="279"/>
  <c r="P117" i="279"/>
  <c r="M117" i="279" s="1"/>
  <c r="L117" i="279"/>
  <c r="K117" i="279"/>
  <c r="J117" i="279"/>
  <c r="P116" i="279"/>
  <c r="M116" i="279"/>
  <c r="L116" i="279"/>
  <c r="K116" i="279"/>
  <c r="J116" i="279"/>
  <c r="P115" i="279"/>
  <c r="M115" i="279"/>
  <c r="L115" i="279"/>
  <c r="K115" i="279"/>
  <c r="J115" i="279"/>
  <c r="P114" i="279"/>
  <c r="M114" i="279" s="1"/>
  <c r="L114" i="279"/>
  <c r="K114" i="279"/>
  <c r="J114" i="279"/>
  <c r="P113" i="279"/>
  <c r="M113" i="279" s="1"/>
  <c r="L113" i="279"/>
  <c r="K113" i="279"/>
  <c r="J113" i="279"/>
  <c r="P112" i="279"/>
  <c r="M112" i="279" s="1"/>
  <c r="L112" i="279"/>
  <c r="K112" i="279"/>
  <c r="J112" i="279"/>
  <c r="P111" i="279"/>
  <c r="M111" i="279"/>
  <c r="L111" i="279"/>
  <c r="K111" i="279"/>
  <c r="J111" i="279"/>
  <c r="P110" i="279"/>
  <c r="M110" i="279"/>
  <c r="L110" i="279"/>
  <c r="K110" i="279"/>
  <c r="J110" i="279"/>
  <c r="P109" i="279"/>
  <c r="M109" i="279" s="1"/>
  <c r="L109" i="279"/>
  <c r="K109" i="279"/>
  <c r="J109" i="279"/>
  <c r="P108" i="279"/>
  <c r="M108" i="279"/>
  <c r="L108" i="279"/>
  <c r="K108" i="279"/>
  <c r="J108" i="279"/>
  <c r="P107" i="279"/>
  <c r="M107" i="279" s="1"/>
  <c r="L107" i="279"/>
  <c r="K107" i="279"/>
  <c r="J107" i="279"/>
  <c r="P106" i="279"/>
  <c r="M106" i="279"/>
  <c r="L106" i="279"/>
  <c r="K106" i="279"/>
  <c r="J106" i="279"/>
  <c r="P105" i="279"/>
  <c r="M105" i="279" s="1"/>
  <c r="L105" i="279"/>
  <c r="K105" i="279"/>
  <c r="J105" i="279"/>
  <c r="P104" i="279"/>
  <c r="M104" i="279"/>
  <c r="L104" i="279"/>
  <c r="K104" i="279"/>
  <c r="J104" i="279"/>
  <c r="P103" i="279"/>
  <c r="M103" i="279"/>
  <c r="L103" i="279"/>
  <c r="K103" i="279"/>
  <c r="J103" i="279"/>
  <c r="P102" i="279"/>
  <c r="M102" i="279" s="1"/>
  <c r="L102" i="279"/>
  <c r="K102" i="279"/>
  <c r="J102" i="279"/>
  <c r="P101" i="279"/>
  <c r="M101" i="279" s="1"/>
  <c r="L101" i="279"/>
  <c r="K101" i="279"/>
  <c r="J101" i="279"/>
  <c r="P100" i="279"/>
  <c r="M100" i="279"/>
  <c r="L100" i="279"/>
  <c r="K100" i="279"/>
  <c r="J100" i="279"/>
  <c r="P99" i="279"/>
  <c r="M99" i="279"/>
  <c r="L99" i="279"/>
  <c r="K99" i="279"/>
  <c r="J99" i="279"/>
  <c r="P98" i="279"/>
  <c r="M98" i="279" s="1"/>
  <c r="L98" i="279"/>
  <c r="K98" i="279"/>
  <c r="J98" i="279"/>
  <c r="P97" i="279"/>
  <c r="M97" i="279" s="1"/>
  <c r="L97" i="279"/>
  <c r="K97" i="279"/>
  <c r="J97" i="279"/>
  <c r="P96" i="279"/>
  <c r="M96" i="279"/>
  <c r="L96" i="279"/>
  <c r="K96" i="279"/>
  <c r="J96" i="279"/>
  <c r="P95" i="279"/>
  <c r="M95" i="279" s="1"/>
  <c r="L95" i="279"/>
  <c r="K95" i="279"/>
  <c r="J95" i="279"/>
  <c r="P94" i="279"/>
  <c r="M94" i="279"/>
  <c r="L94" i="279"/>
  <c r="K94" i="279"/>
  <c r="J94" i="279"/>
  <c r="P93" i="279"/>
  <c r="M93" i="279" s="1"/>
  <c r="L93" i="279"/>
  <c r="K93" i="279"/>
  <c r="J93" i="279"/>
  <c r="P92" i="279"/>
  <c r="M92" i="279"/>
  <c r="L92" i="279"/>
  <c r="K92" i="279"/>
  <c r="J92" i="279"/>
  <c r="P91" i="279"/>
  <c r="M91" i="279"/>
  <c r="L91" i="279"/>
  <c r="K91" i="279"/>
  <c r="J91" i="279"/>
  <c r="P90" i="279"/>
  <c r="M90" i="279" s="1"/>
  <c r="L90" i="279"/>
  <c r="K90" i="279"/>
  <c r="J90" i="279"/>
  <c r="P89" i="279"/>
  <c r="M89" i="279" s="1"/>
  <c r="L89" i="279"/>
  <c r="K89" i="279"/>
  <c r="J89" i="279"/>
  <c r="P88" i="279"/>
  <c r="M88" i="279"/>
  <c r="L88" i="279"/>
  <c r="K88" i="279"/>
  <c r="J88" i="279"/>
  <c r="P87" i="279"/>
  <c r="M87" i="279"/>
  <c r="L87" i="279"/>
  <c r="K87" i="279"/>
  <c r="J87" i="279"/>
  <c r="P86" i="279"/>
  <c r="M86" i="279"/>
  <c r="L86" i="279"/>
  <c r="K86" i="279"/>
  <c r="J86" i="279"/>
  <c r="P85" i="279"/>
  <c r="M85" i="279" s="1"/>
  <c r="L85" i="279"/>
  <c r="K85" i="279"/>
  <c r="J85" i="279"/>
  <c r="P84" i="279"/>
  <c r="M84" i="279" s="1"/>
  <c r="L84" i="279"/>
  <c r="K84" i="279"/>
  <c r="J84" i="279"/>
  <c r="P83" i="279"/>
  <c r="M83" i="279"/>
  <c r="L83" i="279"/>
  <c r="K83" i="279"/>
  <c r="J83" i="279"/>
  <c r="P82" i="279"/>
  <c r="M82" i="279" s="1"/>
  <c r="L82" i="279"/>
  <c r="K82" i="279"/>
  <c r="J82" i="279"/>
  <c r="P81" i="279"/>
  <c r="M81" i="279" s="1"/>
  <c r="L81" i="279"/>
  <c r="K81" i="279"/>
  <c r="J81" i="279"/>
  <c r="P80" i="279"/>
  <c r="M80" i="279"/>
  <c r="L80" i="279"/>
  <c r="K80" i="279"/>
  <c r="J80" i="279"/>
  <c r="P79" i="279"/>
  <c r="M79" i="279"/>
  <c r="L79" i="279"/>
  <c r="K79" i="279"/>
  <c r="J79" i="279"/>
  <c r="P78" i="279"/>
  <c r="M78" i="279" s="1"/>
  <c r="L78" i="279"/>
  <c r="K78" i="279"/>
  <c r="J78" i="279"/>
  <c r="P77" i="279"/>
  <c r="M77" i="279" s="1"/>
  <c r="L77" i="279"/>
  <c r="K77" i="279"/>
  <c r="J77" i="279"/>
  <c r="P76" i="279"/>
  <c r="M76" i="279"/>
  <c r="L76" i="279"/>
  <c r="K76" i="279"/>
  <c r="J76" i="279"/>
  <c r="P75" i="279"/>
  <c r="M75" i="279"/>
  <c r="L75" i="279"/>
  <c r="K75" i="279"/>
  <c r="J75" i="279"/>
  <c r="P74" i="279"/>
  <c r="M74" i="279"/>
  <c r="L74" i="279"/>
  <c r="K74" i="279"/>
  <c r="J74" i="279"/>
  <c r="P73" i="279"/>
  <c r="M73" i="279" s="1"/>
  <c r="L73" i="279"/>
  <c r="K73" i="279"/>
  <c r="J73" i="279"/>
  <c r="P72" i="279"/>
  <c r="M72" i="279" s="1"/>
  <c r="L72" i="279"/>
  <c r="K72" i="279"/>
  <c r="J72" i="279"/>
  <c r="P71" i="279"/>
  <c r="M71" i="279"/>
  <c r="L71" i="279"/>
  <c r="K71" i="279"/>
  <c r="J71" i="279"/>
  <c r="P70" i="279"/>
  <c r="M70" i="279"/>
  <c r="L70" i="279"/>
  <c r="K70" i="279"/>
  <c r="J70" i="279"/>
  <c r="P69" i="279"/>
  <c r="M69" i="279" s="1"/>
  <c r="L69" i="279"/>
  <c r="K69" i="279"/>
  <c r="J69" i="279"/>
  <c r="P68" i="279"/>
  <c r="M68" i="279"/>
  <c r="L68" i="279"/>
  <c r="K68" i="279"/>
  <c r="J68" i="279"/>
  <c r="P67" i="279"/>
  <c r="M67" i="279" s="1"/>
  <c r="L67" i="279"/>
  <c r="K67" i="279"/>
  <c r="J67" i="279"/>
  <c r="P66" i="279"/>
  <c r="M66" i="279" s="1"/>
  <c r="L66" i="279"/>
  <c r="K66" i="279"/>
  <c r="J66" i="279"/>
  <c r="P65" i="279"/>
  <c r="M65" i="279" s="1"/>
  <c r="L65" i="279"/>
  <c r="K65" i="279"/>
  <c r="J65" i="279"/>
  <c r="P64" i="279"/>
  <c r="M64" i="279"/>
  <c r="L64" i="279"/>
  <c r="K64" i="279"/>
  <c r="J64" i="279"/>
  <c r="P63" i="279"/>
  <c r="M63" i="279"/>
  <c r="L63" i="279"/>
  <c r="K63" i="279"/>
  <c r="J63" i="279"/>
  <c r="P62" i="279"/>
  <c r="M62" i="279"/>
  <c r="L62" i="279"/>
  <c r="K62" i="279"/>
  <c r="J62" i="279"/>
  <c r="P61" i="279"/>
  <c r="M61" i="279" s="1"/>
  <c r="L61" i="279"/>
  <c r="K61" i="279"/>
  <c r="J61" i="279"/>
  <c r="P60" i="279"/>
  <c r="M60" i="279" s="1"/>
  <c r="L60" i="279"/>
  <c r="K60" i="279"/>
  <c r="J60" i="279"/>
  <c r="P59" i="279"/>
  <c r="M59" i="279"/>
  <c r="L59" i="279"/>
  <c r="K59" i="279"/>
  <c r="J59" i="279"/>
  <c r="P58" i="279"/>
  <c r="M58" i="279"/>
  <c r="L58" i="279"/>
  <c r="K58" i="279"/>
  <c r="J58" i="279"/>
  <c r="P57" i="279"/>
  <c r="M57" i="279" s="1"/>
  <c r="L57" i="279"/>
  <c r="K57" i="279"/>
  <c r="J57" i="279"/>
  <c r="P56" i="279"/>
  <c r="M56" i="279"/>
  <c r="L56" i="279"/>
  <c r="K56" i="279"/>
  <c r="J56" i="279"/>
  <c r="P55" i="279"/>
  <c r="M55" i="279" s="1"/>
  <c r="L55" i="279"/>
  <c r="K55" i="279"/>
  <c r="J55" i="279"/>
  <c r="P54" i="279"/>
  <c r="M54" i="279"/>
  <c r="L54" i="279"/>
  <c r="K54" i="279"/>
  <c r="J54" i="279"/>
  <c r="P53" i="279"/>
  <c r="M53" i="279" s="1"/>
  <c r="L53" i="279"/>
  <c r="K53" i="279"/>
  <c r="J53" i="279"/>
  <c r="P52" i="279"/>
  <c r="M52" i="279"/>
  <c r="L52" i="279"/>
  <c r="K52" i="279"/>
  <c r="J52" i="279"/>
  <c r="P51" i="279"/>
  <c r="M51" i="279"/>
  <c r="L51" i="279"/>
  <c r="K51" i="279"/>
  <c r="J51" i="279"/>
  <c r="P50" i="279"/>
  <c r="M50" i="279" s="1"/>
  <c r="L50" i="279"/>
  <c r="K50" i="279"/>
  <c r="J50" i="279"/>
  <c r="P49" i="279"/>
  <c r="M49" i="279" s="1"/>
  <c r="L49" i="279"/>
  <c r="K49" i="279"/>
  <c r="J49" i="279"/>
  <c r="P48" i="279"/>
  <c r="M48" i="279" s="1"/>
  <c r="L48" i="279"/>
  <c r="K48" i="279"/>
  <c r="J48" i="279"/>
  <c r="P47" i="279"/>
  <c r="M47" i="279"/>
  <c r="L47" i="279"/>
  <c r="K47" i="279"/>
  <c r="J47" i="279"/>
  <c r="P46" i="279"/>
  <c r="M46" i="279"/>
  <c r="L46" i="279"/>
  <c r="K46" i="279"/>
  <c r="J46" i="279"/>
  <c r="P45" i="279"/>
  <c r="M45" i="279" s="1"/>
  <c r="L45" i="279"/>
  <c r="K45" i="279"/>
  <c r="J45" i="279"/>
  <c r="P44" i="279"/>
  <c r="M44" i="279"/>
  <c r="L44" i="279"/>
  <c r="K44" i="279"/>
  <c r="J44" i="279"/>
  <c r="P43" i="279"/>
  <c r="M43" i="279" s="1"/>
  <c r="L43" i="279"/>
  <c r="K43" i="279"/>
  <c r="J43" i="279"/>
  <c r="P42" i="279"/>
  <c r="M42" i="279"/>
  <c r="L42" i="279"/>
  <c r="K42" i="279"/>
  <c r="J42" i="279"/>
  <c r="P41" i="279"/>
  <c r="M41" i="279" s="1"/>
  <c r="L41" i="279"/>
  <c r="K41" i="279"/>
  <c r="J41" i="279"/>
  <c r="P40" i="279"/>
  <c r="M40" i="279"/>
  <c r="L40" i="279"/>
  <c r="K40" i="279"/>
  <c r="J40" i="279"/>
  <c r="H5" i="279"/>
  <c r="D5" i="279"/>
  <c r="C5" i="279"/>
  <c r="A5" i="279"/>
  <c r="A1" i="279"/>
  <c r="E2" i="241"/>
  <c r="E2" i="240"/>
  <c r="C2" i="231"/>
  <c r="R80" i="241"/>
  <c r="H80" i="241"/>
  <c r="F79" i="241"/>
  <c r="H75" i="241"/>
  <c r="F73" i="241"/>
  <c r="I70" i="241"/>
  <c r="G70" i="241"/>
  <c r="F70" i="241"/>
  <c r="D70" i="241"/>
  <c r="C70" i="241"/>
  <c r="B70" i="241"/>
  <c r="K69" i="241"/>
  <c r="I69" i="241"/>
  <c r="G69" i="241"/>
  <c r="D69" i="241"/>
  <c r="C69" i="241"/>
  <c r="B69" i="241"/>
  <c r="M68" i="241"/>
  <c r="I68" i="241"/>
  <c r="G68" i="241"/>
  <c r="F68" i="241"/>
  <c r="D68" i="241"/>
  <c r="C68" i="241"/>
  <c r="B68" i="241"/>
  <c r="I67" i="241"/>
  <c r="G67" i="241"/>
  <c r="F67" i="241"/>
  <c r="K67" i="241" s="1"/>
  <c r="D67" i="241"/>
  <c r="C67" i="241"/>
  <c r="B67" i="241"/>
  <c r="O66" i="241"/>
  <c r="I66" i="241"/>
  <c r="G66" i="241"/>
  <c r="F66" i="241"/>
  <c r="D66" i="241"/>
  <c r="C66" i="241"/>
  <c r="B66" i="241"/>
  <c r="I65" i="241"/>
  <c r="G65" i="241"/>
  <c r="F65" i="241"/>
  <c r="K65" i="241" s="1"/>
  <c r="D65" i="241"/>
  <c r="C65" i="241"/>
  <c r="B65" i="241"/>
  <c r="M64" i="241"/>
  <c r="I64" i="241"/>
  <c r="G64" i="241"/>
  <c r="F64" i="241"/>
  <c r="D64" i="241"/>
  <c r="C64" i="241"/>
  <c r="B64" i="241"/>
  <c r="K63" i="241"/>
  <c r="I63" i="241"/>
  <c r="G63" i="241"/>
  <c r="F63" i="241"/>
  <c r="D63" i="241"/>
  <c r="C63" i="241"/>
  <c r="B63" i="241"/>
  <c r="Q62" i="241"/>
  <c r="I62" i="241"/>
  <c r="G62" i="241"/>
  <c r="F62" i="241"/>
  <c r="D62" i="241"/>
  <c r="C62" i="241"/>
  <c r="B62" i="241"/>
  <c r="I61" i="241"/>
  <c r="G61" i="241"/>
  <c r="F61" i="241"/>
  <c r="K61" i="241" s="1"/>
  <c r="D61" i="241"/>
  <c r="C61" i="241"/>
  <c r="B61" i="241"/>
  <c r="M60" i="241"/>
  <c r="I60" i="241"/>
  <c r="G60" i="241"/>
  <c r="F60" i="241"/>
  <c r="D60" i="241"/>
  <c r="C60" i="241"/>
  <c r="B60" i="241"/>
  <c r="K59" i="241"/>
  <c r="I59" i="241"/>
  <c r="G59" i="241"/>
  <c r="F59" i="241"/>
  <c r="D59" i="241"/>
  <c r="C59" i="241"/>
  <c r="B59" i="241"/>
  <c r="O58" i="241"/>
  <c r="I58" i="241"/>
  <c r="G58" i="241"/>
  <c r="F58" i="241"/>
  <c r="D58" i="241"/>
  <c r="C58" i="241"/>
  <c r="B58" i="241"/>
  <c r="K57" i="241"/>
  <c r="I57" i="241"/>
  <c r="G57" i="241"/>
  <c r="F57" i="241"/>
  <c r="D57" i="241"/>
  <c r="C57" i="241"/>
  <c r="B57" i="241"/>
  <c r="M56" i="241"/>
  <c r="I56" i="241"/>
  <c r="G56" i="241"/>
  <c r="D56" i="241"/>
  <c r="C56" i="241"/>
  <c r="B56" i="241"/>
  <c r="I55" i="241"/>
  <c r="G55" i="241"/>
  <c r="F55" i="241"/>
  <c r="K55" i="241" s="1"/>
  <c r="D55" i="241"/>
  <c r="C55" i="241"/>
  <c r="B55" i="241"/>
  <c r="Q54" i="241"/>
  <c r="I54" i="241"/>
  <c r="G54" i="241"/>
  <c r="F54" i="241"/>
  <c r="D54" i="241"/>
  <c r="C54" i="241"/>
  <c r="B54" i="241"/>
  <c r="K53" i="241"/>
  <c r="I53" i="241"/>
  <c r="G53" i="241"/>
  <c r="D53" i="241"/>
  <c r="C53" i="241"/>
  <c r="B53" i="241"/>
  <c r="M52" i="241"/>
  <c r="I52" i="241"/>
  <c r="G52" i="241"/>
  <c r="F52" i="241"/>
  <c r="D52" i="241"/>
  <c r="C52" i="241"/>
  <c r="B52" i="241"/>
  <c r="I51" i="241"/>
  <c r="G51" i="241"/>
  <c r="F51" i="241"/>
  <c r="K51" i="241" s="1"/>
  <c r="D51" i="241"/>
  <c r="C51" i="241"/>
  <c r="B51" i="241"/>
  <c r="O50" i="241"/>
  <c r="I50" i="241"/>
  <c r="G50" i="241"/>
  <c r="F50" i="241"/>
  <c r="D50" i="241"/>
  <c r="C50" i="241"/>
  <c r="B50" i="241"/>
  <c r="I49" i="241"/>
  <c r="G49" i="241"/>
  <c r="F49" i="241"/>
  <c r="K49" i="241" s="1"/>
  <c r="D49" i="241"/>
  <c r="C49" i="241"/>
  <c r="B49" i="241"/>
  <c r="M48" i="241"/>
  <c r="I48" i="241"/>
  <c r="G48" i="241"/>
  <c r="F48" i="241"/>
  <c r="D48" i="241"/>
  <c r="C48" i="241"/>
  <c r="B48" i="241"/>
  <c r="K47" i="241"/>
  <c r="I47" i="241"/>
  <c r="G47" i="241"/>
  <c r="F47" i="241"/>
  <c r="D47" i="241"/>
  <c r="C47" i="241"/>
  <c r="B47" i="241"/>
  <c r="Q46" i="241"/>
  <c r="I46" i="241"/>
  <c r="G46" i="241"/>
  <c r="F46" i="241"/>
  <c r="D46" i="241"/>
  <c r="C46" i="241"/>
  <c r="B46" i="241"/>
  <c r="I45" i="241"/>
  <c r="G45" i="241"/>
  <c r="F45" i="241"/>
  <c r="K45" i="241" s="1"/>
  <c r="D45" i="241"/>
  <c r="C45" i="241"/>
  <c r="B45" i="241"/>
  <c r="M44" i="241"/>
  <c r="I44" i="241"/>
  <c r="G44" i="241"/>
  <c r="F44" i="241"/>
  <c r="D44" i="241"/>
  <c r="C44" i="241"/>
  <c r="B44" i="241"/>
  <c r="K43" i="241"/>
  <c r="I43" i="241"/>
  <c r="G43" i="241"/>
  <c r="F43" i="241"/>
  <c r="D43" i="241"/>
  <c r="C43" i="241"/>
  <c r="B43" i="241"/>
  <c r="O42" i="241"/>
  <c r="I42" i="241"/>
  <c r="G42" i="241"/>
  <c r="F42" i="241"/>
  <c r="D42" i="241"/>
  <c r="C42" i="241"/>
  <c r="B42" i="241"/>
  <c r="K41" i="241"/>
  <c r="I41" i="241"/>
  <c r="G41" i="241"/>
  <c r="F41" i="241"/>
  <c r="D41" i="241"/>
  <c r="C41" i="241"/>
  <c r="B41" i="241"/>
  <c r="M40" i="241"/>
  <c r="I40" i="241"/>
  <c r="G40" i="241"/>
  <c r="D40" i="241"/>
  <c r="C40" i="241"/>
  <c r="B40" i="241"/>
  <c r="O39" i="241"/>
  <c r="I39" i="241"/>
  <c r="G39" i="241"/>
  <c r="F39" i="241"/>
  <c r="K39" i="241" s="1"/>
  <c r="D39" i="241"/>
  <c r="C39" i="241"/>
  <c r="B39" i="241"/>
  <c r="Q38" i="241"/>
  <c r="I38" i="241"/>
  <c r="G38" i="241"/>
  <c r="F38" i="241"/>
  <c r="K37" i="241" s="1"/>
  <c r="D38" i="241"/>
  <c r="C38" i="241"/>
  <c r="B38" i="241"/>
  <c r="O37" i="241"/>
  <c r="I37" i="241"/>
  <c r="G37" i="241"/>
  <c r="D37" i="241"/>
  <c r="C37" i="241"/>
  <c r="B37" i="241"/>
  <c r="M36" i="241"/>
  <c r="I36" i="241"/>
  <c r="G36" i="241"/>
  <c r="F36" i="241"/>
  <c r="D36" i="241"/>
  <c r="C36" i="241"/>
  <c r="B36" i="241"/>
  <c r="I35" i="241"/>
  <c r="G35" i="241"/>
  <c r="F35" i="241"/>
  <c r="K35" i="241" s="1"/>
  <c r="D35" i="241"/>
  <c r="C35" i="241"/>
  <c r="B35" i="241"/>
  <c r="O34" i="241"/>
  <c r="I34" i="241"/>
  <c r="G34" i="241"/>
  <c r="F34" i="241"/>
  <c r="D34" i="241"/>
  <c r="C34" i="241"/>
  <c r="B34" i="241"/>
  <c r="K33" i="241"/>
  <c r="I33" i="241"/>
  <c r="G33" i="241"/>
  <c r="F33" i="241"/>
  <c r="D33" i="241"/>
  <c r="C33" i="241"/>
  <c r="B33" i="241"/>
  <c r="M32" i="241"/>
  <c r="I32" i="241"/>
  <c r="G32" i="241"/>
  <c r="F32" i="241"/>
  <c r="D32" i="241"/>
  <c r="C32" i="241"/>
  <c r="B32" i="241"/>
  <c r="I31" i="241"/>
  <c r="G31" i="241"/>
  <c r="F31" i="241"/>
  <c r="K31" i="241" s="1"/>
  <c r="D31" i="241"/>
  <c r="C31" i="241"/>
  <c r="B31" i="241"/>
  <c r="Q30" i="241"/>
  <c r="I30" i="241"/>
  <c r="G30" i="241"/>
  <c r="F30" i="241"/>
  <c r="D30" i="241"/>
  <c r="C30" i="241"/>
  <c r="B30" i="241"/>
  <c r="K29" i="241"/>
  <c r="I29" i="241"/>
  <c r="G29" i="241"/>
  <c r="F29" i="241"/>
  <c r="D29" i="241"/>
  <c r="C29" i="241"/>
  <c r="B29" i="241"/>
  <c r="M28" i="241"/>
  <c r="I28" i="241"/>
  <c r="G28" i="241"/>
  <c r="F28" i="241"/>
  <c r="D28" i="241"/>
  <c r="C28" i="241"/>
  <c r="B28" i="241"/>
  <c r="I27" i="241"/>
  <c r="G27" i="241"/>
  <c r="F27" i="241"/>
  <c r="K27" i="241" s="1"/>
  <c r="D27" i="241"/>
  <c r="C27" i="241"/>
  <c r="B27" i="241"/>
  <c r="O26" i="241"/>
  <c r="I26" i="241"/>
  <c r="G26" i="241"/>
  <c r="F26" i="241"/>
  <c r="D26" i="241"/>
  <c r="C26" i="241"/>
  <c r="B26" i="241"/>
  <c r="I25" i="241"/>
  <c r="G25" i="241"/>
  <c r="F25" i="241"/>
  <c r="K25" i="241" s="1"/>
  <c r="D25" i="241"/>
  <c r="C25" i="241"/>
  <c r="B25" i="241"/>
  <c r="M24" i="241"/>
  <c r="I24" i="241"/>
  <c r="G24" i="241"/>
  <c r="D24" i="241"/>
  <c r="C24" i="241"/>
  <c r="B24" i="241"/>
  <c r="I23" i="241"/>
  <c r="G23" i="241"/>
  <c r="F23" i="241"/>
  <c r="K23" i="241" s="1"/>
  <c r="D23" i="241"/>
  <c r="C23" i="241"/>
  <c r="B23" i="241"/>
  <c r="Q22" i="241"/>
  <c r="I22" i="241"/>
  <c r="G22" i="241"/>
  <c r="F22" i="241"/>
  <c r="D22" i="241"/>
  <c r="C22" i="241"/>
  <c r="B22" i="241"/>
  <c r="K21" i="241"/>
  <c r="I21" i="241"/>
  <c r="G21" i="241"/>
  <c r="D21" i="241"/>
  <c r="C21" i="241"/>
  <c r="B21" i="241"/>
  <c r="M20" i="241"/>
  <c r="I20" i="241"/>
  <c r="G20" i="241"/>
  <c r="F20" i="241"/>
  <c r="D20" i="241"/>
  <c r="C20" i="241"/>
  <c r="B20" i="241"/>
  <c r="I19" i="241"/>
  <c r="G19" i="241"/>
  <c r="F19" i="241"/>
  <c r="K19" i="241" s="1"/>
  <c r="D19" i="241"/>
  <c r="C19" i="241"/>
  <c r="B19" i="241"/>
  <c r="O18" i="241"/>
  <c r="I18" i="241"/>
  <c r="G18" i="241"/>
  <c r="F18" i="241"/>
  <c r="D18" i="241"/>
  <c r="C18" i="241"/>
  <c r="B18" i="241"/>
  <c r="K17" i="241"/>
  <c r="I17" i="241"/>
  <c r="G17" i="241"/>
  <c r="F17" i="241"/>
  <c r="D17" i="241"/>
  <c r="C17" i="241"/>
  <c r="B17" i="241"/>
  <c r="U16" i="241"/>
  <c r="M16" i="241"/>
  <c r="I16" i="241"/>
  <c r="G16" i="241"/>
  <c r="F16" i="241"/>
  <c r="D16" i="241"/>
  <c r="C16" i="241"/>
  <c r="B16" i="241"/>
  <c r="I15" i="241"/>
  <c r="G15" i="241"/>
  <c r="F15" i="241"/>
  <c r="K15" i="241" s="1"/>
  <c r="D15" i="241"/>
  <c r="C15" i="241"/>
  <c r="B15" i="241"/>
  <c r="Q14" i="241"/>
  <c r="I14" i="241"/>
  <c r="G14" i="241"/>
  <c r="F14" i="241"/>
  <c r="D14" i="241"/>
  <c r="C14" i="241"/>
  <c r="B14" i="241"/>
  <c r="I13" i="241"/>
  <c r="G13" i="241"/>
  <c r="F13" i="241"/>
  <c r="K13" i="241" s="1"/>
  <c r="D13" i="241"/>
  <c r="C13" i="241"/>
  <c r="B13" i="241"/>
  <c r="M12" i="241"/>
  <c r="I12" i="241"/>
  <c r="G12" i="241"/>
  <c r="F12" i="241"/>
  <c r="D12" i="241"/>
  <c r="C12" i="241"/>
  <c r="B12" i="241"/>
  <c r="I11" i="241"/>
  <c r="G11" i="241"/>
  <c r="F11" i="241"/>
  <c r="K11" i="241" s="1"/>
  <c r="D11" i="241"/>
  <c r="C11" i="241"/>
  <c r="B11" i="241"/>
  <c r="O10" i="241"/>
  <c r="I10" i="241"/>
  <c r="G10" i="241"/>
  <c r="F10" i="241"/>
  <c r="D10" i="241"/>
  <c r="C10" i="241"/>
  <c r="B10" i="241"/>
  <c r="I9" i="241"/>
  <c r="G9" i="241"/>
  <c r="F9" i="241"/>
  <c r="K9" i="241" s="1"/>
  <c r="D9" i="241"/>
  <c r="C9" i="241"/>
  <c r="B9" i="241"/>
  <c r="M8" i="241"/>
  <c r="I8" i="241"/>
  <c r="G8" i="241"/>
  <c r="D8" i="241"/>
  <c r="C8" i="241"/>
  <c r="B8" i="241"/>
  <c r="U7" i="241"/>
  <c r="I7" i="241"/>
  <c r="G7" i="241"/>
  <c r="F7" i="241"/>
  <c r="K7" i="241" s="1"/>
  <c r="D7" i="241"/>
  <c r="C7" i="241"/>
  <c r="B7" i="241"/>
  <c r="Y5" i="241"/>
  <c r="R4" i="241"/>
  <c r="O80" i="241"/>
  <c r="G4" i="241"/>
  <c r="A4" i="241"/>
  <c r="Y3" i="241"/>
  <c r="A1" i="241"/>
  <c r="R79" i="240"/>
  <c r="I69" i="240"/>
  <c r="G69" i="240"/>
  <c r="F69" i="240"/>
  <c r="D69" i="240"/>
  <c r="C69" i="240"/>
  <c r="B69" i="240"/>
  <c r="K68" i="240"/>
  <c r="I67" i="240"/>
  <c r="G67" i="240"/>
  <c r="F67" i="240"/>
  <c r="D67" i="240"/>
  <c r="C67" i="240"/>
  <c r="B67" i="240"/>
  <c r="M66" i="240"/>
  <c r="I65" i="240"/>
  <c r="G65" i="240"/>
  <c r="F65" i="240"/>
  <c r="D65" i="240"/>
  <c r="C65" i="240"/>
  <c r="B65" i="240"/>
  <c r="K64" i="240"/>
  <c r="I63" i="240"/>
  <c r="G63" i="240"/>
  <c r="F63" i="240"/>
  <c r="D63" i="240"/>
  <c r="C63" i="240"/>
  <c r="B63" i="240"/>
  <c r="O62" i="240"/>
  <c r="I61" i="240"/>
  <c r="G61" i="240"/>
  <c r="F61" i="240"/>
  <c r="D61" i="240"/>
  <c r="C61" i="240"/>
  <c r="B61" i="240"/>
  <c r="K60" i="240"/>
  <c r="I59" i="240"/>
  <c r="G59" i="240"/>
  <c r="F59" i="240"/>
  <c r="D59" i="240"/>
  <c r="C59" i="240"/>
  <c r="B59" i="240"/>
  <c r="M58" i="240"/>
  <c r="I57" i="240"/>
  <c r="G57" i="240"/>
  <c r="F57" i="240"/>
  <c r="D57" i="240"/>
  <c r="C57" i="240"/>
  <c r="B57" i="240"/>
  <c r="K56" i="240"/>
  <c r="I55" i="240"/>
  <c r="G55" i="240"/>
  <c r="F55" i="240"/>
  <c r="D55" i="240"/>
  <c r="C55" i="240"/>
  <c r="B55" i="240"/>
  <c r="Q54" i="240"/>
  <c r="I53" i="240"/>
  <c r="G53" i="240"/>
  <c r="F53" i="240"/>
  <c r="D53" i="240"/>
  <c r="C53" i="240"/>
  <c r="B53" i="240"/>
  <c r="K52" i="240"/>
  <c r="I51" i="240"/>
  <c r="G51" i="240"/>
  <c r="F51" i="240"/>
  <c r="D51" i="240"/>
  <c r="C51" i="240"/>
  <c r="B51" i="240"/>
  <c r="M50" i="240"/>
  <c r="I49" i="240"/>
  <c r="G49" i="240"/>
  <c r="F49" i="240"/>
  <c r="D49" i="240"/>
  <c r="C49" i="240"/>
  <c r="B49" i="240"/>
  <c r="K48" i="240"/>
  <c r="I47" i="240"/>
  <c r="G47" i="240"/>
  <c r="F47" i="240"/>
  <c r="D47" i="240"/>
  <c r="C47" i="240"/>
  <c r="B47" i="240"/>
  <c r="O46" i="240"/>
  <c r="I45" i="240"/>
  <c r="G45" i="240"/>
  <c r="F45" i="240"/>
  <c r="D45" i="240"/>
  <c r="C45" i="240"/>
  <c r="B45" i="240"/>
  <c r="K44" i="240"/>
  <c r="I43" i="240"/>
  <c r="G43" i="240"/>
  <c r="F43" i="240"/>
  <c r="D43" i="240"/>
  <c r="C43" i="240"/>
  <c r="B43" i="240"/>
  <c r="M42" i="240"/>
  <c r="I41" i="240"/>
  <c r="G41" i="240"/>
  <c r="F41" i="240"/>
  <c r="D41" i="240"/>
  <c r="C41" i="240"/>
  <c r="B41" i="240"/>
  <c r="K40" i="240"/>
  <c r="I39" i="240"/>
  <c r="G39" i="240"/>
  <c r="F39" i="240"/>
  <c r="D39" i="240"/>
  <c r="C39" i="240"/>
  <c r="B39" i="240"/>
  <c r="Q38" i="240"/>
  <c r="I37" i="240"/>
  <c r="G37" i="240"/>
  <c r="F37" i="240"/>
  <c r="D37" i="240"/>
  <c r="C37" i="240"/>
  <c r="B37" i="240"/>
  <c r="K36" i="240"/>
  <c r="I35" i="240"/>
  <c r="G35" i="240"/>
  <c r="F35" i="240"/>
  <c r="D35" i="240"/>
  <c r="C35" i="240"/>
  <c r="B35" i="240"/>
  <c r="M34" i="240"/>
  <c r="I33" i="240"/>
  <c r="G33" i="240"/>
  <c r="F33" i="240"/>
  <c r="D33" i="240"/>
  <c r="C33" i="240"/>
  <c r="B33" i="240"/>
  <c r="K32" i="240"/>
  <c r="I31" i="240"/>
  <c r="G31" i="240"/>
  <c r="F31" i="240"/>
  <c r="D31" i="240"/>
  <c r="C31" i="240"/>
  <c r="B31" i="240"/>
  <c r="O30" i="240"/>
  <c r="I29" i="240"/>
  <c r="G29" i="240"/>
  <c r="F29" i="240"/>
  <c r="D29" i="240"/>
  <c r="C29" i="240"/>
  <c r="B29" i="240"/>
  <c r="K28" i="240"/>
  <c r="I27" i="240"/>
  <c r="G27" i="240"/>
  <c r="F27" i="240"/>
  <c r="D27" i="240"/>
  <c r="C27" i="240"/>
  <c r="B27" i="240"/>
  <c r="M26" i="240"/>
  <c r="I25" i="240"/>
  <c r="G25" i="240"/>
  <c r="F25" i="240"/>
  <c r="D25" i="240"/>
  <c r="C25" i="240"/>
  <c r="B25" i="240"/>
  <c r="K24" i="240"/>
  <c r="I23" i="240"/>
  <c r="G23" i="240"/>
  <c r="F23" i="240"/>
  <c r="D23" i="240"/>
  <c r="C23" i="240"/>
  <c r="B23" i="240"/>
  <c r="Q22" i="240"/>
  <c r="I21" i="240"/>
  <c r="G21" i="240"/>
  <c r="F21" i="240"/>
  <c r="D21" i="240"/>
  <c r="C21" i="240"/>
  <c r="B21" i="240"/>
  <c r="K20" i="240"/>
  <c r="I19" i="240"/>
  <c r="G19" i="240"/>
  <c r="F19" i="240"/>
  <c r="D19" i="240"/>
  <c r="C19" i="240"/>
  <c r="B19" i="240"/>
  <c r="M18" i="240"/>
  <c r="I17" i="240"/>
  <c r="G17" i="240"/>
  <c r="F17" i="240"/>
  <c r="D17" i="240"/>
  <c r="C17" i="240"/>
  <c r="B17" i="240"/>
  <c r="U16" i="240"/>
  <c r="K16" i="240"/>
  <c r="I15" i="240"/>
  <c r="G15" i="240"/>
  <c r="F15" i="240"/>
  <c r="D15" i="240"/>
  <c r="C15" i="240"/>
  <c r="B15" i="240"/>
  <c r="O14" i="240"/>
  <c r="I13" i="240"/>
  <c r="G13" i="240"/>
  <c r="F13" i="240"/>
  <c r="D13" i="240"/>
  <c r="C13" i="240"/>
  <c r="B13" i="240"/>
  <c r="K12" i="240"/>
  <c r="I11" i="240"/>
  <c r="G11" i="240"/>
  <c r="F11" i="240"/>
  <c r="D11" i="240"/>
  <c r="C11" i="240"/>
  <c r="B11" i="240"/>
  <c r="M10" i="240"/>
  <c r="I9" i="240"/>
  <c r="G9" i="240"/>
  <c r="F9" i="240"/>
  <c r="D9" i="240"/>
  <c r="C9" i="240"/>
  <c r="B9" i="240"/>
  <c r="K8" i="240"/>
  <c r="U7" i="240"/>
  <c r="I7" i="240"/>
  <c r="G7" i="240"/>
  <c r="F7" i="240"/>
  <c r="D7" i="240"/>
  <c r="C7" i="240"/>
  <c r="B7" i="240"/>
  <c r="Y5" i="240"/>
  <c r="R4" i="240"/>
  <c r="O79" i="240" s="1"/>
  <c r="G4" i="240"/>
  <c r="A4" i="240"/>
  <c r="Y3" i="240"/>
  <c r="Q41" i="240" s="1"/>
  <c r="A1" i="240"/>
  <c r="P156" i="231"/>
  <c r="M156" i="231" s="1"/>
  <c r="L156" i="231"/>
  <c r="K156" i="231"/>
  <c r="J156" i="231"/>
  <c r="P155" i="231"/>
  <c r="M155" i="231" s="1"/>
  <c r="L155" i="231"/>
  <c r="K155" i="231"/>
  <c r="J155" i="231"/>
  <c r="P154" i="231"/>
  <c r="M154" i="231"/>
  <c r="L154" i="231"/>
  <c r="K154" i="231"/>
  <c r="J154" i="231"/>
  <c r="P153" i="231"/>
  <c r="M153" i="231"/>
  <c r="L153" i="231"/>
  <c r="K153" i="231"/>
  <c r="J153" i="231"/>
  <c r="P152" i="231"/>
  <c r="M152" i="231" s="1"/>
  <c r="L152" i="231"/>
  <c r="K152" i="231"/>
  <c r="J152" i="231"/>
  <c r="P151" i="231"/>
  <c r="M151" i="231" s="1"/>
  <c r="L151" i="231"/>
  <c r="K151" i="231"/>
  <c r="J151" i="231"/>
  <c r="P150" i="231"/>
  <c r="M150" i="231"/>
  <c r="L150" i="231"/>
  <c r="K150" i="231"/>
  <c r="J150" i="231"/>
  <c r="P149" i="231"/>
  <c r="M149" i="231" s="1"/>
  <c r="L149" i="231"/>
  <c r="K149" i="231"/>
  <c r="J149" i="231"/>
  <c r="P148" i="231"/>
  <c r="M148" i="231" s="1"/>
  <c r="L148" i="231"/>
  <c r="K148" i="231"/>
  <c r="J148" i="231"/>
  <c r="P147" i="231"/>
  <c r="M147" i="231" s="1"/>
  <c r="L147" i="231"/>
  <c r="K147" i="231"/>
  <c r="J147" i="231"/>
  <c r="P146" i="231"/>
  <c r="M146" i="231"/>
  <c r="L146" i="231"/>
  <c r="K146" i="231"/>
  <c r="J146" i="231"/>
  <c r="P145" i="231"/>
  <c r="M145" i="231"/>
  <c r="L145" i="231"/>
  <c r="K145" i="231"/>
  <c r="J145" i="231"/>
  <c r="P144" i="231"/>
  <c r="M144" i="231" s="1"/>
  <c r="L144" i="231"/>
  <c r="K144" i="231"/>
  <c r="J144" i="231"/>
  <c r="P143" i="231"/>
  <c r="M143" i="231" s="1"/>
  <c r="L143" i="231"/>
  <c r="K143" i="231"/>
  <c r="J143" i="231"/>
  <c r="P142" i="231"/>
  <c r="M142" i="231"/>
  <c r="L142" i="231"/>
  <c r="K142" i="231"/>
  <c r="J142" i="231"/>
  <c r="P141" i="231"/>
  <c r="M141" i="231" s="1"/>
  <c r="L141" i="231"/>
  <c r="K141" i="231"/>
  <c r="J141" i="231"/>
  <c r="P140" i="231"/>
  <c r="M140" i="231" s="1"/>
  <c r="L140" i="231"/>
  <c r="K140" i="231"/>
  <c r="J140" i="231"/>
  <c r="P139" i="231"/>
  <c r="M139" i="231" s="1"/>
  <c r="L139" i="231"/>
  <c r="K139" i="231"/>
  <c r="J139" i="231"/>
  <c r="P138" i="231"/>
  <c r="M138" i="231"/>
  <c r="L138" i="231"/>
  <c r="K138" i="231"/>
  <c r="J138" i="231"/>
  <c r="P137" i="231"/>
  <c r="M137" i="231"/>
  <c r="L137" i="231"/>
  <c r="K137" i="231"/>
  <c r="J137" i="231"/>
  <c r="P136" i="231"/>
  <c r="M136" i="231" s="1"/>
  <c r="L136" i="231"/>
  <c r="K136" i="231"/>
  <c r="J136" i="231"/>
  <c r="P135" i="231"/>
  <c r="M135" i="231"/>
  <c r="L135" i="231"/>
  <c r="K135" i="231"/>
  <c r="J135" i="231"/>
  <c r="P134" i="231"/>
  <c r="M134" i="231" s="1"/>
  <c r="L134" i="231"/>
  <c r="K134" i="231"/>
  <c r="J134" i="231"/>
  <c r="P133" i="231"/>
  <c r="M133" i="231"/>
  <c r="L133" i="231"/>
  <c r="K133" i="231"/>
  <c r="J133" i="231"/>
  <c r="P132" i="231"/>
  <c r="M132" i="231" s="1"/>
  <c r="L132" i="231"/>
  <c r="K132" i="231"/>
  <c r="J132" i="231"/>
  <c r="P131" i="231"/>
  <c r="M131" i="231"/>
  <c r="L131" i="231"/>
  <c r="K131" i="231"/>
  <c r="J131" i="231"/>
  <c r="P130" i="231"/>
  <c r="M130" i="231"/>
  <c r="L130" i="231"/>
  <c r="K130" i="231"/>
  <c r="J130" i="231"/>
  <c r="P129" i="231"/>
  <c r="M129" i="231" s="1"/>
  <c r="L129" i="231"/>
  <c r="K129" i="231"/>
  <c r="J129" i="231"/>
  <c r="P128" i="231"/>
  <c r="M128" i="231" s="1"/>
  <c r="L128" i="231"/>
  <c r="K128" i="231"/>
  <c r="J128" i="231"/>
  <c r="P127" i="231"/>
  <c r="M127" i="231"/>
  <c r="L127" i="231"/>
  <c r="K127" i="231"/>
  <c r="J127" i="231"/>
  <c r="P126" i="231"/>
  <c r="M126" i="231"/>
  <c r="L126" i="231"/>
  <c r="K126" i="231"/>
  <c r="J126" i="231"/>
  <c r="P125" i="231"/>
  <c r="M125" i="231"/>
  <c r="L125" i="231"/>
  <c r="K125" i="231"/>
  <c r="J125" i="231"/>
  <c r="P124" i="231"/>
  <c r="M124" i="231" s="1"/>
  <c r="L124" i="231"/>
  <c r="K124" i="231"/>
  <c r="J124" i="231"/>
  <c r="P123" i="231"/>
  <c r="M123" i="231" s="1"/>
  <c r="L123" i="231"/>
  <c r="K123" i="231"/>
  <c r="J123" i="231"/>
  <c r="P122" i="231"/>
  <c r="M122" i="231"/>
  <c r="L122" i="231"/>
  <c r="K122" i="231"/>
  <c r="J122" i="231"/>
  <c r="P121" i="231"/>
  <c r="M121" i="231"/>
  <c r="L121" i="231"/>
  <c r="K121" i="231"/>
  <c r="J121" i="231"/>
  <c r="P120" i="231"/>
  <c r="M120" i="231" s="1"/>
  <c r="L120" i="231"/>
  <c r="K120" i="231"/>
  <c r="J120" i="231"/>
  <c r="P119" i="231"/>
  <c r="M119" i="231"/>
  <c r="L119" i="231"/>
  <c r="K119" i="231"/>
  <c r="J119" i="231"/>
  <c r="P118" i="231"/>
  <c r="M118" i="231" s="1"/>
  <c r="L118" i="231"/>
  <c r="K118" i="231"/>
  <c r="J118" i="231"/>
  <c r="P117" i="231"/>
  <c r="M117" i="231"/>
  <c r="L117" i="231"/>
  <c r="K117" i="231"/>
  <c r="J117" i="231"/>
  <c r="P116" i="231"/>
  <c r="M116" i="231" s="1"/>
  <c r="L116" i="231"/>
  <c r="K116" i="231"/>
  <c r="J116" i="231"/>
  <c r="P115" i="231"/>
  <c r="M115" i="231"/>
  <c r="L115" i="231"/>
  <c r="K115" i="231"/>
  <c r="J115" i="231"/>
  <c r="P114" i="231"/>
  <c r="M114" i="231"/>
  <c r="L114" i="231"/>
  <c r="K114" i="231"/>
  <c r="J114" i="231"/>
  <c r="P113" i="231"/>
  <c r="M113" i="231" s="1"/>
  <c r="L113" i="231"/>
  <c r="K113" i="231"/>
  <c r="J113" i="231"/>
  <c r="P112" i="231"/>
  <c r="M112" i="231" s="1"/>
  <c r="L112" i="231"/>
  <c r="K112" i="231"/>
  <c r="J112" i="231"/>
  <c r="P111" i="231"/>
  <c r="M111" i="231"/>
  <c r="L111" i="231"/>
  <c r="K111" i="231"/>
  <c r="J111" i="231"/>
  <c r="P110" i="231"/>
  <c r="M110" i="231"/>
  <c r="L110" i="231"/>
  <c r="K110" i="231"/>
  <c r="J110" i="231"/>
  <c r="P109" i="231"/>
  <c r="M109" i="231"/>
  <c r="L109" i="231"/>
  <c r="K109" i="231"/>
  <c r="J109" i="231"/>
  <c r="P108" i="231"/>
  <c r="M108" i="231" s="1"/>
  <c r="L108" i="231"/>
  <c r="K108" i="231"/>
  <c r="J108" i="231"/>
  <c r="P107" i="231"/>
  <c r="M107" i="231" s="1"/>
  <c r="L107" i="231"/>
  <c r="K107" i="231"/>
  <c r="J107" i="231"/>
  <c r="P106" i="231"/>
  <c r="M106" i="231"/>
  <c r="L106" i="231"/>
  <c r="K106" i="231"/>
  <c r="J106" i="231"/>
  <c r="P105" i="231"/>
  <c r="M105" i="231"/>
  <c r="L105" i="231"/>
  <c r="K105" i="231"/>
  <c r="J105" i="231"/>
  <c r="P104" i="231"/>
  <c r="M104" i="231" s="1"/>
  <c r="L104" i="231"/>
  <c r="K104" i="231"/>
  <c r="J104" i="231"/>
  <c r="P103" i="231"/>
  <c r="M103" i="231"/>
  <c r="L103" i="231"/>
  <c r="K103" i="231"/>
  <c r="J103" i="231"/>
  <c r="P102" i="231"/>
  <c r="M102" i="231" s="1"/>
  <c r="L102" i="231"/>
  <c r="K102" i="231"/>
  <c r="J102" i="231"/>
  <c r="P101" i="231"/>
  <c r="M101" i="231"/>
  <c r="L101" i="231"/>
  <c r="K101" i="231"/>
  <c r="J101" i="231"/>
  <c r="P100" i="231"/>
  <c r="M100" i="231" s="1"/>
  <c r="L100" i="231"/>
  <c r="K100" i="231"/>
  <c r="J100" i="231"/>
  <c r="P99" i="231"/>
  <c r="M99" i="231"/>
  <c r="L99" i="231"/>
  <c r="K99" i="231"/>
  <c r="J99" i="231"/>
  <c r="P98" i="231"/>
  <c r="M98" i="231"/>
  <c r="L98" i="231"/>
  <c r="K98" i="231"/>
  <c r="J98" i="231"/>
  <c r="P97" i="231"/>
  <c r="M97" i="231" s="1"/>
  <c r="L97" i="231"/>
  <c r="K97" i="231"/>
  <c r="J97" i="231"/>
  <c r="P96" i="231"/>
  <c r="M96" i="231" s="1"/>
  <c r="L96" i="231"/>
  <c r="K96" i="231"/>
  <c r="J96" i="231"/>
  <c r="P95" i="231"/>
  <c r="M95" i="231"/>
  <c r="L95" i="231"/>
  <c r="K95" i="231"/>
  <c r="J95" i="231"/>
  <c r="P94" i="231"/>
  <c r="M94" i="231"/>
  <c r="L94" i="231"/>
  <c r="K94" i="231"/>
  <c r="J94" i="231"/>
  <c r="P93" i="231"/>
  <c r="M93" i="231"/>
  <c r="L93" i="231"/>
  <c r="K93" i="231"/>
  <c r="J93" i="231"/>
  <c r="P92" i="231"/>
  <c r="M92" i="231" s="1"/>
  <c r="L92" i="231"/>
  <c r="K92" i="231"/>
  <c r="J92" i="231"/>
  <c r="P91" i="231"/>
  <c r="M91" i="231" s="1"/>
  <c r="L91" i="231"/>
  <c r="K91" i="231"/>
  <c r="J91" i="231"/>
  <c r="P90" i="231"/>
  <c r="M90" i="231"/>
  <c r="L90" i="231"/>
  <c r="K90" i="231"/>
  <c r="J90" i="231"/>
  <c r="P89" i="231"/>
  <c r="M89" i="231"/>
  <c r="L89" i="231"/>
  <c r="K89" i="231"/>
  <c r="J89" i="231"/>
  <c r="P88" i="231"/>
  <c r="M88" i="231" s="1"/>
  <c r="L88" i="231"/>
  <c r="K88" i="231"/>
  <c r="J88" i="231"/>
  <c r="P87" i="231"/>
  <c r="M87" i="231"/>
  <c r="L87" i="231"/>
  <c r="K87" i="231"/>
  <c r="J87" i="231"/>
  <c r="P86" i="231"/>
  <c r="M86" i="231" s="1"/>
  <c r="L86" i="231"/>
  <c r="K86" i="231"/>
  <c r="J86" i="231"/>
  <c r="P85" i="231"/>
  <c r="M85" i="231"/>
  <c r="L85" i="231"/>
  <c r="K85" i="231"/>
  <c r="J85" i="231"/>
  <c r="P84" i="231"/>
  <c r="M84" i="231" s="1"/>
  <c r="L84" i="231"/>
  <c r="K84" i="231"/>
  <c r="J84" i="231"/>
  <c r="P83" i="231"/>
  <c r="M83" i="231"/>
  <c r="L83" i="231"/>
  <c r="K83" i="231"/>
  <c r="J83" i="231"/>
  <c r="P82" i="231"/>
  <c r="M82" i="231"/>
  <c r="L82" i="231"/>
  <c r="K82" i="231"/>
  <c r="J82" i="231"/>
  <c r="P81" i="231"/>
  <c r="M81" i="231" s="1"/>
  <c r="L81" i="231"/>
  <c r="K81" i="231"/>
  <c r="J81" i="231"/>
  <c r="P80" i="231"/>
  <c r="M80" i="231" s="1"/>
  <c r="L80" i="231"/>
  <c r="K80" i="231"/>
  <c r="J80" i="231"/>
  <c r="P79" i="231"/>
  <c r="M79" i="231"/>
  <c r="L79" i="231"/>
  <c r="K79" i="231"/>
  <c r="J79" i="231"/>
  <c r="P78" i="231"/>
  <c r="M78" i="231"/>
  <c r="L78" i="231"/>
  <c r="K78" i="231"/>
  <c r="J78" i="231"/>
  <c r="P77" i="231"/>
  <c r="M77" i="231"/>
  <c r="L77" i="231"/>
  <c r="K77" i="231"/>
  <c r="J77" i="231"/>
  <c r="P76" i="231"/>
  <c r="M76" i="231" s="1"/>
  <c r="L76" i="231"/>
  <c r="K76" i="231"/>
  <c r="J76" i="231"/>
  <c r="P75" i="231"/>
  <c r="M75" i="231" s="1"/>
  <c r="L75" i="231"/>
  <c r="K75" i="231"/>
  <c r="J75" i="231"/>
  <c r="P74" i="231"/>
  <c r="M74" i="231"/>
  <c r="L74" i="231"/>
  <c r="K74" i="231"/>
  <c r="J74" i="231"/>
  <c r="P73" i="231"/>
  <c r="M73" i="231"/>
  <c r="L73" i="231"/>
  <c r="K73" i="231"/>
  <c r="J73" i="231"/>
  <c r="P72" i="231"/>
  <c r="M72" i="231" s="1"/>
  <c r="L72" i="231"/>
  <c r="K72" i="231"/>
  <c r="J72" i="231"/>
  <c r="P71" i="231"/>
  <c r="M71" i="231"/>
  <c r="L71" i="231"/>
  <c r="K71" i="231"/>
  <c r="J71" i="231"/>
  <c r="P70" i="231"/>
  <c r="M70" i="231" s="1"/>
  <c r="L70" i="231"/>
  <c r="K70" i="231"/>
  <c r="J70" i="231"/>
  <c r="P69" i="231"/>
  <c r="M69" i="231"/>
  <c r="L69" i="231"/>
  <c r="K69" i="231"/>
  <c r="J69" i="231"/>
  <c r="P68" i="231"/>
  <c r="M68" i="231" s="1"/>
  <c r="L68" i="231"/>
  <c r="K68" i="231"/>
  <c r="J68" i="231"/>
  <c r="P67" i="231"/>
  <c r="M67" i="231"/>
  <c r="L67" i="231"/>
  <c r="K67" i="231"/>
  <c r="J67" i="231"/>
  <c r="P66" i="231"/>
  <c r="M66" i="231"/>
  <c r="L66" i="231"/>
  <c r="K66" i="231"/>
  <c r="J66" i="231"/>
  <c r="P65" i="231"/>
  <c r="M65" i="231" s="1"/>
  <c r="L65" i="231"/>
  <c r="K65" i="231"/>
  <c r="J65" i="231"/>
  <c r="P64" i="231"/>
  <c r="M64" i="231" s="1"/>
  <c r="L64" i="231"/>
  <c r="K64" i="231"/>
  <c r="J64" i="231"/>
  <c r="P63" i="231"/>
  <c r="M63" i="231"/>
  <c r="L63" i="231"/>
  <c r="K63" i="231"/>
  <c r="J63" i="231"/>
  <c r="P62" i="231"/>
  <c r="M62" i="231"/>
  <c r="L62" i="231"/>
  <c r="K62" i="231"/>
  <c r="J62" i="231"/>
  <c r="P61" i="231"/>
  <c r="M61" i="231"/>
  <c r="L61" i="231"/>
  <c r="K61" i="231"/>
  <c r="J61" i="231"/>
  <c r="P60" i="231"/>
  <c r="M60" i="231" s="1"/>
  <c r="L60" i="231"/>
  <c r="K60" i="231"/>
  <c r="J60" i="231"/>
  <c r="P59" i="231"/>
  <c r="M59" i="231" s="1"/>
  <c r="L59" i="231"/>
  <c r="K59" i="231"/>
  <c r="J59" i="231"/>
  <c r="P58" i="231"/>
  <c r="M58" i="231"/>
  <c r="L58" i="231"/>
  <c r="K58" i="231"/>
  <c r="J58" i="231"/>
  <c r="P57" i="231"/>
  <c r="M57" i="231"/>
  <c r="L57" i="231"/>
  <c r="K57" i="231"/>
  <c r="J57" i="231"/>
  <c r="P56" i="231"/>
  <c r="M56" i="231" s="1"/>
  <c r="L56" i="231"/>
  <c r="K56" i="231"/>
  <c r="J56" i="231"/>
  <c r="P55" i="231"/>
  <c r="M55" i="231"/>
  <c r="L55" i="231"/>
  <c r="K55" i="231"/>
  <c r="J55" i="231"/>
  <c r="P54" i="231"/>
  <c r="M54" i="231" s="1"/>
  <c r="L54" i="231"/>
  <c r="K54" i="231"/>
  <c r="J54" i="231"/>
  <c r="P53" i="231"/>
  <c r="M53" i="231"/>
  <c r="L53" i="231"/>
  <c r="K53" i="231"/>
  <c r="J53" i="231"/>
  <c r="P52" i="231"/>
  <c r="M52" i="231" s="1"/>
  <c r="L52" i="231"/>
  <c r="K52" i="231"/>
  <c r="J52" i="231"/>
  <c r="P51" i="231"/>
  <c r="M51" i="231"/>
  <c r="L51" i="231"/>
  <c r="K51" i="231"/>
  <c r="J51" i="231"/>
  <c r="P50" i="231"/>
  <c r="M50" i="231"/>
  <c r="L50" i="231"/>
  <c r="K50" i="231"/>
  <c r="J50" i="231"/>
  <c r="P49" i="231"/>
  <c r="M49" i="231" s="1"/>
  <c r="L49" i="231"/>
  <c r="K49" i="231"/>
  <c r="J49" i="231"/>
  <c r="P48" i="231"/>
  <c r="M48" i="231" s="1"/>
  <c r="L48" i="231"/>
  <c r="K48" i="231"/>
  <c r="J48" i="231"/>
  <c r="P47" i="231"/>
  <c r="M47" i="231"/>
  <c r="L47" i="231"/>
  <c r="K47" i="231"/>
  <c r="J47" i="231"/>
  <c r="P46" i="231"/>
  <c r="M46" i="231"/>
  <c r="L46" i="231"/>
  <c r="K46" i="231"/>
  <c r="J46" i="231"/>
  <c r="P45" i="231"/>
  <c r="M45" i="231"/>
  <c r="L45" i="231"/>
  <c r="K45" i="231"/>
  <c r="J45" i="231"/>
  <c r="P44" i="231"/>
  <c r="M44" i="231" s="1"/>
  <c r="L44" i="231"/>
  <c r="K44" i="231"/>
  <c r="J44" i="231"/>
  <c r="P43" i="231"/>
  <c r="M43" i="231" s="1"/>
  <c r="L43" i="231"/>
  <c r="K43" i="231"/>
  <c r="J43" i="231"/>
  <c r="P42" i="231"/>
  <c r="M42" i="231"/>
  <c r="L42" i="231"/>
  <c r="K42" i="231"/>
  <c r="J42" i="231"/>
  <c r="P41" i="231"/>
  <c r="M41" i="231"/>
  <c r="L41" i="231"/>
  <c r="K41" i="231"/>
  <c r="J41" i="231"/>
  <c r="P40" i="231"/>
  <c r="M40" i="231" s="1"/>
  <c r="L40" i="231"/>
  <c r="K40" i="231"/>
  <c r="J40" i="231"/>
  <c r="H5" i="231"/>
  <c r="D5" i="231"/>
  <c r="C5" i="231"/>
  <c r="A5" i="231"/>
  <c r="A1" i="231"/>
  <c r="C2" i="9"/>
  <c r="I9" i="10"/>
  <c r="C5" i="9"/>
  <c r="D5" i="9"/>
  <c r="H5" i="9"/>
  <c r="P22" i="2"/>
  <c r="U8" i="10" s="1"/>
  <c r="P23" i="2"/>
  <c r="P24" i="2"/>
  <c r="P25" i="2"/>
  <c r="P26" i="2"/>
  <c r="U12" i="287" s="1"/>
  <c r="P27" i="2"/>
  <c r="U13" i="311"/>
  <c r="P28" i="2"/>
  <c r="P29" i="2"/>
  <c r="U15" i="288" s="1"/>
  <c r="Y3" i="11"/>
  <c r="AH1" i="11" s="1"/>
  <c r="Q6" i="11"/>
  <c r="Y5" i="11"/>
  <c r="Y3" i="10"/>
  <c r="K6" i="10" s="1"/>
  <c r="Y5" i="10"/>
  <c r="AB1" i="10" s="1"/>
  <c r="O6" i="10"/>
  <c r="Q6" i="10"/>
  <c r="J151" i="9"/>
  <c r="K151" i="9"/>
  <c r="L151" i="9"/>
  <c r="P151" i="9"/>
  <c r="M151" i="9" s="1"/>
  <c r="J152" i="9"/>
  <c r="K152" i="9"/>
  <c r="L152" i="9"/>
  <c r="P152" i="9"/>
  <c r="M152" i="9"/>
  <c r="J153" i="9"/>
  <c r="K153" i="9"/>
  <c r="L153" i="9"/>
  <c r="P153" i="9"/>
  <c r="M153" i="9"/>
  <c r="J154" i="9"/>
  <c r="K154" i="9"/>
  <c r="L154" i="9"/>
  <c r="P154" i="9"/>
  <c r="M154" i="9" s="1"/>
  <c r="J155" i="9"/>
  <c r="K155" i="9"/>
  <c r="L155" i="9"/>
  <c r="P155" i="9"/>
  <c r="M155" i="9" s="1"/>
  <c r="J156" i="9"/>
  <c r="K156" i="9"/>
  <c r="L156" i="9"/>
  <c r="P156" i="9"/>
  <c r="M156" i="9"/>
  <c r="J135" i="9"/>
  <c r="K135" i="9"/>
  <c r="L135" i="9"/>
  <c r="P135" i="9"/>
  <c r="M135" i="9"/>
  <c r="J136" i="9"/>
  <c r="K136" i="9"/>
  <c r="L136" i="9"/>
  <c r="P136" i="9"/>
  <c r="M136" i="9"/>
  <c r="J137" i="9"/>
  <c r="K137" i="9"/>
  <c r="L137" i="9"/>
  <c r="P137" i="9"/>
  <c r="M137" i="9" s="1"/>
  <c r="J138" i="9"/>
  <c r="K138" i="9"/>
  <c r="L138" i="9"/>
  <c r="P138" i="9"/>
  <c r="M138" i="9" s="1"/>
  <c r="J139" i="9"/>
  <c r="K139" i="9"/>
  <c r="L139" i="9"/>
  <c r="P139" i="9"/>
  <c r="M139" i="9"/>
  <c r="J140" i="9"/>
  <c r="K140" i="9"/>
  <c r="L140" i="9"/>
  <c r="P140" i="9"/>
  <c r="M140" i="9"/>
  <c r="J141" i="9"/>
  <c r="K141" i="9"/>
  <c r="L141" i="9"/>
  <c r="P141" i="9"/>
  <c r="M141" i="9" s="1"/>
  <c r="J142" i="9"/>
  <c r="K142" i="9"/>
  <c r="L142" i="9"/>
  <c r="P142" i="9"/>
  <c r="M142" i="9"/>
  <c r="J143" i="9"/>
  <c r="K143" i="9"/>
  <c r="L143" i="9"/>
  <c r="P143" i="9"/>
  <c r="M143" i="9" s="1"/>
  <c r="J144" i="9"/>
  <c r="K144" i="9"/>
  <c r="L144" i="9"/>
  <c r="P144" i="9"/>
  <c r="M144" i="9"/>
  <c r="J145" i="9"/>
  <c r="K145" i="9"/>
  <c r="L145" i="9"/>
  <c r="P145" i="9"/>
  <c r="M145" i="9" s="1"/>
  <c r="J146" i="9"/>
  <c r="K146" i="9"/>
  <c r="L146" i="9"/>
  <c r="P146" i="9"/>
  <c r="M146" i="9"/>
  <c r="J147" i="9"/>
  <c r="K147" i="9"/>
  <c r="L147" i="9"/>
  <c r="P147" i="9"/>
  <c r="M147" i="9"/>
  <c r="J148" i="9"/>
  <c r="K148" i="9"/>
  <c r="L148" i="9"/>
  <c r="P148" i="9"/>
  <c r="M148" i="9" s="1"/>
  <c r="J149" i="9"/>
  <c r="K149" i="9"/>
  <c r="L149" i="9"/>
  <c r="P149" i="9"/>
  <c r="M149" i="9" s="1"/>
  <c r="J150" i="9"/>
  <c r="K150" i="9"/>
  <c r="L150" i="9"/>
  <c r="P150" i="9"/>
  <c r="M150" i="9"/>
  <c r="I69" i="11"/>
  <c r="G69" i="11"/>
  <c r="F69" i="11"/>
  <c r="I67" i="11"/>
  <c r="G67" i="11"/>
  <c r="F67" i="11"/>
  <c r="I65" i="11"/>
  <c r="G65" i="11"/>
  <c r="F65" i="11"/>
  <c r="I63" i="11"/>
  <c r="G63" i="11"/>
  <c r="F63" i="11"/>
  <c r="I61" i="11"/>
  <c r="G61" i="11"/>
  <c r="F61" i="11"/>
  <c r="I59" i="11"/>
  <c r="G59" i="11"/>
  <c r="F59" i="11"/>
  <c r="I57" i="11"/>
  <c r="G57" i="11"/>
  <c r="F57" i="11"/>
  <c r="I55" i="11"/>
  <c r="G55" i="11"/>
  <c r="F55" i="11"/>
  <c r="I53" i="11"/>
  <c r="G53" i="11"/>
  <c r="F53" i="11"/>
  <c r="I51" i="11"/>
  <c r="G51" i="11"/>
  <c r="F51" i="11"/>
  <c r="I49" i="11"/>
  <c r="G49" i="11"/>
  <c r="F49" i="11"/>
  <c r="I47" i="11"/>
  <c r="G47" i="11"/>
  <c r="F47" i="11"/>
  <c r="I45" i="11"/>
  <c r="G45" i="11"/>
  <c r="F45" i="11"/>
  <c r="I43" i="11"/>
  <c r="G43" i="11"/>
  <c r="F43" i="11"/>
  <c r="I41" i="11"/>
  <c r="G41" i="11"/>
  <c r="F41" i="11"/>
  <c r="I39" i="11"/>
  <c r="G39" i="11"/>
  <c r="F39" i="11"/>
  <c r="I37" i="11"/>
  <c r="G37" i="11"/>
  <c r="F37" i="11"/>
  <c r="I35" i="11"/>
  <c r="G35" i="11"/>
  <c r="F35" i="11"/>
  <c r="K36" i="11" s="1"/>
  <c r="I33" i="11"/>
  <c r="G33" i="11"/>
  <c r="F33" i="11"/>
  <c r="I31" i="11"/>
  <c r="G31" i="11"/>
  <c r="F31" i="11"/>
  <c r="I29" i="11"/>
  <c r="G29" i="11"/>
  <c r="F29" i="11"/>
  <c r="I27" i="11"/>
  <c r="G27" i="11"/>
  <c r="F27" i="11"/>
  <c r="I25" i="11"/>
  <c r="G25" i="11"/>
  <c r="F25" i="11"/>
  <c r="I23" i="11"/>
  <c r="G23" i="11"/>
  <c r="F23" i="11"/>
  <c r="K24" i="11" s="1"/>
  <c r="I21" i="11"/>
  <c r="G21" i="11"/>
  <c r="F21" i="11"/>
  <c r="I19" i="11"/>
  <c r="G19" i="11"/>
  <c r="F19" i="11"/>
  <c r="K20" i="11" s="1"/>
  <c r="I17" i="11"/>
  <c r="G17" i="11"/>
  <c r="F17" i="11"/>
  <c r="I15" i="11"/>
  <c r="G15" i="11"/>
  <c r="F15" i="11"/>
  <c r="I13" i="11"/>
  <c r="G13" i="11"/>
  <c r="F13" i="11"/>
  <c r="I11" i="11"/>
  <c r="G11" i="11"/>
  <c r="F11" i="11"/>
  <c r="I9" i="11"/>
  <c r="G9" i="11"/>
  <c r="F9" i="11"/>
  <c r="D69" i="11"/>
  <c r="C69" i="11"/>
  <c r="B69" i="11"/>
  <c r="D67" i="11"/>
  <c r="C67" i="11"/>
  <c r="B67" i="11"/>
  <c r="D65" i="11"/>
  <c r="C65" i="11"/>
  <c r="B65" i="11"/>
  <c r="D63" i="11"/>
  <c r="C63" i="11"/>
  <c r="B63" i="11"/>
  <c r="D61" i="11"/>
  <c r="C61" i="11"/>
  <c r="B61" i="11"/>
  <c r="D59" i="11"/>
  <c r="C59" i="11"/>
  <c r="B59" i="11"/>
  <c r="D57" i="11"/>
  <c r="C57" i="11"/>
  <c r="B57" i="11"/>
  <c r="D55" i="11"/>
  <c r="C55" i="11"/>
  <c r="B55" i="11"/>
  <c r="D53" i="11"/>
  <c r="C53" i="11"/>
  <c r="B53" i="11"/>
  <c r="D51" i="11"/>
  <c r="C51" i="11"/>
  <c r="B51" i="11"/>
  <c r="D49" i="11"/>
  <c r="C49" i="11"/>
  <c r="B49" i="11"/>
  <c r="D47" i="11"/>
  <c r="C47" i="11"/>
  <c r="B47" i="11"/>
  <c r="D45" i="11"/>
  <c r="C45" i="11"/>
  <c r="B45" i="11"/>
  <c r="D43" i="11"/>
  <c r="C43" i="11"/>
  <c r="B43" i="11"/>
  <c r="D41" i="11"/>
  <c r="C41" i="11"/>
  <c r="B41" i="11"/>
  <c r="D39" i="11"/>
  <c r="C39" i="11"/>
  <c r="B39" i="11"/>
  <c r="D37" i="11"/>
  <c r="C37" i="11"/>
  <c r="B37" i="11"/>
  <c r="D35" i="11"/>
  <c r="C35" i="11"/>
  <c r="B35" i="11"/>
  <c r="D33" i="11"/>
  <c r="C33" i="11"/>
  <c r="B33" i="11"/>
  <c r="D31" i="11"/>
  <c r="C31" i="11"/>
  <c r="B31" i="11"/>
  <c r="D29" i="11"/>
  <c r="C29" i="11"/>
  <c r="B29" i="11"/>
  <c r="D27" i="11"/>
  <c r="C27" i="11"/>
  <c r="B27" i="11"/>
  <c r="D25" i="11"/>
  <c r="C25" i="11"/>
  <c r="B25" i="11"/>
  <c r="D23" i="11"/>
  <c r="C23" i="11"/>
  <c r="B23" i="11"/>
  <c r="D21" i="11"/>
  <c r="C21" i="11"/>
  <c r="B21" i="11"/>
  <c r="D19" i="11"/>
  <c r="C19" i="11"/>
  <c r="B19" i="11"/>
  <c r="D17" i="11"/>
  <c r="C17" i="11"/>
  <c r="B17" i="11"/>
  <c r="D15" i="11"/>
  <c r="C15" i="11"/>
  <c r="B15" i="11"/>
  <c r="D13" i="11"/>
  <c r="C13" i="11"/>
  <c r="B13" i="11"/>
  <c r="D11" i="11"/>
  <c r="C11" i="11"/>
  <c r="B11" i="11"/>
  <c r="D9" i="11"/>
  <c r="C9" i="11"/>
  <c r="B9" i="11"/>
  <c r="I7" i="11"/>
  <c r="G7" i="11"/>
  <c r="F7" i="11"/>
  <c r="K8" i="11" s="1"/>
  <c r="D7" i="11"/>
  <c r="C7" i="11"/>
  <c r="B7" i="11"/>
  <c r="B5" i="2"/>
  <c r="A5" i="2"/>
  <c r="A1" i="2"/>
  <c r="B9" i="10"/>
  <c r="C9" i="10"/>
  <c r="D9" i="10"/>
  <c r="B11" i="10"/>
  <c r="C11" i="10"/>
  <c r="D11" i="10"/>
  <c r="B13" i="10"/>
  <c r="C13" i="10"/>
  <c r="D13" i="10"/>
  <c r="B15" i="10"/>
  <c r="C15" i="10"/>
  <c r="D15" i="10"/>
  <c r="B17" i="10"/>
  <c r="C17" i="10"/>
  <c r="D17" i="10"/>
  <c r="B19" i="10"/>
  <c r="C19" i="10"/>
  <c r="D19" i="10"/>
  <c r="B21" i="10"/>
  <c r="C21" i="10"/>
  <c r="D21" i="10"/>
  <c r="B23" i="10"/>
  <c r="C23" i="10"/>
  <c r="D23" i="10"/>
  <c r="B25" i="10"/>
  <c r="C25" i="10"/>
  <c r="D25" i="10"/>
  <c r="B27" i="10"/>
  <c r="C27" i="10"/>
  <c r="D27" i="10"/>
  <c r="B29" i="10"/>
  <c r="C29" i="10"/>
  <c r="D29" i="10"/>
  <c r="B31" i="10"/>
  <c r="C31" i="10"/>
  <c r="D31" i="10"/>
  <c r="B33" i="10"/>
  <c r="C33" i="10"/>
  <c r="D33" i="10"/>
  <c r="B35" i="10"/>
  <c r="C35" i="10"/>
  <c r="D35" i="10"/>
  <c r="B37" i="10"/>
  <c r="C37" i="10"/>
  <c r="D37" i="10"/>
  <c r="D7" i="10"/>
  <c r="B7" i="10"/>
  <c r="C7" i="10"/>
  <c r="E2" i="10"/>
  <c r="R4" i="10"/>
  <c r="O57" i="10"/>
  <c r="I37" i="10"/>
  <c r="G37" i="10"/>
  <c r="F37" i="10"/>
  <c r="K36" i="10"/>
  <c r="I35" i="10"/>
  <c r="G35" i="10"/>
  <c r="F35" i="10"/>
  <c r="M34" i="10"/>
  <c r="I33" i="10"/>
  <c r="G33" i="10"/>
  <c r="F33" i="10"/>
  <c r="K32" i="10"/>
  <c r="I31" i="10"/>
  <c r="G31" i="10"/>
  <c r="F31" i="10"/>
  <c r="O30" i="10"/>
  <c r="I29" i="10"/>
  <c r="G29" i="10"/>
  <c r="F29" i="10"/>
  <c r="K28" i="10"/>
  <c r="I27" i="10"/>
  <c r="G27" i="10"/>
  <c r="F27" i="10"/>
  <c r="M26" i="10"/>
  <c r="I25" i="10"/>
  <c r="G25" i="10"/>
  <c r="F25" i="10"/>
  <c r="K24" i="10"/>
  <c r="I23" i="10"/>
  <c r="G23" i="10"/>
  <c r="F23" i="10"/>
  <c r="Q22" i="10"/>
  <c r="I21" i="10"/>
  <c r="G21" i="10"/>
  <c r="F21" i="10"/>
  <c r="K20" i="10"/>
  <c r="I19" i="10"/>
  <c r="G19" i="10"/>
  <c r="F19" i="10"/>
  <c r="M18" i="10"/>
  <c r="I17" i="10"/>
  <c r="G17" i="10"/>
  <c r="F17" i="10"/>
  <c r="U16" i="10"/>
  <c r="K16" i="10"/>
  <c r="I15" i="10"/>
  <c r="G15" i="10"/>
  <c r="F15" i="10"/>
  <c r="O14" i="10"/>
  <c r="I13" i="10"/>
  <c r="G13" i="10"/>
  <c r="F13" i="10"/>
  <c r="K12" i="10"/>
  <c r="I11" i="10"/>
  <c r="G11" i="10"/>
  <c r="F11" i="10"/>
  <c r="M10" i="10"/>
  <c r="G9" i="10"/>
  <c r="F9" i="10"/>
  <c r="K8" i="10"/>
  <c r="U7" i="10"/>
  <c r="I7" i="10"/>
  <c r="G7" i="10"/>
  <c r="F7" i="10"/>
  <c r="G4" i="10"/>
  <c r="A4" i="10"/>
  <c r="A1" i="10"/>
  <c r="U15" i="10"/>
  <c r="U14" i="10"/>
  <c r="U11" i="10"/>
  <c r="U10" i="10"/>
  <c r="R57" i="10"/>
  <c r="F51" i="10" s="1"/>
  <c r="R4" i="11"/>
  <c r="O79" i="11" s="1"/>
  <c r="K68" i="11"/>
  <c r="M66" i="11"/>
  <c r="K64" i="11"/>
  <c r="O62" i="11"/>
  <c r="K60" i="11"/>
  <c r="M58" i="11"/>
  <c r="K56" i="11"/>
  <c r="Q54" i="11"/>
  <c r="K52" i="11"/>
  <c r="M50" i="11"/>
  <c r="K48" i="11"/>
  <c r="O46" i="11"/>
  <c r="K44" i="11"/>
  <c r="M42" i="11"/>
  <c r="K40" i="11"/>
  <c r="Q38" i="11"/>
  <c r="M34" i="11"/>
  <c r="K32" i="11"/>
  <c r="O30" i="11"/>
  <c r="K28" i="11"/>
  <c r="M26" i="11"/>
  <c r="Q22" i="11"/>
  <c r="M18" i="11"/>
  <c r="U16" i="11"/>
  <c r="K16" i="11"/>
  <c r="O14" i="11"/>
  <c r="K12" i="11"/>
  <c r="M10" i="11"/>
  <c r="U7" i="11"/>
  <c r="G4" i="11"/>
  <c r="A4" i="11"/>
  <c r="E2" i="11"/>
  <c r="A1" i="11"/>
  <c r="U15" i="11"/>
  <c r="U14" i="11"/>
  <c r="U11" i="11"/>
  <c r="U10" i="11"/>
  <c r="R79" i="11"/>
  <c r="F76" i="11" s="1"/>
  <c r="A5" i="9"/>
  <c r="J40" i="9"/>
  <c r="K40" i="9"/>
  <c r="L40" i="9"/>
  <c r="P40" i="9"/>
  <c r="M40" i="9" s="1"/>
  <c r="J41" i="9"/>
  <c r="K41" i="9"/>
  <c r="L41" i="9"/>
  <c r="P41" i="9"/>
  <c r="M41" i="9" s="1"/>
  <c r="J42" i="9"/>
  <c r="K42" i="9"/>
  <c r="L42" i="9"/>
  <c r="P42" i="9"/>
  <c r="M42" i="9"/>
  <c r="J43" i="9"/>
  <c r="K43" i="9"/>
  <c r="L43" i="9"/>
  <c r="P43" i="9"/>
  <c r="M43" i="9"/>
  <c r="J44" i="9"/>
  <c r="K44" i="9"/>
  <c r="L44" i="9"/>
  <c r="P44" i="9"/>
  <c r="M44" i="9" s="1"/>
  <c r="J45" i="9"/>
  <c r="K45" i="9"/>
  <c r="L45" i="9"/>
  <c r="P45" i="9"/>
  <c r="M45" i="9" s="1"/>
  <c r="J46" i="9"/>
  <c r="K46" i="9"/>
  <c r="L46" i="9"/>
  <c r="P46" i="9"/>
  <c r="M46" i="9" s="1"/>
  <c r="J47" i="9"/>
  <c r="K47" i="9"/>
  <c r="L47" i="9"/>
  <c r="P47" i="9"/>
  <c r="M47" i="9" s="1"/>
  <c r="J48" i="9"/>
  <c r="K48" i="9"/>
  <c r="L48" i="9"/>
  <c r="P48" i="9"/>
  <c r="M48" i="9" s="1"/>
  <c r="J49" i="9"/>
  <c r="K49" i="9"/>
  <c r="L49" i="9"/>
  <c r="P49" i="9"/>
  <c r="M49" i="9" s="1"/>
  <c r="J50" i="9"/>
  <c r="K50" i="9"/>
  <c r="L50" i="9"/>
  <c r="P50" i="9"/>
  <c r="M50" i="9"/>
  <c r="J51" i="9"/>
  <c r="K51" i="9"/>
  <c r="L51" i="9"/>
  <c r="P51" i="9"/>
  <c r="M51" i="9" s="1"/>
  <c r="J52" i="9"/>
  <c r="K52" i="9"/>
  <c r="L52" i="9"/>
  <c r="P52" i="9"/>
  <c r="M52" i="9" s="1"/>
  <c r="J53" i="9"/>
  <c r="K53" i="9"/>
  <c r="L53" i="9"/>
  <c r="P53" i="9"/>
  <c r="M53" i="9" s="1"/>
  <c r="J54" i="9"/>
  <c r="K54" i="9"/>
  <c r="L54" i="9"/>
  <c r="P54" i="9"/>
  <c r="M54" i="9"/>
  <c r="J55" i="9"/>
  <c r="K55" i="9"/>
  <c r="L55" i="9"/>
  <c r="P55" i="9"/>
  <c r="M55" i="9" s="1"/>
  <c r="J56" i="9"/>
  <c r="K56" i="9"/>
  <c r="L56" i="9"/>
  <c r="P56" i="9"/>
  <c r="M56" i="9" s="1"/>
  <c r="J57" i="9"/>
  <c r="K57" i="9"/>
  <c r="L57" i="9"/>
  <c r="P57" i="9"/>
  <c r="M57" i="9" s="1"/>
  <c r="J58" i="9"/>
  <c r="K58" i="9"/>
  <c r="L58" i="9"/>
  <c r="P58" i="9"/>
  <c r="M58" i="9"/>
  <c r="J59" i="9"/>
  <c r="K59" i="9"/>
  <c r="L59" i="9"/>
  <c r="P59" i="9"/>
  <c r="M59" i="9"/>
  <c r="J60" i="9"/>
  <c r="K60" i="9"/>
  <c r="L60" i="9"/>
  <c r="P60" i="9"/>
  <c r="M60" i="9" s="1"/>
  <c r="J61" i="9"/>
  <c r="K61" i="9"/>
  <c r="L61" i="9"/>
  <c r="P61" i="9"/>
  <c r="M61" i="9" s="1"/>
  <c r="J62" i="9"/>
  <c r="K62" i="9"/>
  <c r="L62" i="9"/>
  <c r="P62" i="9"/>
  <c r="M62" i="9" s="1"/>
  <c r="J63" i="9"/>
  <c r="K63" i="9"/>
  <c r="L63" i="9"/>
  <c r="P63" i="9"/>
  <c r="M63" i="9" s="1"/>
  <c r="J64" i="9"/>
  <c r="K64" i="9"/>
  <c r="L64" i="9"/>
  <c r="P64" i="9"/>
  <c r="M64" i="9" s="1"/>
  <c r="J65" i="9"/>
  <c r="K65" i="9"/>
  <c r="L65" i="9"/>
  <c r="P65" i="9"/>
  <c r="M65" i="9" s="1"/>
  <c r="J66" i="9"/>
  <c r="K66" i="9"/>
  <c r="L66" i="9"/>
  <c r="P66" i="9"/>
  <c r="M66" i="9"/>
  <c r="J67" i="9"/>
  <c r="K67" i="9"/>
  <c r="L67" i="9"/>
  <c r="P67" i="9"/>
  <c r="M67" i="9" s="1"/>
  <c r="J68" i="9"/>
  <c r="K68" i="9"/>
  <c r="L68" i="9"/>
  <c r="P68" i="9"/>
  <c r="M68" i="9" s="1"/>
  <c r="J69" i="9"/>
  <c r="K69" i="9"/>
  <c r="L69" i="9"/>
  <c r="P69" i="9"/>
  <c r="M69" i="9" s="1"/>
  <c r="J70" i="9"/>
  <c r="K70" i="9"/>
  <c r="L70" i="9"/>
  <c r="P70" i="9"/>
  <c r="M70" i="9"/>
  <c r="J71" i="9"/>
  <c r="K71" i="9"/>
  <c r="L71" i="9"/>
  <c r="P71" i="9"/>
  <c r="M71" i="9" s="1"/>
  <c r="J72" i="9"/>
  <c r="K72" i="9"/>
  <c r="L72" i="9"/>
  <c r="P72" i="9"/>
  <c r="M72" i="9" s="1"/>
  <c r="J73" i="9"/>
  <c r="K73" i="9"/>
  <c r="L73" i="9"/>
  <c r="P73" i="9"/>
  <c r="M73" i="9" s="1"/>
  <c r="J74" i="9"/>
  <c r="K74" i="9"/>
  <c r="L74" i="9"/>
  <c r="P74" i="9"/>
  <c r="M74" i="9"/>
  <c r="J75" i="9"/>
  <c r="K75" i="9"/>
  <c r="L75" i="9"/>
  <c r="P75" i="9"/>
  <c r="M75" i="9" s="1"/>
  <c r="J76" i="9"/>
  <c r="K76" i="9"/>
  <c r="L76" i="9"/>
  <c r="P76" i="9"/>
  <c r="M76" i="9" s="1"/>
  <c r="J77" i="9"/>
  <c r="K77" i="9"/>
  <c r="L77" i="9"/>
  <c r="P77" i="9"/>
  <c r="M77" i="9" s="1"/>
  <c r="J78" i="9"/>
  <c r="K78" i="9"/>
  <c r="L78" i="9"/>
  <c r="P78" i="9"/>
  <c r="M78" i="9"/>
  <c r="J79" i="9"/>
  <c r="K79" i="9"/>
  <c r="L79" i="9"/>
  <c r="P79" i="9"/>
  <c r="M79" i="9" s="1"/>
  <c r="J80" i="9"/>
  <c r="K80" i="9"/>
  <c r="L80" i="9"/>
  <c r="P80" i="9"/>
  <c r="M80" i="9" s="1"/>
  <c r="J81" i="9"/>
  <c r="K81" i="9"/>
  <c r="L81" i="9"/>
  <c r="P81" i="9"/>
  <c r="M81" i="9" s="1"/>
  <c r="J82" i="9"/>
  <c r="K82" i="9"/>
  <c r="L82" i="9"/>
  <c r="P82" i="9"/>
  <c r="M82" i="9"/>
  <c r="J83" i="9"/>
  <c r="K83" i="9"/>
  <c r="L83" i="9"/>
  <c r="P83" i="9"/>
  <c r="M83" i="9" s="1"/>
  <c r="J84" i="9"/>
  <c r="K84" i="9"/>
  <c r="L84" i="9"/>
  <c r="P84" i="9"/>
  <c r="M84" i="9" s="1"/>
  <c r="J85" i="9"/>
  <c r="K85" i="9"/>
  <c r="L85" i="9"/>
  <c r="P85" i="9"/>
  <c r="M85" i="9" s="1"/>
  <c r="J86" i="9"/>
  <c r="K86" i="9"/>
  <c r="L86" i="9"/>
  <c r="P86" i="9"/>
  <c r="M86" i="9"/>
  <c r="J87" i="9"/>
  <c r="K87" i="9"/>
  <c r="L87" i="9"/>
  <c r="P87" i="9"/>
  <c r="M87" i="9" s="1"/>
  <c r="J88" i="9"/>
  <c r="K88" i="9"/>
  <c r="L88" i="9"/>
  <c r="P88" i="9"/>
  <c r="M88" i="9" s="1"/>
  <c r="J89" i="9"/>
  <c r="K89" i="9"/>
  <c r="L89" i="9"/>
  <c r="P89" i="9"/>
  <c r="M89" i="9" s="1"/>
  <c r="J90" i="9"/>
  <c r="K90" i="9"/>
  <c r="L90" i="9"/>
  <c r="P90" i="9"/>
  <c r="M90" i="9"/>
  <c r="J91" i="9"/>
  <c r="K91" i="9"/>
  <c r="L91" i="9"/>
  <c r="P91" i="9"/>
  <c r="M91" i="9" s="1"/>
  <c r="J92" i="9"/>
  <c r="K92" i="9"/>
  <c r="L92" i="9"/>
  <c r="P92" i="9"/>
  <c r="M92" i="9" s="1"/>
  <c r="J93" i="9"/>
  <c r="K93" i="9"/>
  <c r="L93" i="9"/>
  <c r="P93" i="9"/>
  <c r="M93" i="9" s="1"/>
  <c r="J94" i="9"/>
  <c r="K94" i="9"/>
  <c r="L94" i="9"/>
  <c r="P94" i="9"/>
  <c r="M94" i="9"/>
  <c r="J95" i="9"/>
  <c r="K95" i="9"/>
  <c r="L95" i="9"/>
  <c r="P95" i="9"/>
  <c r="M95" i="9" s="1"/>
  <c r="J96" i="9"/>
  <c r="K96" i="9"/>
  <c r="L96" i="9"/>
  <c r="P96" i="9"/>
  <c r="M96" i="9" s="1"/>
  <c r="J97" i="9"/>
  <c r="K97" i="9"/>
  <c r="L97" i="9"/>
  <c r="P97" i="9"/>
  <c r="M97" i="9" s="1"/>
  <c r="J98" i="9"/>
  <c r="K98" i="9"/>
  <c r="L98" i="9"/>
  <c r="P98" i="9"/>
  <c r="M98" i="9"/>
  <c r="J99" i="9"/>
  <c r="K99" i="9"/>
  <c r="L99" i="9"/>
  <c r="P99" i="9"/>
  <c r="M99" i="9" s="1"/>
  <c r="J100" i="9"/>
  <c r="K100" i="9"/>
  <c r="L100" i="9"/>
  <c r="P100" i="9"/>
  <c r="M100" i="9" s="1"/>
  <c r="J101" i="9"/>
  <c r="K101" i="9"/>
  <c r="L101" i="9"/>
  <c r="P101" i="9"/>
  <c r="M101" i="9" s="1"/>
  <c r="J102" i="9"/>
  <c r="K102" i="9"/>
  <c r="L102" i="9"/>
  <c r="P102" i="9"/>
  <c r="M102" i="9"/>
  <c r="J103" i="9"/>
  <c r="K103" i="9"/>
  <c r="L103" i="9"/>
  <c r="P103" i="9"/>
  <c r="M103" i="9" s="1"/>
  <c r="J104" i="9"/>
  <c r="K104" i="9"/>
  <c r="L104" i="9"/>
  <c r="P104" i="9"/>
  <c r="M104" i="9" s="1"/>
  <c r="J105" i="9"/>
  <c r="K105" i="9"/>
  <c r="L105" i="9"/>
  <c r="P105" i="9"/>
  <c r="M105" i="9" s="1"/>
  <c r="J106" i="9"/>
  <c r="K106" i="9"/>
  <c r="L106" i="9"/>
  <c r="P106" i="9"/>
  <c r="M106" i="9"/>
  <c r="J107" i="9"/>
  <c r="K107" i="9"/>
  <c r="L107" i="9"/>
  <c r="P107" i="9"/>
  <c r="M107" i="9" s="1"/>
  <c r="J108" i="9"/>
  <c r="K108" i="9"/>
  <c r="L108" i="9"/>
  <c r="P108" i="9"/>
  <c r="M108" i="9" s="1"/>
  <c r="J109" i="9"/>
  <c r="K109" i="9"/>
  <c r="L109" i="9"/>
  <c r="P109" i="9"/>
  <c r="M109" i="9" s="1"/>
  <c r="J110" i="9"/>
  <c r="K110" i="9"/>
  <c r="L110" i="9"/>
  <c r="P110" i="9"/>
  <c r="M110" i="9"/>
  <c r="J111" i="9"/>
  <c r="K111" i="9"/>
  <c r="L111" i="9"/>
  <c r="P111" i="9"/>
  <c r="M111" i="9" s="1"/>
  <c r="J112" i="9"/>
  <c r="K112" i="9"/>
  <c r="L112" i="9"/>
  <c r="P112" i="9"/>
  <c r="M112" i="9" s="1"/>
  <c r="J113" i="9"/>
  <c r="K113" i="9"/>
  <c r="L113" i="9"/>
  <c r="P113" i="9"/>
  <c r="M113" i="9" s="1"/>
  <c r="J114" i="9"/>
  <c r="K114" i="9"/>
  <c r="L114" i="9"/>
  <c r="P114" i="9"/>
  <c r="M114" i="9"/>
  <c r="J115" i="9"/>
  <c r="K115" i="9"/>
  <c r="L115" i="9"/>
  <c r="P115" i="9"/>
  <c r="M115" i="9" s="1"/>
  <c r="J116" i="9"/>
  <c r="K116" i="9"/>
  <c r="L116" i="9"/>
  <c r="P116" i="9"/>
  <c r="M116" i="9" s="1"/>
  <c r="J117" i="9"/>
  <c r="K117" i="9"/>
  <c r="L117" i="9"/>
  <c r="P117" i="9"/>
  <c r="M117" i="9" s="1"/>
  <c r="J118" i="9"/>
  <c r="K118" i="9"/>
  <c r="L118" i="9"/>
  <c r="P118" i="9"/>
  <c r="M118" i="9"/>
  <c r="J119" i="9"/>
  <c r="K119" i="9"/>
  <c r="L119" i="9"/>
  <c r="P119" i="9"/>
  <c r="M119" i="9" s="1"/>
  <c r="J120" i="9"/>
  <c r="K120" i="9"/>
  <c r="L120" i="9"/>
  <c r="P120" i="9"/>
  <c r="M120" i="9" s="1"/>
  <c r="J121" i="9"/>
  <c r="K121" i="9"/>
  <c r="L121" i="9"/>
  <c r="P121" i="9"/>
  <c r="M121" i="9" s="1"/>
  <c r="J122" i="9"/>
  <c r="K122" i="9"/>
  <c r="L122" i="9"/>
  <c r="P122" i="9"/>
  <c r="M122" i="9"/>
  <c r="J123" i="9"/>
  <c r="K123" i="9"/>
  <c r="L123" i="9"/>
  <c r="P123" i="9"/>
  <c r="M123" i="9" s="1"/>
  <c r="J124" i="9"/>
  <c r="K124" i="9"/>
  <c r="L124" i="9"/>
  <c r="P124" i="9"/>
  <c r="M124" i="9" s="1"/>
  <c r="J125" i="9"/>
  <c r="K125" i="9"/>
  <c r="L125" i="9"/>
  <c r="P125" i="9"/>
  <c r="M125" i="9" s="1"/>
  <c r="J126" i="9"/>
  <c r="K126" i="9"/>
  <c r="L126" i="9"/>
  <c r="P126" i="9"/>
  <c r="M126" i="9"/>
  <c r="J127" i="9"/>
  <c r="K127" i="9"/>
  <c r="L127" i="9"/>
  <c r="P127" i="9"/>
  <c r="M127" i="9" s="1"/>
  <c r="J128" i="9"/>
  <c r="K128" i="9"/>
  <c r="L128" i="9"/>
  <c r="P128" i="9"/>
  <c r="M128" i="9" s="1"/>
  <c r="J129" i="9"/>
  <c r="K129" i="9"/>
  <c r="L129" i="9"/>
  <c r="P129" i="9"/>
  <c r="M129" i="9" s="1"/>
  <c r="J130" i="9"/>
  <c r="K130" i="9"/>
  <c r="L130" i="9"/>
  <c r="P130" i="9"/>
  <c r="M130" i="9"/>
  <c r="J131" i="9"/>
  <c r="K131" i="9"/>
  <c r="L131" i="9"/>
  <c r="P131" i="9"/>
  <c r="M131" i="9" s="1"/>
  <c r="J132" i="9"/>
  <c r="K132" i="9"/>
  <c r="L132" i="9"/>
  <c r="P132" i="9"/>
  <c r="M132" i="9" s="1"/>
  <c r="J133" i="9"/>
  <c r="K133" i="9"/>
  <c r="L133" i="9"/>
  <c r="P133" i="9"/>
  <c r="M133" i="9" s="1"/>
  <c r="J134" i="9"/>
  <c r="K134" i="9"/>
  <c r="L134" i="9"/>
  <c r="P134" i="9"/>
  <c r="M134" i="9"/>
  <c r="A1" i="9"/>
  <c r="F6" i="240"/>
  <c r="K6" i="240"/>
  <c r="M6" i="240"/>
  <c r="O6" i="240"/>
  <c r="Q6" i="240"/>
  <c r="F6" i="241"/>
  <c r="K6" i="241"/>
  <c r="M6" i="241"/>
  <c r="O6" i="241"/>
  <c r="Q6" i="241"/>
  <c r="Q25" i="241"/>
  <c r="Q41" i="241"/>
  <c r="U8" i="240"/>
  <c r="U9" i="240"/>
  <c r="U9" i="241"/>
  <c r="U9" i="287"/>
  <c r="U8" i="288"/>
  <c r="U9" i="288"/>
  <c r="U8" i="311"/>
  <c r="U9" i="311"/>
  <c r="U9" i="312"/>
  <c r="F6" i="311"/>
  <c r="K6" i="311"/>
  <c r="M6" i="311"/>
  <c r="O6" i="311"/>
  <c r="F6" i="312"/>
  <c r="K6" i="312"/>
  <c r="M6" i="312"/>
  <c r="O6" i="312"/>
  <c r="Q6" i="312"/>
  <c r="F6" i="287"/>
  <c r="K6" i="287"/>
  <c r="M6" i="287"/>
  <c r="O6" i="287"/>
  <c r="F6" i="288"/>
  <c r="K6" i="288"/>
  <c r="M6" i="288"/>
  <c r="O6" i="288"/>
  <c r="Q6" i="288"/>
  <c r="F79" i="11"/>
  <c r="F75" i="11"/>
  <c r="F78" i="11"/>
  <c r="F74" i="11"/>
  <c r="F53" i="10"/>
  <c r="F52" i="10"/>
  <c r="AH1" i="10"/>
  <c r="U12" i="240"/>
  <c r="U12" i="288"/>
  <c r="F6" i="11"/>
  <c r="M6" i="11"/>
  <c r="Q41" i="11"/>
  <c r="K6" i="11"/>
  <c r="F6" i="10"/>
  <c r="M6" i="10"/>
  <c r="O6" i="11"/>
  <c r="U9" i="11"/>
  <c r="U13" i="11"/>
  <c r="U9" i="10"/>
  <c r="U13" i="10"/>
  <c r="AC1" i="10"/>
  <c r="U15" i="287"/>
  <c r="U11" i="311"/>
  <c r="U11" i="241"/>
  <c r="U11" i="312"/>
  <c r="U11" i="287"/>
  <c r="U11" i="240"/>
  <c r="U13" i="240"/>
  <c r="F78" i="288"/>
  <c r="F74" i="288"/>
  <c r="F79" i="288"/>
  <c r="F73" i="288"/>
  <c r="F76" i="288"/>
  <c r="U14" i="288"/>
  <c r="U14" i="312"/>
  <c r="U14" i="287"/>
  <c r="U14" i="241"/>
  <c r="U10" i="312"/>
  <c r="U10" i="311"/>
  <c r="U10" i="288"/>
  <c r="U10" i="241"/>
  <c r="Q57" i="241"/>
  <c r="F72" i="288"/>
  <c r="U13" i="312"/>
  <c r="U13" i="288"/>
  <c r="U13" i="241"/>
  <c r="U13" i="287"/>
  <c r="AH1" i="240"/>
  <c r="AD1" i="240"/>
  <c r="U10" i="240"/>
  <c r="U14" i="240"/>
  <c r="F75" i="288"/>
  <c r="AG1" i="240"/>
  <c r="F77" i="240"/>
  <c r="AB1" i="287"/>
  <c r="U10" i="287"/>
  <c r="U11" i="288"/>
  <c r="F77" i="288"/>
  <c r="U14" i="311"/>
  <c r="F74" i="241"/>
  <c r="F76" i="241"/>
  <c r="F78" i="241"/>
  <c r="AB1" i="311"/>
  <c r="F72" i="11"/>
  <c r="F73" i="11"/>
  <c r="F77" i="11"/>
  <c r="AH1" i="241"/>
  <c r="H74" i="241"/>
  <c r="F77" i="241"/>
  <c r="F51" i="287"/>
  <c r="F78" i="312"/>
  <c r="F74" i="312"/>
  <c r="AH1" i="311"/>
  <c r="F52" i="311"/>
  <c r="F76" i="312"/>
  <c r="AD1" i="312"/>
  <c r="F72" i="312"/>
  <c r="F77" i="312"/>
  <c r="F73" i="312"/>
  <c r="F79" i="312"/>
  <c r="AF1" i="288"/>
  <c r="AF1" i="311"/>
  <c r="AE1" i="311"/>
  <c r="AC1" i="311"/>
  <c r="AG1" i="287"/>
  <c r="AF1" i="287"/>
  <c r="AB1" i="312"/>
  <c r="AC1" i="288"/>
  <c r="AD1" i="287"/>
  <c r="AC1" i="240"/>
  <c r="AF1" i="312"/>
  <c r="AG1" i="312"/>
  <c r="AE1" i="287"/>
  <c r="AH1" i="287"/>
  <c r="AE1" i="312"/>
  <c r="AD1" i="11"/>
  <c r="AB1" i="240"/>
  <c r="AE1" i="240"/>
  <c r="AH1" i="312"/>
  <c r="AG1" i="311"/>
  <c r="AG1" i="288"/>
  <c r="AF1" i="11"/>
  <c r="AG1" i="10"/>
  <c r="AF1" i="10"/>
  <c r="AE1" i="11"/>
  <c r="AG1" i="11"/>
  <c r="AD1" i="10"/>
  <c r="AH1" i="288"/>
  <c r="AB1" i="288"/>
  <c r="AE1" i="288"/>
  <c r="AE1" i="241"/>
  <c r="AE1" i="10"/>
  <c r="AC1" i="11"/>
  <c r="AB1" i="11"/>
  <c r="F50" i="10" l="1"/>
  <c r="Q41" i="312"/>
  <c r="AC1" i="312"/>
  <c r="AF1" i="240"/>
  <c r="AD1" i="241"/>
  <c r="AD1" i="311"/>
  <c r="F78" i="240"/>
  <c r="F74" i="240"/>
  <c r="AF1" i="241"/>
  <c r="F75" i="240"/>
  <c r="U15" i="240"/>
  <c r="U15" i="312"/>
  <c r="U12" i="241"/>
  <c r="U12" i="311"/>
  <c r="F53" i="311"/>
  <c r="F51" i="311"/>
  <c r="F50" i="311"/>
  <c r="AB1" i="241"/>
  <c r="AC1" i="241"/>
  <c r="F79" i="240"/>
  <c r="U15" i="241"/>
  <c r="U15" i="311"/>
  <c r="U12" i="312"/>
  <c r="U8" i="312"/>
  <c r="U8" i="287"/>
  <c r="U8" i="241"/>
  <c r="U12" i="11"/>
  <c r="U12" i="10"/>
  <c r="F72" i="240"/>
  <c r="H79" i="241"/>
  <c r="H78" i="241"/>
  <c r="F75" i="241"/>
  <c r="F80" i="241"/>
  <c r="H77" i="241"/>
  <c r="H73" i="241"/>
  <c r="AD1" i="288"/>
  <c r="AG1" i="241"/>
  <c r="F52" i="287"/>
  <c r="F73" i="240"/>
  <c r="U8" i="11"/>
  <c r="F76" i="240"/>
  <c r="H76" i="241"/>
  <c r="F53" i="28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2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200-00000200000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F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F00-000002000000}">
      <text>
        <r>
          <rPr>
            <b/>
            <sz val="8"/>
            <color indexed="8"/>
            <rFont val="Tahoma"/>
            <family val="2"/>
            <charset val="238"/>
          </rPr>
          <t>Amikor kész a kiemelési lista töltsd ki a kiemeléseket 1,2,3,4,…
A ki nem emelteknél hagyd üresen!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12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11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5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4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6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600-000002000000}">
      <text>
        <r>
          <rPr>
            <b/>
            <sz val="8"/>
            <color indexed="8"/>
            <rFont val="Tahoma"/>
            <family val="2"/>
            <charset val="238"/>
          </rPr>
          <t>Amikor kész a kiemelési lista töltsd ki a kiemeléseket 1,2,3,4,…
A ki nem emelteknél hagyd üresen!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A00-000001000000}">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9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B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B00-000002000000}">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E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D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<sst xmlns="http://schemas.openxmlformats.org/spreadsheetml/2006/main" count="1484" uniqueCount="608">
  <si>
    <t>Umpire</t>
  </si>
  <si>
    <t>Seed Sort</t>
  </si>
  <si>
    <t>AccSort</t>
  </si>
  <si>
    <t>CU</t>
  </si>
  <si>
    <t>St.</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</si>
  <si>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</si>
  <si>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</si>
  <si>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</si>
  <si>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</si>
  <si>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</si>
  <si>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</si>
  <si>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</si>
  <si>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</si>
  <si>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</si>
  <si>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</si>
  <si>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</si>
  <si>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</si>
  <si>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</si>
  <si>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</si>
  <si>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</si>
  <si>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</si>
  <si>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</si>
  <si>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</si>
  <si>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</si>
  <si>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</si>
  <si>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</si>
  <si>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</si>
  <si>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</si>
  <si>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</si>
  <si>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</si>
  <si>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</si>
  <si>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</si>
  <si>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</si>
  <si>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</si>
  <si>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</si>
  <si>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</si>
  <si>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</si>
  <si>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</si>
  <si>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</si>
  <si>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</si>
  <si>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</si>
  <si>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</si>
  <si>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</si>
  <si>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</si>
  <si>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</si>
  <si>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</si>
  <si>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</si>
  <si>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</si>
  <si>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</si>
  <si>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</si>
  <si>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</si>
  <si>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</si>
  <si>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</si>
  <si>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</si>
  <si>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</si>
  <si>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</si>
  <si>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</si>
  <si>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</si>
  <si>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</si>
  <si>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</si>
  <si>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</si>
  <si>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</si>
  <si>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</si>
  <si>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</si>
  <si>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</si>
  <si>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</si>
  <si>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</si>
  <si>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</si>
  <si>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</si>
  <si>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</si>
  <si>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</si>
  <si>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</si>
  <si>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</si>
  <si>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</si>
  <si>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</si>
  <si>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</si>
  <si>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</si>
  <si>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</si>
  <si>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</si>
  <si>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</si>
  <si>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</si>
  <si>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</si>
  <si>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</si>
  <si>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</si>
  <si>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</si>
  <si>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</si>
  <si>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</si>
  <si>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</si>
  <si>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Egyesület</t>
  </si>
  <si>
    <t>Kódszám</t>
  </si>
  <si>
    <t>Versenybíró aláírása</t>
  </si>
  <si>
    <t>ELŐKÉSZÍTŐ LISTA</t>
  </si>
  <si>
    <t>Sor</t>
  </si>
  <si>
    <t>Nevezett Igen</t>
  </si>
  <si>
    <t>Nevezési rangsor</t>
  </si>
  <si>
    <t>Sorsolási rangsor</t>
  </si>
  <si>
    <t>Kiemelés</t>
  </si>
  <si>
    <t>Kiem</t>
  </si>
  <si>
    <t>2. forduló</t>
  </si>
  <si>
    <t>kód</t>
  </si>
  <si>
    <t>Rangsor</t>
  </si>
  <si>
    <t>Dátuma</t>
  </si>
  <si>
    <t>Kiemeltek</t>
  </si>
  <si>
    <t>Utolsó elfogadott játékos</t>
  </si>
  <si>
    <t>Sorsoló játékosok</t>
  </si>
  <si>
    <t>3. forduló</t>
  </si>
  <si>
    <t>Elfogadási státusz</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</si>
  <si>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</si>
  <si>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</si>
  <si>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</si>
  <si>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</si>
  <si>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</si>
  <si>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</si>
  <si>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</si>
  <si>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</si>
  <si>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</si>
  <si>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</si>
  <si>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</si>
  <si>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</si>
  <si>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</si>
  <si>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</si>
  <si>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Döntős 1.</t>
  </si>
  <si>
    <t>Döntős 2.</t>
  </si>
  <si>
    <t>Orvos neve:</t>
  </si>
  <si>
    <t xml:space="preserve">  </t>
  </si>
  <si>
    <t>A</t>
  </si>
  <si>
    <t>B</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</si>
  <si>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</si>
  <si>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</si>
  <si>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</si>
  <si>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</si>
  <si>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</si>
  <si>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</si>
  <si>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</si>
  <si>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</si>
  <si>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</si>
  <si>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</si>
  <si>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</si>
  <si>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</si>
  <si>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</si>
  <si>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</si>
  <si>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</si>
  <si>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</si>
  <si>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</si>
  <si>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</si>
  <si>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</si>
  <si>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</si>
  <si>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2024.05.27-06.01.</t>
  </si>
  <si>
    <t>Balatonboglár</t>
  </si>
  <si>
    <t>Rákóczi Andrea</t>
  </si>
  <si>
    <t>Oravecz Krisztina</t>
  </si>
  <si>
    <t>BBTC SE</t>
  </si>
  <si>
    <t>Diákolimpia</t>
  </si>
  <si>
    <t>5 lány A elo</t>
  </si>
  <si>
    <t>5 lány B elo</t>
  </si>
  <si>
    <t>5 fiú A elo</t>
  </si>
  <si>
    <t>5 fiú B elo</t>
  </si>
  <si>
    <t>Ujházi</t>
  </si>
  <si>
    <t xml:space="preserve">Bence    </t>
  </si>
  <si>
    <t>Csik Ferenc Általános Iskola és Gimnázium</t>
  </si>
  <si>
    <t>Fehérvári</t>
  </si>
  <si>
    <t xml:space="preserve">Balázs </t>
  </si>
  <si>
    <t>Podmaniczky János Evangélikus Óvoda és Általános Iskola</t>
  </si>
  <si>
    <t>Bakos</t>
  </si>
  <si>
    <t>Benedek</t>
  </si>
  <si>
    <t>Gömöry</t>
  </si>
  <si>
    <t>Ádám</t>
  </si>
  <si>
    <t>Kozármislenyi Janikovszky Éva</t>
  </si>
  <si>
    <t>Mayer</t>
  </si>
  <si>
    <t>Iván</t>
  </si>
  <si>
    <t>Bólyi Ált. Isk.</t>
  </si>
  <si>
    <t>Orosháza Vörösmarty</t>
  </si>
  <si>
    <t>Gyula Implom</t>
  </si>
  <si>
    <t>Koleszár</t>
  </si>
  <si>
    <t>Regő</t>
  </si>
  <si>
    <t>Diósgyőri Gimnázium</t>
  </si>
  <si>
    <t>Csillag</t>
  </si>
  <si>
    <t>Bajai III. Béla Gimnázium</t>
  </si>
  <si>
    <t>Dávid</t>
  </si>
  <si>
    <t>Kevin</t>
  </si>
  <si>
    <t xml:space="preserve">Szilasi </t>
  </si>
  <si>
    <t xml:space="preserve">Kiss </t>
  </si>
  <si>
    <t>Masa</t>
  </si>
  <si>
    <t>Marcell</t>
  </si>
  <si>
    <t>Szikra Ált.Isk.</t>
  </si>
  <si>
    <t>Ágasvári</t>
  </si>
  <si>
    <t>Martin Márk</t>
  </si>
  <si>
    <t>Németh László Gimn.</t>
  </si>
  <si>
    <t>Szfvári Hétvezér Ált Isk.</t>
  </si>
  <si>
    <t>Juhász</t>
  </si>
  <si>
    <t>Márton</t>
  </si>
  <si>
    <t>Szent István Sport Általános Iskola és Gimnázium</t>
  </si>
  <si>
    <t>Horváth</t>
  </si>
  <si>
    <t>Levente</t>
  </si>
  <si>
    <t>Vértesszőlősi Általános Iskola</t>
  </si>
  <si>
    <t>Lendvai</t>
  </si>
  <si>
    <t>Csanád Márton</t>
  </si>
  <si>
    <t>Baji Szent István Német Nemzetiségi Általános Iskola</t>
  </si>
  <si>
    <t>Nyíregyházi Kölcsey Ferenc Gimnázium</t>
  </si>
  <si>
    <t>Lencz</t>
  </si>
  <si>
    <t>Barnabás Sándor</t>
  </si>
  <si>
    <t xml:space="preserve">Szekszárdi Dienes Valéria </t>
  </si>
  <si>
    <t>Gerzsei</t>
  </si>
  <si>
    <t>Dániel</t>
  </si>
  <si>
    <t>Paksi Deák Ferenc</t>
  </si>
  <si>
    <t>Simon</t>
  </si>
  <si>
    <t>Ákos</t>
  </si>
  <si>
    <t>ELTE Bolyai János Gyakorló Általános Iskola és Gimnázium</t>
  </si>
  <si>
    <t>Szeles</t>
  </si>
  <si>
    <t>Bertalan</t>
  </si>
  <si>
    <t>Zalaegerszegi Kölcsey Ferenc Gimnázium</t>
  </si>
  <si>
    <t>Csete</t>
  </si>
  <si>
    <t>Zalaegerszegi Liszt Ferenc Általános Iskola</t>
  </si>
  <si>
    <t>Nyikos</t>
  </si>
  <si>
    <t>János</t>
  </si>
  <si>
    <t>Gulyás</t>
  </si>
  <si>
    <t>Donát</t>
  </si>
  <si>
    <t>Bencsik</t>
  </si>
  <si>
    <t>József Benedek</t>
  </si>
  <si>
    <t>Mercedes-Benz Általános Iskola és Gimnázium Kecskemét</t>
  </si>
  <si>
    <t>László</t>
  </si>
  <si>
    <t>Kolos</t>
  </si>
  <si>
    <t>Szent Imre Katolikus Óvoda és Általános Iskola Kecskemét</t>
  </si>
  <si>
    <t>Sillye</t>
  </si>
  <si>
    <t>Imre Botond</t>
  </si>
  <si>
    <t>Pécsi Jókai Mór Ált.Isk.</t>
  </si>
  <si>
    <t>Szendrei</t>
  </si>
  <si>
    <t>Örs</t>
  </si>
  <si>
    <t>Pécsi Ciszterci Szt.Margit</t>
  </si>
  <si>
    <t xml:space="preserve">Major </t>
  </si>
  <si>
    <t>Zsombor</t>
  </si>
  <si>
    <t>Sarkadi Ált. Isk.</t>
  </si>
  <si>
    <t xml:space="preserve">Fejes </t>
  </si>
  <si>
    <t>Török</t>
  </si>
  <si>
    <t>Kazincbarcikai Pollack Mihály Általános Iskola</t>
  </si>
  <si>
    <t xml:space="preserve">Piros-Neszádeli </t>
  </si>
  <si>
    <t>Gergely</t>
  </si>
  <si>
    <t>Dolmány</t>
  </si>
  <si>
    <t>Balázs</t>
  </si>
  <si>
    <t>Pestszentlőrinci Német Nemzetiségi Általános Iskola</t>
  </si>
  <si>
    <t>Lebi-Kovács</t>
  </si>
  <si>
    <t>Isai</t>
  </si>
  <si>
    <t>Kandó Téri Általános Iskola</t>
  </si>
  <si>
    <t>Sepp</t>
  </si>
  <si>
    <t>Máté Domonkos</t>
  </si>
  <si>
    <t>Molnár</t>
  </si>
  <si>
    <t>Botond</t>
  </si>
  <si>
    <t>Szfvári Teleki B. Gimn.</t>
  </si>
  <si>
    <t>T. Nagy</t>
  </si>
  <si>
    <t>Sándor</t>
  </si>
  <si>
    <t>Sólyom</t>
  </si>
  <si>
    <t>Berettyóújfalui József Attila Általános Iskola és Alapfokú Művészeti Iskola</t>
  </si>
  <si>
    <t>Vladár</t>
  </si>
  <si>
    <t>Márk</t>
  </si>
  <si>
    <t xml:space="preserve">Debreceni Nemzetközi Iskola </t>
  </si>
  <si>
    <t>Tell</t>
  </si>
  <si>
    <t>Bálint</t>
  </si>
  <si>
    <t>Gyöngyösi Kálváriaparti Sport- és Általános Iskola</t>
  </si>
  <si>
    <t>Gallik</t>
  </si>
  <si>
    <t>Gergő János</t>
  </si>
  <si>
    <t>Felsőtárkányi Általános Iskola és Alapfokú Művészeti Iskola</t>
  </si>
  <si>
    <t>Kovács</t>
  </si>
  <si>
    <t>Olivér</t>
  </si>
  <si>
    <t>Jászberényi Nagyboldogasszony Katolikus Óvoda, Kéttannyelvű Általános Iskola és Gimnázium</t>
  </si>
  <si>
    <t>Békefi</t>
  </si>
  <si>
    <t>Szabolcs</t>
  </si>
  <si>
    <t>Bercsényi Miklós Általános Iskola</t>
  </si>
  <si>
    <t>Wicha</t>
  </si>
  <si>
    <t>Timon</t>
  </si>
  <si>
    <t>Kőkúti Általános Iskola</t>
  </si>
  <si>
    <t>Szabó</t>
  </si>
  <si>
    <t>Esztergomi József Attila Általános Iskola</t>
  </si>
  <si>
    <t>Balogh</t>
  </si>
  <si>
    <t>Sashegyi Sándor Ált. Isk.</t>
  </si>
  <si>
    <t>Berényi</t>
  </si>
  <si>
    <t>Dabasi Táncsics Mihály</t>
  </si>
  <si>
    <t>Dancsics</t>
  </si>
  <si>
    <t>Máté</t>
  </si>
  <si>
    <t>Kaposvári Kodály Isk. KP</t>
  </si>
  <si>
    <t>Dara-Kovács</t>
  </si>
  <si>
    <t>Ármin</t>
  </si>
  <si>
    <t>Nagyboldogasszony Római katolikus iskola</t>
  </si>
  <si>
    <t>Domonyai</t>
  </si>
  <si>
    <t>István</t>
  </si>
  <si>
    <t xml:space="preserve">Szekszárdi Babits Mihály </t>
  </si>
  <si>
    <t>Peterdi</t>
  </si>
  <si>
    <t>Nagydorogi Széchényi Sándor</t>
  </si>
  <si>
    <t>Hérincs</t>
  </si>
  <si>
    <t>Bence</t>
  </si>
  <si>
    <t xml:space="preserve">Rácz </t>
  </si>
  <si>
    <t xml:space="preserve">Szombathelyi Reguly Antal Nyelvoktató Nemzetiségi Általános Iskola </t>
  </si>
  <si>
    <t>Balatonfüredi Radnóti Miklós Általános Iskola</t>
  </si>
  <si>
    <t>Mits</t>
  </si>
  <si>
    <t>Vilmos</t>
  </si>
  <si>
    <t>Györgyi Dénes Általános Iskola</t>
  </si>
  <si>
    <t>Nógrádi</t>
  </si>
  <si>
    <t xml:space="preserve">Noémi          </t>
  </si>
  <si>
    <t xml:space="preserve">Emese        </t>
  </si>
  <si>
    <t>Szent II. János Pál Óvoda, Általános Iskola és Gimnázium</t>
  </si>
  <si>
    <t>Rekedt-Nagy</t>
  </si>
  <si>
    <t>Panni</t>
  </si>
  <si>
    <t>Kiskunfélegyházi József Attila Sportiskolai Általános Iskola</t>
  </si>
  <si>
    <t>Kitti</t>
  </si>
  <si>
    <t>Szfvári II. Rákóczi Ált. Isk.</t>
  </si>
  <si>
    <t>Fáskerti</t>
  </si>
  <si>
    <t>Izabella</t>
  </si>
  <si>
    <t>PTE Gyakorló -Pécs</t>
  </si>
  <si>
    <t>Jánosik</t>
  </si>
  <si>
    <t>Liliána</t>
  </si>
  <si>
    <t>Diósgyőri Nagy Lajos Király Általános Iskola</t>
  </si>
  <si>
    <t>Dobák</t>
  </si>
  <si>
    <t>Lili</t>
  </si>
  <si>
    <t>Szalézi Szent Ferenc Gimnázium</t>
  </si>
  <si>
    <t xml:space="preserve">Klembucz </t>
  </si>
  <si>
    <t>Kamilla</t>
  </si>
  <si>
    <t>Nagy</t>
  </si>
  <si>
    <t>Kendra</t>
  </si>
  <si>
    <t>Szfvári Kodály Ált Isk.</t>
  </si>
  <si>
    <t>Rupf</t>
  </si>
  <si>
    <t>Anna</t>
  </si>
  <si>
    <t>Mészáros</t>
  </si>
  <si>
    <t>Dóra</t>
  </si>
  <si>
    <t>Tatai Református Gimnázium</t>
  </si>
  <si>
    <t>Bors</t>
  </si>
  <si>
    <t>Liza</t>
  </si>
  <si>
    <t>Boglári Ált. Iskola</t>
  </si>
  <si>
    <t>Siska</t>
  </si>
  <si>
    <t>Luca</t>
  </si>
  <si>
    <t>Balatonlelle Ált Isk</t>
  </si>
  <si>
    <t>Fehér</t>
  </si>
  <si>
    <t>Korinna</t>
  </si>
  <si>
    <t>Bethlen Gábor Gimnázium, Általános Iskola, Óvoda és Alapfokú Művészeti Iskola</t>
  </si>
  <si>
    <t>Árgyelán</t>
  </si>
  <si>
    <t>Szonja</t>
  </si>
  <si>
    <t>Pittner Dénes Ált. Isk.</t>
  </si>
  <si>
    <t>Németh</t>
  </si>
  <si>
    <t xml:space="preserve">Nola Summer </t>
  </si>
  <si>
    <t xml:space="preserve">Paksi Deák Ferenc </t>
  </si>
  <si>
    <t>Serkédi</t>
  </si>
  <si>
    <t>Emese</t>
  </si>
  <si>
    <t>Bencés Apátság Illyés Gyula Általános és Alapfokú Művészeti Iskolája</t>
  </si>
  <si>
    <t>Olah</t>
  </si>
  <si>
    <t>Sophia Grace</t>
  </si>
  <si>
    <t>Koós</t>
  </si>
  <si>
    <t>Katinka</t>
  </si>
  <si>
    <t>Zalaegerszegi Ady Endre Általános Iskola, Gimnázium és Alapfokú Művészeti Iskola</t>
  </si>
  <si>
    <t>Deák-Harczi</t>
  </si>
  <si>
    <t>Hanna</t>
  </si>
  <si>
    <t>Kecskeméti Bányai Júlia Gimnázium</t>
  </si>
  <si>
    <t>Répánszki</t>
  </si>
  <si>
    <t>Szent Imre Katolikus Óvoda és Általános Iskola</t>
  </si>
  <si>
    <t>Cservenka</t>
  </si>
  <si>
    <t>Pécs Bártfa Utcai Ált. Isk.</t>
  </si>
  <si>
    <t>Péter</t>
  </si>
  <si>
    <t>Nóra</t>
  </si>
  <si>
    <t xml:space="preserve">Medovarszki </t>
  </si>
  <si>
    <t>Gyula Magvető</t>
  </si>
  <si>
    <t xml:space="preserve">Boros </t>
  </si>
  <si>
    <t>Petra</t>
  </si>
  <si>
    <t>Kovács-Varga</t>
  </si>
  <si>
    <t>Alíz</t>
  </si>
  <si>
    <t>Turai</t>
  </si>
  <si>
    <t>Irinyi János Református Oktatási Központ - Óvoda, Általános Iskola, Technikum, Szakgimnázium és Diákotthon</t>
  </si>
  <si>
    <t>Neukunft</t>
  </si>
  <si>
    <t>Liliana</t>
  </si>
  <si>
    <t>Nadin</t>
  </si>
  <si>
    <t>Milla</t>
  </si>
  <si>
    <t>Fülöp</t>
  </si>
  <si>
    <t>Karina</t>
  </si>
  <si>
    <t>Chernel I. Gimn. és Ált Isk.</t>
  </si>
  <si>
    <t>Gáti</t>
  </si>
  <si>
    <t>Janka</t>
  </si>
  <si>
    <t>Fruzsina</t>
  </si>
  <si>
    <t>Debreceni Ady Endre Gimnázium</t>
  </si>
  <si>
    <t>Borbála</t>
  </si>
  <si>
    <t>Egri Hunyadi Mátyás Általános Iskola</t>
  </si>
  <si>
    <t>Borsos</t>
  </si>
  <si>
    <t>Nina</t>
  </si>
  <si>
    <t>Egri Balassi Bálint Általános Iskola</t>
  </si>
  <si>
    <t>Kata</t>
  </si>
  <si>
    <t>Kollár</t>
  </si>
  <si>
    <t>Zoé</t>
  </si>
  <si>
    <t>Gubik</t>
  </si>
  <si>
    <t>Jázmin</t>
  </si>
  <si>
    <t>Szent Margit Gimnázium és Általános Iskola</t>
  </si>
  <si>
    <t>Zóni</t>
  </si>
  <si>
    <t>Dózsakerti Váci Mihály Általános Iskola</t>
  </si>
  <si>
    <t>Kincső</t>
  </si>
  <si>
    <t>Salgótarjáni Általános Iskola és Kollégium</t>
  </si>
  <si>
    <t>Czöndör</t>
  </si>
  <si>
    <t>Budakeszi Széchenyi</t>
  </si>
  <si>
    <t>Balog</t>
  </si>
  <si>
    <t>Ziva</t>
  </si>
  <si>
    <t>Varga</t>
  </si>
  <si>
    <t>Júlia</t>
  </si>
  <si>
    <t>Kaposvári Kodály Isk KP</t>
  </si>
  <si>
    <t>Csernák</t>
  </si>
  <si>
    <t>Boglári Általános iskola</t>
  </si>
  <si>
    <t xml:space="preserve">Magyari </t>
  </si>
  <si>
    <t>Ágnes Katalin</t>
  </si>
  <si>
    <t>Bonyhádi Petőfi Sándor</t>
  </si>
  <si>
    <t>Knipl</t>
  </si>
  <si>
    <t>Bonyhádi Általános Isk.</t>
  </si>
  <si>
    <t>Bariska</t>
  </si>
  <si>
    <t>Fanni</t>
  </si>
  <si>
    <t>Árpád-házi Szent Margit Óvoda, Általános Iskola, Gimnázium és Kollégium</t>
  </si>
  <si>
    <t>Jászberényi</t>
  </si>
  <si>
    <t>Tamara</t>
  </si>
  <si>
    <t>Tóth</t>
  </si>
  <si>
    <t>Lilien</t>
  </si>
  <si>
    <t>Horsa</t>
  </si>
  <si>
    <t>Petra Virág</t>
  </si>
  <si>
    <t>Ajkai Bródy Imre Gimnázium</t>
  </si>
  <si>
    <t>Dorka</t>
  </si>
  <si>
    <t>Zrínyi Miklós - Bolyai János Magyar-Angol Két Tanítási Nyelvű Általános Iskola</t>
  </si>
  <si>
    <t>Szita</t>
  </si>
  <si>
    <t>Sára Veronika</t>
  </si>
  <si>
    <t>Kárpáti János Általános Iskola és Alapfokú Művészeti Iskola</t>
  </si>
  <si>
    <t>Hetessy</t>
  </si>
  <si>
    <t>Diána</t>
  </si>
  <si>
    <t>as</t>
  </si>
  <si>
    <t>bs</t>
  </si>
  <si>
    <t>b</t>
  </si>
  <si>
    <t>a</t>
  </si>
  <si>
    <t>x</t>
  </si>
  <si>
    <t>Hunyadi Sopron</t>
  </si>
  <si>
    <t>Vigasz</t>
  </si>
  <si>
    <t>Bánfi</t>
  </si>
  <si>
    <t>BÁNFI</t>
  </si>
  <si>
    <t>Az aktuális helyzetről a 30 / 515-4142 -s számon érdeklődhet</t>
  </si>
  <si>
    <t>Előre tervezett</t>
  </si>
  <si>
    <t>Pályára ment</t>
  </si>
  <si>
    <t>vsz</t>
  </si>
  <si>
    <t>pálya</t>
  </si>
  <si>
    <t>eredmény</t>
  </si>
  <si>
    <t>09:00</t>
  </si>
  <si>
    <t>5 fiú B</t>
  </si>
  <si>
    <t>Balogh Balázs</t>
  </si>
  <si>
    <t>Tell Bálint</t>
  </si>
  <si>
    <t>Domonyai István</t>
  </si>
  <si>
    <t>Sólyom Ádám</t>
  </si>
  <si>
    <t>Mits Vilmos</t>
  </si>
  <si>
    <t>Major Zsombor</t>
  </si>
  <si>
    <t>Szendrei Örs</t>
  </si>
  <si>
    <t>T.Nagy Sándor</t>
  </si>
  <si>
    <t>Dancsics Máté</t>
  </si>
  <si>
    <t>Vladár Márk</t>
  </si>
  <si>
    <t>Molnár Dávid</t>
  </si>
  <si>
    <t>Békefi Szabolcs</t>
  </si>
  <si>
    <t>Gallik Gergő</t>
  </si>
  <si>
    <t>Török Benedek</t>
  </si>
  <si>
    <t>Fejes Dániel</t>
  </si>
  <si>
    <t>Dolmány Balázs</t>
  </si>
  <si>
    <t>Wicha Timon</t>
  </si>
  <si>
    <t>Rácz István</t>
  </si>
  <si>
    <t>Sepp Máté Domonkos</t>
  </si>
  <si>
    <t>Peterdi Zsombor</t>
  </si>
  <si>
    <t>Berényi Benedek</t>
  </si>
  <si>
    <t>Sillye Imre Botond</t>
  </si>
  <si>
    <t>Piros- Neszade Gergely</t>
  </si>
  <si>
    <t>Molnár Botond</t>
  </si>
  <si>
    <t>Lebi-Kovács Isai</t>
  </si>
  <si>
    <t>Herincs Bence</t>
  </si>
  <si>
    <t>Dara-Kovács Ármin</t>
  </si>
  <si>
    <t>Kovács Olivér</t>
  </si>
  <si>
    <t>09:45</t>
  </si>
  <si>
    <t>Szabó Botond</t>
  </si>
  <si>
    <t>László Kolos</t>
  </si>
  <si>
    <t>5 lány B</t>
  </si>
  <si>
    <t>Knipl Zoé</t>
  </si>
  <si>
    <t>Szita Sára Veronika</t>
  </si>
  <si>
    <t>Deák-Harczi Hanna</t>
  </si>
  <si>
    <t>Nagy Nadin</t>
  </si>
  <si>
    <t>Varga Júlia</t>
  </si>
  <si>
    <t>Gubik Jázmin</t>
  </si>
  <si>
    <t>Jászberényi Tamara</t>
  </si>
  <si>
    <t>Boros Petra</t>
  </si>
  <si>
    <t>Cservenka Luca</t>
  </si>
  <si>
    <t>Molnár Borbála</t>
  </si>
  <si>
    <t>Tóth Lilian</t>
  </si>
  <si>
    <t>Szabó Kata</t>
  </si>
  <si>
    <t>Masa Milla</t>
  </si>
  <si>
    <t>Kollár Zoé</t>
  </si>
  <si>
    <t>Fülöp Karina</t>
  </si>
  <si>
    <t>Kovács-Varga Alíz</t>
  </si>
  <si>
    <t>Bariska Fanni</t>
  </si>
  <si>
    <t>Neukunft Liliana</t>
  </si>
  <si>
    <t>Nagy Dorka</t>
  </si>
  <si>
    <t>Csernák Fruzsina</t>
  </si>
  <si>
    <t>Zóni Kitti</t>
  </si>
  <si>
    <t>Balog Ziva</t>
  </si>
  <si>
    <t>Péter Nóra</t>
  </si>
  <si>
    <t>Turai Hanna</t>
  </si>
  <si>
    <t>Magyari Ágnes</t>
  </si>
  <si>
    <t>10:45</t>
  </si>
  <si>
    <t>Borsos Nina</t>
  </si>
  <si>
    <t>Czöndör Liza</t>
  </si>
  <si>
    <t>Horsa Petra Virág</t>
  </si>
  <si>
    <t>Juhász Fruzsina</t>
  </si>
  <si>
    <t>Sándor Kincső</t>
  </si>
  <si>
    <t>Répánszki Hanna</t>
  </si>
  <si>
    <t>5 fiú A</t>
  </si>
  <si>
    <t>Nyikos János</t>
  </si>
  <si>
    <t>Csillag Ádám</t>
  </si>
  <si>
    <t>Juhász Márton</t>
  </si>
  <si>
    <t>Ágasvári Martin Márk</t>
  </si>
  <si>
    <t>Masa Marcell</t>
  </si>
  <si>
    <t>Gulyás Donát</t>
  </si>
  <si>
    <t>Mayer Iván</t>
  </si>
  <si>
    <t>Szilasi Dávid</t>
  </si>
  <si>
    <t>Horváth Levente</t>
  </si>
  <si>
    <t>Lendvai Csanád Márton</t>
  </si>
  <si>
    <t>Gerzsei Dániel</t>
  </si>
  <si>
    <t>Koleszár Regő</t>
  </si>
  <si>
    <t>Bánfi Benedek</t>
  </si>
  <si>
    <t>Csete Dániel</t>
  </si>
  <si>
    <t>5 lány A</t>
  </si>
  <si>
    <t>Hetessy Diána</t>
  </si>
  <si>
    <t>Németh Nola Summer</t>
  </si>
  <si>
    <t>Dobákn Lili</t>
  </si>
  <si>
    <t>Argyellán Szonja</t>
  </si>
  <si>
    <t>Bors Liza</t>
  </si>
  <si>
    <t>Fehér Korina</t>
  </si>
  <si>
    <t>Mészáros Dóra</t>
  </si>
  <si>
    <t>Klembucz Kamilla</t>
  </si>
  <si>
    <t>11:45</t>
  </si>
  <si>
    <t>Bencsik József Benett</t>
  </si>
  <si>
    <t>Balogh v. Tell</t>
  </si>
  <si>
    <t>GátiJanka</t>
  </si>
  <si>
    <t>Knipl v.Szita</t>
  </si>
  <si>
    <t>Domonyai v.  Sólyom</t>
  </si>
  <si>
    <t>Mits v. Major</t>
  </si>
  <si>
    <t>Szendrei v. T. Nagy</t>
  </si>
  <si>
    <t>Dancsics v. Vladár</t>
  </si>
  <si>
    <t>Molnár v. Békefi</t>
  </si>
  <si>
    <t>Gallik v. Török</t>
  </si>
  <si>
    <t>Fejes v. Dolmány</t>
  </si>
  <si>
    <t>Wicha v. Rácz</t>
  </si>
  <si>
    <t>Sepp v. Peterdi</t>
  </si>
  <si>
    <t>Berényi v. Sillye</t>
  </si>
  <si>
    <t>Piros-Neszade v. Molnár</t>
  </si>
  <si>
    <t>Lebi-Kovács v. Herincs</t>
  </si>
  <si>
    <t>Dara-Kovács  v. Kovács</t>
  </si>
  <si>
    <t>Szabó v. László</t>
  </si>
  <si>
    <t>Ujházi Bence</t>
  </si>
  <si>
    <t>Nyikos v. Csillag</t>
  </si>
  <si>
    <t>Juhász v. Ágasvári</t>
  </si>
  <si>
    <t>Lencz Barnabás</t>
  </si>
  <si>
    <t>Fehérvári Balázs</t>
  </si>
  <si>
    <t>Masa v. Gulyás</t>
  </si>
  <si>
    <t>Simon Ákos</t>
  </si>
  <si>
    <t>Szeles Bertalan</t>
  </si>
  <si>
    <t>Gömöry Ádám</t>
  </si>
  <si>
    <t>Mayer v. Szilasi</t>
  </si>
  <si>
    <t>12:40</t>
  </si>
  <si>
    <t>Horváth v. Lendvai</t>
  </si>
  <si>
    <t>Bakos Benedek</t>
  </si>
  <si>
    <t>Kiss Kevin</t>
  </si>
  <si>
    <t>Gerzsei . Koleszár</t>
  </si>
  <si>
    <t xml:space="preserve">Banfi v. Csete </t>
  </si>
  <si>
    <t>Serkédi Emese</t>
  </si>
  <si>
    <t>Fáskerti Izabella</t>
  </si>
  <si>
    <t>Hetessy v. Németh</t>
  </si>
  <si>
    <t>Siska Luca</t>
  </si>
  <si>
    <t>Szabó Kitti</t>
  </si>
  <si>
    <t>Rupf Anna</t>
  </si>
  <si>
    <t>Dobák v. Argyellán</t>
  </si>
  <si>
    <t>Kovács Emese</t>
  </si>
  <si>
    <t>Oláh Sophia Grace</t>
  </si>
  <si>
    <t>Bors v. Fehér</t>
  </si>
  <si>
    <t>Koós Katinka</t>
  </si>
  <si>
    <t>Nógrádi Noémi</t>
  </si>
  <si>
    <t>Jánosik Liliána</t>
  </si>
  <si>
    <t>Mészáros v. Klembucz</t>
  </si>
  <si>
    <t>Nagy Kendra</t>
  </si>
  <si>
    <t>Rekedt- Nagy Panni</t>
  </si>
  <si>
    <t>Deák-Harczi v. Nagy</t>
  </si>
  <si>
    <t>Verga v. Gubik</t>
  </si>
  <si>
    <t>Gáti v.Knipl v. Szita</t>
  </si>
  <si>
    <t>Jészberényi v. Boros</t>
  </si>
  <si>
    <t>Cservenka v. Molnár</t>
  </si>
  <si>
    <t>Tóth v.Szabó</t>
  </si>
  <si>
    <t>13:30</t>
  </si>
  <si>
    <t>Masa v. Kollár</t>
  </si>
  <si>
    <t>Fülöp v. Varga</t>
  </si>
  <si>
    <t>Medovarszki v. Bariska</t>
  </si>
  <si>
    <t>Neukunft v. Nagy</t>
  </si>
  <si>
    <t>Csernék v.Zóni</t>
  </si>
  <si>
    <t>Balog v. Péter</t>
  </si>
  <si>
    <t>Turai v.Magyari</t>
  </si>
  <si>
    <t>Borsos v. Czöndör</t>
  </si>
  <si>
    <t>Horsa v. Juhász</t>
  </si>
  <si>
    <t>Sándor v. Répánszki</t>
  </si>
  <si>
    <t>pihenő után a helyszínen közölve</t>
  </si>
  <si>
    <t>5 fiú B vigasz</t>
  </si>
  <si>
    <t>5 lány B vigasz</t>
  </si>
  <si>
    <t>5 fiú A vigasz</t>
  </si>
  <si>
    <t>5 lány A vigasz</t>
  </si>
  <si>
    <t xml:space="preserve">5 fiú B </t>
  </si>
  <si>
    <t>4 meccs</t>
  </si>
  <si>
    <t>5 fiú B vi</t>
  </si>
  <si>
    <t>5 lány B vi</t>
  </si>
  <si>
    <t>5 fiú A vi</t>
  </si>
  <si>
    <t>5 lány A vi</t>
  </si>
  <si>
    <t>Elődöntő</t>
  </si>
  <si>
    <t>Vigaszok</t>
  </si>
  <si>
    <t>JÁTÉKREND 05.29. szerda</t>
  </si>
  <si>
    <t>Medovarszki Anna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</si>
</sst>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d\-mmm\-yy"/>
  </numFmts>
  <fonts count="95" x14ac:knownFonts="1">
    <font>
      <sz val="10"/>
      <name val="Arial"/>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i/>
      <sz val="7"/>
      <name val="Arial"/>
      <family val="2"/>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name val="Arial"/>
      <family val="2"/>
    </font>
    <font>
      <i/>
      <sz val="8.5"/>
      <color indexed="9"/>
      <name val="Arial"/>
      <family val="2"/>
    </font>
    <font>
      <i/>
      <sz val="8.5"/>
      <color indexed="8"/>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10"/>
      <color indexed="9"/>
      <name val="Arial"/>
      <family val="2"/>
      <charset val="238"/>
    </font>
    <font>
      <sz val="11"/>
      <color theme="1"/>
      <name val="Calibri"/>
      <family val="2"/>
      <charset val="238"/>
      <scheme val="minor"/>
    </font>
    <font>
      <sz val="7"/>
      <color rgb="FFFF0000"/>
      <name val="Arial"/>
      <family val="2"/>
    </font>
    <font>
      <sz val="11"/>
      <name val="Calibri"/>
      <family val="2"/>
      <charset val="238"/>
      <scheme val="minor"/>
    </font>
    <font>
      <sz val="11"/>
      <color rgb="FF222222"/>
      <name val="Calibri"/>
      <family val="2"/>
      <charset val="238"/>
      <scheme val="minor"/>
    </font>
    <font>
      <sz val="11"/>
      <color rgb="FF000000"/>
      <name val="Calibri"/>
      <family val="2"/>
      <charset val="238"/>
      <scheme val="minor"/>
    </font>
    <font>
      <sz val="8"/>
      <color rgb="FF000000"/>
      <name val="Segoe UI"/>
      <family val="2"/>
      <charset val="238"/>
    </font>
    <font>
      <sz val="7"/>
      <color rgb="FF000000"/>
      <name val="Arial"/>
      <family val="2"/>
      <charset val="238"/>
    </font>
    <font>
      <i/>
      <sz val="8"/>
      <color rgb="FFFF0000"/>
      <name val="Arial"/>
      <family val="2"/>
      <charset val="238"/>
    </font>
    <font>
      <sz val="11"/>
      <color rgb="FFFF0000"/>
      <name val="Calibri"/>
      <family val="2"/>
      <charset val="238"/>
      <scheme val="minor"/>
    </font>
    <font>
      <sz val="20"/>
      <color theme="1"/>
      <name val="Calibri"/>
      <family val="2"/>
      <charset val="238"/>
      <scheme val="minor"/>
    </font>
    <font>
      <b/>
      <sz val="16"/>
      <color theme="1"/>
      <name val="Calibri"/>
      <family val="2"/>
      <charset val="238"/>
      <scheme val="minor"/>
    </font>
    <font>
      <sz val="10"/>
      <color theme="1"/>
      <name val="Calibri"/>
      <family val="2"/>
      <charset val="238"/>
      <scheme val="minor"/>
    </font>
  </fonts>
  <fills count="14">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43"/>
        <bgColor indexed="64"/>
      </patternFill>
    </fill>
    <fill>
      <patternFill patternType="solid">
        <fgColor indexed="43"/>
        <bgColor indexed="8"/>
      </patternFill>
    </fill>
    <fill>
      <patternFill patternType="solid">
        <fgColor indexed="17"/>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8"/>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5" fillId="0" borderId="0" applyNumberFormat="0" applyFill="0" applyBorder="0" applyAlignment="0" applyProtection="0"/>
    <xf numFmtId="0" fontId="4" fillId="0" borderId="0"/>
    <xf numFmtId="164" fontId="4" fillId="0" borderId="0" applyFont="0" applyFill="0" applyBorder="0" applyAlignment="0" applyProtection="0"/>
    <xf numFmtId="0" fontId="2" fillId="0" borderId="0"/>
  </cellStyleXfs>
  <cellXfs count="407">
    <xf numFmtId="0" fontId="0" fillId="0" borderId="0" xfId="0"/>
    <xf numFmtId="0" fontId="0" fillId="0" borderId="0" xfId="0" applyAlignment="1">
      <alignment horizontal="left"/>
    </xf>
    <xf numFmtId="0" fontId="0" fillId="0" borderId="0" xfId="0" applyAlignment="1">
      <alignment vertical="center"/>
    </xf>
    <xf numFmtId="0" fontId="6"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7" fillId="0" borderId="0" xfId="0" applyFont="1" applyAlignment="1">
      <alignment vertical="center"/>
    </xf>
    <xf numFmtId="0" fontId="8" fillId="3" borderId="1" xfId="0" applyFont="1" applyFill="1" applyBorder="1" applyAlignment="1">
      <alignment horizontal="centerContinuous" vertical="center"/>
    </xf>
    <xf numFmtId="0" fontId="8" fillId="3" borderId="2" xfId="0" applyFont="1" applyFill="1" applyBorder="1" applyAlignment="1">
      <alignment horizontal="centerContinuous" vertical="center"/>
    </xf>
    <xf numFmtId="0" fontId="8" fillId="3" borderId="3" xfId="0" applyFont="1" applyFill="1" applyBorder="1" applyAlignment="1">
      <alignment horizontal="centerContinuous" vertical="center"/>
    </xf>
    <xf numFmtId="0" fontId="7" fillId="2" borderId="0" xfId="0" applyFont="1" applyFill="1" applyAlignment="1">
      <alignment vertical="center"/>
    </xf>
    <xf numFmtId="0" fontId="9" fillId="0" borderId="0" xfId="0" applyFont="1" applyAlignment="1">
      <alignment vertical="center"/>
    </xf>
    <xf numFmtId="0" fontId="9" fillId="2" borderId="0" xfId="0" applyFont="1" applyFill="1" applyAlignment="1">
      <alignment horizontal="center" vertical="center"/>
    </xf>
    <xf numFmtId="0" fontId="9" fillId="2" borderId="0" xfId="0" applyFont="1" applyFill="1" applyAlignment="1">
      <alignment vertical="center"/>
    </xf>
    <xf numFmtId="0" fontId="9" fillId="2" borderId="0" xfId="0" applyFont="1" applyFill="1" applyAlignment="1">
      <alignment horizontal="left" vertical="center"/>
    </xf>
    <xf numFmtId="0" fontId="10" fillId="4" borderId="1" xfId="0" applyFont="1" applyFill="1" applyBorder="1" applyAlignment="1">
      <alignment horizontal="centerContinuous" vertical="center"/>
    </xf>
    <xf numFmtId="0" fontId="10" fillId="4" borderId="2" xfId="0" applyFont="1" applyFill="1" applyBorder="1" applyAlignment="1">
      <alignment horizontal="centerContinuous" vertical="center"/>
    </xf>
    <xf numFmtId="0" fontId="10" fillId="4" borderId="3" xfId="0" applyFont="1" applyFill="1" applyBorder="1" applyAlignment="1">
      <alignment horizontal="centerContinuous" vertical="center"/>
    </xf>
    <xf numFmtId="0" fontId="11" fillId="0" borderId="0" xfId="0" applyFont="1" applyAlignment="1">
      <alignment vertical="center"/>
    </xf>
    <xf numFmtId="0" fontId="12" fillId="0" borderId="0" xfId="0" applyFont="1" applyAlignment="1">
      <alignment vertical="center"/>
    </xf>
    <xf numFmtId="49" fontId="12" fillId="2" borderId="4" xfId="0" applyNumberFormat="1" applyFont="1" applyFill="1" applyBorder="1" applyAlignment="1">
      <alignment vertical="center"/>
    </xf>
    <xf numFmtId="49" fontId="12" fillId="2" borderId="0" xfId="0" applyNumberFormat="1" applyFont="1" applyFill="1" applyAlignment="1">
      <alignment vertical="center"/>
    </xf>
    <xf numFmtId="49" fontId="11" fillId="2" borderId="0" xfId="0" applyNumberFormat="1" applyFont="1" applyFill="1" applyAlignment="1">
      <alignment vertical="center"/>
    </xf>
    <xf numFmtId="0" fontId="11" fillId="2" borderId="0" xfId="0" applyFont="1" applyFill="1" applyAlignment="1">
      <alignment vertical="center"/>
    </xf>
    <xf numFmtId="49" fontId="7" fillId="2" borderId="0" xfId="0" applyNumberFormat="1" applyFont="1" applyFill="1" applyAlignment="1">
      <alignment vertical="center"/>
    </xf>
    <xf numFmtId="49" fontId="15" fillId="2" borderId="0" xfId="0" applyNumberFormat="1" applyFont="1" applyFill="1" applyAlignment="1">
      <alignment horizontal="left" vertical="center"/>
    </xf>
    <xf numFmtId="49" fontId="7" fillId="2" borderId="0" xfId="0" applyNumberFormat="1" applyFont="1" applyFill="1" applyAlignment="1">
      <alignment horizontal="right" vertical="center"/>
    </xf>
    <xf numFmtId="49" fontId="16" fillId="2" borderId="0" xfId="0" applyNumberFormat="1" applyFont="1" applyFill="1" applyAlignment="1">
      <alignment horizontal="left" vertical="center"/>
    </xf>
    <xf numFmtId="0" fontId="20" fillId="0" borderId="0" xfId="0" applyFont="1" applyAlignment="1">
      <alignment vertical="center"/>
    </xf>
    <xf numFmtId="14" fontId="20" fillId="4" borderId="5" xfId="0" applyNumberFormat="1" applyFont="1" applyFill="1" applyBorder="1" applyAlignment="1">
      <alignment horizontal="left" vertical="center"/>
    </xf>
    <xf numFmtId="49" fontId="20" fillId="2" borderId="0" xfId="0" applyNumberFormat="1" applyFont="1" applyFill="1" applyAlignment="1">
      <alignment vertical="center"/>
    </xf>
    <xf numFmtId="49" fontId="20" fillId="4" borderId="5" xfId="0" applyNumberFormat="1" applyFont="1" applyFill="1" applyBorder="1" applyAlignment="1">
      <alignment vertical="center"/>
    </xf>
    <xf numFmtId="0" fontId="9" fillId="2" borderId="0" xfId="0" applyFont="1" applyFill="1"/>
    <xf numFmtId="0" fontId="0" fillId="2" borderId="0" xfId="0" applyFill="1"/>
    <xf numFmtId="0" fontId="22" fillId="0" borderId="0" xfId="0" applyFont="1" applyAlignment="1">
      <alignment vertical="center"/>
    </xf>
    <xf numFmtId="0" fontId="17" fillId="2" borderId="0" xfId="0" applyFont="1" applyFill="1" applyAlignment="1">
      <alignment vertical="center"/>
    </xf>
    <xf numFmtId="0" fontId="22" fillId="2" borderId="0" xfId="0" applyFont="1" applyFill="1" applyAlignment="1">
      <alignment horizontal="left" vertical="center"/>
    </xf>
    <xf numFmtId="0" fontId="0" fillId="2" borderId="0" xfId="0" applyFill="1" applyAlignment="1">
      <alignment horizontal="left"/>
    </xf>
    <xf numFmtId="0" fontId="11" fillId="2" borderId="0" xfId="0" applyFont="1" applyFill="1"/>
    <xf numFmtId="0" fontId="23" fillId="2" borderId="0" xfId="1" applyFont="1" applyFill="1"/>
    <xf numFmtId="0" fontId="0" fillId="0" borderId="0" xfId="0" applyAlignment="1">
      <alignment horizontal="center"/>
    </xf>
    <xf numFmtId="49" fontId="24" fillId="2" borderId="0" xfId="0" applyNumberFormat="1" applyFont="1" applyFill="1" applyAlignment="1">
      <alignment vertical="top"/>
    </xf>
    <xf numFmtId="49" fontId="14" fillId="2" borderId="0" xfId="0" applyNumberFormat="1" applyFont="1" applyFill="1" applyAlignment="1">
      <alignment vertical="top"/>
    </xf>
    <xf numFmtId="49" fontId="17" fillId="2" borderId="0" xfId="0" applyNumberFormat="1" applyFont="1" applyFill="1" applyAlignment="1">
      <alignment horizontal="left"/>
    </xf>
    <xf numFmtId="0" fontId="25" fillId="2" borderId="0" xfId="0" applyFont="1" applyFill="1" applyAlignment="1">
      <alignment horizontal="left"/>
    </xf>
    <xf numFmtId="49" fontId="16" fillId="2" borderId="0" xfId="0" applyNumberFormat="1" applyFont="1" applyFill="1" applyAlignment="1">
      <alignment horizontal="left"/>
    </xf>
    <xf numFmtId="49" fontId="17" fillId="2" borderId="6" xfId="0" applyNumberFormat="1" applyFont="1" applyFill="1" applyBorder="1" applyAlignment="1">
      <alignment vertical="center"/>
    </xf>
    <xf numFmtId="49" fontId="24" fillId="2" borderId="6" xfId="0" applyNumberFormat="1" applyFont="1" applyFill="1" applyBorder="1" applyAlignment="1">
      <alignment horizontal="right" vertical="center"/>
    </xf>
    <xf numFmtId="49" fontId="26" fillId="2" borderId="0" xfId="0" applyNumberFormat="1" applyFont="1" applyFill="1" applyAlignment="1">
      <alignment horizontal="left" vertical="center"/>
    </xf>
    <xf numFmtId="0" fontId="26" fillId="2" borderId="0" xfId="0" applyFont="1" applyFill="1" applyAlignment="1">
      <alignment vertical="center"/>
    </xf>
    <xf numFmtId="49" fontId="26" fillId="2" borderId="0" xfId="0" applyNumberFormat="1" applyFont="1" applyFill="1" applyAlignment="1">
      <alignment vertical="center"/>
    </xf>
    <xf numFmtId="49" fontId="27" fillId="2" borderId="0" xfId="0" applyNumberFormat="1" applyFont="1" applyFill="1" applyAlignment="1">
      <alignment horizontal="right" vertical="center"/>
    </xf>
    <xf numFmtId="0" fontId="11" fillId="2" borderId="0" xfId="0" applyFont="1" applyFill="1" applyAlignment="1">
      <alignment horizontal="center" vertical="center"/>
    </xf>
    <xf numFmtId="14" fontId="21" fillId="2" borderId="7" xfId="0" applyNumberFormat="1" applyFont="1" applyFill="1" applyBorder="1" applyAlignment="1">
      <alignment horizontal="left" vertical="center"/>
    </xf>
    <xf numFmtId="49" fontId="21" fillId="2" borderId="7" xfId="0" applyNumberFormat="1" applyFont="1" applyFill="1" applyBorder="1" applyAlignment="1">
      <alignment vertical="center"/>
    </xf>
    <xf numFmtId="0" fontId="22" fillId="2" borderId="0" xfId="0" applyFont="1" applyFill="1" applyAlignment="1">
      <alignment horizontal="center" vertical="center"/>
    </xf>
    <xf numFmtId="0" fontId="17" fillId="2" borderId="0" xfId="0" applyFont="1" applyFill="1" applyAlignment="1">
      <alignment horizontal="center" vertical="center"/>
    </xf>
    <xf numFmtId="49" fontId="21" fillId="2" borderId="0" xfId="0" applyNumberFormat="1" applyFont="1" applyFill="1" applyAlignment="1">
      <alignment vertical="center"/>
    </xf>
    <xf numFmtId="0" fontId="20" fillId="2" borderId="0" xfId="3" applyNumberFormat="1" applyFont="1" applyFill="1" applyAlignment="1" applyProtection="1">
      <alignment vertical="center"/>
      <protection locked="0"/>
    </xf>
    <xf numFmtId="0" fontId="21" fillId="2" borderId="0" xfId="0" applyFont="1" applyFill="1" applyAlignment="1">
      <alignment vertical="center"/>
    </xf>
    <xf numFmtId="49" fontId="21" fillId="2" borderId="0" xfId="0" applyNumberFormat="1" applyFont="1" applyFill="1" applyAlignment="1">
      <alignment horizontal="right" vertical="center"/>
    </xf>
    <xf numFmtId="0" fontId="11" fillId="2" borderId="4" xfId="0" applyFont="1" applyFill="1" applyBorder="1" applyAlignment="1">
      <alignment horizontal="left" vertical="center"/>
    </xf>
    <xf numFmtId="0" fontId="11" fillId="2" borderId="0" xfId="0" applyFont="1" applyFill="1" applyAlignment="1">
      <alignment horizontal="left" vertical="center"/>
    </xf>
    <xf numFmtId="0" fontId="22" fillId="2" borderId="4" xfId="0" applyFont="1" applyFill="1" applyBorder="1" applyAlignment="1">
      <alignment horizontal="left" vertical="center"/>
    </xf>
    <xf numFmtId="0" fontId="29" fillId="2" borderId="4" xfId="0" applyFont="1" applyFill="1" applyBorder="1" applyAlignment="1">
      <alignment horizontal="left" vertical="center"/>
    </xf>
    <xf numFmtId="0" fontId="30" fillId="0" borderId="0" xfId="0" applyFont="1" applyAlignment="1">
      <alignment vertical="center"/>
    </xf>
    <xf numFmtId="0" fontId="30" fillId="2" borderId="0" xfId="0" applyFont="1" applyFill="1" applyAlignment="1">
      <alignment horizontal="left" vertical="center"/>
    </xf>
    <xf numFmtId="0" fontId="31" fillId="2" borderId="0" xfId="0" applyFont="1" applyFill="1" applyAlignment="1">
      <alignment horizontal="left" vertical="center"/>
    </xf>
    <xf numFmtId="0" fontId="30" fillId="2" borderId="0" xfId="0" applyFont="1" applyFill="1" applyAlignment="1">
      <alignment horizontal="center" vertical="center"/>
    </xf>
    <xf numFmtId="0" fontId="17" fillId="2" borderId="4" xfId="0" applyFont="1" applyFill="1" applyBorder="1" applyAlignment="1">
      <alignment horizontal="left" vertical="center"/>
    </xf>
    <xf numFmtId="0" fontId="9" fillId="2" borderId="6"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11" fillId="5" borderId="10" xfId="0" applyFont="1" applyFill="1" applyBorder="1" applyAlignment="1">
      <alignment vertical="center"/>
    </xf>
    <xf numFmtId="0" fontId="17" fillId="4" borderId="11" xfId="0" applyFont="1" applyFill="1" applyBorder="1" applyAlignment="1">
      <alignment horizontal="left" vertical="center"/>
    </xf>
    <xf numFmtId="0" fontId="17" fillId="4" borderId="12" xfId="0" applyFont="1" applyFill="1" applyBorder="1" applyAlignment="1">
      <alignment vertical="center"/>
    </xf>
    <xf numFmtId="0" fontId="11" fillId="5" borderId="13" xfId="0" applyFont="1" applyFill="1" applyBorder="1" applyAlignment="1">
      <alignment vertical="center"/>
    </xf>
    <xf numFmtId="0" fontId="17" fillId="4" borderId="14" xfId="0" applyFont="1" applyFill="1" applyBorder="1" applyAlignment="1">
      <alignment horizontal="left" vertical="center"/>
    </xf>
    <xf numFmtId="0" fontId="17"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26" fillId="2" borderId="0" xfId="0" applyNumberFormat="1" applyFont="1" applyFill="1" applyAlignment="1">
      <alignment horizontal="right" vertical="center"/>
    </xf>
    <xf numFmtId="49" fontId="21" fillId="0" borderId="6" xfId="0" applyNumberFormat="1" applyFont="1" applyBorder="1" applyAlignment="1">
      <alignment horizontal="right" vertical="center"/>
    </xf>
    <xf numFmtId="49" fontId="11" fillId="6" borderId="17" xfId="0" applyNumberFormat="1" applyFont="1" applyFill="1" applyBorder="1" applyAlignment="1">
      <alignment vertical="center"/>
    </xf>
    <xf numFmtId="0" fontId="11" fillId="6" borderId="0" xfId="0" applyFont="1" applyFill="1" applyAlignment="1">
      <alignment vertical="center"/>
    </xf>
    <xf numFmtId="49" fontId="14" fillId="0" borderId="0" xfId="0" applyNumberFormat="1" applyFont="1" applyAlignment="1">
      <alignment vertical="top"/>
    </xf>
    <xf numFmtId="49" fontId="17" fillId="0" borderId="0" xfId="0" applyNumberFormat="1" applyFont="1" applyAlignment="1">
      <alignment horizontal="left"/>
    </xf>
    <xf numFmtId="49" fontId="16" fillId="0" borderId="0" xfId="0" applyNumberFormat="1" applyFont="1" applyAlignment="1">
      <alignment horizontal="left"/>
    </xf>
    <xf numFmtId="49" fontId="21" fillId="0" borderId="6" xfId="0" applyNumberFormat="1" applyFont="1" applyBorder="1" applyAlignment="1">
      <alignment vertical="center"/>
    </xf>
    <xf numFmtId="49" fontId="21"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49" fontId="22" fillId="0" borderId="0" xfId="0" applyNumberFormat="1" applyFont="1" applyAlignment="1">
      <alignment horizontal="left"/>
    </xf>
    <xf numFmtId="0" fontId="21" fillId="0" borderId="6" xfId="0" applyFont="1" applyBorder="1" applyAlignment="1">
      <alignment horizontal="right" vertical="center"/>
    </xf>
    <xf numFmtId="0" fontId="22" fillId="0" borderId="18" xfId="0" applyFont="1" applyBorder="1" applyAlignment="1">
      <alignment vertical="center"/>
    </xf>
    <xf numFmtId="0" fontId="22" fillId="0" borderId="18" xfId="0" applyFont="1" applyBorder="1" applyAlignment="1">
      <alignment horizontal="center" vertical="center"/>
    </xf>
    <xf numFmtId="0" fontId="22" fillId="0" borderId="12" xfId="0" applyFont="1" applyBorder="1" applyAlignment="1">
      <alignment horizontal="center" vertical="center"/>
    </xf>
    <xf numFmtId="0" fontId="22" fillId="0" borderId="0" xfId="0" applyFont="1"/>
    <xf numFmtId="49" fontId="22" fillId="0" borderId="0" xfId="0" applyNumberFormat="1" applyFont="1"/>
    <xf numFmtId="49" fontId="18" fillId="0" borderId="0" xfId="0" applyNumberFormat="1" applyFont="1" applyAlignment="1">
      <alignment horizontal="left"/>
    </xf>
    <xf numFmtId="49" fontId="19" fillId="2" borderId="19" xfId="0" applyNumberFormat="1" applyFont="1" applyFill="1" applyBorder="1" applyAlignment="1">
      <alignment horizontal="left" vertical="center"/>
    </xf>
    <xf numFmtId="49" fontId="19" fillId="2" borderId="20" xfId="0" applyNumberFormat="1" applyFont="1" applyFill="1" applyBorder="1" applyAlignment="1">
      <alignment horizontal="left" vertical="center"/>
    </xf>
    <xf numFmtId="49" fontId="11" fillId="2" borderId="21" xfId="0" applyNumberFormat="1" applyFont="1" applyFill="1" applyBorder="1" applyAlignment="1">
      <alignment horizontal="center" wrapText="1"/>
    </xf>
    <xf numFmtId="49" fontId="11" fillId="2" borderId="15" xfId="0" applyNumberFormat="1" applyFont="1" applyFill="1" applyBorder="1" applyAlignment="1">
      <alignment horizontal="center" wrapText="1"/>
    </xf>
    <xf numFmtId="49" fontId="11" fillId="5" borderId="21" xfId="0" applyNumberFormat="1" applyFont="1" applyFill="1" applyBorder="1" applyAlignment="1">
      <alignment horizontal="center" wrapText="1"/>
    </xf>
    <xf numFmtId="49" fontId="40" fillId="0" borderId="0" xfId="0" applyNumberFormat="1" applyFont="1" applyAlignment="1">
      <alignment horizontal="left"/>
    </xf>
    <xf numFmtId="49" fontId="19" fillId="2" borderId="20" xfId="0" applyNumberFormat="1" applyFont="1" applyFill="1" applyBorder="1" applyAlignment="1">
      <alignment horizontal="right" vertical="center"/>
    </xf>
    <xf numFmtId="49" fontId="12" fillId="2" borderId="20" xfId="0" applyNumberFormat="1" applyFont="1" applyFill="1" applyBorder="1" applyAlignment="1">
      <alignment horizontal="left" vertical="center"/>
    </xf>
    <xf numFmtId="0" fontId="26" fillId="2" borderId="0" xfId="0" applyFont="1" applyFill="1" applyAlignment="1">
      <alignment horizontal="left" vertical="center"/>
    </xf>
    <xf numFmtId="49" fontId="19" fillId="6" borderId="4" xfId="0" applyNumberFormat="1" applyFont="1" applyFill="1" applyBorder="1" applyAlignment="1">
      <alignment horizontal="left" vertical="center"/>
    </xf>
    <xf numFmtId="49" fontId="19" fillId="0" borderId="0" xfId="0" applyNumberFormat="1" applyFont="1" applyAlignment="1">
      <alignment horizontal="right" vertical="center"/>
    </xf>
    <xf numFmtId="0" fontId="0" fillId="6" borderId="9" xfId="0" applyFill="1" applyBorder="1" applyAlignment="1">
      <alignment horizontal="center" vertical="center"/>
    </xf>
    <xf numFmtId="49" fontId="21" fillId="0" borderId="22" xfId="0" applyNumberFormat="1" applyFont="1" applyBorder="1" applyAlignment="1">
      <alignment horizontal="left" vertical="center"/>
    </xf>
    <xf numFmtId="0" fontId="22" fillId="5" borderId="12" xfId="0" applyFont="1" applyFill="1" applyBorder="1" applyAlignment="1">
      <alignment horizontal="center" vertical="center"/>
    </xf>
    <xf numFmtId="0" fontId="45" fillId="0" borderId="0" xfId="0" applyFont="1"/>
    <xf numFmtId="0" fontId="18" fillId="0" borderId="0" xfId="0" applyFont="1"/>
    <xf numFmtId="0" fontId="7" fillId="0" borderId="0" xfId="0" applyFont="1" applyAlignment="1">
      <alignment vertical="top"/>
    </xf>
    <xf numFmtId="49" fontId="7" fillId="0" borderId="0" xfId="0" applyNumberFormat="1" applyFont="1" applyAlignment="1">
      <alignment vertical="top"/>
    </xf>
    <xf numFmtId="49" fontId="34" fillId="0" borderId="0" xfId="0" applyNumberFormat="1" applyFont="1" applyAlignment="1">
      <alignment vertical="top"/>
    </xf>
    <xf numFmtId="49" fontId="35" fillId="0" borderId="0" xfId="0" applyNumberFormat="1" applyFont="1"/>
    <xf numFmtId="49" fontId="18" fillId="0" borderId="0" xfId="0" applyNumberFormat="1" applyFont="1"/>
    <xf numFmtId="49" fontId="38" fillId="2" borderId="0" xfId="0" applyNumberFormat="1" applyFont="1" applyFill="1" applyAlignment="1">
      <alignment vertical="center"/>
    </xf>
    <xf numFmtId="49" fontId="20" fillId="0" borderId="6" xfId="0" applyNumberFormat="1" applyFont="1" applyBorder="1" applyAlignment="1">
      <alignment vertical="center"/>
    </xf>
    <xf numFmtId="49" fontId="46" fillId="0" borderId="6" xfId="0" applyNumberFormat="1" applyFont="1" applyBorder="1" applyAlignment="1">
      <alignment vertical="center"/>
    </xf>
    <xf numFmtId="49" fontId="20" fillId="0" borderId="6" xfId="3" applyNumberFormat="1" applyFont="1" applyBorder="1" applyAlignment="1" applyProtection="1">
      <alignment vertical="center"/>
      <protection locked="0"/>
    </xf>
    <xf numFmtId="0" fontId="21" fillId="0" borderId="6" xfId="0" applyFont="1" applyBorder="1" applyAlignment="1">
      <alignment horizontal="left" vertical="center"/>
    </xf>
    <xf numFmtId="49" fontId="11" fillId="2" borderId="0" xfId="0" applyNumberFormat="1" applyFont="1" applyFill="1" applyAlignment="1">
      <alignment horizontal="right" vertical="center"/>
    </xf>
    <xf numFmtId="49" fontId="11" fillId="2" borderId="0" xfId="0" applyNumberFormat="1" applyFont="1" applyFill="1" applyAlignment="1">
      <alignment horizontal="center" vertical="center"/>
    </xf>
    <xf numFmtId="49" fontId="11" fillId="2" borderId="0" xfId="0" applyNumberFormat="1" applyFont="1" applyFill="1" applyAlignment="1">
      <alignment horizontal="left" vertical="center"/>
    </xf>
    <xf numFmtId="49" fontId="45" fillId="2" borderId="0" xfId="0" applyNumberFormat="1" applyFont="1" applyFill="1" applyAlignment="1">
      <alignment horizontal="center" vertical="center"/>
    </xf>
    <xf numFmtId="49" fontId="45" fillId="2" borderId="0" xfId="0" applyNumberFormat="1" applyFont="1" applyFill="1" applyAlignment="1">
      <alignment vertical="center"/>
    </xf>
    <xf numFmtId="49" fontId="12" fillId="2" borderId="0" xfId="0" applyNumberFormat="1" applyFont="1" applyFill="1" applyAlignment="1">
      <alignment horizontal="right" vertical="center"/>
    </xf>
    <xf numFmtId="49" fontId="47" fillId="2" borderId="0" xfId="0" applyNumberFormat="1" applyFont="1" applyFill="1" applyAlignment="1">
      <alignment horizontal="center" vertical="center"/>
    </xf>
    <xf numFmtId="0" fontId="49" fillId="7" borderId="7" xfId="0" applyFont="1" applyFill="1" applyBorder="1" applyAlignment="1">
      <alignment horizontal="center" vertical="center"/>
    </xf>
    <xf numFmtId="0" fontId="47" fillId="0" borderId="7" xfId="0" applyFont="1" applyBorder="1" applyAlignment="1">
      <alignment vertical="center"/>
    </xf>
    <xf numFmtId="0" fontId="50" fillId="0" borderId="0" xfId="0" applyFont="1" applyAlignment="1">
      <alignment vertical="center"/>
    </xf>
    <xf numFmtId="0" fontId="50" fillId="0" borderId="7" xfId="0" applyFont="1" applyBorder="1" applyAlignment="1">
      <alignment horizontal="center" vertical="center"/>
    </xf>
    <xf numFmtId="0" fontId="51" fillId="0" borderId="0" xfId="0" applyFont="1" applyAlignment="1">
      <alignment vertical="center"/>
    </xf>
    <xf numFmtId="0" fontId="51" fillId="6" borderId="0" xfId="0" applyFont="1" applyFill="1" applyAlignment="1">
      <alignment vertical="center"/>
    </xf>
    <xf numFmtId="0" fontId="52" fillId="6" borderId="0" xfId="0" applyFont="1" applyFill="1" applyAlignment="1">
      <alignment vertical="center"/>
    </xf>
    <xf numFmtId="49" fontId="51" fillId="6" borderId="0" xfId="0" applyNumberFormat="1" applyFont="1" applyFill="1" applyAlignment="1">
      <alignment vertical="center"/>
    </xf>
    <xf numFmtId="49" fontId="52" fillId="6" borderId="0" xfId="0" applyNumberFormat="1" applyFont="1" applyFill="1" applyAlignment="1">
      <alignment vertical="center"/>
    </xf>
    <xf numFmtId="0" fontId="22" fillId="6" borderId="0" xfId="0" applyFont="1" applyFill="1" applyAlignment="1">
      <alignment vertical="center"/>
    </xf>
    <xf numFmtId="0" fontId="22" fillId="0" borderId="10" xfId="0" applyFont="1" applyBorder="1" applyAlignment="1">
      <alignment vertical="center"/>
    </xf>
    <xf numFmtId="49" fontId="51" fillId="2" borderId="0" xfId="0" applyNumberFormat="1" applyFont="1" applyFill="1" applyAlignment="1">
      <alignment horizontal="center" vertical="center"/>
    </xf>
    <xf numFmtId="0" fontId="51" fillId="0" borderId="0" xfId="0" applyFont="1" applyAlignment="1">
      <alignment horizontal="center" vertical="center"/>
    </xf>
    <xf numFmtId="0" fontId="53" fillId="0" borderId="0" xfId="0" applyFont="1" applyAlignment="1">
      <alignment vertical="center"/>
    </xf>
    <xf numFmtId="0" fontId="54" fillId="0" borderId="0" xfId="0" applyFont="1" applyAlignment="1">
      <alignment vertical="center"/>
    </xf>
    <xf numFmtId="0" fontId="45" fillId="0" borderId="0" xfId="0" applyFont="1" applyAlignment="1">
      <alignment horizontal="right" vertical="center"/>
    </xf>
    <xf numFmtId="0" fontId="55" fillId="8" borderId="23" xfId="0" applyFont="1" applyFill="1" applyBorder="1" applyAlignment="1">
      <alignment horizontal="right" vertical="center"/>
    </xf>
    <xf numFmtId="0" fontId="50" fillId="0" borderId="7" xfId="0" applyFont="1" applyBorder="1" applyAlignment="1">
      <alignment vertical="center"/>
    </xf>
    <xf numFmtId="0" fontId="22" fillId="0" borderId="13" xfId="0" applyFont="1" applyBorder="1" applyAlignment="1">
      <alignment vertical="center"/>
    </xf>
    <xf numFmtId="0" fontId="51" fillId="0" borderId="7" xfId="0" applyFont="1" applyBorder="1" applyAlignment="1">
      <alignment vertical="center"/>
    </xf>
    <xf numFmtId="0" fontId="50" fillId="0" borderId="18" xfId="0" applyFont="1" applyBorder="1" applyAlignment="1">
      <alignment horizontal="center" vertical="center"/>
    </xf>
    <xf numFmtId="0" fontId="50" fillId="0" borderId="17" xfId="0" applyFont="1" applyBorder="1" applyAlignment="1">
      <alignment horizontal="left" vertical="center"/>
    </xf>
    <xf numFmtId="0" fontId="49" fillId="0" borderId="0" xfId="0" applyFont="1" applyAlignment="1">
      <alignment horizontal="center" vertical="center"/>
    </xf>
    <xf numFmtId="0" fontId="50" fillId="0" borderId="0" xfId="0" applyFont="1" applyAlignment="1">
      <alignment horizontal="center" vertical="center"/>
    </xf>
    <xf numFmtId="0" fontId="55" fillId="8" borderId="17" xfId="0" applyFont="1" applyFill="1" applyBorder="1" applyAlignment="1">
      <alignment horizontal="right" vertical="center"/>
    </xf>
    <xf numFmtId="49" fontId="50" fillId="0" borderId="7" xfId="0" applyNumberFormat="1" applyFont="1" applyBorder="1" applyAlignment="1">
      <alignment vertical="center"/>
    </xf>
    <xf numFmtId="49" fontId="50" fillId="0" borderId="0" xfId="0" applyNumberFormat="1" applyFont="1" applyAlignment="1">
      <alignment vertical="center"/>
    </xf>
    <xf numFmtId="0" fontId="50" fillId="0" borderId="17" xfId="0" applyFont="1" applyBorder="1" applyAlignment="1">
      <alignment vertical="center"/>
    </xf>
    <xf numFmtId="49" fontId="50" fillId="0" borderId="17" xfId="0" applyNumberFormat="1" applyFont="1" applyBorder="1" applyAlignment="1">
      <alignment vertical="center"/>
    </xf>
    <xf numFmtId="0" fontId="50" fillId="0" borderId="18" xfId="0" applyFont="1" applyBorder="1" applyAlignment="1">
      <alignment vertical="center"/>
    </xf>
    <xf numFmtId="0" fontId="56" fillId="0" borderId="18" xfId="0" applyFont="1" applyBorder="1" applyAlignment="1">
      <alignment horizontal="center" vertical="center"/>
    </xf>
    <xf numFmtId="0" fontId="57" fillId="0" borderId="0" xfId="0" applyFont="1" applyAlignment="1">
      <alignment vertical="center"/>
    </xf>
    <xf numFmtId="0" fontId="56" fillId="0" borderId="7" xfId="0" applyFont="1" applyBorder="1" applyAlignment="1">
      <alignment horizontal="center" vertical="center"/>
    </xf>
    <xf numFmtId="0" fontId="22" fillId="0" borderId="16" xfId="0" applyFont="1" applyBorder="1" applyAlignment="1">
      <alignment vertical="center"/>
    </xf>
    <xf numFmtId="49" fontId="50" fillId="0" borderId="18" xfId="0" applyNumberFormat="1" applyFont="1" applyBorder="1" applyAlignment="1">
      <alignment vertical="center"/>
    </xf>
    <xf numFmtId="0" fontId="58" fillId="0" borderId="0" xfId="0" applyFont="1" applyAlignment="1">
      <alignment vertical="center"/>
    </xf>
    <xf numFmtId="49" fontId="59" fillId="2" borderId="0" xfId="0" applyNumberFormat="1" applyFont="1" applyFill="1" applyAlignment="1">
      <alignment horizontal="center" vertical="center"/>
    </xf>
    <xf numFmtId="49" fontId="51" fillId="0" borderId="0" xfId="0" applyNumberFormat="1" applyFont="1" applyAlignment="1">
      <alignment horizontal="center" vertical="center"/>
    </xf>
    <xf numFmtId="49" fontId="47" fillId="0" borderId="0" xfId="0" applyNumberFormat="1" applyFont="1" applyAlignment="1">
      <alignment horizontal="center" vertical="center"/>
    </xf>
    <xf numFmtId="49" fontId="51" fillId="0" borderId="0" xfId="0" applyNumberFormat="1" applyFont="1" applyAlignment="1">
      <alignment vertical="center"/>
    </xf>
    <xf numFmtId="0" fontId="11" fillId="0" borderId="0" xfId="0" applyFont="1" applyAlignment="1">
      <alignment horizontal="right" vertical="center"/>
    </xf>
    <xf numFmtId="0" fontId="51" fillId="0" borderId="0" xfId="0" applyFont="1" applyAlignment="1">
      <alignment horizontal="left" vertical="center"/>
    </xf>
    <xf numFmtId="49" fontId="22" fillId="6" borderId="0" xfId="0" applyNumberFormat="1" applyFont="1" applyFill="1" applyAlignment="1">
      <alignment vertical="center"/>
    </xf>
    <xf numFmtId="49" fontId="37" fillId="6" borderId="0" xfId="0" applyNumberFormat="1" applyFont="1" applyFill="1" applyAlignment="1">
      <alignment horizontal="center" vertical="center"/>
    </xf>
    <xf numFmtId="49" fontId="60" fillId="0" borderId="0" xfId="0" applyNumberFormat="1" applyFont="1" applyAlignment="1">
      <alignment vertical="center"/>
    </xf>
    <xf numFmtId="49" fontId="61" fillId="0" borderId="0" xfId="0" applyNumberFormat="1" applyFont="1" applyAlignment="1">
      <alignment horizontal="center" vertical="center"/>
    </xf>
    <xf numFmtId="49" fontId="60" fillId="6" borderId="0" xfId="0" applyNumberFormat="1" applyFont="1" applyFill="1" applyAlignment="1">
      <alignment vertical="center"/>
    </xf>
    <xf numFmtId="49" fontId="61" fillId="6" borderId="0" xfId="0" applyNumberFormat="1" applyFont="1" applyFill="1" applyAlignment="1">
      <alignment vertical="center"/>
    </xf>
    <xf numFmtId="0" fontId="0" fillId="6" borderId="0" xfId="0" applyFill="1" applyAlignment="1">
      <alignment vertical="center"/>
    </xf>
    <xf numFmtId="0" fontId="32" fillId="2" borderId="24" xfId="0" applyFont="1" applyFill="1" applyBorder="1" applyAlignment="1">
      <alignment vertical="center"/>
    </xf>
    <xf numFmtId="0" fontId="32" fillId="2" borderId="25" xfId="0" applyFont="1" applyFill="1" applyBorder="1" applyAlignment="1">
      <alignment vertical="center"/>
    </xf>
    <xf numFmtId="49" fontId="62" fillId="2" borderId="25" xfId="0" applyNumberFormat="1" applyFont="1" applyFill="1" applyBorder="1" applyAlignment="1">
      <alignment horizontal="center" vertical="center"/>
    </xf>
    <xf numFmtId="49" fontId="62" fillId="2" borderId="25" xfId="0" applyNumberFormat="1" applyFont="1" applyFill="1" applyBorder="1" applyAlignment="1">
      <alignment vertical="center"/>
    </xf>
    <xf numFmtId="49" fontId="62" fillId="2" borderId="25" xfId="0" applyNumberFormat="1" applyFont="1" applyFill="1" applyBorder="1" applyAlignment="1">
      <alignment horizontal="centerContinuous" vertical="center"/>
    </xf>
    <xf numFmtId="49" fontId="62" fillId="2" borderId="26" xfId="0" applyNumberFormat="1" applyFont="1" applyFill="1" applyBorder="1" applyAlignment="1">
      <alignment horizontal="centerContinuous" vertical="center"/>
    </xf>
    <xf numFmtId="49" fontId="63" fillId="2" borderId="25" xfId="0" applyNumberFormat="1" applyFont="1" applyFill="1" applyBorder="1" applyAlignment="1">
      <alignment vertical="center"/>
    </xf>
    <xf numFmtId="49" fontId="63" fillId="2" borderId="26" xfId="0" applyNumberFormat="1" applyFont="1" applyFill="1" applyBorder="1" applyAlignment="1">
      <alignment vertical="center"/>
    </xf>
    <xf numFmtId="49" fontId="32" fillId="2" borderId="25" xfId="0" applyNumberFormat="1" applyFont="1" applyFill="1" applyBorder="1" applyAlignment="1">
      <alignment horizontal="left" vertical="center"/>
    </xf>
    <xf numFmtId="49" fontId="32" fillId="0" borderId="25" xfId="0" applyNumberFormat="1" applyFont="1" applyBorder="1" applyAlignment="1">
      <alignment horizontal="left" vertical="center"/>
    </xf>
    <xf numFmtId="49" fontId="63" fillId="6" borderId="26" xfId="0" applyNumberFormat="1" applyFont="1" applyFill="1" applyBorder="1" applyAlignment="1">
      <alignment vertical="center"/>
    </xf>
    <xf numFmtId="49" fontId="11" fillId="0" borderId="0" xfId="0" applyNumberFormat="1" applyFont="1" applyAlignment="1">
      <alignment vertical="center"/>
    </xf>
    <xf numFmtId="49" fontId="11" fillId="0" borderId="0" xfId="0" applyNumberFormat="1" applyFont="1" applyAlignment="1">
      <alignment horizontal="center" vertical="center"/>
    </xf>
    <xf numFmtId="49" fontId="11" fillId="6" borderId="0" xfId="0" applyNumberFormat="1" applyFont="1" applyFill="1" applyAlignment="1">
      <alignment horizontal="center" vertical="center"/>
    </xf>
    <xf numFmtId="49" fontId="39" fillId="0" borderId="0" xfId="0" applyNumberFormat="1" applyFont="1" applyAlignment="1">
      <alignment horizontal="center" vertical="center"/>
    </xf>
    <xf numFmtId="49" fontId="45" fillId="0" borderId="0" xfId="0" applyNumberFormat="1" applyFont="1" applyAlignment="1">
      <alignment vertical="center"/>
    </xf>
    <xf numFmtId="49" fontId="45" fillId="0" borderId="17" xfId="0" applyNumberFormat="1" applyFont="1" applyBorder="1" applyAlignment="1">
      <alignment vertical="center"/>
    </xf>
    <xf numFmtId="49" fontId="32" fillId="2" borderId="27" xfId="0" applyNumberFormat="1" applyFont="1" applyFill="1" applyBorder="1" applyAlignment="1">
      <alignment vertical="center"/>
    </xf>
    <xf numFmtId="49" fontId="32" fillId="2" borderId="28" xfId="0" applyNumberFormat="1" applyFont="1" applyFill="1" applyBorder="1" applyAlignment="1">
      <alignment vertical="center"/>
    </xf>
    <xf numFmtId="49" fontId="45" fillId="2" borderId="17" xfId="0" applyNumberFormat="1" applyFont="1" applyFill="1" applyBorder="1" applyAlignment="1">
      <alignment vertical="center"/>
    </xf>
    <xf numFmtId="0" fontId="11" fillId="0" borderId="7" xfId="0" applyFont="1" applyBorder="1" applyAlignment="1">
      <alignment vertical="center"/>
    </xf>
    <xf numFmtId="49" fontId="45" fillId="0" borderId="7" xfId="0" applyNumberFormat="1" applyFont="1" applyBorder="1" applyAlignment="1">
      <alignment vertical="center"/>
    </xf>
    <xf numFmtId="49" fontId="11" fillId="0" borderId="7" xfId="0" applyNumberFormat="1" applyFont="1" applyBorder="1" applyAlignment="1">
      <alignment vertical="center"/>
    </xf>
    <xf numFmtId="49" fontId="45" fillId="0" borderId="18" xfId="0" applyNumberFormat="1" applyFont="1" applyBorder="1" applyAlignment="1">
      <alignment vertical="center"/>
    </xf>
    <xf numFmtId="49" fontId="11" fillId="0" borderId="29" xfId="0" applyNumberFormat="1" applyFont="1" applyBorder="1" applyAlignment="1">
      <alignment vertical="center"/>
    </xf>
    <xf numFmtId="49" fontId="11" fillId="0" borderId="18" xfId="0" applyNumberFormat="1" applyFont="1" applyBorder="1" applyAlignment="1">
      <alignment horizontal="right" vertical="center"/>
    </xf>
    <xf numFmtId="0" fontId="11" fillId="2" borderId="30" xfId="0" applyFont="1" applyFill="1" applyBorder="1" applyAlignment="1">
      <alignment vertical="center"/>
    </xf>
    <xf numFmtId="49" fontId="11" fillId="2" borderId="17" xfId="0" applyNumberFormat="1" applyFont="1" applyFill="1" applyBorder="1" applyAlignment="1">
      <alignment horizontal="right" vertical="center"/>
    </xf>
    <xf numFmtId="49" fontId="11" fillId="0" borderId="7" xfId="0" applyNumberFormat="1" applyFont="1" applyBorder="1" applyAlignment="1">
      <alignment horizontal="center" vertical="center"/>
    </xf>
    <xf numFmtId="0" fontId="11" fillId="6" borderId="7" xfId="0" applyFont="1" applyFill="1" applyBorder="1" applyAlignment="1">
      <alignment vertical="center"/>
    </xf>
    <xf numFmtId="49" fontId="11" fillId="6" borderId="7" xfId="0" applyNumberFormat="1" applyFont="1" applyFill="1" applyBorder="1" applyAlignment="1">
      <alignment horizontal="center" vertical="center"/>
    </xf>
    <xf numFmtId="49" fontId="11" fillId="6" borderId="18" xfId="0" applyNumberFormat="1" applyFont="1" applyFill="1" applyBorder="1" applyAlignment="1">
      <alignment vertical="center"/>
    </xf>
    <xf numFmtId="49" fontId="39" fillId="0" borderId="7" xfId="0" applyNumberFormat="1" applyFont="1" applyBorder="1" applyAlignment="1">
      <alignment horizontal="center" vertical="center"/>
    </xf>
    <xf numFmtId="0" fontId="55" fillId="8" borderId="18" xfId="0" applyFont="1" applyFill="1" applyBorder="1" applyAlignment="1">
      <alignment horizontal="right" vertical="center"/>
    </xf>
    <xf numFmtId="0" fontId="52" fillId="6" borderId="17" xfId="0" applyFont="1" applyFill="1" applyBorder="1" applyAlignment="1">
      <alignment vertical="center"/>
    </xf>
    <xf numFmtId="0" fontId="52" fillId="6" borderId="7" xfId="0" applyFont="1" applyFill="1" applyBorder="1" applyAlignment="1">
      <alignment vertical="center"/>
    </xf>
    <xf numFmtId="0" fontId="52" fillId="6" borderId="18" xfId="0" applyFont="1" applyFill="1" applyBorder="1" applyAlignment="1">
      <alignment vertical="center"/>
    </xf>
    <xf numFmtId="0" fontId="64" fillId="6" borderId="0" xfId="0" applyFont="1" applyFill="1" applyAlignment="1">
      <alignment horizontal="right" vertical="center"/>
    </xf>
    <xf numFmtId="0" fontId="65" fillId="0" borderId="0" xfId="0" applyFont="1" applyAlignment="1">
      <alignment vertical="center"/>
    </xf>
    <xf numFmtId="0" fontId="50" fillId="0" borderId="18" xfId="0" applyFont="1" applyBorder="1" applyAlignment="1">
      <alignment horizontal="right" vertical="center"/>
    </xf>
    <xf numFmtId="0" fontId="55" fillId="8" borderId="0" xfId="0" applyFont="1" applyFill="1" applyAlignment="1">
      <alignment horizontal="right" vertical="center"/>
    </xf>
    <xf numFmtId="49" fontId="50" fillId="0" borderId="7" xfId="0" applyNumberFormat="1" applyFont="1" applyBorder="1" applyAlignment="1">
      <alignment horizontal="left" vertical="center"/>
    </xf>
    <xf numFmtId="49" fontId="48" fillId="2" borderId="0" xfId="0" applyNumberFormat="1" applyFont="1" applyFill="1" applyAlignment="1">
      <alignment horizontal="center" vertical="center"/>
    </xf>
    <xf numFmtId="0" fontId="55" fillId="8" borderId="26" xfId="0" applyFont="1" applyFill="1" applyBorder="1" applyAlignment="1">
      <alignment horizontal="right" vertical="center"/>
    </xf>
    <xf numFmtId="49" fontId="50" fillId="0" borderId="18" xfId="0" applyNumberFormat="1" applyFont="1" applyBorder="1" applyAlignment="1">
      <alignment horizontal="left" vertical="center"/>
    </xf>
    <xf numFmtId="49" fontId="50" fillId="0" borderId="0" xfId="0" applyNumberFormat="1" applyFont="1" applyAlignment="1">
      <alignment horizontal="left" vertical="center"/>
    </xf>
    <xf numFmtId="49" fontId="50" fillId="0" borderId="17" xfId="0" applyNumberFormat="1" applyFont="1" applyBorder="1" applyAlignment="1">
      <alignment horizontal="left" vertical="center"/>
    </xf>
    <xf numFmtId="49" fontId="66" fillId="0" borderId="18" xfId="0" applyNumberFormat="1" applyFont="1" applyBorder="1" applyAlignment="1">
      <alignment horizontal="right" vertical="center"/>
    </xf>
    <xf numFmtId="49" fontId="66" fillId="0" borderId="0" xfId="0" applyNumberFormat="1" applyFont="1" applyAlignment="1">
      <alignment horizontal="right" vertical="center"/>
    </xf>
    <xf numFmtId="0" fontId="36" fillId="6" borderId="0" xfId="0" applyFont="1" applyFill="1" applyAlignment="1">
      <alignment horizontal="right" vertical="center"/>
    </xf>
    <xf numFmtId="49" fontId="11" fillId="9" borderId="0" xfId="0" applyNumberFormat="1" applyFont="1" applyFill="1" applyAlignment="1">
      <alignment horizontal="center" vertical="center"/>
    </xf>
    <xf numFmtId="49" fontId="50" fillId="9" borderId="0" xfId="0" applyNumberFormat="1" applyFont="1" applyFill="1" applyAlignment="1">
      <alignment vertical="center"/>
    </xf>
    <xf numFmtId="0" fontId="50" fillId="9" borderId="7" xfId="0" applyFont="1" applyFill="1" applyBorder="1" applyAlignment="1">
      <alignment vertical="center"/>
    </xf>
    <xf numFmtId="49" fontId="50" fillId="9" borderId="7" xfId="0" applyNumberFormat="1" applyFont="1" applyFill="1" applyBorder="1" applyAlignment="1">
      <alignment vertical="center"/>
    </xf>
    <xf numFmtId="0" fontId="51" fillId="6" borderId="0" xfId="0" applyFont="1" applyFill="1" applyAlignment="1">
      <alignment horizontal="right" vertical="center"/>
    </xf>
    <xf numFmtId="0" fontId="45" fillId="9" borderId="0" xfId="0" applyFont="1" applyFill="1" applyAlignment="1">
      <alignment horizontal="right" vertical="center"/>
    </xf>
    <xf numFmtId="0" fontId="55" fillId="10" borderId="23" xfId="0" applyFont="1" applyFill="1" applyBorder="1" applyAlignment="1">
      <alignment horizontal="right" vertical="center"/>
    </xf>
    <xf numFmtId="49" fontId="50" fillId="9" borderId="18" xfId="0" applyNumberFormat="1" applyFont="1" applyFill="1" applyBorder="1" applyAlignment="1">
      <alignment vertical="center"/>
    </xf>
    <xf numFmtId="49" fontId="59" fillId="0" borderId="0" xfId="0" applyNumberFormat="1" applyFont="1" applyAlignment="1">
      <alignment horizontal="center" vertical="center"/>
    </xf>
    <xf numFmtId="49" fontId="51" fillId="0" borderId="7" xfId="0" applyNumberFormat="1" applyFont="1" applyBorder="1" applyAlignment="1">
      <alignment horizontal="center" vertical="center"/>
    </xf>
    <xf numFmtId="1" fontId="51" fillId="0" borderId="7" xfId="0" applyNumberFormat="1" applyFont="1" applyBorder="1" applyAlignment="1">
      <alignment horizontal="center" vertical="center"/>
    </xf>
    <xf numFmtId="49" fontId="57" fillId="0" borderId="7" xfId="0" applyNumberFormat="1" applyFont="1" applyBorder="1" applyAlignment="1">
      <alignment vertical="center"/>
    </xf>
    <xf numFmtId="49" fontId="58" fillId="0" borderId="7" xfId="0" applyNumberFormat="1" applyFont="1" applyBorder="1" applyAlignment="1">
      <alignment vertical="center"/>
    </xf>
    <xf numFmtId="49" fontId="66" fillId="0" borderId="7" xfId="0" applyNumberFormat="1" applyFont="1" applyBorder="1" applyAlignment="1">
      <alignment horizontal="right" vertical="center"/>
    </xf>
    <xf numFmtId="49" fontId="62" fillId="2" borderId="7" xfId="0" applyNumberFormat="1" applyFont="1" applyFill="1" applyBorder="1" applyAlignment="1">
      <alignment horizontal="center" vertical="center"/>
    </xf>
    <xf numFmtId="49" fontId="62" fillId="2" borderId="31" xfId="0" applyNumberFormat="1" applyFont="1" applyFill="1" applyBorder="1" applyAlignment="1">
      <alignment horizontal="centerContinuous" vertical="center"/>
    </xf>
    <xf numFmtId="0" fontId="11" fillId="6" borderId="17" xfId="0" applyFont="1" applyFill="1" applyBorder="1" applyAlignment="1">
      <alignment vertical="center"/>
    </xf>
    <xf numFmtId="0" fontId="11" fillId="6" borderId="18" xfId="0" applyFont="1" applyFill="1" applyBorder="1" applyAlignment="1">
      <alignment vertical="center"/>
    </xf>
    <xf numFmtId="49" fontId="11" fillId="5" borderId="6" xfId="0" applyNumberFormat="1" applyFont="1" applyFill="1" applyBorder="1" applyAlignment="1">
      <alignment horizontal="center" wrapText="1"/>
    </xf>
    <xf numFmtId="49" fontId="11" fillId="2" borderId="7" xfId="0" applyNumberFormat="1" applyFont="1" applyFill="1" applyBorder="1" applyAlignment="1">
      <alignment vertical="center"/>
    </xf>
    <xf numFmtId="0" fontId="32" fillId="2" borderId="30" xfId="0" applyFont="1" applyFill="1" applyBorder="1" applyAlignment="1">
      <alignment vertical="center"/>
    </xf>
    <xf numFmtId="49" fontId="11" fillId="2" borderId="30" xfId="0" applyNumberFormat="1" applyFont="1" applyFill="1" applyBorder="1" applyAlignment="1">
      <alignment vertical="center"/>
    </xf>
    <xf numFmtId="49" fontId="11" fillId="2" borderId="29" xfId="0" applyNumberFormat="1" applyFont="1" applyFill="1" applyBorder="1" applyAlignment="1">
      <alignment vertical="center"/>
    </xf>
    <xf numFmtId="0" fontId="68" fillId="2" borderId="0" xfId="0" applyFont="1" applyFill="1" applyAlignment="1">
      <alignment vertical="center"/>
    </xf>
    <xf numFmtId="0" fontId="24" fillId="2" borderId="0" xfId="0" applyFont="1" applyFill="1" applyAlignment="1">
      <alignment horizontal="center" vertical="center" wrapText="1"/>
    </xf>
    <xf numFmtId="0" fontId="20" fillId="2" borderId="0" xfId="0" applyFont="1" applyFill="1" applyAlignment="1">
      <alignment vertical="center"/>
    </xf>
    <xf numFmtId="0" fontId="11" fillId="2" borderId="0" xfId="0" applyFont="1" applyFill="1" applyAlignment="1">
      <alignment horizontal="center"/>
    </xf>
    <xf numFmtId="0" fontId="29" fillId="2" borderId="32" xfId="0" applyFont="1" applyFill="1" applyBorder="1" applyAlignment="1">
      <alignment horizontal="left" vertical="center"/>
    </xf>
    <xf numFmtId="0" fontId="30" fillId="2" borderId="33" xfId="0" applyFont="1" applyFill="1" applyBorder="1" applyAlignment="1">
      <alignment horizontal="left" vertical="center"/>
    </xf>
    <xf numFmtId="49" fontId="69" fillId="0" borderId="0" xfId="0" applyNumberFormat="1" applyFont="1" applyAlignment="1">
      <alignment vertical="top"/>
    </xf>
    <xf numFmtId="0" fontId="11" fillId="2" borderId="17" xfId="0" applyFont="1" applyFill="1" applyBorder="1" applyAlignment="1">
      <alignment horizontal="right" vertical="center"/>
    </xf>
    <xf numFmtId="0" fontId="11" fillId="2" borderId="18" xfId="0" applyFont="1" applyFill="1" applyBorder="1" applyAlignment="1">
      <alignment horizontal="right" vertical="center"/>
    </xf>
    <xf numFmtId="49" fontId="11" fillId="2" borderId="27" xfId="0" applyNumberFormat="1" applyFont="1" applyFill="1" applyBorder="1" applyAlignment="1">
      <alignment vertical="center"/>
    </xf>
    <xf numFmtId="49" fontId="11" fillId="2" borderId="28" xfId="0" applyNumberFormat="1" applyFont="1" applyFill="1" applyBorder="1" applyAlignment="1">
      <alignment vertical="center"/>
    </xf>
    <xf numFmtId="49" fontId="11" fillId="2" borderId="23" xfId="0" applyNumberFormat="1" applyFont="1" applyFill="1" applyBorder="1" applyAlignment="1">
      <alignment horizontal="right" vertical="center"/>
    </xf>
    <xf numFmtId="0" fontId="32" fillId="2" borderId="0" xfId="0" applyFont="1" applyFill="1" applyAlignment="1">
      <alignment vertical="center"/>
    </xf>
    <xf numFmtId="49" fontId="69" fillId="0" borderId="0" xfId="0" applyNumberFormat="1" applyFont="1" applyAlignment="1">
      <alignment horizontal="center"/>
    </xf>
    <xf numFmtId="0" fontId="22" fillId="0" borderId="34" xfId="0" applyFont="1" applyBorder="1" applyAlignment="1">
      <alignment horizontal="center" vertical="center"/>
    </xf>
    <xf numFmtId="0" fontId="48" fillId="0" borderId="7" xfId="0" applyFont="1" applyBorder="1" applyAlignment="1">
      <alignment horizontal="center" vertical="center"/>
    </xf>
    <xf numFmtId="49" fontId="11" fillId="2" borderId="35" xfId="0" applyNumberFormat="1" applyFont="1" applyFill="1" applyBorder="1" applyAlignment="1">
      <alignment horizontal="center" wrapText="1"/>
    </xf>
    <xf numFmtId="49" fontId="13" fillId="0" borderId="0" xfId="0" applyNumberFormat="1" applyFont="1" applyAlignment="1">
      <alignment vertical="top"/>
    </xf>
    <xf numFmtId="0" fontId="33" fillId="5" borderId="18" xfId="0" applyFont="1" applyFill="1" applyBorder="1" applyAlignment="1">
      <alignment horizontal="center" vertical="center"/>
    </xf>
    <xf numFmtId="49" fontId="11" fillId="5" borderId="35" xfId="0" applyNumberFormat="1" applyFont="1" applyFill="1" applyBorder="1" applyAlignment="1">
      <alignment horizontal="center" wrapText="1"/>
    </xf>
    <xf numFmtId="1" fontId="33" fillId="5" borderId="11" xfId="0" applyNumberFormat="1" applyFont="1" applyFill="1" applyBorder="1" applyAlignment="1">
      <alignment horizontal="center" vertical="center"/>
    </xf>
    <xf numFmtId="49" fontId="11" fillId="5" borderId="36" xfId="0" applyNumberFormat="1" applyFont="1" applyFill="1" applyBorder="1" applyAlignment="1">
      <alignment horizontal="center" wrapText="1"/>
    </xf>
    <xf numFmtId="1" fontId="33" fillId="5" borderId="37" xfId="0" applyNumberFormat="1" applyFont="1" applyFill="1" applyBorder="1" applyAlignment="1">
      <alignment horizontal="center" vertical="center"/>
    </xf>
    <xf numFmtId="0" fontId="9" fillId="0" borderId="11" xfId="0" applyFont="1" applyBorder="1" applyAlignment="1">
      <alignment horizontal="center" vertical="center"/>
    </xf>
    <xf numFmtId="49" fontId="7" fillId="0" borderId="0" xfId="0" applyNumberFormat="1" applyFont="1" applyAlignment="1">
      <alignment horizontal="left" vertical="top"/>
    </xf>
    <xf numFmtId="0" fontId="25" fillId="0" borderId="0" xfId="0" applyFont="1" applyAlignment="1">
      <alignment horizontal="left"/>
    </xf>
    <xf numFmtId="49" fontId="10" fillId="0" borderId="0" xfId="0" applyNumberFormat="1" applyFont="1" applyAlignment="1">
      <alignment horizontal="left"/>
    </xf>
    <xf numFmtId="14" fontId="20" fillId="0" borderId="6" xfId="0" applyNumberFormat="1" applyFont="1" applyBorder="1" applyAlignment="1">
      <alignment horizontal="left" vertical="center"/>
    </xf>
    <xf numFmtId="49" fontId="70" fillId="2" borderId="4" xfId="0" applyNumberFormat="1" applyFont="1" applyFill="1" applyBorder="1" applyAlignment="1">
      <alignment vertical="center"/>
    </xf>
    <xf numFmtId="49" fontId="70" fillId="2" borderId="0" xfId="0" applyNumberFormat="1" applyFont="1" applyFill="1" applyAlignment="1">
      <alignment vertical="center"/>
    </xf>
    <xf numFmtId="49" fontId="71" fillId="2" borderId="0" xfId="0" applyNumberFormat="1" applyFont="1" applyFill="1" applyAlignment="1">
      <alignment horizontal="left" vertical="center"/>
    </xf>
    <xf numFmtId="0" fontId="39" fillId="2" borderId="38" xfId="0" applyFont="1" applyFill="1" applyBorder="1" applyAlignment="1">
      <alignment horizontal="center" wrapText="1"/>
    </xf>
    <xf numFmtId="0" fontId="39" fillId="5" borderId="38" xfId="0" applyFont="1" applyFill="1" applyBorder="1" applyAlignment="1">
      <alignment horizontal="center" wrapText="1"/>
    </xf>
    <xf numFmtId="49" fontId="40" fillId="0" borderId="0" xfId="0" applyNumberFormat="1" applyFont="1" applyAlignment="1">
      <alignment horizontal="center"/>
    </xf>
    <xf numFmtId="0" fontId="0" fillId="2" borderId="39" xfId="0" applyFill="1" applyBorder="1" applyAlignment="1">
      <alignment horizontal="center" vertical="center"/>
    </xf>
    <xf numFmtId="49" fontId="12" fillId="6" borderId="0" xfId="0" applyNumberFormat="1" applyFont="1" applyFill="1" applyAlignment="1">
      <alignment horizontal="left" vertical="center"/>
    </xf>
    <xf numFmtId="49" fontId="22" fillId="0" borderId="12" xfId="0" applyNumberFormat="1" applyFont="1" applyBorder="1" applyAlignment="1">
      <alignment horizontal="center" vertical="center"/>
    </xf>
    <xf numFmtId="0" fontId="11" fillId="2" borderId="0" xfId="0" applyFont="1" applyFill="1" applyAlignment="1">
      <alignment horizontal="right" vertical="center"/>
    </xf>
    <xf numFmtId="0" fontId="11" fillId="2" borderId="7" xfId="0" applyFont="1" applyFill="1" applyBorder="1" applyAlignment="1">
      <alignment horizontal="right" vertical="center"/>
    </xf>
    <xf numFmtId="0" fontId="48" fillId="0" borderId="7" xfId="0" applyFont="1" applyBorder="1" applyAlignment="1">
      <alignment horizontal="center" vertical="center" shrinkToFit="1"/>
    </xf>
    <xf numFmtId="49" fontId="11" fillId="0" borderId="7" xfId="0" applyNumberFormat="1" applyFont="1" applyBorder="1" applyAlignment="1">
      <alignment horizontal="right" vertical="center"/>
    </xf>
    <xf numFmtId="49" fontId="11" fillId="2" borderId="28" xfId="0" applyNumberFormat="1" applyFont="1" applyFill="1" applyBorder="1" applyAlignment="1">
      <alignment horizontal="right" vertical="center"/>
    </xf>
    <xf numFmtId="0" fontId="32" fillId="2" borderId="17" xfId="0" applyFont="1" applyFill="1" applyBorder="1" applyAlignment="1">
      <alignment vertical="center"/>
    </xf>
    <xf numFmtId="0" fontId="32" fillId="2" borderId="26" xfId="0" applyFont="1" applyFill="1" applyBorder="1" applyAlignment="1">
      <alignment vertical="center"/>
    </xf>
    <xf numFmtId="49" fontId="11" fillId="0" borderId="27" xfId="0" applyNumberFormat="1" applyFont="1" applyBorder="1" applyAlignment="1">
      <alignment vertical="center"/>
    </xf>
    <xf numFmtId="49" fontId="11" fillId="0" borderId="28" xfId="0" applyNumberFormat="1" applyFont="1" applyBorder="1" applyAlignment="1">
      <alignment vertical="center"/>
    </xf>
    <xf numFmtId="49" fontId="11" fillId="0" borderId="28" xfId="0" applyNumberFormat="1" applyFont="1" applyBorder="1" applyAlignment="1">
      <alignment horizontal="right" vertical="center"/>
    </xf>
    <xf numFmtId="49" fontId="11" fillId="0" borderId="23" xfId="0" applyNumberFormat="1" applyFont="1" applyBorder="1" applyAlignment="1">
      <alignment horizontal="right" vertical="center"/>
    </xf>
    <xf numFmtId="0" fontId="48" fillId="0" borderId="0" xfId="0" applyFont="1" applyAlignment="1">
      <alignment horizontal="center" vertical="center" shrinkToFit="1"/>
    </xf>
    <xf numFmtId="49" fontId="11" fillId="2" borderId="40" xfId="0" applyNumberFormat="1" applyFont="1" applyFill="1" applyBorder="1" applyAlignment="1">
      <alignment horizontal="center" wrapText="1"/>
    </xf>
    <xf numFmtId="0" fontId="22" fillId="0" borderId="41" xfId="0" applyFont="1" applyBorder="1" applyAlignment="1">
      <alignment horizontal="center" vertical="center"/>
    </xf>
    <xf numFmtId="49" fontId="11" fillId="2" borderId="0" xfId="0" applyNumberFormat="1" applyFont="1" applyFill="1" applyAlignment="1">
      <alignment horizontal="center" vertical="center" shrinkToFit="1"/>
    </xf>
    <xf numFmtId="0" fontId="48" fillId="0" borderId="0" xfId="0" applyFont="1" applyAlignment="1">
      <alignment horizontal="center" vertical="center"/>
    </xf>
    <xf numFmtId="0" fontId="70" fillId="2" borderId="0" xfId="0" applyFont="1" applyFill="1"/>
    <xf numFmtId="0" fontId="16" fillId="0" borderId="0" xfId="0" applyFont="1" applyAlignment="1">
      <alignment horizontal="left"/>
    </xf>
    <xf numFmtId="0" fontId="33" fillId="5" borderId="7" xfId="0" applyFont="1" applyFill="1" applyBorder="1" applyAlignment="1">
      <alignment horizontal="center" vertical="center"/>
    </xf>
    <xf numFmtId="0" fontId="22" fillId="0" borderId="42" xfId="0" applyFont="1" applyBorder="1" applyAlignment="1">
      <alignment horizontal="center" vertical="center"/>
    </xf>
    <xf numFmtId="0" fontId="22" fillId="5" borderId="42" xfId="0" applyFont="1" applyFill="1" applyBorder="1" applyAlignment="1">
      <alignment horizontal="center" vertical="center"/>
    </xf>
    <xf numFmtId="49" fontId="73" fillId="0" borderId="6" xfId="0" applyNumberFormat="1" applyFont="1" applyBorder="1" applyAlignment="1">
      <alignment horizontal="right" vertical="center"/>
    </xf>
    <xf numFmtId="0" fontId="74" fillId="0" borderId="0" xfId="0" applyFont="1"/>
    <xf numFmtId="0" fontId="75" fillId="6" borderId="0" xfId="0" applyFont="1" applyFill="1" applyAlignment="1">
      <alignment horizontal="right" vertical="center"/>
    </xf>
    <xf numFmtId="49" fontId="62" fillId="2" borderId="25" xfId="0" applyNumberFormat="1" applyFont="1" applyFill="1" applyBorder="1" applyAlignment="1">
      <alignment horizontal="right" vertical="center"/>
    </xf>
    <xf numFmtId="49" fontId="40" fillId="0" borderId="0" xfId="0" applyNumberFormat="1" applyFont="1"/>
    <xf numFmtId="0" fontId="16" fillId="4" borderId="5" xfId="0" applyFont="1" applyFill="1" applyBorder="1" applyAlignment="1">
      <alignment horizontal="left" vertical="center"/>
    </xf>
    <xf numFmtId="0" fontId="22" fillId="4" borderId="5" xfId="0" applyFont="1" applyFill="1" applyBorder="1" applyAlignment="1">
      <alignment vertical="center"/>
    </xf>
    <xf numFmtId="49" fontId="76" fillId="2" borderId="19" xfId="0" applyNumberFormat="1" applyFont="1" applyFill="1" applyBorder="1" applyAlignment="1">
      <alignment horizontal="left" vertical="center"/>
    </xf>
    <xf numFmtId="0" fontId="78" fillId="0" borderId="7" xfId="0" applyFont="1" applyBorder="1" applyAlignment="1">
      <alignment vertical="center"/>
    </xf>
    <xf numFmtId="0" fontId="79" fillId="0" borderId="0" xfId="0" applyFont="1" applyAlignment="1">
      <alignment vertical="center"/>
    </xf>
    <xf numFmtId="0" fontId="80" fillId="0" borderId="0" xfId="0" applyFont="1" applyAlignment="1">
      <alignment vertical="center"/>
    </xf>
    <xf numFmtId="0" fontId="81" fillId="0" borderId="0" xfId="0" applyFont="1" applyAlignment="1">
      <alignment horizontal="right" vertical="center"/>
    </xf>
    <xf numFmtId="0" fontId="7" fillId="6" borderId="0" xfId="0" applyFont="1" applyFill="1" applyAlignment="1">
      <alignment vertical="top"/>
    </xf>
    <xf numFmtId="0" fontId="5" fillId="2" borderId="0" xfId="1" applyFill="1" applyBorder="1"/>
    <xf numFmtId="0" fontId="0" fillId="3" borderId="0" xfId="0" applyFill="1"/>
    <xf numFmtId="49" fontId="0" fillId="3" borderId="0" xfId="0" applyNumberFormat="1" applyFill="1"/>
    <xf numFmtId="49" fontId="21" fillId="4" borderId="5" xfId="0" applyNumberFormat="1" applyFont="1" applyFill="1" applyBorder="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horizontal="center" vertical="center"/>
    </xf>
    <xf numFmtId="0" fontId="12" fillId="2" borderId="0" xfId="0" applyFont="1" applyFill="1" applyAlignment="1">
      <alignment horizontal="left" vertical="center"/>
    </xf>
    <xf numFmtId="0" fontId="42" fillId="2" borderId="0" xfId="0" applyFont="1" applyFill="1" applyAlignment="1">
      <alignment horizontal="center" vertical="center"/>
    </xf>
    <xf numFmtId="0" fontId="42" fillId="2" borderId="0" xfId="0" applyFont="1" applyFill="1" applyAlignment="1">
      <alignment vertical="center"/>
    </xf>
    <xf numFmtId="0" fontId="0" fillId="3" borderId="0" xfId="0" applyFill="1" applyAlignment="1">
      <alignment horizontal="center"/>
    </xf>
    <xf numFmtId="0" fontId="82" fillId="11" borderId="0" xfId="0" applyFont="1" applyFill="1" applyAlignment="1">
      <alignment horizontal="center" vertical="center"/>
    </xf>
    <xf numFmtId="49" fontId="12" fillId="2" borderId="0" xfId="0" applyNumberFormat="1" applyFont="1" applyFill="1" applyAlignment="1">
      <alignment horizontal="center" vertical="center"/>
    </xf>
    <xf numFmtId="49" fontId="42" fillId="2" borderId="0" xfId="0" applyNumberFormat="1" applyFont="1" applyFill="1" applyAlignment="1">
      <alignment vertical="center"/>
    </xf>
    <xf numFmtId="0" fontId="3" fillId="3" borderId="0" xfId="0" applyFont="1" applyFill="1"/>
    <xf numFmtId="0" fontId="3" fillId="3" borderId="0" xfId="0" applyFont="1" applyFill="1" applyAlignment="1">
      <alignment horizontal="center"/>
    </xf>
    <xf numFmtId="49" fontId="77" fillId="2" borderId="0" xfId="0" applyNumberFormat="1" applyFont="1" applyFill="1" applyAlignment="1">
      <alignment horizontal="center" vertical="center"/>
    </xf>
    <xf numFmtId="49" fontId="14" fillId="4" borderId="26" xfId="0" applyNumberFormat="1" applyFont="1" applyFill="1" applyBorder="1" applyAlignment="1">
      <alignment vertical="center"/>
    </xf>
    <xf numFmtId="49" fontId="72" fillId="3" borderId="1" xfId="0" applyNumberFormat="1" applyFont="1" applyFill="1" applyBorder="1" applyAlignment="1">
      <alignment vertical="center" shrinkToFit="1"/>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43" xfId="0" applyFont="1" applyBorder="1" applyAlignment="1">
      <alignment horizontal="center" vertical="center"/>
    </xf>
    <xf numFmtId="49" fontId="72" fillId="3" borderId="2" xfId="0" applyNumberFormat="1" applyFont="1" applyFill="1" applyBorder="1" applyAlignment="1">
      <alignment vertical="center" shrinkToFit="1"/>
    </xf>
    <xf numFmtId="49" fontId="72" fillId="3" borderId="38" xfId="0" applyNumberFormat="1" applyFont="1" applyFill="1" applyBorder="1" applyAlignment="1">
      <alignment vertical="center" shrinkToFit="1"/>
    </xf>
    <xf numFmtId="49" fontId="22" fillId="0" borderId="6" xfId="0" applyNumberFormat="1" applyFont="1" applyBorder="1" applyAlignment="1">
      <alignment horizontal="left"/>
    </xf>
    <xf numFmtId="0" fontId="11" fillId="2" borderId="1" xfId="0" applyFont="1" applyFill="1" applyBorder="1" applyAlignment="1">
      <alignment wrapText="1"/>
    </xf>
    <xf numFmtId="0" fontId="11" fillId="2" borderId="38" xfId="0" applyFont="1" applyFill="1" applyBorder="1" applyAlignment="1">
      <alignment wrapText="1"/>
    </xf>
    <xf numFmtId="0" fontId="22" fillId="0" borderId="44" xfId="0" applyFont="1" applyBorder="1" applyAlignment="1">
      <alignment horizontal="center" vertical="center"/>
    </xf>
    <xf numFmtId="49" fontId="27" fillId="2" borderId="39" xfId="0" applyNumberFormat="1" applyFont="1" applyFill="1" applyBorder="1" applyAlignment="1">
      <alignment horizontal="right" vertical="center"/>
    </xf>
    <xf numFmtId="0" fontId="22" fillId="0" borderId="25" xfId="0" applyFont="1" applyBorder="1" applyAlignment="1">
      <alignment horizontal="center" vertical="center"/>
    </xf>
    <xf numFmtId="0" fontId="22" fillId="5" borderId="25" xfId="0" applyFont="1" applyFill="1" applyBorder="1" applyAlignment="1">
      <alignment horizontal="center" vertical="center"/>
    </xf>
    <xf numFmtId="0" fontId="84" fillId="0" borderId="0" xfId="0" applyFont="1" applyAlignment="1">
      <alignment horizontal="right" vertical="center"/>
    </xf>
    <xf numFmtId="49" fontId="0" fillId="0" borderId="0" xfId="0" applyNumberFormat="1" applyAlignment="1">
      <alignment horizontal="center"/>
    </xf>
    <xf numFmtId="49" fontId="22" fillId="0" borderId="12" xfId="0" applyNumberFormat="1" applyFont="1" applyBorder="1" applyAlignment="1">
      <alignment horizontal="center" vertical="center" wrapText="1"/>
    </xf>
    <xf numFmtId="49" fontId="27" fillId="2" borderId="20" xfId="0" applyNumberFormat="1" applyFont="1" applyFill="1" applyBorder="1" applyAlignment="1">
      <alignment horizontal="right" vertical="center"/>
    </xf>
    <xf numFmtId="49" fontId="73" fillId="0" borderId="15" xfId="0" applyNumberFormat="1" applyFont="1" applyBorder="1" applyAlignment="1">
      <alignment horizontal="right" vertical="center"/>
    </xf>
    <xf numFmtId="0" fontId="22" fillId="0" borderId="7" xfId="0" applyFont="1" applyBorder="1" applyAlignment="1">
      <alignment horizontal="center" vertical="center"/>
    </xf>
    <xf numFmtId="0" fontId="43" fillId="12" borderId="15" xfId="0" applyFont="1" applyFill="1" applyBorder="1" applyAlignment="1">
      <alignment horizontal="right" vertical="center"/>
    </xf>
    <xf numFmtId="49" fontId="22" fillId="0" borderId="27" xfId="0" applyNumberFormat="1" applyFont="1" applyBorder="1" applyAlignment="1">
      <alignment horizontal="center" vertical="center"/>
    </xf>
    <xf numFmtId="49" fontId="0" fillId="0" borderId="12" xfId="0" applyNumberFormat="1" applyBorder="1" applyAlignment="1">
      <alignment horizontal="center" vertical="center"/>
    </xf>
    <xf numFmtId="0" fontId="74" fillId="0" borderId="0" xfId="0" applyFont="1" applyAlignment="1">
      <alignment horizontal="left"/>
    </xf>
    <xf numFmtId="49" fontId="13" fillId="4" borderId="24" xfId="0" applyNumberFormat="1" applyFont="1" applyFill="1" applyBorder="1" applyAlignment="1">
      <alignment vertical="center"/>
    </xf>
    <xf numFmtId="0" fontId="83" fillId="0" borderId="5" xfId="0" applyFont="1" applyBorder="1"/>
    <xf numFmtId="0" fontId="83" fillId="0" borderId="0" xfId="0" applyFont="1"/>
    <xf numFmtId="0" fontId="83" fillId="0" borderId="45" xfId="0" applyFont="1" applyBorder="1" applyAlignment="1">
      <alignment vertical="center"/>
    </xf>
    <xf numFmtId="0" fontId="85" fillId="0" borderId="5" xfId="2" applyFont="1" applyBorder="1" applyAlignment="1">
      <alignment wrapText="1"/>
    </xf>
    <xf numFmtId="0" fontId="85" fillId="0" borderId="5" xfId="0" applyFont="1" applyBorder="1" applyAlignment="1">
      <alignment vertical="center"/>
    </xf>
    <xf numFmtId="0" fontId="83" fillId="0" borderId="5" xfId="0" applyFont="1" applyBorder="1" applyAlignment="1">
      <alignment horizontal="left" vertical="top"/>
    </xf>
    <xf numFmtId="0" fontId="83" fillId="0" borderId="5" xfId="0" applyFont="1" applyBorder="1" applyAlignment="1">
      <alignment horizontal="left" vertical="top" wrapText="1"/>
    </xf>
    <xf numFmtId="0" fontId="86" fillId="0" borderId="5" xfId="0" applyFont="1" applyBorder="1"/>
    <xf numFmtId="0" fontId="85" fillId="0" borderId="5" xfId="0" applyFont="1" applyBorder="1"/>
    <xf numFmtId="0" fontId="83" fillId="0" borderId="5" xfId="0" applyFont="1" applyBorder="1" applyAlignment="1">
      <alignment wrapText="1"/>
    </xf>
    <xf numFmtId="0" fontId="87" fillId="0" borderId="5" xfId="0" applyFont="1" applyBorder="1"/>
    <xf numFmtId="0" fontId="83" fillId="0" borderId="5" xfId="0" applyFont="1" applyBorder="1" applyAlignment="1">
      <alignment horizontal="left" vertical="center" wrapText="1"/>
    </xf>
    <xf numFmtId="0" fontId="83" fillId="0" borderId="5" xfId="2" applyFont="1" applyBorder="1" applyAlignment="1">
      <alignment wrapText="1"/>
    </xf>
    <xf numFmtId="0" fontId="83" fillId="0" borderId="5" xfId="2" applyFont="1" applyBorder="1"/>
    <xf numFmtId="0" fontId="85" fillId="0" borderId="5" xfId="2" applyFont="1" applyBorder="1"/>
    <xf numFmtId="0" fontId="83" fillId="0" borderId="45" xfId="0" applyFont="1" applyBorder="1"/>
    <xf numFmtId="0" fontId="85" fillId="0" borderId="0" xfId="0" applyFont="1" applyAlignment="1">
      <alignment vertical="center"/>
    </xf>
    <xf numFmtId="0" fontId="83" fillId="0" borderId="5" xfId="0" applyFont="1" applyBorder="1" applyAlignment="1">
      <alignment vertical="center"/>
    </xf>
    <xf numFmtId="0" fontId="22" fillId="0" borderId="5" xfId="0" applyFont="1" applyBorder="1" applyAlignment="1">
      <alignment horizontal="center" vertical="center"/>
    </xf>
    <xf numFmtId="0" fontId="83" fillId="0" borderId="18" xfId="0" applyFont="1" applyBorder="1"/>
    <xf numFmtId="0" fontId="48" fillId="0" borderId="7" xfId="0" applyFont="1" applyBorder="1" applyAlignment="1">
      <alignment vertical="center"/>
    </xf>
    <xf numFmtId="0" fontId="22" fillId="0" borderId="18" xfId="0" applyFont="1" applyBorder="1" applyAlignment="1">
      <alignment horizontal="left" vertical="center"/>
    </xf>
    <xf numFmtId="0" fontId="2" fillId="0" borderId="0" xfId="4"/>
    <xf numFmtId="49" fontId="94" fillId="0" borderId="0" xfId="4" applyNumberFormat="1" applyFont="1" applyAlignment="1">
      <alignment textRotation="90" wrapText="1"/>
    </xf>
    <xf numFmtId="49" fontId="2" fillId="0" borderId="0" xfId="4" applyNumberFormat="1"/>
    <xf numFmtId="49" fontId="2" fillId="0" borderId="5" xfId="4" applyNumberFormat="1" applyBorder="1"/>
    <xf numFmtId="49" fontId="91" fillId="0" borderId="5" xfId="4" applyNumberFormat="1" applyFont="1" applyBorder="1"/>
    <xf numFmtId="49" fontId="91" fillId="0" borderId="5" xfId="4" applyNumberFormat="1" applyFont="1" applyBorder="1" applyAlignment="1">
      <alignment horizontal="center"/>
    </xf>
    <xf numFmtId="49" fontId="2" fillId="0" borderId="5" xfId="4" applyNumberFormat="1" applyBorder="1" applyAlignment="1">
      <alignment horizontal="right"/>
    </xf>
    <xf numFmtId="14" fontId="28" fillId="2" borderId="28" xfId="0" applyNumberFormat="1" applyFont="1" applyFill="1" applyBorder="1" applyAlignment="1">
      <alignment horizontal="left" vertical="center" wrapText="1"/>
    </xf>
    <xf numFmtId="0" fontId="92" fillId="0" borderId="0" xfId="4" applyFont="1" applyAlignment="1">
      <alignment horizontal="center" vertical="center"/>
    </xf>
    <xf numFmtId="0" fontId="93" fillId="13" borderId="0" xfId="4" applyFont="1" applyFill="1" applyAlignment="1">
      <alignment horizontal="center" vertical="center" wrapText="1"/>
    </xf>
    <xf numFmtId="14" fontId="20" fillId="0" borderId="6" xfId="0" applyNumberFormat="1" applyFont="1" applyBorder="1" applyAlignment="1">
      <alignment horizontal="left" vertical="center"/>
    </xf>
    <xf numFmtId="0" fontId="51" fillId="2" borderId="0" xfId="0" applyFont="1" applyFill="1" applyAlignment="1">
      <alignment horizontal="center" vertical="center"/>
    </xf>
    <xf numFmtId="0" fontId="51" fillId="2" borderId="17" xfId="0" applyFont="1" applyFill="1" applyBorder="1" applyAlignment="1">
      <alignment horizontal="center" vertical="center"/>
    </xf>
    <xf numFmtId="0" fontId="50" fillId="2" borderId="0" xfId="0" applyFont="1" applyFill="1" applyAlignment="1">
      <alignment horizontal="center" vertical="center"/>
    </xf>
    <xf numFmtId="0" fontId="50" fillId="2" borderId="17" xfId="0" applyFont="1" applyFill="1" applyBorder="1" applyAlignment="1">
      <alignment horizontal="center" vertical="center"/>
    </xf>
    <xf numFmtId="0" fontId="1" fillId="0" borderId="5" xfId="0" applyFont="1" applyBorder="1"/>
    <xf numFmtId="49" fontId="1" fillId="0" borderId="5" xfId="4" applyNumberFormat="1" applyFont="1" applyBorder="1"/>
  </cellXfs>
  <cellStyles count="5">
    <cellStyle name="Hivatkozás" xfId="1" builtinId="8"/>
    <cellStyle name="Normál" xfId="0" builtinId="0"/>
    <cellStyle name="Normál 2" xfId="2" xr:uid="{00000000-0005-0000-0000-000002000000}"/>
    <cellStyle name="Normál 3" xfId="4" xr:uid="{BDB8492B-B980-479E-ABCD-1E45FC7B0498}"/>
    <cellStyle name="Pénznem" xfId="3" builtinId="4"/>
  </cellStyles>
  <dxfs count="177">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font>
      <fill>
        <patternFill patternType="none"/>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font>
      <fill>
        <patternFill patternType="none"/>
      </fill>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xdr:from>
      <xdr:col>4</xdr:col>
      <xdr:colOff>678180</xdr:colOff>
      <xdr:row>0</xdr:row>
      <xdr:rowOff>83820</xdr:rowOff>
    </xdr:from>
    <xdr:to>
      <xdr:col>4</xdr:col>
      <xdr:colOff>1257300</xdr:colOff>
      <xdr:row>0</xdr:row>
      <xdr:rowOff>495300</xdr:rowOff>
    </xdr:to>
    <xdr:pic>
      <xdr:nvPicPr>
        <xdr:cNvPr id="1355" name="Picture 13">
          <a:extLst>
            <a:ext uri="{FF2B5EF4-FFF2-40B4-BE49-F238E27FC236}">
              <a16:creationId xmlns:a16="http://schemas.microsoft.com/office/drawing/2014/main" id="{00000000-0008-0000-0000-00004B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1267" name="Picture 7">
          <a:extLst>
            <a:ext uri="{FF2B5EF4-FFF2-40B4-BE49-F238E27FC236}">
              <a16:creationId xmlns:a16="http://schemas.microsoft.com/office/drawing/2014/main" id="{00000000-0008-0000-0A00-0000438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1201" name="Button 1" hidden="1">
              <a:extLst>
                <a:ext uri="{63B3BB69-23CF-44E3-9099-C40C66FF867C}">
                  <a14:compatExt spid="_x0000_s691201"/>
                </a:ext>
                <a:ext uri="{FF2B5EF4-FFF2-40B4-BE49-F238E27FC236}">
                  <a16:creationId xmlns:a16="http://schemas.microsoft.com/office/drawing/2014/main" id="{00000000-0008-0000-0A00-000001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1202" name="Button 2" hidden="1">
              <a:extLst>
                <a:ext uri="{63B3BB69-23CF-44E3-9099-C40C66FF867C}">
                  <a14:compatExt spid="_x0000_s691202"/>
                </a:ext>
                <a:ext uri="{FF2B5EF4-FFF2-40B4-BE49-F238E27FC236}">
                  <a16:creationId xmlns:a16="http://schemas.microsoft.com/office/drawing/2014/main" id="{00000000-0008-0000-0A00-000002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90242" name="Picture 9">
          <a:extLst>
            <a:ext uri="{FF2B5EF4-FFF2-40B4-BE49-F238E27FC236}">
              <a16:creationId xmlns:a16="http://schemas.microsoft.com/office/drawing/2014/main" id="{00000000-0008-0000-0B00-0000428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0177" name="Button 1" hidden="1">
              <a:extLst>
                <a:ext uri="{63B3BB69-23CF-44E3-9099-C40C66FF867C}">
                  <a14:compatExt spid="_x0000_s690177"/>
                </a:ext>
                <a:ext uri="{FF2B5EF4-FFF2-40B4-BE49-F238E27FC236}">
                  <a16:creationId xmlns:a16="http://schemas.microsoft.com/office/drawing/2014/main" id="{00000000-0008-0000-0B00-000001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0178" name="Button 2" hidden="1">
              <a:extLst>
                <a:ext uri="{63B3BB69-23CF-44E3-9099-C40C66FF867C}">
                  <a14:compatExt spid="_x0000_s690178"/>
                </a:ext>
                <a:ext uri="{FF2B5EF4-FFF2-40B4-BE49-F238E27FC236}">
                  <a16:creationId xmlns:a16="http://schemas.microsoft.com/office/drawing/2014/main" id="{00000000-0008-0000-0B00-0000028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701506" name="Picture 21">
          <a:extLst>
            <a:ext uri="{FF2B5EF4-FFF2-40B4-BE49-F238E27FC236}">
              <a16:creationId xmlns:a16="http://schemas.microsoft.com/office/drawing/2014/main" id="{00000000-0008-0000-0C00-000042B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614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C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4579" name="Picture 7">
          <a:extLst>
            <a:ext uri="{FF2B5EF4-FFF2-40B4-BE49-F238E27FC236}">
              <a16:creationId xmlns:a16="http://schemas.microsoft.com/office/drawing/2014/main" id="{00000000-0008-0000-0D00-000043C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0D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0D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703554" name="Picture 9">
          <a:extLst>
            <a:ext uri="{FF2B5EF4-FFF2-40B4-BE49-F238E27FC236}">
              <a16:creationId xmlns:a16="http://schemas.microsoft.com/office/drawing/2014/main" id="{00000000-0008-0000-0E00-000042B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00000000-0008-0000-0E00-000001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00000000-0008-0000-0E00-000002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60" name="Picture 23">
          <a:extLst>
            <a:ext uri="{FF2B5EF4-FFF2-40B4-BE49-F238E27FC236}">
              <a16:creationId xmlns:a16="http://schemas.microsoft.com/office/drawing/2014/main" id="{00000000-0008-0000-0100-000094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22860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102548" name="Picture 21">
          <a:extLst>
            <a:ext uri="{FF2B5EF4-FFF2-40B4-BE49-F238E27FC236}">
              <a16:creationId xmlns:a16="http://schemas.microsoft.com/office/drawing/2014/main" id="{00000000-0008-0000-0300-0000949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3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5607" name="Picture 7">
          <a:extLst>
            <a:ext uri="{FF2B5EF4-FFF2-40B4-BE49-F238E27FC236}">
              <a16:creationId xmlns:a16="http://schemas.microsoft.com/office/drawing/2014/main" id="{00000000-0008-0000-0400-0000879C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5473" name="Button 1" hidden="1">
              <a:extLst>
                <a:ext uri="{63B3BB69-23CF-44E3-9099-C40C66FF867C}">
                  <a14:compatExt spid="_x0000_s105473"/>
                </a:ext>
                <a:ext uri="{FF2B5EF4-FFF2-40B4-BE49-F238E27FC236}">
                  <a16:creationId xmlns:a16="http://schemas.microsoft.com/office/drawing/2014/main" id="{00000000-0008-0000-0400-0000019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5474" name="Button 2" hidden="1">
              <a:extLst>
                <a:ext uri="{63B3BB69-23CF-44E3-9099-C40C66FF867C}">
                  <a14:compatExt spid="_x0000_s105474"/>
                </a:ext>
                <a:ext uri="{FF2B5EF4-FFF2-40B4-BE49-F238E27FC236}">
                  <a16:creationId xmlns:a16="http://schemas.microsoft.com/office/drawing/2014/main" id="{00000000-0008-0000-0400-0000029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3562" name="Picture 9">
          <a:extLst>
            <a:ext uri="{FF2B5EF4-FFF2-40B4-BE49-F238E27FC236}">
              <a16:creationId xmlns:a16="http://schemas.microsoft.com/office/drawing/2014/main" id="{00000000-0008-0000-0500-00008A94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3425" name="Button 1" hidden="1">
              <a:extLst>
                <a:ext uri="{63B3BB69-23CF-44E3-9099-C40C66FF867C}">
                  <a14:compatExt spid="_x0000_s103425"/>
                </a:ext>
                <a:ext uri="{FF2B5EF4-FFF2-40B4-BE49-F238E27FC236}">
                  <a16:creationId xmlns:a16="http://schemas.microsoft.com/office/drawing/2014/main" id="{00000000-0008-0000-0500-000001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3426" name="Button 2" hidden="1">
              <a:extLst>
                <a:ext uri="{63B3BB69-23CF-44E3-9099-C40C66FF867C}">
                  <a14:compatExt spid="_x0000_s103426"/>
                </a:ext>
                <a:ext uri="{FF2B5EF4-FFF2-40B4-BE49-F238E27FC236}">
                  <a16:creationId xmlns:a16="http://schemas.microsoft.com/office/drawing/2014/main" id="{00000000-0008-0000-0500-00000294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50307" name="Picture 21">
          <a:extLst>
            <a:ext uri="{FF2B5EF4-FFF2-40B4-BE49-F238E27FC236}">
              <a16:creationId xmlns:a16="http://schemas.microsoft.com/office/drawing/2014/main" id="{00000000-0008-0000-0600-000043EC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902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6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4403" name="Picture 8">
          <a:extLst>
            <a:ext uri="{FF2B5EF4-FFF2-40B4-BE49-F238E27FC236}">
              <a16:creationId xmlns:a16="http://schemas.microsoft.com/office/drawing/2014/main" id="{00000000-0008-0000-0700-000043FC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654337" name="Button 1" hidden="1">
              <a:extLst>
                <a:ext uri="{63B3BB69-23CF-44E3-9099-C40C66FF867C}">
                  <a14:compatExt spid="_x0000_s654337"/>
                </a:ext>
                <a:ext uri="{FF2B5EF4-FFF2-40B4-BE49-F238E27FC236}">
                  <a16:creationId xmlns:a16="http://schemas.microsoft.com/office/drawing/2014/main" id="{00000000-0008-0000-0700-000001F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654338" name="Button 2" hidden="1">
              <a:extLst>
                <a:ext uri="{63B3BB69-23CF-44E3-9099-C40C66FF867C}">
                  <a14:compatExt spid="_x0000_s654338"/>
                </a:ext>
                <a:ext uri="{FF2B5EF4-FFF2-40B4-BE49-F238E27FC236}">
                  <a16:creationId xmlns:a16="http://schemas.microsoft.com/office/drawing/2014/main" id="{00000000-0008-0000-0700-000002F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653379" name="Picture 7">
          <a:extLst>
            <a:ext uri="{FF2B5EF4-FFF2-40B4-BE49-F238E27FC236}">
              <a16:creationId xmlns:a16="http://schemas.microsoft.com/office/drawing/2014/main" id="{00000000-0008-0000-0800-000043F8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3313" name="Button 1" hidden="1">
              <a:extLst>
                <a:ext uri="{63B3BB69-23CF-44E3-9099-C40C66FF867C}">
                  <a14:compatExt spid="_x0000_s653313"/>
                </a:ext>
                <a:ext uri="{FF2B5EF4-FFF2-40B4-BE49-F238E27FC236}">
                  <a16:creationId xmlns:a16="http://schemas.microsoft.com/office/drawing/2014/main" id="{00000000-0008-0000-0800-000001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3314" name="Button 2" hidden="1">
              <a:extLst>
                <a:ext uri="{63B3BB69-23CF-44E3-9099-C40C66FF867C}">
                  <a14:compatExt spid="_x0000_s653314"/>
                </a:ext>
                <a:ext uri="{FF2B5EF4-FFF2-40B4-BE49-F238E27FC236}">
                  <a16:creationId xmlns:a16="http://schemas.microsoft.com/office/drawing/2014/main" id="{00000000-0008-0000-0800-000002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106680</xdr:rowOff>
    </xdr:to>
    <xdr:pic>
      <xdr:nvPicPr>
        <xdr:cNvPr id="688194" name="Picture 21">
          <a:extLst>
            <a:ext uri="{FF2B5EF4-FFF2-40B4-BE49-F238E27FC236}">
              <a16:creationId xmlns:a16="http://schemas.microsoft.com/office/drawing/2014/main" id="{00000000-0008-0000-0900-0000428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0480" y="30480"/>
          <a:ext cx="5791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9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 Id="rId5" Type="http://schemas.openxmlformats.org/officeDocument/2006/relationships/comments" Target="../comments7.xml"/><Relationship Id="rId4" Type="http://schemas.openxmlformats.org/officeDocument/2006/relationships/ctrlProp" Target="../ctrlProps/ctrlProp1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 Id="rId6" Type="http://schemas.openxmlformats.org/officeDocument/2006/relationships/comments" Target="../comments8.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 Id="rId6" Type="http://schemas.openxmlformats.org/officeDocument/2006/relationships/comments" Target="../comments9.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1.bin"/><Relationship Id="rId5" Type="http://schemas.openxmlformats.org/officeDocument/2006/relationships/comments" Target="../comments10.xml"/><Relationship Id="rId4" Type="http://schemas.openxmlformats.org/officeDocument/2006/relationships/ctrlProp" Target="../ctrlProps/ctrlProp1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2.bin"/><Relationship Id="rId6" Type="http://schemas.openxmlformats.org/officeDocument/2006/relationships/comments" Target="../comments11.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3.bin"/><Relationship Id="rId6" Type="http://schemas.openxmlformats.org/officeDocument/2006/relationships/comments" Target="../comments1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comments" Target="../comments5.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6" Type="http://schemas.openxmlformats.org/officeDocument/2006/relationships/comments" Target="../comments6.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showGridLines="0" showZeros="0" workbookViewId="0">
      <selection activeCell="D8" sqref="D8"/>
    </sheetView>
  </sheetViews>
  <sheetFormatPr defaultRowHeight="13.2" x14ac:dyDescent="0.25"/>
  <cols>
    <col min="1" max="4" width="19.109375" customWidth="1"/>
    <col min="5" max="5" width="19.109375" style="1" customWidth="1"/>
  </cols>
  <sheetData>
    <row r="1" spans="1:7" s="2" customFormat="1" ht="49.5" customHeight="1" thickBot="1" x14ac:dyDescent="0.3">
      <c r="A1" s="256" t="s">
        <v>140</v>
      </c>
      <c r="B1" s="3"/>
      <c r="C1" s="3"/>
      <c r="D1" s="257"/>
      <c r="E1" s="4"/>
      <c r="F1" s="5"/>
      <c r="G1" s="5"/>
    </row>
    <row r="2" spans="1:7" s="6" customFormat="1" ht="36.75" customHeight="1" thickBot="1" x14ac:dyDescent="0.3">
      <c r="A2" s="7" t="s">
        <v>74</v>
      </c>
      <c r="B2" s="8"/>
      <c r="C2" s="8"/>
      <c r="D2" s="8"/>
      <c r="E2" s="9"/>
      <c r="F2" s="10"/>
      <c r="G2" s="10"/>
    </row>
    <row r="3" spans="1:7" s="2" customFormat="1" ht="6" customHeight="1" thickBot="1" x14ac:dyDescent="0.3">
      <c r="A3" s="12"/>
      <c r="B3" s="13"/>
      <c r="C3" s="13"/>
      <c r="D3" s="13"/>
      <c r="E3" s="14"/>
      <c r="F3" s="5"/>
      <c r="G3" s="5"/>
    </row>
    <row r="4" spans="1:7" s="2" customFormat="1" ht="20.25" customHeight="1" thickBot="1" x14ac:dyDescent="0.3">
      <c r="A4" s="15" t="s">
        <v>75</v>
      </c>
      <c r="B4" s="16"/>
      <c r="C4" s="16"/>
      <c r="D4" s="16"/>
      <c r="E4" s="17"/>
      <c r="F4" s="5"/>
      <c r="G4" s="5"/>
    </row>
    <row r="5" spans="1:7" s="18" customFormat="1" ht="15" customHeight="1" x14ac:dyDescent="0.25">
      <c r="A5" s="284" t="s">
        <v>76</v>
      </c>
      <c r="B5" s="21"/>
      <c r="C5" s="21"/>
      <c r="D5" s="21"/>
      <c r="E5" s="342"/>
      <c r="F5" s="22"/>
      <c r="G5" s="23"/>
    </row>
    <row r="6" spans="1:7" s="2" customFormat="1" ht="24.6" x14ac:dyDescent="0.25">
      <c r="A6" s="367" t="s">
        <v>152</v>
      </c>
      <c r="B6" s="343"/>
      <c r="C6" s="24"/>
      <c r="D6" s="25"/>
      <c r="E6" s="26"/>
      <c r="F6" s="5"/>
      <c r="G6" s="5"/>
    </row>
    <row r="7" spans="1:7" s="18" customFormat="1" ht="15" customHeight="1" x14ac:dyDescent="0.25">
      <c r="A7" s="285" t="s">
        <v>141</v>
      </c>
      <c r="B7" s="285" t="s">
        <v>142</v>
      </c>
      <c r="C7" s="285" t="s">
        <v>143</v>
      </c>
      <c r="D7" s="285" t="s">
        <v>144</v>
      </c>
      <c r="E7" s="285" t="s">
        <v>145</v>
      </c>
      <c r="F7" s="22"/>
      <c r="G7" s="23"/>
    </row>
    <row r="8" spans="1:7" s="2" customFormat="1" ht="16.5" customHeight="1" x14ac:dyDescent="0.25">
      <c r="A8" s="319" t="s">
        <v>153</v>
      </c>
      <c r="B8" s="319" t="s">
        <v>154</v>
      </c>
      <c r="C8" s="319" t="s">
        <v>155</v>
      </c>
      <c r="D8" s="319" t="s">
        <v>156</v>
      </c>
      <c r="E8" s="319"/>
      <c r="F8" s="5"/>
      <c r="G8" s="5"/>
    </row>
    <row r="9" spans="1:7" s="2" customFormat="1" ht="15" customHeight="1" x14ac:dyDescent="0.25">
      <c r="A9" s="284" t="s">
        <v>77</v>
      </c>
      <c r="B9" s="21"/>
      <c r="C9" s="285" t="s">
        <v>78</v>
      </c>
      <c r="D9" s="285"/>
      <c r="E9" s="286" t="s">
        <v>79</v>
      </c>
      <c r="F9" s="5"/>
      <c r="G9" s="5"/>
    </row>
    <row r="10" spans="1:7" s="2" customFormat="1" x14ac:dyDescent="0.25">
      <c r="A10" s="29" t="s">
        <v>147</v>
      </c>
      <c r="B10" s="30"/>
      <c r="C10" s="31" t="s">
        <v>148</v>
      </c>
      <c r="D10" s="285" t="s">
        <v>124</v>
      </c>
      <c r="E10" s="330" t="s">
        <v>149</v>
      </c>
      <c r="F10" s="5"/>
      <c r="G10" s="5"/>
    </row>
    <row r="11" spans="1:7" x14ac:dyDescent="0.25">
      <c r="A11" s="20"/>
      <c r="B11" s="21"/>
      <c r="C11" s="309" t="s">
        <v>123</v>
      </c>
      <c r="D11" s="309" t="s">
        <v>137</v>
      </c>
      <c r="E11" s="309" t="s">
        <v>138</v>
      </c>
      <c r="F11" s="33"/>
      <c r="G11" s="33"/>
    </row>
    <row r="12" spans="1:7" s="2" customFormat="1" x14ac:dyDescent="0.25">
      <c r="A12" s="258"/>
      <c r="B12" s="5"/>
      <c r="C12" s="320"/>
      <c r="D12" s="320" t="s">
        <v>151</v>
      </c>
      <c r="E12" s="320" t="s">
        <v>150</v>
      </c>
      <c r="F12" s="5"/>
      <c r="G12" s="5"/>
    </row>
    <row r="13" spans="1:7" ht="7.5" customHeight="1" x14ac:dyDescent="0.25">
      <c r="A13" s="33"/>
      <c r="B13" s="33"/>
      <c r="C13" s="33"/>
      <c r="D13" s="33"/>
      <c r="E13" s="37"/>
      <c r="F13" s="33"/>
      <c r="G13" s="33"/>
    </row>
    <row r="14" spans="1:7" ht="112.5" customHeight="1" x14ac:dyDescent="0.25">
      <c r="A14" s="33"/>
      <c r="B14" s="33"/>
      <c r="C14" s="33"/>
      <c r="D14" s="33"/>
      <c r="E14" s="37"/>
      <c r="F14" s="33"/>
      <c r="G14" s="33"/>
    </row>
    <row r="15" spans="1:7" ht="18.75" customHeight="1" x14ac:dyDescent="0.25">
      <c r="A15" s="32"/>
      <c r="B15" s="32"/>
      <c r="C15" s="32"/>
      <c r="D15" s="32"/>
      <c r="E15" s="37"/>
      <c r="F15" s="33"/>
      <c r="G15" s="33"/>
    </row>
    <row r="16" spans="1:7" ht="17.25" customHeight="1" x14ac:dyDescent="0.25">
      <c r="A16" s="32"/>
      <c r="B16" s="32"/>
      <c r="C16" s="32"/>
      <c r="D16" s="32"/>
      <c r="E16" s="32"/>
      <c r="F16" s="33"/>
      <c r="G16" s="33"/>
    </row>
    <row r="17" spans="1:7" ht="12.75" customHeight="1" x14ac:dyDescent="0.25">
      <c r="A17" s="38"/>
      <c r="B17" s="327"/>
      <c r="C17" s="259"/>
      <c r="D17" s="39"/>
      <c r="E17" s="37"/>
      <c r="F17" s="33"/>
      <c r="G17" s="33"/>
    </row>
    <row r="18" spans="1:7" x14ac:dyDescent="0.25">
      <c r="A18" s="33"/>
      <c r="B18" s="33"/>
      <c r="C18" s="33"/>
      <c r="D18" s="33"/>
      <c r="E18" s="37"/>
      <c r="F18" s="33"/>
      <c r="G18" s="33"/>
    </row>
  </sheetData>
  <phoneticPr fontId="67"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tabColor indexed="42"/>
  </sheetPr>
  <dimension ref="A1:Q156"/>
  <sheetViews>
    <sheetView showGridLines="0" showZeros="0" workbookViewId="0">
      <pane ySplit="6" topLeftCell="A17" activePane="bottomLeft" state="frozen"/>
      <selection activeCell="F3" sqref="F3"/>
      <selection pane="bottomLeft" activeCell="B30" sqref="B30"/>
    </sheetView>
  </sheetViews>
  <sheetFormatPr defaultRowHeight="13.2" x14ac:dyDescent="0.25"/>
  <cols>
    <col min="1" max="1" width="3.88671875" customWidth="1"/>
    <col min="2" max="2" width="16.5546875" customWidth="1"/>
    <col min="3" max="3" width="14" customWidth="1"/>
    <col min="4" max="4" width="49" style="40" bestFit="1" customWidth="1"/>
    <col min="5" max="5" width="12.109375" style="358" customWidth="1"/>
    <col min="6" max="6" width="6.109375" style="92" hidden="1" customWidth="1"/>
    <col min="7" max="7" width="29.8867187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73" t="str">
        <f>Altalanos!$A$6</f>
        <v>Diákolimpia</v>
      </c>
      <c r="B1" s="86"/>
      <c r="C1" s="86"/>
      <c r="D1" s="269"/>
      <c r="E1" s="289" t="s">
        <v>109</v>
      </c>
      <c r="F1" s="106"/>
      <c r="G1" s="280"/>
      <c r="H1" s="87"/>
      <c r="I1" s="87"/>
      <c r="J1" s="281"/>
      <c r="K1" s="281"/>
      <c r="L1" s="281"/>
      <c r="M1" s="281"/>
      <c r="N1" s="281"/>
      <c r="O1" s="281"/>
      <c r="P1" s="281"/>
      <c r="Q1" s="282"/>
    </row>
    <row r="2" spans="1:17" ht="13.8" thickBot="1" x14ac:dyDescent="0.3">
      <c r="B2" s="88" t="s">
        <v>108</v>
      </c>
      <c r="C2" s="366" t="str">
        <f>Altalanos!$C$8</f>
        <v>5 fiú A elo</v>
      </c>
      <c r="D2" s="106"/>
      <c r="E2" s="289" t="s">
        <v>91</v>
      </c>
      <c r="F2" s="93"/>
      <c r="G2" s="93"/>
      <c r="H2" s="350"/>
      <c r="I2" s="350"/>
      <c r="J2" s="87"/>
      <c r="K2" s="87"/>
      <c r="L2" s="87"/>
      <c r="M2" s="87"/>
      <c r="N2" s="100"/>
      <c r="O2" s="81"/>
      <c r="P2" s="81"/>
      <c r="Q2" s="100"/>
    </row>
    <row r="3" spans="1:17" s="2" customFormat="1" ht="13.8" thickBot="1" x14ac:dyDescent="0.3">
      <c r="A3" s="344" t="s">
        <v>107</v>
      </c>
      <c r="B3" s="348"/>
      <c r="C3" s="348"/>
      <c r="D3" s="348"/>
      <c r="E3" s="348"/>
      <c r="F3" s="348"/>
      <c r="G3" s="348"/>
      <c r="H3" s="348"/>
      <c r="I3" s="349"/>
      <c r="J3" s="101"/>
      <c r="K3" s="107"/>
      <c r="L3" s="107"/>
      <c r="M3" s="107"/>
      <c r="N3" s="321" t="s">
        <v>90</v>
      </c>
      <c r="O3" s="102"/>
      <c r="P3" s="108"/>
      <c r="Q3" s="290"/>
    </row>
    <row r="4" spans="1:17" s="2" customFormat="1" x14ac:dyDescent="0.25">
      <c r="A4" s="50" t="s">
        <v>81</v>
      </c>
      <c r="B4" s="50"/>
      <c r="C4" s="48" t="s">
        <v>78</v>
      </c>
      <c r="D4" s="50" t="s">
        <v>86</v>
      </c>
      <c r="E4" s="82"/>
      <c r="G4" s="109"/>
      <c r="H4" s="360" t="s">
        <v>87</v>
      </c>
      <c r="I4" s="354"/>
      <c r="J4" s="110"/>
      <c r="K4" s="111"/>
      <c r="L4" s="111"/>
      <c r="M4" s="111"/>
      <c r="N4" s="110"/>
      <c r="O4" s="291"/>
      <c r="P4" s="291"/>
      <c r="Q4" s="112"/>
    </row>
    <row r="5" spans="1:17" s="2" customFormat="1" ht="13.8" thickBot="1" x14ac:dyDescent="0.3">
      <c r="A5" s="283" t="str">
        <f>Altalanos!$A$10</f>
        <v>2024.05.27-06.01.</v>
      </c>
      <c r="B5" s="283"/>
      <c r="C5" s="89" t="str">
        <f>Altalanos!$C$10</f>
        <v>Balatonboglár</v>
      </c>
      <c r="D5" s="90" t="str">
        <f>Altalanos!$D$10</f>
        <v xml:space="preserve">  </v>
      </c>
      <c r="E5" s="90"/>
      <c r="F5" s="90"/>
      <c r="G5" s="90"/>
      <c r="H5" s="314" t="str">
        <f>Altalanos!$E$10</f>
        <v>Rákóczi Andrea</v>
      </c>
      <c r="I5" s="361"/>
      <c r="J5" s="113"/>
      <c r="K5" s="83"/>
      <c r="L5" s="83"/>
      <c r="M5" s="83"/>
      <c r="N5" s="113"/>
      <c r="O5" s="90"/>
      <c r="P5" s="90"/>
      <c r="Q5" s="363"/>
    </row>
    <row r="6" spans="1:17" ht="30" customHeight="1" thickBot="1" x14ac:dyDescent="0.3">
      <c r="A6" s="272" t="s">
        <v>92</v>
      </c>
      <c r="B6" s="103" t="s">
        <v>84</v>
      </c>
      <c r="C6" s="103" t="s">
        <v>85</v>
      </c>
      <c r="D6" s="103" t="s">
        <v>88</v>
      </c>
      <c r="E6" s="104" t="s">
        <v>89</v>
      </c>
      <c r="F6" s="104" t="s">
        <v>93</v>
      </c>
      <c r="G6" s="104" t="s">
        <v>146</v>
      </c>
      <c r="H6" s="351" t="s">
        <v>94</v>
      </c>
      <c r="I6" s="352"/>
      <c r="J6" s="275" t="s">
        <v>73</v>
      </c>
      <c r="K6" s="105" t="s">
        <v>71</v>
      </c>
      <c r="L6" s="277" t="s">
        <v>1</v>
      </c>
      <c r="M6" s="251" t="s">
        <v>72</v>
      </c>
      <c r="N6" s="305" t="s">
        <v>106</v>
      </c>
      <c r="O6" s="287" t="s">
        <v>95</v>
      </c>
      <c r="P6" s="288" t="s">
        <v>2</v>
      </c>
      <c r="Q6" s="104" t="s">
        <v>96</v>
      </c>
    </row>
    <row r="7" spans="1:17" s="11" customFormat="1" ht="18.899999999999999" customHeight="1" x14ac:dyDescent="0.3">
      <c r="A7" s="279">
        <v>1</v>
      </c>
      <c r="B7" s="368" t="s">
        <v>157</v>
      </c>
      <c r="C7" s="368" t="s">
        <v>158</v>
      </c>
      <c r="D7" s="369" t="s">
        <v>159</v>
      </c>
      <c r="E7" s="292"/>
      <c r="F7" s="345"/>
      <c r="G7" s="346"/>
      <c r="H7" s="96"/>
      <c r="I7" s="96"/>
      <c r="J7" s="276"/>
      <c r="K7" s="274"/>
      <c r="L7" s="278"/>
      <c r="M7" s="274"/>
      <c r="N7" s="270"/>
      <c r="O7" s="96">
        <v>10</v>
      </c>
      <c r="P7" s="114"/>
      <c r="Q7" s="97"/>
    </row>
    <row r="8" spans="1:17" s="11" customFormat="1" ht="18.899999999999999" customHeight="1" x14ac:dyDescent="0.3">
      <c r="A8" s="279">
        <v>2</v>
      </c>
      <c r="B8" s="368" t="s">
        <v>189</v>
      </c>
      <c r="C8" s="368" t="s">
        <v>190</v>
      </c>
      <c r="D8" s="369" t="s">
        <v>198</v>
      </c>
      <c r="E8" s="292"/>
      <c r="F8" s="347"/>
      <c r="G8" s="312"/>
      <c r="H8" s="96"/>
      <c r="I8" s="96"/>
      <c r="J8" s="276"/>
      <c r="K8" s="274"/>
      <c r="L8" s="278"/>
      <c r="M8" s="274"/>
      <c r="N8" s="270"/>
      <c r="O8" s="96">
        <v>20</v>
      </c>
      <c r="P8" s="114"/>
      <c r="Q8" s="97"/>
    </row>
    <row r="9" spans="1:17" s="11" customFormat="1" ht="18.899999999999999" customHeight="1" x14ac:dyDescent="0.3">
      <c r="A9" s="279">
        <v>3</v>
      </c>
      <c r="B9" s="368" t="s">
        <v>160</v>
      </c>
      <c r="C9" s="368" t="s">
        <v>161</v>
      </c>
      <c r="D9" s="369" t="s">
        <v>162</v>
      </c>
      <c r="E9" s="292"/>
      <c r="F9" s="97"/>
      <c r="G9" s="97"/>
      <c r="H9" s="96"/>
      <c r="I9" s="96"/>
      <c r="J9" s="276"/>
      <c r="K9" s="274"/>
      <c r="L9" s="278"/>
      <c r="M9" s="274"/>
      <c r="N9" s="270"/>
      <c r="O9" s="96">
        <v>26</v>
      </c>
      <c r="P9" s="356"/>
      <c r="Q9" s="306"/>
    </row>
    <row r="10" spans="1:17" s="11" customFormat="1" ht="18.899999999999999" customHeight="1" x14ac:dyDescent="0.25">
      <c r="A10" s="279">
        <v>4</v>
      </c>
      <c r="B10" s="370" t="s">
        <v>163</v>
      </c>
      <c r="C10" s="370" t="s">
        <v>164</v>
      </c>
      <c r="D10" s="389" t="s">
        <v>425</v>
      </c>
      <c r="E10" s="292"/>
      <c r="F10" s="347"/>
      <c r="G10" s="312"/>
      <c r="H10" s="96"/>
      <c r="I10" s="96"/>
      <c r="J10" s="276"/>
      <c r="K10" s="274"/>
      <c r="L10" s="278"/>
      <c r="M10" s="274"/>
      <c r="N10" s="270"/>
      <c r="O10" s="96">
        <v>30</v>
      </c>
      <c r="P10" s="355"/>
      <c r="Q10" s="353"/>
    </row>
    <row r="11" spans="1:17" s="11" customFormat="1" ht="18.899999999999999" customHeight="1" x14ac:dyDescent="0.3">
      <c r="A11" s="279">
        <v>5</v>
      </c>
      <c r="B11" s="368" t="s">
        <v>208</v>
      </c>
      <c r="C11" s="368" t="s">
        <v>209</v>
      </c>
      <c r="D11" s="377" t="s">
        <v>210</v>
      </c>
      <c r="E11" s="292"/>
      <c r="F11" s="347"/>
      <c r="G11" s="312"/>
      <c r="H11" s="96"/>
      <c r="I11" s="96"/>
      <c r="J11" s="276"/>
      <c r="K11" s="274"/>
      <c r="L11" s="278"/>
      <c r="M11" s="274"/>
      <c r="N11" s="270"/>
      <c r="O11" s="96">
        <v>32</v>
      </c>
      <c r="P11" s="355"/>
      <c r="Q11" s="353"/>
    </row>
    <row r="12" spans="1:17" s="11" customFormat="1" ht="18.899999999999999" customHeight="1" x14ac:dyDescent="0.3">
      <c r="A12" s="279">
        <v>6</v>
      </c>
      <c r="B12" s="375" t="s">
        <v>199</v>
      </c>
      <c r="C12" s="368" t="s">
        <v>200</v>
      </c>
      <c r="D12" s="368" t="s">
        <v>201</v>
      </c>
      <c r="E12" s="292"/>
      <c r="F12" s="347"/>
      <c r="G12" s="312"/>
      <c r="H12" s="96"/>
      <c r="I12" s="96"/>
      <c r="J12" s="276"/>
      <c r="K12" s="274"/>
      <c r="L12" s="278"/>
      <c r="M12" s="274"/>
      <c r="N12" s="270"/>
      <c r="O12" s="96">
        <v>36</v>
      </c>
      <c r="P12" s="355"/>
      <c r="Q12" s="353"/>
    </row>
    <row r="13" spans="1:17" s="11" customFormat="1" ht="18.899999999999999" customHeight="1" x14ac:dyDescent="0.3">
      <c r="A13" s="279">
        <v>7</v>
      </c>
      <c r="B13" s="368" t="s">
        <v>181</v>
      </c>
      <c r="C13" s="368" t="s">
        <v>179</v>
      </c>
      <c r="D13" s="368" t="s">
        <v>172</v>
      </c>
      <c r="E13" s="292"/>
      <c r="F13" s="347"/>
      <c r="G13" s="312"/>
      <c r="H13" s="96"/>
      <c r="I13" s="96"/>
      <c r="J13" s="276"/>
      <c r="K13" s="274"/>
      <c r="L13" s="278"/>
      <c r="M13" s="274"/>
      <c r="N13" s="270"/>
      <c r="O13" s="96">
        <v>40</v>
      </c>
      <c r="P13" s="355"/>
      <c r="Q13" s="353"/>
    </row>
    <row r="14" spans="1:17" s="11" customFormat="1" ht="18.899999999999999" customHeight="1" x14ac:dyDescent="0.3">
      <c r="A14" s="279">
        <v>8</v>
      </c>
      <c r="B14" s="368" t="s">
        <v>165</v>
      </c>
      <c r="C14" s="368" t="s">
        <v>166</v>
      </c>
      <c r="D14" s="368" t="s">
        <v>167</v>
      </c>
      <c r="E14" s="292"/>
      <c r="F14" s="347"/>
      <c r="G14" s="312"/>
      <c r="H14" s="96"/>
      <c r="I14" s="96"/>
      <c r="J14" s="276"/>
      <c r="K14" s="274"/>
      <c r="L14" s="278"/>
      <c r="M14" s="274"/>
      <c r="N14" s="270"/>
      <c r="O14" s="96">
        <v>42</v>
      </c>
      <c r="P14" s="355"/>
      <c r="Q14" s="353"/>
    </row>
    <row r="15" spans="1:17" s="11" customFormat="1" ht="18.899999999999999" customHeight="1" x14ac:dyDescent="0.3">
      <c r="A15" s="279">
        <v>9</v>
      </c>
      <c r="B15" s="368" t="s">
        <v>180</v>
      </c>
      <c r="C15" s="368" t="s">
        <v>178</v>
      </c>
      <c r="D15" s="368" t="s">
        <v>171</v>
      </c>
      <c r="E15" s="292"/>
      <c r="F15" s="97"/>
      <c r="G15" s="97"/>
      <c r="H15" s="96"/>
      <c r="I15" s="96"/>
      <c r="J15" s="276"/>
      <c r="K15" s="274"/>
      <c r="L15" s="278"/>
      <c r="M15" s="311"/>
      <c r="N15" s="270"/>
      <c r="O15" s="96">
        <v>45</v>
      </c>
      <c r="P15" s="97"/>
      <c r="Q15" s="97"/>
    </row>
    <row r="16" spans="1:17" s="11" customFormat="1" ht="18.899999999999999" customHeight="1" x14ac:dyDescent="0.25">
      <c r="A16" s="279">
        <v>10</v>
      </c>
      <c r="B16" s="372" t="s">
        <v>182</v>
      </c>
      <c r="C16" s="372" t="s">
        <v>183</v>
      </c>
      <c r="D16" s="384" t="s">
        <v>184</v>
      </c>
      <c r="E16" s="292"/>
      <c r="F16" s="97"/>
      <c r="G16" s="97"/>
      <c r="H16" s="96"/>
      <c r="I16" s="96"/>
      <c r="J16" s="276"/>
      <c r="K16" s="274"/>
      <c r="L16" s="278"/>
      <c r="M16" s="311"/>
      <c r="N16" s="270"/>
      <c r="O16" s="96">
        <v>55</v>
      </c>
      <c r="P16" s="114"/>
      <c r="Q16" s="97"/>
    </row>
    <row r="17" spans="1:17" s="11" customFormat="1" ht="18.899999999999999" customHeight="1" x14ac:dyDescent="0.25">
      <c r="A17" s="279">
        <v>11</v>
      </c>
      <c r="B17" s="372" t="s">
        <v>185</v>
      </c>
      <c r="C17" s="372" t="s">
        <v>186</v>
      </c>
      <c r="D17" s="372" t="s">
        <v>187</v>
      </c>
      <c r="E17" s="292"/>
      <c r="F17" s="97"/>
      <c r="G17" s="97"/>
      <c r="H17" s="96"/>
      <c r="I17" s="96"/>
      <c r="J17" s="276"/>
      <c r="K17" s="274"/>
      <c r="L17" s="278"/>
      <c r="M17" s="311"/>
      <c r="N17" s="270"/>
      <c r="O17" s="96">
        <v>61</v>
      </c>
      <c r="P17" s="114"/>
      <c r="Q17" s="97"/>
    </row>
    <row r="18" spans="1:17" s="11" customFormat="1" ht="18.899999999999999" customHeight="1" x14ac:dyDescent="0.3">
      <c r="A18" s="279">
        <v>12</v>
      </c>
      <c r="B18" s="368" t="s">
        <v>195</v>
      </c>
      <c r="C18" s="368" t="s">
        <v>196</v>
      </c>
      <c r="D18" s="368" t="s">
        <v>197</v>
      </c>
      <c r="E18" s="292"/>
      <c r="F18" s="97"/>
      <c r="G18" s="97"/>
      <c r="H18" s="96"/>
      <c r="I18" s="96"/>
      <c r="J18" s="276"/>
      <c r="K18" s="274"/>
      <c r="L18" s="278"/>
      <c r="M18" s="311"/>
      <c r="N18" s="270"/>
      <c r="O18" s="96">
        <v>65</v>
      </c>
      <c r="P18" s="114"/>
      <c r="Q18" s="97"/>
    </row>
    <row r="19" spans="1:17" s="11" customFormat="1" ht="18.899999999999999" customHeight="1" x14ac:dyDescent="0.3">
      <c r="A19" s="279">
        <v>13</v>
      </c>
      <c r="B19" s="371" t="s">
        <v>176</v>
      </c>
      <c r="C19" s="368" t="s">
        <v>166</v>
      </c>
      <c r="D19" s="368" t="s">
        <v>177</v>
      </c>
      <c r="E19" s="292"/>
      <c r="F19" s="97"/>
      <c r="G19" s="97"/>
      <c r="H19" s="96"/>
      <c r="I19" s="96"/>
      <c r="J19" s="276"/>
      <c r="K19" s="274"/>
      <c r="L19" s="278"/>
      <c r="M19" s="311"/>
      <c r="N19" s="270"/>
      <c r="O19" s="96">
        <v>72</v>
      </c>
      <c r="P19" s="114"/>
      <c r="Q19" s="97"/>
    </row>
    <row r="20" spans="1:17" s="11" customFormat="1" ht="18.899999999999999" customHeight="1" x14ac:dyDescent="0.3">
      <c r="A20" s="279">
        <v>14</v>
      </c>
      <c r="B20" s="368" t="s">
        <v>168</v>
      </c>
      <c r="C20" s="368" t="s">
        <v>169</v>
      </c>
      <c r="D20" s="368" t="s">
        <v>170</v>
      </c>
      <c r="E20" s="292"/>
      <c r="F20" s="97"/>
      <c r="G20" s="97"/>
      <c r="H20" s="96"/>
      <c r="I20" s="96"/>
      <c r="J20" s="276"/>
      <c r="K20" s="274"/>
      <c r="L20" s="278"/>
      <c r="M20" s="311"/>
      <c r="N20" s="270"/>
      <c r="O20" s="96">
        <v>77</v>
      </c>
      <c r="P20" s="114"/>
      <c r="Q20" s="97"/>
    </row>
    <row r="21" spans="1:17" s="11" customFormat="1" ht="18.899999999999999" customHeight="1" x14ac:dyDescent="0.3">
      <c r="A21" s="279">
        <v>15</v>
      </c>
      <c r="B21" s="368" t="s">
        <v>215</v>
      </c>
      <c r="C21" s="372" t="s">
        <v>216</v>
      </c>
      <c r="D21" s="372" t="s">
        <v>188</v>
      </c>
      <c r="E21" s="292"/>
      <c r="F21" s="97"/>
      <c r="G21" s="97"/>
      <c r="H21" s="96"/>
      <c r="I21" s="96"/>
      <c r="J21" s="276"/>
      <c r="K21" s="274"/>
      <c r="L21" s="278"/>
      <c r="M21" s="311"/>
      <c r="N21" s="270"/>
      <c r="O21" s="96">
        <v>80</v>
      </c>
      <c r="P21" s="114"/>
      <c r="Q21" s="97"/>
    </row>
    <row r="22" spans="1:17" s="11" customFormat="1" ht="18.899999999999999" customHeight="1" x14ac:dyDescent="0.3">
      <c r="A22" s="279">
        <v>16</v>
      </c>
      <c r="B22" s="368" t="s">
        <v>192</v>
      </c>
      <c r="C22" s="368" t="s">
        <v>193</v>
      </c>
      <c r="D22" s="368" t="s">
        <v>194</v>
      </c>
      <c r="E22" s="292"/>
      <c r="F22" s="97"/>
      <c r="G22" s="97"/>
      <c r="H22" s="96"/>
      <c r="I22" s="96"/>
      <c r="J22" s="276"/>
      <c r="K22" s="274"/>
      <c r="L22" s="278"/>
      <c r="M22" s="311"/>
      <c r="N22" s="270"/>
      <c r="O22" s="96">
        <v>94</v>
      </c>
      <c r="P22" s="114"/>
      <c r="Q22" s="97"/>
    </row>
    <row r="23" spans="1:17" s="11" customFormat="1" ht="18.899999999999999" customHeight="1" x14ac:dyDescent="0.3">
      <c r="A23" s="279">
        <v>17</v>
      </c>
      <c r="B23" s="368" t="s">
        <v>202</v>
      </c>
      <c r="C23" s="368" t="s">
        <v>203</v>
      </c>
      <c r="D23" s="368" t="s">
        <v>204</v>
      </c>
      <c r="E23" s="292"/>
      <c r="F23" s="97"/>
      <c r="G23" s="97"/>
      <c r="H23" s="96"/>
      <c r="I23" s="96"/>
      <c r="J23" s="276"/>
      <c r="K23" s="274"/>
      <c r="L23" s="278"/>
      <c r="M23" s="311"/>
      <c r="N23" s="270"/>
      <c r="O23" s="96">
        <v>100</v>
      </c>
      <c r="P23" s="114"/>
      <c r="Q23" s="97"/>
    </row>
    <row r="24" spans="1:17" s="11" customFormat="1" ht="18.899999999999999" customHeight="1" x14ac:dyDescent="0.3">
      <c r="A24" s="279">
        <v>18</v>
      </c>
      <c r="B24" s="368" t="s">
        <v>213</v>
      </c>
      <c r="C24" s="372" t="s">
        <v>214</v>
      </c>
      <c r="D24" s="384" t="s">
        <v>188</v>
      </c>
      <c r="E24" s="292"/>
      <c r="F24" s="97"/>
      <c r="G24" s="97"/>
      <c r="H24" s="96"/>
      <c r="I24" s="96"/>
      <c r="J24" s="276"/>
      <c r="K24" s="274"/>
      <c r="L24" s="278"/>
      <c r="M24" s="311"/>
      <c r="N24" s="270"/>
      <c r="O24" s="96">
        <v>121</v>
      </c>
      <c r="P24" s="114"/>
      <c r="Q24" s="97"/>
    </row>
    <row r="25" spans="1:17" s="11" customFormat="1" ht="18.899999999999999" customHeight="1" x14ac:dyDescent="0.25">
      <c r="A25" s="279">
        <v>19</v>
      </c>
      <c r="B25" s="373" t="s">
        <v>189</v>
      </c>
      <c r="C25" s="373" t="s">
        <v>190</v>
      </c>
      <c r="D25" s="374" t="s">
        <v>191</v>
      </c>
      <c r="E25" s="292"/>
      <c r="F25" s="97"/>
      <c r="G25" s="97"/>
      <c r="H25" s="96"/>
      <c r="I25" s="96"/>
      <c r="J25" s="276"/>
      <c r="K25" s="274"/>
      <c r="L25" s="278"/>
      <c r="M25" s="311"/>
      <c r="N25" s="270"/>
      <c r="O25" s="96">
        <v>128</v>
      </c>
      <c r="P25" s="114"/>
      <c r="Q25" s="97"/>
    </row>
    <row r="26" spans="1:17" s="11" customFormat="1" ht="18.899999999999999" customHeight="1" x14ac:dyDescent="0.3">
      <c r="A26" s="279">
        <v>20</v>
      </c>
      <c r="B26" s="376" t="s">
        <v>205</v>
      </c>
      <c r="C26" s="368" t="s">
        <v>206</v>
      </c>
      <c r="D26" s="368" t="s">
        <v>207</v>
      </c>
      <c r="E26" s="292"/>
      <c r="F26" s="97"/>
      <c r="G26" s="97"/>
      <c r="H26" s="96"/>
      <c r="I26" s="96"/>
      <c r="J26" s="276"/>
      <c r="K26" s="274"/>
      <c r="L26" s="278"/>
      <c r="M26" s="311"/>
      <c r="N26" s="270"/>
      <c r="O26" s="96">
        <v>140</v>
      </c>
      <c r="P26" s="114"/>
      <c r="Q26" s="97"/>
    </row>
    <row r="27" spans="1:17" s="11" customFormat="1" ht="18.899999999999999" customHeight="1" x14ac:dyDescent="0.3">
      <c r="A27" s="279">
        <v>21</v>
      </c>
      <c r="B27" s="368" t="s">
        <v>173</v>
      </c>
      <c r="C27" s="368" t="s">
        <v>174</v>
      </c>
      <c r="D27" s="368" t="s">
        <v>175</v>
      </c>
      <c r="E27" s="292"/>
      <c r="F27" s="97"/>
      <c r="G27" s="97"/>
      <c r="H27" s="96"/>
      <c r="I27" s="96"/>
      <c r="J27" s="276"/>
      <c r="K27" s="274"/>
      <c r="L27" s="278"/>
      <c r="M27" s="311"/>
      <c r="N27" s="270"/>
      <c r="O27" s="96"/>
      <c r="P27" s="114"/>
      <c r="Q27" s="97"/>
    </row>
    <row r="28" spans="1:17" s="11" customFormat="1" ht="18.899999999999999" customHeight="1" x14ac:dyDescent="0.3">
      <c r="A28" s="279">
        <v>22</v>
      </c>
      <c r="B28" s="368" t="s">
        <v>211</v>
      </c>
      <c r="C28" s="368" t="s">
        <v>203</v>
      </c>
      <c r="D28" s="377" t="s">
        <v>212</v>
      </c>
      <c r="E28" s="364"/>
      <c r="F28" s="362"/>
      <c r="G28" s="306"/>
      <c r="H28" s="96"/>
      <c r="I28" s="96"/>
      <c r="J28" s="276"/>
      <c r="K28" s="274"/>
      <c r="L28" s="278"/>
      <c r="M28" s="311"/>
      <c r="N28" s="270"/>
      <c r="O28" s="96"/>
      <c r="P28" s="114"/>
      <c r="Q28" s="97"/>
    </row>
    <row r="29" spans="1:17" s="11" customFormat="1" ht="18.899999999999999" customHeight="1" x14ac:dyDescent="0.25">
      <c r="A29" s="279">
        <v>23</v>
      </c>
      <c r="B29" s="95" t="s">
        <v>427</v>
      </c>
      <c r="C29" s="95" t="s">
        <v>164</v>
      </c>
      <c r="D29" s="96"/>
      <c r="E29" s="365"/>
      <c r="F29" s="97"/>
      <c r="G29" s="97"/>
      <c r="H29" s="96"/>
      <c r="I29" s="96"/>
      <c r="J29" s="276"/>
      <c r="K29" s="274"/>
      <c r="L29" s="278"/>
      <c r="M29" s="311"/>
      <c r="N29" s="270"/>
      <c r="O29" s="96"/>
      <c r="P29" s="114"/>
      <c r="Q29" s="97"/>
    </row>
    <row r="30" spans="1:17" s="11" customFormat="1" ht="18.899999999999999" customHeight="1" x14ac:dyDescent="0.25">
      <c r="A30" s="279">
        <v>24</v>
      </c>
      <c r="B30" s="95"/>
      <c r="C30" s="95"/>
      <c r="D30" s="96"/>
      <c r="E30" s="292"/>
      <c r="F30" s="97"/>
      <c r="G30" s="97"/>
      <c r="H30" s="96"/>
      <c r="I30" s="96"/>
      <c r="J30" s="276"/>
      <c r="K30" s="274"/>
      <c r="L30" s="278"/>
      <c r="M30" s="311"/>
      <c r="N30" s="270"/>
      <c r="O30" s="96"/>
      <c r="P30" s="114"/>
      <c r="Q30" s="97"/>
    </row>
    <row r="31" spans="1:17" s="11" customFormat="1" ht="18.899999999999999" customHeight="1" x14ac:dyDescent="0.25">
      <c r="A31" s="279">
        <v>25</v>
      </c>
      <c r="B31" s="95"/>
      <c r="C31" s="95"/>
      <c r="D31" s="96"/>
      <c r="E31" s="292"/>
      <c r="F31" s="97"/>
      <c r="G31" s="97"/>
      <c r="H31" s="96"/>
      <c r="I31" s="96"/>
      <c r="J31" s="276"/>
      <c r="K31" s="274"/>
      <c r="L31" s="278"/>
      <c r="M31" s="311"/>
      <c r="N31" s="270"/>
      <c r="O31" s="96"/>
      <c r="P31" s="114"/>
      <c r="Q31" s="97"/>
    </row>
    <row r="32" spans="1:17" s="11" customFormat="1" ht="18.899999999999999" customHeight="1" x14ac:dyDescent="0.25">
      <c r="A32" s="279">
        <v>26</v>
      </c>
      <c r="B32" s="95"/>
      <c r="C32" s="95"/>
      <c r="D32" s="96"/>
      <c r="E32" s="359"/>
      <c r="F32" s="97"/>
      <c r="G32" s="97"/>
      <c r="H32" s="96"/>
      <c r="I32" s="96"/>
      <c r="J32" s="276"/>
      <c r="K32" s="274"/>
      <c r="L32" s="278"/>
      <c r="M32" s="311"/>
      <c r="N32" s="270"/>
      <c r="O32" s="96"/>
      <c r="P32" s="114"/>
      <c r="Q32" s="97"/>
    </row>
    <row r="33" spans="1:17" s="11" customFormat="1" ht="18.899999999999999" customHeight="1" x14ac:dyDescent="0.25">
      <c r="A33" s="279">
        <v>27</v>
      </c>
      <c r="B33" s="95"/>
      <c r="C33" s="95"/>
      <c r="D33" s="96"/>
      <c r="E33" s="292"/>
      <c r="F33" s="97"/>
      <c r="G33" s="97"/>
      <c r="H33" s="96"/>
      <c r="I33" s="96"/>
      <c r="J33" s="276"/>
      <c r="K33" s="274"/>
      <c r="L33" s="278"/>
      <c r="M33" s="311"/>
      <c r="N33" s="270"/>
      <c r="O33" s="96"/>
      <c r="P33" s="114"/>
      <c r="Q33" s="97"/>
    </row>
    <row r="34" spans="1:17" s="11" customFormat="1" ht="18.899999999999999" customHeight="1" x14ac:dyDescent="0.25">
      <c r="A34" s="279">
        <v>28</v>
      </c>
      <c r="B34" s="95"/>
      <c r="C34" s="95"/>
      <c r="D34" s="96"/>
      <c r="E34" s="292"/>
      <c r="F34" s="97"/>
      <c r="G34" s="97"/>
      <c r="H34" s="96"/>
      <c r="I34" s="96"/>
      <c r="J34" s="276"/>
      <c r="K34" s="274"/>
      <c r="L34" s="278"/>
      <c r="M34" s="311"/>
      <c r="N34" s="270"/>
      <c r="O34" s="96"/>
      <c r="P34" s="114"/>
      <c r="Q34" s="97"/>
    </row>
    <row r="35" spans="1:17" s="11" customFormat="1" ht="18.899999999999999" customHeight="1" x14ac:dyDescent="0.25">
      <c r="A35" s="279">
        <v>29</v>
      </c>
      <c r="B35" s="95"/>
      <c r="C35" s="95"/>
      <c r="D35" s="96"/>
      <c r="E35" s="292"/>
      <c r="F35" s="97"/>
      <c r="G35" s="97"/>
      <c r="H35" s="96"/>
      <c r="I35" s="96"/>
      <c r="J35" s="276"/>
      <c r="K35" s="274"/>
      <c r="L35" s="278"/>
      <c r="M35" s="311"/>
      <c r="N35" s="270"/>
      <c r="O35" s="96"/>
      <c r="P35" s="114"/>
      <c r="Q35" s="97"/>
    </row>
    <row r="36" spans="1:17" s="11" customFormat="1" ht="18.899999999999999" customHeight="1" x14ac:dyDescent="0.25">
      <c r="A36" s="279">
        <v>30</v>
      </c>
      <c r="B36" s="95"/>
      <c r="C36" s="95"/>
      <c r="D36" s="96"/>
      <c r="E36" s="292"/>
      <c r="F36" s="97"/>
      <c r="G36" s="97"/>
      <c r="H36" s="96"/>
      <c r="I36" s="96"/>
      <c r="J36" s="276"/>
      <c r="K36" s="274"/>
      <c r="L36" s="278"/>
      <c r="M36" s="311"/>
      <c r="N36" s="270"/>
      <c r="O36" s="96"/>
      <c r="P36" s="114"/>
      <c r="Q36" s="97"/>
    </row>
    <row r="37" spans="1:17" s="11" customFormat="1" ht="18.899999999999999" customHeight="1" x14ac:dyDescent="0.25">
      <c r="A37" s="279">
        <v>31</v>
      </c>
      <c r="B37" s="95"/>
      <c r="C37" s="95"/>
      <c r="D37" s="96"/>
      <c r="E37" s="292"/>
      <c r="F37" s="97"/>
      <c r="G37" s="97"/>
      <c r="H37" s="96"/>
      <c r="I37" s="96"/>
      <c r="J37" s="276"/>
      <c r="K37" s="274"/>
      <c r="L37" s="278"/>
      <c r="M37" s="311"/>
      <c r="N37" s="270"/>
      <c r="O37" s="96"/>
      <c r="P37" s="114"/>
      <c r="Q37" s="97"/>
    </row>
    <row r="38" spans="1:17" s="11" customFormat="1" ht="18.899999999999999" customHeight="1" x14ac:dyDescent="0.25">
      <c r="A38" s="279">
        <v>32</v>
      </c>
      <c r="B38" s="95"/>
      <c r="C38" s="95"/>
      <c r="D38" s="96"/>
      <c r="E38" s="292"/>
      <c r="F38" s="97"/>
      <c r="G38" s="97"/>
      <c r="H38" s="347"/>
      <c r="I38" s="312"/>
      <c r="J38" s="276"/>
      <c r="K38" s="274"/>
      <c r="L38" s="278"/>
      <c r="M38" s="311"/>
      <c r="N38" s="270"/>
      <c r="O38" s="97"/>
      <c r="P38" s="114"/>
      <c r="Q38" s="97"/>
    </row>
    <row r="39" spans="1:17" s="11" customFormat="1" ht="18.899999999999999" customHeight="1" x14ac:dyDescent="0.25">
      <c r="A39" s="279">
        <v>33</v>
      </c>
      <c r="B39" s="95"/>
      <c r="C39" s="95"/>
      <c r="D39" s="96"/>
      <c r="E39" s="292"/>
      <c r="F39" s="97"/>
      <c r="G39" s="97"/>
      <c r="H39" s="347"/>
      <c r="I39" s="312"/>
      <c r="J39" s="276"/>
      <c r="K39" s="274"/>
      <c r="L39" s="278"/>
      <c r="M39" s="311"/>
      <c r="N39" s="306"/>
      <c r="O39" s="97"/>
      <c r="P39" s="114"/>
      <c r="Q39" s="97"/>
    </row>
    <row r="40" spans="1:17" s="11" customFormat="1" ht="18.899999999999999" customHeight="1" x14ac:dyDescent="0.25">
      <c r="A40" s="279">
        <v>34</v>
      </c>
      <c r="B40" s="95"/>
      <c r="C40" s="95"/>
      <c r="D40" s="96"/>
      <c r="E40" s="292"/>
      <c r="F40" s="97"/>
      <c r="G40" s="97"/>
      <c r="H40" s="347"/>
      <c r="I40" s="312"/>
      <c r="J40" s="276" t="e">
        <f>IF(AND(Q40="",#REF!&gt;0,#REF!&lt;5),K40,)</f>
        <v>#REF!</v>
      </c>
      <c r="K40" s="274" t="str">
        <f>IF(D40="","ZZZ9",IF(AND(#REF!&gt;0,#REF!&lt;5),D40&amp;#REF!,D40&amp;"9"))</f>
        <v>ZZZ9</v>
      </c>
      <c r="L40" s="278">
        <f t="shared" ref="L40:L103" si="0">IF(Q40="",999,Q40)</f>
        <v>999</v>
      </c>
      <c r="M40" s="311">
        <f t="shared" ref="M40:M103" si="1">IF(P40=999,999,1)</f>
        <v>999</v>
      </c>
      <c r="N40" s="306"/>
      <c r="O40" s="97"/>
      <c r="P40" s="114">
        <f t="shared" ref="P40:P103" si="2">IF(N40="DA",1,IF(N40="WC",2,IF(N40="SE",3,IF(N40="Q",4,IF(N40="LL",5,999)))))</f>
        <v>999</v>
      </c>
      <c r="Q40" s="97"/>
    </row>
    <row r="41" spans="1:17" s="11" customFormat="1" ht="18.899999999999999" customHeight="1" x14ac:dyDescent="0.25">
      <c r="A41" s="279">
        <v>35</v>
      </c>
      <c r="B41" s="95"/>
      <c r="C41" s="95"/>
      <c r="D41" s="96"/>
      <c r="E41" s="292"/>
      <c r="F41" s="97"/>
      <c r="G41" s="97"/>
      <c r="H41" s="347"/>
      <c r="I41" s="312"/>
      <c r="J41" s="276" t="e">
        <f>IF(AND(Q41="",#REF!&gt;0,#REF!&lt;5),K41,)</f>
        <v>#REF!</v>
      </c>
      <c r="K41" s="274" t="str">
        <f>IF(D41="","ZZZ9",IF(AND(#REF!&gt;0,#REF!&lt;5),D41&amp;#REF!,D41&amp;"9"))</f>
        <v>ZZZ9</v>
      </c>
      <c r="L41" s="278">
        <f t="shared" si="0"/>
        <v>999</v>
      </c>
      <c r="M41" s="311">
        <f t="shared" si="1"/>
        <v>999</v>
      </c>
      <c r="N41" s="306"/>
      <c r="O41" s="97"/>
      <c r="P41" s="114">
        <f t="shared" si="2"/>
        <v>999</v>
      </c>
      <c r="Q41" s="97"/>
    </row>
    <row r="42" spans="1:17" s="11" customFormat="1" ht="18.899999999999999" customHeight="1" x14ac:dyDescent="0.25">
      <c r="A42" s="279">
        <v>36</v>
      </c>
      <c r="B42" s="95"/>
      <c r="C42" s="95"/>
      <c r="D42" s="96"/>
      <c r="E42" s="292"/>
      <c r="F42" s="97"/>
      <c r="G42" s="97"/>
      <c r="H42" s="347"/>
      <c r="I42" s="312"/>
      <c r="J42" s="276" t="e">
        <f>IF(AND(Q42="",#REF!&gt;0,#REF!&lt;5),K42,)</f>
        <v>#REF!</v>
      </c>
      <c r="K42" s="274" t="str">
        <f>IF(D42="","ZZZ9",IF(AND(#REF!&gt;0,#REF!&lt;5),D42&amp;#REF!,D42&amp;"9"))</f>
        <v>ZZZ9</v>
      </c>
      <c r="L42" s="278">
        <f t="shared" si="0"/>
        <v>999</v>
      </c>
      <c r="M42" s="311">
        <f t="shared" si="1"/>
        <v>999</v>
      </c>
      <c r="N42" s="306"/>
      <c r="O42" s="97"/>
      <c r="P42" s="114">
        <f t="shared" si="2"/>
        <v>999</v>
      </c>
      <c r="Q42" s="97"/>
    </row>
    <row r="43" spans="1:17" s="11" customFormat="1" ht="18.899999999999999" customHeight="1" x14ac:dyDescent="0.25">
      <c r="A43" s="279">
        <v>37</v>
      </c>
      <c r="B43" s="95"/>
      <c r="C43" s="95"/>
      <c r="D43" s="96"/>
      <c r="E43" s="292"/>
      <c r="F43" s="97"/>
      <c r="G43" s="97"/>
      <c r="H43" s="347"/>
      <c r="I43" s="312"/>
      <c r="J43" s="276" t="e">
        <f>IF(AND(Q43="",#REF!&gt;0,#REF!&lt;5),K43,)</f>
        <v>#REF!</v>
      </c>
      <c r="K43" s="274" t="str">
        <f>IF(D43="","ZZZ9",IF(AND(#REF!&gt;0,#REF!&lt;5),D43&amp;#REF!,D43&amp;"9"))</f>
        <v>ZZZ9</v>
      </c>
      <c r="L43" s="278">
        <f t="shared" si="0"/>
        <v>999</v>
      </c>
      <c r="M43" s="311">
        <f t="shared" si="1"/>
        <v>999</v>
      </c>
      <c r="N43" s="306"/>
      <c r="O43" s="97"/>
      <c r="P43" s="114">
        <f t="shared" si="2"/>
        <v>999</v>
      </c>
      <c r="Q43" s="97"/>
    </row>
    <row r="44" spans="1:17" s="11" customFormat="1" ht="18.899999999999999" customHeight="1" x14ac:dyDescent="0.25">
      <c r="A44" s="279">
        <v>38</v>
      </c>
      <c r="B44" s="95"/>
      <c r="C44" s="95"/>
      <c r="D44" s="96"/>
      <c r="E44" s="292"/>
      <c r="F44" s="97"/>
      <c r="G44" s="97"/>
      <c r="H44" s="347"/>
      <c r="I44" s="312"/>
      <c r="J44" s="276" t="e">
        <f>IF(AND(Q44="",#REF!&gt;0,#REF!&lt;5),K44,)</f>
        <v>#REF!</v>
      </c>
      <c r="K44" s="274" t="str">
        <f>IF(D44="","ZZZ9",IF(AND(#REF!&gt;0,#REF!&lt;5),D44&amp;#REF!,D44&amp;"9"))</f>
        <v>ZZZ9</v>
      </c>
      <c r="L44" s="278">
        <f t="shared" si="0"/>
        <v>999</v>
      </c>
      <c r="M44" s="311">
        <f t="shared" si="1"/>
        <v>999</v>
      </c>
      <c r="N44" s="306"/>
      <c r="O44" s="97"/>
      <c r="P44" s="114">
        <f t="shared" si="2"/>
        <v>999</v>
      </c>
      <c r="Q44" s="97"/>
    </row>
    <row r="45" spans="1:17" s="11" customFormat="1" ht="18.899999999999999" customHeight="1" x14ac:dyDescent="0.25">
      <c r="A45" s="279">
        <v>39</v>
      </c>
      <c r="B45" s="95"/>
      <c r="C45" s="95"/>
      <c r="D45" s="96"/>
      <c r="E45" s="292"/>
      <c r="F45" s="97"/>
      <c r="G45" s="97"/>
      <c r="H45" s="347"/>
      <c r="I45" s="312"/>
      <c r="J45" s="276" t="e">
        <f>IF(AND(Q45="",#REF!&gt;0,#REF!&lt;5),K45,)</f>
        <v>#REF!</v>
      </c>
      <c r="K45" s="274" t="str">
        <f>IF(D45="","ZZZ9",IF(AND(#REF!&gt;0,#REF!&lt;5),D45&amp;#REF!,D45&amp;"9"))</f>
        <v>ZZZ9</v>
      </c>
      <c r="L45" s="278">
        <f t="shared" si="0"/>
        <v>999</v>
      </c>
      <c r="M45" s="311">
        <f t="shared" si="1"/>
        <v>999</v>
      </c>
      <c r="N45" s="306"/>
      <c r="O45" s="97"/>
      <c r="P45" s="114">
        <f t="shared" si="2"/>
        <v>999</v>
      </c>
      <c r="Q45" s="97"/>
    </row>
    <row r="46" spans="1:17" s="11" customFormat="1" ht="18.899999999999999" customHeight="1" x14ac:dyDescent="0.25">
      <c r="A46" s="279">
        <v>40</v>
      </c>
      <c r="B46" s="95"/>
      <c r="C46" s="95"/>
      <c r="D46" s="96"/>
      <c r="E46" s="292"/>
      <c r="F46" s="97"/>
      <c r="G46" s="97"/>
      <c r="H46" s="347"/>
      <c r="I46" s="312"/>
      <c r="J46" s="276" t="e">
        <f>IF(AND(Q46="",#REF!&gt;0,#REF!&lt;5),K46,)</f>
        <v>#REF!</v>
      </c>
      <c r="K46" s="274" t="str">
        <f>IF(D46="","ZZZ9",IF(AND(#REF!&gt;0,#REF!&lt;5),D46&amp;#REF!,D46&amp;"9"))</f>
        <v>ZZZ9</v>
      </c>
      <c r="L46" s="278">
        <f t="shared" si="0"/>
        <v>999</v>
      </c>
      <c r="M46" s="311">
        <f t="shared" si="1"/>
        <v>999</v>
      </c>
      <c r="N46" s="306"/>
      <c r="O46" s="97"/>
      <c r="P46" s="114">
        <f t="shared" si="2"/>
        <v>999</v>
      </c>
      <c r="Q46" s="97"/>
    </row>
    <row r="47" spans="1:17" s="11" customFormat="1" ht="18.899999999999999" customHeight="1" x14ac:dyDescent="0.25">
      <c r="A47" s="279">
        <v>41</v>
      </c>
      <c r="B47" s="95"/>
      <c r="C47" s="95"/>
      <c r="D47" s="96"/>
      <c r="E47" s="292"/>
      <c r="F47" s="97"/>
      <c r="G47" s="97"/>
      <c r="H47" s="347"/>
      <c r="I47" s="312"/>
      <c r="J47" s="276" t="e">
        <f>IF(AND(Q47="",#REF!&gt;0,#REF!&lt;5),K47,)</f>
        <v>#REF!</v>
      </c>
      <c r="K47" s="274" t="str">
        <f>IF(D47="","ZZZ9",IF(AND(#REF!&gt;0,#REF!&lt;5),D47&amp;#REF!,D47&amp;"9"))</f>
        <v>ZZZ9</v>
      </c>
      <c r="L47" s="278">
        <f t="shared" si="0"/>
        <v>999</v>
      </c>
      <c r="M47" s="311">
        <f t="shared" si="1"/>
        <v>999</v>
      </c>
      <c r="N47" s="306"/>
      <c r="O47" s="97"/>
      <c r="P47" s="114">
        <f t="shared" si="2"/>
        <v>999</v>
      </c>
      <c r="Q47" s="97"/>
    </row>
    <row r="48" spans="1:17" s="11" customFormat="1" ht="18.899999999999999" customHeight="1" x14ac:dyDescent="0.25">
      <c r="A48" s="279">
        <v>42</v>
      </c>
      <c r="B48" s="95"/>
      <c r="C48" s="95"/>
      <c r="D48" s="96"/>
      <c r="E48" s="292"/>
      <c r="F48" s="97"/>
      <c r="G48" s="97"/>
      <c r="H48" s="347"/>
      <c r="I48" s="312"/>
      <c r="J48" s="276" t="e">
        <f>IF(AND(Q48="",#REF!&gt;0,#REF!&lt;5),K48,)</f>
        <v>#REF!</v>
      </c>
      <c r="K48" s="274" t="str">
        <f>IF(D48="","ZZZ9",IF(AND(#REF!&gt;0,#REF!&lt;5),D48&amp;#REF!,D48&amp;"9"))</f>
        <v>ZZZ9</v>
      </c>
      <c r="L48" s="278">
        <f t="shared" si="0"/>
        <v>999</v>
      </c>
      <c r="M48" s="311">
        <f t="shared" si="1"/>
        <v>999</v>
      </c>
      <c r="N48" s="306"/>
      <c r="O48" s="97"/>
      <c r="P48" s="114">
        <f t="shared" si="2"/>
        <v>999</v>
      </c>
      <c r="Q48" s="97"/>
    </row>
    <row r="49" spans="1:17" s="11" customFormat="1" ht="18.899999999999999" customHeight="1" x14ac:dyDescent="0.25">
      <c r="A49" s="279">
        <v>43</v>
      </c>
      <c r="B49" s="95"/>
      <c r="C49" s="95"/>
      <c r="D49" s="96"/>
      <c r="E49" s="292"/>
      <c r="F49" s="97"/>
      <c r="G49" s="97"/>
      <c r="H49" s="347"/>
      <c r="I49" s="312"/>
      <c r="J49" s="276" t="e">
        <f>IF(AND(Q49="",#REF!&gt;0,#REF!&lt;5),K49,)</f>
        <v>#REF!</v>
      </c>
      <c r="K49" s="274" t="str">
        <f>IF(D49="","ZZZ9",IF(AND(#REF!&gt;0,#REF!&lt;5),D49&amp;#REF!,D49&amp;"9"))</f>
        <v>ZZZ9</v>
      </c>
      <c r="L49" s="278">
        <f t="shared" si="0"/>
        <v>999</v>
      </c>
      <c r="M49" s="311">
        <f t="shared" si="1"/>
        <v>999</v>
      </c>
      <c r="N49" s="306"/>
      <c r="O49" s="97"/>
      <c r="P49" s="114">
        <f t="shared" si="2"/>
        <v>999</v>
      </c>
      <c r="Q49" s="97"/>
    </row>
    <row r="50" spans="1:17" s="11" customFormat="1" ht="18.899999999999999" customHeight="1" x14ac:dyDescent="0.25">
      <c r="A50" s="279">
        <v>44</v>
      </c>
      <c r="B50" s="95"/>
      <c r="C50" s="95"/>
      <c r="D50" s="96"/>
      <c r="E50" s="292"/>
      <c r="F50" s="97"/>
      <c r="G50" s="97"/>
      <c r="H50" s="347"/>
      <c r="I50" s="312"/>
      <c r="J50" s="276" t="e">
        <f>IF(AND(Q50="",#REF!&gt;0,#REF!&lt;5),K50,)</f>
        <v>#REF!</v>
      </c>
      <c r="K50" s="274" t="str">
        <f>IF(D50="","ZZZ9",IF(AND(#REF!&gt;0,#REF!&lt;5),D50&amp;#REF!,D50&amp;"9"))</f>
        <v>ZZZ9</v>
      </c>
      <c r="L50" s="278">
        <f t="shared" si="0"/>
        <v>999</v>
      </c>
      <c r="M50" s="311">
        <f t="shared" si="1"/>
        <v>999</v>
      </c>
      <c r="N50" s="306"/>
      <c r="O50" s="97"/>
      <c r="P50" s="114">
        <f t="shared" si="2"/>
        <v>999</v>
      </c>
      <c r="Q50" s="97"/>
    </row>
    <row r="51" spans="1:17" s="11" customFormat="1" ht="18.899999999999999" customHeight="1" x14ac:dyDescent="0.25">
      <c r="A51" s="279">
        <v>45</v>
      </c>
      <c r="B51" s="95"/>
      <c r="C51" s="95"/>
      <c r="D51" s="96"/>
      <c r="E51" s="292"/>
      <c r="F51" s="97"/>
      <c r="G51" s="97"/>
      <c r="H51" s="347"/>
      <c r="I51" s="312"/>
      <c r="J51" s="276" t="e">
        <f>IF(AND(Q51="",#REF!&gt;0,#REF!&lt;5),K51,)</f>
        <v>#REF!</v>
      </c>
      <c r="K51" s="274" t="str">
        <f>IF(D51="","ZZZ9",IF(AND(#REF!&gt;0,#REF!&lt;5),D51&amp;#REF!,D51&amp;"9"))</f>
        <v>ZZZ9</v>
      </c>
      <c r="L51" s="278">
        <f t="shared" si="0"/>
        <v>999</v>
      </c>
      <c r="M51" s="311">
        <f t="shared" si="1"/>
        <v>999</v>
      </c>
      <c r="N51" s="306"/>
      <c r="O51" s="97"/>
      <c r="P51" s="114">
        <f t="shared" si="2"/>
        <v>999</v>
      </c>
      <c r="Q51" s="97"/>
    </row>
    <row r="52" spans="1:17" s="11" customFormat="1" ht="18.899999999999999" customHeight="1" x14ac:dyDescent="0.25">
      <c r="A52" s="279">
        <v>46</v>
      </c>
      <c r="B52" s="95"/>
      <c r="C52" s="95"/>
      <c r="D52" s="96"/>
      <c r="E52" s="292"/>
      <c r="F52" s="97"/>
      <c r="G52" s="97"/>
      <c r="H52" s="347"/>
      <c r="I52" s="312"/>
      <c r="J52" s="276" t="e">
        <f>IF(AND(Q52="",#REF!&gt;0,#REF!&lt;5),K52,)</f>
        <v>#REF!</v>
      </c>
      <c r="K52" s="274" t="str">
        <f>IF(D52="","ZZZ9",IF(AND(#REF!&gt;0,#REF!&lt;5),D52&amp;#REF!,D52&amp;"9"))</f>
        <v>ZZZ9</v>
      </c>
      <c r="L52" s="278">
        <f t="shared" si="0"/>
        <v>999</v>
      </c>
      <c r="M52" s="311">
        <f t="shared" si="1"/>
        <v>999</v>
      </c>
      <c r="N52" s="306"/>
      <c r="O52" s="97"/>
      <c r="P52" s="114">
        <f t="shared" si="2"/>
        <v>999</v>
      </c>
      <c r="Q52" s="97"/>
    </row>
    <row r="53" spans="1:17" s="11" customFormat="1" ht="18.899999999999999" customHeight="1" x14ac:dyDescent="0.25">
      <c r="A53" s="279">
        <v>47</v>
      </c>
      <c r="B53" s="95"/>
      <c r="C53" s="95"/>
      <c r="D53" s="96"/>
      <c r="E53" s="292"/>
      <c r="F53" s="97"/>
      <c r="G53" s="97"/>
      <c r="H53" s="347"/>
      <c r="I53" s="312"/>
      <c r="J53" s="276" t="e">
        <f>IF(AND(Q53="",#REF!&gt;0,#REF!&lt;5),K53,)</f>
        <v>#REF!</v>
      </c>
      <c r="K53" s="274" t="str">
        <f>IF(D53="","ZZZ9",IF(AND(#REF!&gt;0,#REF!&lt;5),D53&amp;#REF!,D53&amp;"9"))</f>
        <v>ZZZ9</v>
      </c>
      <c r="L53" s="278">
        <f t="shared" si="0"/>
        <v>999</v>
      </c>
      <c r="M53" s="311">
        <f t="shared" si="1"/>
        <v>999</v>
      </c>
      <c r="N53" s="306"/>
      <c r="O53" s="97"/>
      <c r="P53" s="114">
        <f t="shared" si="2"/>
        <v>999</v>
      </c>
      <c r="Q53" s="97"/>
    </row>
    <row r="54" spans="1:17" s="11" customFormat="1" ht="18.899999999999999" customHeight="1" x14ac:dyDescent="0.25">
      <c r="A54" s="279">
        <v>48</v>
      </c>
      <c r="B54" s="95"/>
      <c r="C54" s="95"/>
      <c r="D54" s="96"/>
      <c r="E54" s="292"/>
      <c r="F54" s="97"/>
      <c r="G54" s="97"/>
      <c r="H54" s="347"/>
      <c r="I54" s="312"/>
      <c r="J54" s="276" t="e">
        <f>IF(AND(Q54="",#REF!&gt;0,#REF!&lt;5),K54,)</f>
        <v>#REF!</v>
      </c>
      <c r="K54" s="274" t="str">
        <f>IF(D54="","ZZZ9",IF(AND(#REF!&gt;0,#REF!&lt;5),D54&amp;#REF!,D54&amp;"9"))</f>
        <v>ZZZ9</v>
      </c>
      <c r="L54" s="278">
        <f t="shared" si="0"/>
        <v>999</v>
      </c>
      <c r="M54" s="311">
        <f t="shared" si="1"/>
        <v>999</v>
      </c>
      <c r="N54" s="306"/>
      <c r="O54" s="97"/>
      <c r="P54" s="114">
        <f t="shared" si="2"/>
        <v>999</v>
      </c>
      <c r="Q54" s="97"/>
    </row>
    <row r="55" spans="1:17" s="11" customFormat="1" ht="18.899999999999999" customHeight="1" x14ac:dyDescent="0.25">
      <c r="A55" s="279">
        <v>49</v>
      </c>
      <c r="B55" s="95"/>
      <c r="C55" s="95"/>
      <c r="D55" s="96"/>
      <c r="E55" s="292"/>
      <c r="F55" s="97"/>
      <c r="G55" s="97"/>
      <c r="H55" s="347"/>
      <c r="I55" s="312"/>
      <c r="J55" s="276" t="e">
        <f>IF(AND(Q55="",#REF!&gt;0,#REF!&lt;5),K55,)</f>
        <v>#REF!</v>
      </c>
      <c r="K55" s="274" t="str">
        <f>IF(D55="","ZZZ9",IF(AND(#REF!&gt;0,#REF!&lt;5),D55&amp;#REF!,D55&amp;"9"))</f>
        <v>ZZZ9</v>
      </c>
      <c r="L55" s="278">
        <f t="shared" si="0"/>
        <v>999</v>
      </c>
      <c r="M55" s="311">
        <f t="shared" si="1"/>
        <v>999</v>
      </c>
      <c r="N55" s="306"/>
      <c r="O55" s="97"/>
      <c r="P55" s="114">
        <f t="shared" si="2"/>
        <v>999</v>
      </c>
      <c r="Q55" s="97"/>
    </row>
    <row r="56" spans="1:17" s="11" customFormat="1" ht="18.899999999999999" customHeight="1" x14ac:dyDescent="0.25">
      <c r="A56" s="279">
        <v>50</v>
      </c>
      <c r="B56" s="95"/>
      <c r="C56" s="95"/>
      <c r="D56" s="96"/>
      <c r="E56" s="292"/>
      <c r="F56" s="97"/>
      <c r="G56" s="97"/>
      <c r="H56" s="347"/>
      <c r="I56" s="312"/>
      <c r="J56" s="276" t="e">
        <f>IF(AND(Q56="",#REF!&gt;0,#REF!&lt;5),K56,)</f>
        <v>#REF!</v>
      </c>
      <c r="K56" s="274" t="str">
        <f>IF(D56="","ZZZ9",IF(AND(#REF!&gt;0,#REF!&lt;5),D56&amp;#REF!,D56&amp;"9"))</f>
        <v>ZZZ9</v>
      </c>
      <c r="L56" s="278">
        <f t="shared" si="0"/>
        <v>999</v>
      </c>
      <c r="M56" s="311">
        <f t="shared" si="1"/>
        <v>999</v>
      </c>
      <c r="N56" s="306"/>
      <c r="O56" s="97"/>
      <c r="P56" s="114">
        <f t="shared" si="2"/>
        <v>999</v>
      </c>
      <c r="Q56" s="97"/>
    </row>
    <row r="57" spans="1:17" s="11" customFormat="1" ht="18.899999999999999" customHeight="1" x14ac:dyDescent="0.25">
      <c r="A57" s="279">
        <v>51</v>
      </c>
      <c r="B57" s="95"/>
      <c r="C57" s="95"/>
      <c r="D57" s="96"/>
      <c r="E57" s="292"/>
      <c r="F57" s="97"/>
      <c r="G57" s="97"/>
      <c r="H57" s="347"/>
      <c r="I57" s="312"/>
      <c r="J57" s="276" t="e">
        <f>IF(AND(Q57="",#REF!&gt;0,#REF!&lt;5),K57,)</f>
        <v>#REF!</v>
      </c>
      <c r="K57" s="274" t="str">
        <f>IF(D57="","ZZZ9",IF(AND(#REF!&gt;0,#REF!&lt;5),D57&amp;#REF!,D57&amp;"9"))</f>
        <v>ZZZ9</v>
      </c>
      <c r="L57" s="278">
        <f t="shared" si="0"/>
        <v>999</v>
      </c>
      <c r="M57" s="311">
        <f t="shared" si="1"/>
        <v>999</v>
      </c>
      <c r="N57" s="306"/>
      <c r="O57" s="97"/>
      <c r="P57" s="114">
        <f t="shared" si="2"/>
        <v>999</v>
      </c>
      <c r="Q57" s="97"/>
    </row>
    <row r="58" spans="1:17" s="11" customFormat="1" ht="18.899999999999999" customHeight="1" x14ac:dyDescent="0.25">
      <c r="A58" s="279">
        <v>52</v>
      </c>
      <c r="B58" s="95"/>
      <c r="C58" s="95"/>
      <c r="D58" s="96"/>
      <c r="E58" s="292"/>
      <c r="F58" s="97"/>
      <c r="G58" s="97"/>
      <c r="H58" s="347"/>
      <c r="I58" s="312"/>
      <c r="J58" s="276" t="e">
        <f>IF(AND(Q58="",#REF!&gt;0,#REF!&lt;5),K58,)</f>
        <v>#REF!</v>
      </c>
      <c r="K58" s="274" t="str">
        <f>IF(D58="","ZZZ9",IF(AND(#REF!&gt;0,#REF!&lt;5),D58&amp;#REF!,D58&amp;"9"))</f>
        <v>ZZZ9</v>
      </c>
      <c r="L58" s="278">
        <f t="shared" si="0"/>
        <v>999</v>
      </c>
      <c r="M58" s="311">
        <f t="shared" si="1"/>
        <v>999</v>
      </c>
      <c r="N58" s="306"/>
      <c r="O58" s="97"/>
      <c r="P58" s="114">
        <f t="shared" si="2"/>
        <v>999</v>
      </c>
      <c r="Q58" s="97"/>
    </row>
    <row r="59" spans="1:17" s="11" customFormat="1" ht="18.899999999999999" customHeight="1" x14ac:dyDescent="0.25">
      <c r="A59" s="279">
        <v>53</v>
      </c>
      <c r="B59" s="95"/>
      <c r="C59" s="95"/>
      <c r="D59" s="96"/>
      <c r="E59" s="292"/>
      <c r="F59" s="97"/>
      <c r="G59" s="97"/>
      <c r="H59" s="347"/>
      <c r="I59" s="312"/>
      <c r="J59" s="276" t="e">
        <f>IF(AND(Q59="",#REF!&gt;0,#REF!&lt;5),K59,)</f>
        <v>#REF!</v>
      </c>
      <c r="K59" s="274" t="str">
        <f>IF(D59="","ZZZ9",IF(AND(#REF!&gt;0,#REF!&lt;5),D59&amp;#REF!,D59&amp;"9"))</f>
        <v>ZZZ9</v>
      </c>
      <c r="L59" s="278">
        <f t="shared" si="0"/>
        <v>999</v>
      </c>
      <c r="M59" s="311">
        <f t="shared" si="1"/>
        <v>999</v>
      </c>
      <c r="N59" s="306"/>
      <c r="O59" s="97"/>
      <c r="P59" s="114">
        <f t="shared" si="2"/>
        <v>999</v>
      </c>
      <c r="Q59" s="97"/>
    </row>
    <row r="60" spans="1:17" s="11" customFormat="1" ht="18.899999999999999" customHeight="1" x14ac:dyDescent="0.25">
      <c r="A60" s="279">
        <v>54</v>
      </c>
      <c r="B60" s="95"/>
      <c r="C60" s="95"/>
      <c r="D60" s="96"/>
      <c r="E60" s="292"/>
      <c r="F60" s="97"/>
      <c r="G60" s="97"/>
      <c r="H60" s="347"/>
      <c r="I60" s="312"/>
      <c r="J60" s="276" t="e">
        <f>IF(AND(Q60="",#REF!&gt;0,#REF!&lt;5),K60,)</f>
        <v>#REF!</v>
      </c>
      <c r="K60" s="274" t="str">
        <f>IF(D60="","ZZZ9",IF(AND(#REF!&gt;0,#REF!&lt;5),D60&amp;#REF!,D60&amp;"9"))</f>
        <v>ZZZ9</v>
      </c>
      <c r="L60" s="278">
        <f t="shared" si="0"/>
        <v>999</v>
      </c>
      <c r="M60" s="311">
        <f t="shared" si="1"/>
        <v>999</v>
      </c>
      <c r="N60" s="306"/>
      <c r="O60" s="97"/>
      <c r="P60" s="114">
        <f t="shared" si="2"/>
        <v>999</v>
      </c>
      <c r="Q60" s="97"/>
    </row>
    <row r="61" spans="1:17" s="11" customFormat="1" ht="18.899999999999999" customHeight="1" x14ac:dyDescent="0.25">
      <c r="A61" s="279">
        <v>55</v>
      </c>
      <c r="B61" s="95"/>
      <c r="C61" s="95"/>
      <c r="D61" s="96"/>
      <c r="E61" s="292"/>
      <c r="F61" s="97"/>
      <c r="G61" s="97"/>
      <c r="H61" s="347"/>
      <c r="I61" s="312"/>
      <c r="J61" s="276" t="e">
        <f>IF(AND(Q61="",#REF!&gt;0,#REF!&lt;5),K61,)</f>
        <v>#REF!</v>
      </c>
      <c r="K61" s="274" t="str">
        <f>IF(D61="","ZZZ9",IF(AND(#REF!&gt;0,#REF!&lt;5),D61&amp;#REF!,D61&amp;"9"))</f>
        <v>ZZZ9</v>
      </c>
      <c r="L61" s="278">
        <f t="shared" si="0"/>
        <v>999</v>
      </c>
      <c r="M61" s="311">
        <f t="shared" si="1"/>
        <v>999</v>
      </c>
      <c r="N61" s="306"/>
      <c r="O61" s="97"/>
      <c r="P61" s="114">
        <f t="shared" si="2"/>
        <v>999</v>
      </c>
      <c r="Q61" s="97"/>
    </row>
    <row r="62" spans="1:17" s="11" customFormat="1" ht="18.899999999999999" customHeight="1" x14ac:dyDescent="0.25">
      <c r="A62" s="279">
        <v>56</v>
      </c>
      <c r="B62" s="95"/>
      <c r="C62" s="95"/>
      <c r="D62" s="96"/>
      <c r="E62" s="292"/>
      <c r="F62" s="97"/>
      <c r="G62" s="97"/>
      <c r="H62" s="347"/>
      <c r="I62" s="312"/>
      <c r="J62" s="276" t="e">
        <f>IF(AND(Q62="",#REF!&gt;0,#REF!&lt;5),K62,)</f>
        <v>#REF!</v>
      </c>
      <c r="K62" s="274" t="str">
        <f>IF(D62="","ZZZ9",IF(AND(#REF!&gt;0,#REF!&lt;5),D62&amp;#REF!,D62&amp;"9"))</f>
        <v>ZZZ9</v>
      </c>
      <c r="L62" s="278">
        <f t="shared" si="0"/>
        <v>999</v>
      </c>
      <c r="M62" s="311">
        <f t="shared" si="1"/>
        <v>999</v>
      </c>
      <c r="N62" s="306"/>
      <c r="O62" s="97"/>
      <c r="P62" s="114">
        <f t="shared" si="2"/>
        <v>999</v>
      </c>
      <c r="Q62" s="97"/>
    </row>
    <row r="63" spans="1:17" s="11" customFormat="1" ht="18.899999999999999" customHeight="1" x14ac:dyDescent="0.25">
      <c r="A63" s="279">
        <v>57</v>
      </c>
      <c r="B63" s="95"/>
      <c r="C63" s="95"/>
      <c r="D63" s="96"/>
      <c r="E63" s="292"/>
      <c r="F63" s="97"/>
      <c r="G63" s="97"/>
      <c r="H63" s="347"/>
      <c r="I63" s="312"/>
      <c r="J63" s="276" t="e">
        <f>IF(AND(Q63="",#REF!&gt;0,#REF!&lt;5),K63,)</f>
        <v>#REF!</v>
      </c>
      <c r="K63" s="274" t="str">
        <f>IF(D63="","ZZZ9",IF(AND(#REF!&gt;0,#REF!&lt;5),D63&amp;#REF!,D63&amp;"9"))</f>
        <v>ZZZ9</v>
      </c>
      <c r="L63" s="278">
        <f t="shared" si="0"/>
        <v>999</v>
      </c>
      <c r="M63" s="311">
        <f t="shared" si="1"/>
        <v>999</v>
      </c>
      <c r="N63" s="306"/>
      <c r="O63" s="97"/>
      <c r="P63" s="114">
        <f t="shared" si="2"/>
        <v>999</v>
      </c>
      <c r="Q63" s="97"/>
    </row>
    <row r="64" spans="1:17" s="11" customFormat="1" ht="18.899999999999999" customHeight="1" x14ac:dyDescent="0.25">
      <c r="A64" s="279">
        <v>58</v>
      </c>
      <c r="B64" s="95"/>
      <c r="C64" s="95"/>
      <c r="D64" s="96"/>
      <c r="E64" s="292"/>
      <c r="F64" s="97"/>
      <c r="G64" s="97"/>
      <c r="H64" s="347"/>
      <c r="I64" s="312"/>
      <c r="J64" s="276" t="e">
        <f>IF(AND(Q64="",#REF!&gt;0,#REF!&lt;5),K64,)</f>
        <v>#REF!</v>
      </c>
      <c r="K64" s="274" t="str">
        <f>IF(D64="","ZZZ9",IF(AND(#REF!&gt;0,#REF!&lt;5),D64&amp;#REF!,D64&amp;"9"))</f>
        <v>ZZZ9</v>
      </c>
      <c r="L64" s="278">
        <f t="shared" si="0"/>
        <v>999</v>
      </c>
      <c r="M64" s="311">
        <f t="shared" si="1"/>
        <v>999</v>
      </c>
      <c r="N64" s="306"/>
      <c r="O64" s="97"/>
      <c r="P64" s="114">
        <f t="shared" si="2"/>
        <v>999</v>
      </c>
      <c r="Q64" s="97"/>
    </row>
    <row r="65" spans="1:17" s="11" customFormat="1" ht="18.899999999999999" customHeight="1" x14ac:dyDescent="0.25">
      <c r="A65" s="279">
        <v>59</v>
      </c>
      <c r="B65" s="95"/>
      <c r="C65" s="95"/>
      <c r="D65" s="96"/>
      <c r="E65" s="292"/>
      <c r="F65" s="97"/>
      <c r="G65" s="97"/>
      <c r="H65" s="347"/>
      <c r="I65" s="312"/>
      <c r="J65" s="276" t="e">
        <f>IF(AND(Q65="",#REF!&gt;0,#REF!&lt;5),K65,)</f>
        <v>#REF!</v>
      </c>
      <c r="K65" s="274" t="str">
        <f>IF(D65="","ZZZ9",IF(AND(#REF!&gt;0,#REF!&lt;5),D65&amp;#REF!,D65&amp;"9"))</f>
        <v>ZZZ9</v>
      </c>
      <c r="L65" s="278">
        <f t="shared" si="0"/>
        <v>999</v>
      </c>
      <c r="M65" s="311">
        <f t="shared" si="1"/>
        <v>999</v>
      </c>
      <c r="N65" s="306"/>
      <c r="O65" s="97"/>
      <c r="P65" s="114">
        <f t="shared" si="2"/>
        <v>999</v>
      </c>
      <c r="Q65" s="97"/>
    </row>
    <row r="66" spans="1:17" s="11" customFormat="1" ht="18.899999999999999" customHeight="1" x14ac:dyDescent="0.25">
      <c r="A66" s="279">
        <v>60</v>
      </c>
      <c r="B66" s="95"/>
      <c r="C66" s="95"/>
      <c r="D66" s="96"/>
      <c r="E66" s="292"/>
      <c r="F66" s="97"/>
      <c r="G66" s="97"/>
      <c r="H66" s="347"/>
      <c r="I66" s="312"/>
      <c r="J66" s="276" t="e">
        <f>IF(AND(Q66="",#REF!&gt;0,#REF!&lt;5),K66,)</f>
        <v>#REF!</v>
      </c>
      <c r="K66" s="274" t="str">
        <f>IF(D66="","ZZZ9",IF(AND(#REF!&gt;0,#REF!&lt;5),D66&amp;#REF!,D66&amp;"9"))</f>
        <v>ZZZ9</v>
      </c>
      <c r="L66" s="278">
        <f t="shared" si="0"/>
        <v>999</v>
      </c>
      <c r="M66" s="311">
        <f t="shared" si="1"/>
        <v>999</v>
      </c>
      <c r="N66" s="306"/>
      <c r="O66" s="97"/>
      <c r="P66" s="114">
        <f t="shared" si="2"/>
        <v>999</v>
      </c>
      <c r="Q66" s="97"/>
    </row>
    <row r="67" spans="1:17" s="11" customFormat="1" ht="18.899999999999999" customHeight="1" x14ac:dyDescent="0.25">
      <c r="A67" s="279">
        <v>61</v>
      </c>
      <c r="B67" s="95"/>
      <c r="C67" s="95"/>
      <c r="D67" s="96"/>
      <c r="E67" s="292"/>
      <c r="F67" s="97"/>
      <c r="G67" s="97"/>
      <c r="H67" s="347"/>
      <c r="I67" s="312"/>
      <c r="J67" s="276" t="e">
        <f>IF(AND(Q67="",#REF!&gt;0,#REF!&lt;5),K67,)</f>
        <v>#REF!</v>
      </c>
      <c r="K67" s="274" t="str">
        <f>IF(D67="","ZZZ9",IF(AND(#REF!&gt;0,#REF!&lt;5),D67&amp;#REF!,D67&amp;"9"))</f>
        <v>ZZZ9</v>
      </c>
      <c r="L67" s="278">
        <f t="shared" si="0"/>
        <v>999</v>
      </c>
      <c r="M67" s="311">
        <f t="shared" si="1"/>
        <v>999</v>
      </c>
      <c r="N67" s="306"/>
      <c r="O67" s="97"/>
      <c r="P67" s="114">
        <f t="shared" si="2"/>
        <v>999</v>
      </c>
      <c r="Q67" s="97"/>
    </row>
    <row r="68" spans="1:17" s="11" customFormat="1" ht="18.899999999999999" customHeight="1" x14ac:dyDescent="0.25">
      <c r="A68" s="279">
        <v>62</v>
      </c>
      <c r="B68" s="95"/>
      <c r="C68" s="95"/>
      <c r="D68" s="96"/>
      <c r="E68" s="292"/>
      <c r="F68" s="97"/>
      <c r="G68" s="97"/>
      <c r="H68" s="347"/>
      <c r="I68" s="312"/>
      <c r="J68" s="276" t="e">
        <f>IF(AND(Q68="",#REF!&gt;0,#REF!&lt;5),K68,)</f>
        <v>#REF!</v>
      </c>
      <c r="K68" s="274" t="str">
        <f>IF(D68="","ZZZ9",IF(AND(#REF!&gt;0,#REF!&lt;5),D68&amp;#REF!,D68&amp;"9"))</f>
        <v>ZZZ9</v>
      </c>
      <c r="L68" s="278">
        <f t="shared" si="0"/>
        <v>999</v>
      </c>
      <c r="M68" s="311">
        <f t="shared" si="1"/>
        <v>999</v>
      </c>
      <c r="N68" s="306"/>
      <c r="O68" s="97"/>
      <c r="P68" s="114">
        <f t="shared" si="2"/>
        <v>999</v>
      </c>
      <c r="Q68" s="97"/>
    </row>
    <row r="69" spans="1:17" s="11" customFormat="1" ht="18.899999999999999" customHeight="1" x14ac:dyDescent="0.25">
      <c r="A69" s="279">
        <v>63</v>
      </c>
      <c r="B69" s="95"/>
      <c r="C69" s="95"/>
      <c r="D69" s="96"/>
      <c r="E69" s="292"/>
      <c r="F69" s="97"/>
      <c r="G69" s="97"/>
      <c r="H69" s="347"/>
      <c r="I69" s="312"/>
      <c r="J69" s="276" t="e">
        <f>IF(AND(Q69="",#REF!&gt;0,#REF!&lt;5),K69,)</f>
        <v>#REF!</v>
      </c>
      <c r="K69" s="274" t="str">
        <f>IF(D69="","ZZZ9",IF(AND(#REF!&gt;0,#REF!&lt;5),D69&amp;#REF!,D69&amp;"9"))</f>
        <v>ZZZ9</v>
      </c>
      <c r="L69" s="278">
        <f t="shared" si="0"/>
        <v>999</v>
      </c>
      <c r="M69" s="311">
        <f t="shared" si="1"/>
        <v>999</v>
      </c>
      <c r="N69" s="306"/>
      <c r="O69" s="97"/>
      <c r="P69" s="114">
        <f t="shared" si="2"/>
        <v>999</v>
      </c>
      <c r="Q69" s="97"/>
    </row>
    <row r="70" spans="1:17" s="11" customFormat="1" ht="18.899999999999999" customHeight="1" x14ac:dyDescent="0.25">
      <c r="A70" s="279">
        <v>64</v>
      </c>
      <c r="B70" s="95"/>
      <c r="C70" s="95"/>
      <c r="D70" s="96"/>
      <c r="E70" s="292"/>
      <c r="F70" s="97"/>
      <c r="G70" s="97"/>
      <c r="H70" s="347"/>
      <c r="I70" s="312"/>
      <c r="J70" s="276" t="e">
        <f>IF(AND(Q70="",#REF!&gt;0,#REF!&lt;5),K70,)</f>
        <v>#REF!</v>
      </c>
      <c r="K70" s="274" t="str">
        <f>IF(D70="","ZZZ9",IF(AND(#REF!&gt;0,#REF!&lt;5),D70&amp;#REF!,D70&amp;"9"))</f>
        <v>ZZZ9</v>
      </c>
      <c r="L70" s="278">
        <f t="shared" si="0"/>
        <v>999</v>
      </c>
      <c r="M70" s="311">
        <f t="shared" si="1"/>
        <v>999</v>
      </c>
      <c r="N70" s="306"/>
      <c r="O70" s="97"/>
      <c r="P70" s="114">
        <f t="shared" si="2"/>
        <v>999</v>
      </c>
      <c r="Q70" s="97"/>
    </row>
    <row r="71" spans="1:17" s="11" customFormat="1" ht="18.899999999999999" customHeight="1" x14ac:dyDescent="0.25">
      <c r="A71" s="279">
        <v>65</v>
      </c>
      <c r="B71" s="95"/>
      <c r="C71" s="95"/>
      <c r="D71" s="96"/>
      <c r="E71" s="292"/>
      <c r="F71" s="97"/>
      <c r="G71" s="97"/>
      <c r="H71" s="347"/>
      <c r="I71" s="312"/>
      <c r="J71" s="276" t="e">
        <f>IF(AND(Q71="",#REF!&gt;0,#REF!&lt;5),K71,)</f>
        <v>#REF!</v>
      </c>
      <c r="K71" s="274" t="str">
        <f>IF(D71="","ZZZ9",IF(AND(#REF!&gt;0,#REF!&lt;5),D71&amp;#REF!,D71&amp;"9"))</f>
        <v>ZZZ9</v>
      </c>
      <c r="L71" s="278">
        <f t="shared" si="0"/>
        <v>999</v>
      </c>
      <c r="M71" s="311">
        <f t="shared" si="1"/>
        <v>999</v>
      </c>
      <c r="N71" s="306"/>
      <c r="O71" s="97"/>
      <c r="P71" s="114">
        <f t="shared" si="2"/>
        <v>999</v>
      </c>
      <c r="Q71" s="97"/>
    </row>
    <row r="72" spans="1:17" s="11" customFormat="1" ht="18.899999999999999" customHeight="1" x14ac:dyDescent="0.25">
      <c r="A72" s="279">
        <v>66</v>
      </c>
      <c r="B72" s="95"/>
      <c r="C72" s="95"/>
      <c r="D72" s="96"/>
      <c r="E72" s="292"/>
      <c r="F72" s="97"/>
      <c r="G72" s="97"/>
      <c r="H72" s="347"/>
      <c r="I72" s="312"/>
      <c r="J72" s="276" t="e">
        <f>IF(AND(Q72="",#REF!&gt;0,#REF!&lt;5),K72,)</f>
        <v>#REF!</v>
      </c>
      <c r="K72" s="274" t="str">
        <f>IF(D72="","ZZZ9",IF(AND(#REF!&gt;0,#REF!&lt;5),D72&amp;#REF!,D72&amp;"9"))</f>
        <v>ZZZ9</v>
      </c>
      <c r="L72" s="278">
        <f t="shared" si="0"/>
        <v>999</v>
      </c>
      <c r="M72" s="311">
        <f t="shared" si="1"/>
        <v>999</v>
      </c>
      <c r="N72" s="306"/>
      <c r="O72" s="97"/>
      <c r="P72" s="114">
        <f t="shared" si="2"/>
        <v>999</v>
      </c>
      <c r="Q72" s="97"/>
    </row>
    <row r="73" spans="1:17" s="11" customFormat="1" ht="18.899999999999999" customHeight="1" x14ac:dyDescent="0.25">
      <c r="A73" s="279">
        <v>67</v>
      </c>
      <c r="B73" s="95"/>
      <c r="C73" s="95"/>
      <c r="D73" s="96"/>
      <c r="E73" s="292"/>
      <c r="F73" s="97"/>
      <c r="G73" s="97"/>
      <c r="H73" s="347"/>
      <c r="I73" s="312"/>
      <c r="J73" s="276" t="e">
        <f>IF(AND(Q73="",#REF!&gt;0,#REF!&lt;5),K73,)</f>
        <v>#REF!</v>
      </c>
      <c r="K73" s="274" t="str">
        <f>IF(D73="","ZZZ9",IF(AND(#REF!&gt;0,#REF!&lt;5),D73&amp;#REF!,D73&amp;"9"))</f>
        <v>ZZZ9</v>
      </c>
      <c r="L73" s="278">
        <f t="shared" si="0"/>
        <v>999</v>
      </c>
      <c r="M73" s="311">
        <f t="shared" si="1"/>
        <v>999</v>
      </c>
      <c r="N73" s="306"/>
      <c r="O73" s="97"/>
      <c r="P73" s="114">
        <f t="shared" si="2"/>
        <v>999</v>
      </c>
      <c r="Q73" s="97"/>
    </row>
    <row r="74" spans="1:17" s="11" customFormat="1" ht="18.899999999999999" customHeight="1" x14ac:dyDescent="0.25">
      <c r="A74" s="279">
        <v>68</v>
      </c>
      <c r="B74" s="95"/>
      <c r="C74" s="95"/>
      <c r="D74" s="96"/>
      <c r="E74" s="292"/>
      <c r="F74" s="97"/>
      <c r="G74" s="97"/>
      <c r="H74" s="347"/>
      <c r="I74" s="312"/>
      <c r="J74" s="276" t="e">
        <f>IF(AND(Q74="",#REF!&gt;0,#REF!&lt;5),K74,)</f>
        <v>#REF!</v>
      </c>
      <c r="K74" s="274" t="str">
        <f>IF(D74="","ZZZ9",IF(AND(#REF!&gt;0,#REF!&lt;5),D74&amp;#REF!,D74&amp;"9"))</f>
        <v>ZZZ9</v>
      </c>
      <c r="L74" s="278">
        <f t="shared" si="0"/>
        <v>999</v>
      </c>
      <c r="M74" s="311">
        <f t="shared" si="1"/>
        <v>999</v>
      </c>
      <c r="N74" s="306"/>
      <c r="O74" s="97"/>
      <c r="P74" s="114">
        <f t="shared" si="2"/>
        <v>999</v>
      </c>
      <c r="Q74" s="97"/>
    </row>
    <row r="75" spans="1:17" s="11" customFormat="1" ht="18.899999999999999" customHeight="1" x14ac:dyDescent="0.25">
      <c r="A75" s="279">
        <v>69</v>
      </c>
      <c r="B75" s="95"/>
      <c r="C75" s="95"/>
      <c r="D75" s="96"/>
      <c r="E75" s="292"/>
      <c r="F75" s="97"/>
      <c r="G75" s="97"/>
      <c r="H75" s="347"/>
      <c r="I75" s="312"/>
      <c r="J75" s="276" t="e">
        <f>IF(AND(Q75="",#REF!&gt;0,#REF!&lt;5),K75,)</f>
        <v>#REF!</v>
      </c>
      <c r="K75" s="274" t="str">
        <f>IF(D75="","ZZZ9",IF(AND(#REF!&gt;0,#REF!&lt;5),D75&amp;#REF!,D75&amp;"9"))</f>
        <v>ZZZ9</v>
      </c>
      <c r="L75" s="278">
        <f t="shared" si="0"/>
        <v>999</v>
      </c>
      <c r="M75" s="311">
        <f t="shared" si="1"/>
        <v>999</v>
      </c>
      <c r="N75" s="306"/>
      <c r="O75" s="97"/>
      <c r="P75" s="114">
        <f t="shared" si="2"/>
        <v>999</v>
      </c>
      <c r="Q75" s="97"/>
    </row>
    <row r="76" spans="1:17" s="11" customFormat="1" ht="18.899999999999999" customHeight="1" x14ac:dyDescent="0.25">
      <c r="A76" s="279">
        <v>70</v>
      </c>
      <c r="B76" s="95"/>
      <c r="C76" s="95"/>
      <c r="D76" s="96"/>
      <c r="E76" s="292"/>
      <c r="F76" s="97"/>
      <c r="G76" s="97"/>
      <c r="H76" s="347"/>
      <c r="I76" s="312"/>
      <c r="J76" s="276" t="e">
        <f>IF(AND(Q76="",#REF!&gt;0,#REF!&lt;5),K76,)</f>
        <v>#REF!</v>
      </c>
      <c r="K76" s="274" t="str">
        <f>IF(D76="","ZZZ9",IF(AND(#REF!&gt;0,#REF!&lt;5),D76&amp;#REF!,D76&amp;"9"))</f>
        <v>ZZZ9</v>
      </c>
      <c r="L76" s="278">
        <f t="shared" si="0"/>
        <v>999</v>
      </c>
      <c r="M76" s="311">
        <f t="shared" si="1"/>
        <v>999</v>
      </c>
      <c r="N76" s="306"/>
      <c r="O76" s="97"/>
      <c r="P76" s="114">
        <f t="shared" si="2"/>
        <v>999</v>
      </c>
      <c r="Q76" s="97"/>
    </row>
    <row r="77" spans="1:17" s="11" customFormat="1" ht="18.899999999999999" customHeight="1" x14ac:dyDescent="0.25">
      <c r="A77" s="279">
        <v>71</v>
      </c>
      <c r="B77" s="95"/>
      <c r="C77" s="95"/>
      <c r="D77" s="96"/>
      <c r="E77" s="292"/>
      <c r="F77" s="97"/>
      <c r="G77" s="97"/>
      <c r="H77" s="347"/>
      <c r="I77" s="312"/>
      <c r="J77" s="276" t="e">
        <f>IF(AND(Q77="",#REF!&gt;0,#REF!&lt;5),K77,)</f>
        <v>#REF!</v>
      </c>
      <c r="K77" s="274" t="str">
        <f>IF(D77="","ZZZ9",IF(AND(#REF!&gt;0,#REF!&lt;5),D77&amp;#REF!,D77&amp;"9"))</f>
        <v>ZZZ9</v>
      </c>
      <c r="L77" s="278">
        <f t="shared" si="0"/>
        <v>999</v>
      </c>
      <c r="M77" s="311">
        <f t="shared" si="1"/>
        <v>999</v>
      </c>
      <c r="N77" s="306"/>
      <c r="O77" s="97"/>
      <c r="P77" s="114">
        <f t="shared" si="2"/>
        <v>999</v>
      </c>
      <c r="Q77" s="97"/>
    </row>
    <row r="78" spans="1:17" s="11" customFormat="1" ht="18.899999999999999" customHeight="1" x14ac:dyDescent="0.25">
      <c r="A78" s="279">
        <v>72</v>
      </c>
      <c r="B78" s="95"/>
      <c r="C78" s="95"/>
      <c r="D78" s="96"/>
      <c r="E78" s="292"/>
      <c r="F78" s="97"/>
      <c r="G78" s="97"/>
      <c r="H78" s="347"/>
      <c r="I78" s="312"/>
      <c r="J78" s="276" t="e">
        <f>IF(AND(Q78="",#REF!&gt;0,#REF!&lt;5),K78,)</f>
        <v>#REF!</v>
      </c>
      <c r="K78" s="274" t="str">
        <f>IF(D78="","ZZZ9",IF(AND(#REF!&gt;0,#REF!&lt;5),D78&amp;#REF!,D78&amp;"9"))</f>
        <v>ZZZ9</v>
      </c>
      <c r="L78" s="278">
        <f t="shared" si="0"/>
        <v>999</v>
      </c>
      <c r="M78" s="311">
        <f t="shared" si="1"/>
        <v>999</v>
      </c>
      <c r="N78" s="306"/>
      <c r="O78" s="97"/>
      <c r="P78" s="114">
        <f t="shared" si="2"/>
        <v>999</v>
      </c>
      <c r="Q78" s="97"/>
    </row>
    <row r="79" spans="1:17" s="11" customFormat="1" ht="18.899999999999999" customHeight="1" x14ac:dyDescent="0.25">
      <c r="A79" s="279">
        <v>73</v>
      </c>
      <c r="B79" s="95"/>
      <c r="C79" s="95"/>
      <c r="D79" s="96"/>
      <c r="E79" s="292"/>
      <c r="F79" s="97"/>
      <c r="G79" s="97"/>
      <c r="H79" s="347"/>
      <c r="I79" s="312"/>
      <c r="J79" s="276" t="e">
        <f>IF(AND(Q79="",#REF!&gt;0,#REF!&lt;5),K79,)</f>
        <v>#REF!</v>
      </c>
      <c r="K79" s="274" t="str">
        <f>IF(D79="","ZZZ9",IF(AND(#REF!&gt;0,#REF!&lt;5),D79&amp;#REF!,D79&amp;"9"))</f>
        <v>ZZZ9</v>
      </c>
      <c r="L79" s="278">
        <f t="shared" si="0"/>
        <v>999</v>
      </c>
      <c r="M79" s="311">
        <f t="shared" si="1"/>
        <v>999</v>
      </c>
      <c r="N79" s="306"/>
      <c r="O79" s="97"/>
      <c r="P79" s="114">
        <f t="shared" si="2"/>
        <v>999</v>
      </c>
      <c r="Q79" s="97"/>
    </row>
    <row r="80" spans="1:17" s="11" customFormat="1" ht="18.899999999999999" customHeight="1" x14ac:dyDescent="0.25">
      <c r="A80" s="279">
        <v>74</v>
      </c>
      <c r="B80" s="95"/>
      <c r="C80" s="95"/>
      <c r="D80" s="96"/>
      <c r="E80" s="292"/>
      <c r="F80" s="97"/>
      <c r="G80" s="97"/>
      <c r="H80" s="347"/>
      <c r="I80" s="312"/>
      <c r="J80" s="276" t="e">
        <f>IF(AND(Q80="",#REF!&gt;0,#REF!&lt;5),K80,)</f>
        <v>#REF!</v>
      </c>
      <c r="K80" s="274" t="str">
        <f>IF(D80="","ZZZ9",IF(AND(#REF!&gt;0,#REF!&lt;5),D80&amp;#REF!,D80&amp;"9"))</f>
        <v>ZZZ9</v>
      </c>
      <c r="L80" s="278">
        <f t="shared" si="0"/>
        <v>999</v>
      </c>
      <c r="M80" s="311">
        <f t="shared" si="1"/>
        <v>999</v>
      </c>
      <c r="N80" s="306"/>
      <c r="O80" s="97"/>
      <c r="P80" s="114">
        <f t="shared" si="2"/>
        <v>999</v>
      </c>
      <c r="Q80" s="97"/>
    </row>
    <row r="81" spans="1:17" s="11" customFormat="1" ht="18.899999999999999" customHeight="1" x14ac:dyDescent="0.25">
      <c r="A81" s="279">
        <v>75</v>
      </c>
      <c r="B81" s="95"/>
      <c r="C81" s="95"/>
      <c r="D81" s="96"/>
      <c r="E81" s="292"/>
      <c r="F81" s="97"/>
      <c r="G81" s="97"/>
      <c r="H81" s="347"/>
      <c r="I81" s="312"/>
      <c r="J81" s="276" t="e">
        <f>IF(AND(Q81="",#REF!&gt;0,#REF!&lt;5),K81,)</f>
        <v>#REF!</v>
      </c>
      <c r="K81" s="274" t="str">
        <f>IF(D81="","ZZZ9",IF(AND(#REF!&gt;0,#REF!&lt;5),D81&amp;#REF!,D81&amp;"9"))</f>
        <v>ZZZ9</v>
      </c>
      <c r="L81" s="278">
        <f t="shared" si="0"/>
        <v>999</v>
      </c>
      <c r="M81" s="311">
        <f t="shared" si="1"/>
        <v>999</v>
      </c>
      <c r="N81" s="306"/>
      <c r="O81" s="97"/>
      <c r="P81" s="114">
        <f t="shared" si="2"/>
        <v>999</v>
      </c>
      <c r="Q81" s="97"/>
    </row>
    <row r="82" spans="1:17" s="11" customFormat="1" ht="18.899999999999999" customHeight="1" x14ac:dyDescent="0.25">
      <c r="A82" s="279">
        <v>76</v>
      </c>
      <c r="B82" s="95"/>
      <c r="C82" s="95"/>
      <c r="D82" s="96"/>
      <c r="E82" s="292"/>
      <c r="F82" s="97"/>
      <c r="G82" s="97"/>
      <c r="H82" s="347"/>
      <c r="I82" s="312"/>
      <c r="J82" s="276" t="e">
        <f>IF(AND(Q82="",#REF!&gt;0,#REF!&lt;5),K82,)</f>
        <v>#REF!</v>
      </c>
      <c r="K82" s="274" t="str">
        <f>IF(D82="","ZZZ9",IF(AND(#REF!&gt;0,#REF!&lt;5),D82&amp;#REF!,D82&amp;"9"))</f>
        <v>ZZZ9</v>
      </c>
      <c r="L82" s="278">
        <f t="shared" si="0"/>
        <v>999</v>
      </c>
      <c r="M82" s="311">
        <f t="shared" si="1"/>
        <v>999</v>
      </c>
      <c r="N82" s="306"/>
      <c r="O82" s="97"/>
      <c r="P82" s="114">
        <f t="shared" si="2"/>
        <v>999</v>
      </c>
      <c r="Q82" s="97"/>
    </row>
    <row r="83" spans="1:17" s="11" customFormat="1" ht="18.899999999999999" customHeight="1" x14ac:dyDescent="0.25">
      <c r="A83" s="279">
        <v>77</v>
      </c>
      <c r="B83" s="95"/>
      <c r="C83" s="95"/>
      <c r="D83" s="96"/>
      <c r="E83" s="292"/>
      <c r="F83" s="97"/>
      <c r="G83" s="97"/>
      <c r="H83" s="347"/>
      <c r="I83" s="312"/>
      <c r="J83" s="276" t="e">
        <f>IF(AND(Q83="",#REF!&gt;0,#REF!&lt;5),K83,)</f>
        <v>#REF!</v>
      </c>
      <c r="K83" s="274" t="str">
        <f>IF(D83="","ZZZ9",IF(AND(#REF!&gt;0,#REF!&lt;5),D83&amp;#REF!,D83&amp;"9"))</f>
        <v>ZZZ9</v>
      </c>
      <c r="L83" s="278">
        <f t="shared" si="0"/>
        <v>999</v>
      </c>
      <c r="M83" s="311">
        <f t="shared" si="1"/>
        <v>999</v>
      </c>
      <c r="N83" s="306"/>
      <c r="O83" s="97"/>
      <c r="P83" s="114">
        <f t="shared" si="2"/>
        <v>999</v>
      </c>
      <c r="Q83" s="97"/>
    </row>
    <row r="84" spans="1:17" s="11" customFormat="1" ht="18.899999999999999" customHeight="1" x14ac:dyDescent="0.25">
      <c r="A84" s="279">
        <v>78</v>
      </c>
      <c r="B84" s="95"/>
      <c r="C84" s="95"/>
      <c r="D84" s="96"/>
      <c r="E84" s="292"/>
      <c r="F84" s="97"/>
      <c r="G84" s="97"/>
      <c r="H84" s="347"/>
      <c r="I84" s="312"/>
      <c r="J84" s="276" t="e">
        <f>IF(AND(Q84="",#REF!&gt;0,#REF!&lt;5),K84,)</f>
        <v>#REF!</v>
      </c>
      <c r="K84" s="274" t="str">
        <f>IF(D84="","ZZZ9",IF(AND(#REF!&gt;0,#REF!&lt;5),D84&amp;#REF!,D84&amp;"9"))</f>
        <v>ZZZ9</v>
      </c>
      <c r="L84" s="278">
        <f t="shared" si="0"/>
        <v>999</v>
      </c>
      <c r="M84" s="311">
        <f t="shared" si="1"/>
        <v>999</v>
      </c>
      <c r="N84" s="306"/>
      <c r="O84" s="97"/>
      <c r="P84" s="114">
        <f t="shared" si="2"/>
        <v>999</v>
      </c>
      <c r="Q84" s="97"/>
    </row>
    <row r="85" spans="1:17" s="11" customFormat="1" ht="18.899999999999999" customHeight="1" x14ac:dyDescent="0.25">
      <c r="A85" s="279">
        <v>79</v>
      </c>
      <c r="B85" s="95"/>
      <c r="C85" s="95"/>
      <c r="D85" s="96"/>
      <c r="E85" s="292"/>
      <c r="F85" s="97"/>
      <c r="G85" s="97"/>
      <c r="H85" s="347"/>
      <c r="I85" s="312"/>
      <c r="J85" s="276" t="e">
        <f>IF(AND(Q85="",#REF!&gt;0,#REF!&lt;5),K85,)</f>
        <v>#REF!</v>
      </c>
      <c r="K85" s="274" t="str">
        <f>IF(D85="","ZZZ9",IF(AND(#REF!&gt;0,#REF!&lt;5),D85&amp;#REF!,D85&amp;"9"))</f>
        <v>ZZZ9</v>
      </c>
      <c r="L85" s="278">
        <f t="shared" si="0"/>
        <v>999</v>
      </c>
      <c r="M85" s="311">
        <f t="shared" si="1"/>
        <v>999</v>
      </c>
      <c r="N85" s="306"/>
      <c r="O85" s="97"/>
      <c r="P85" s="114">
        <f t="shared" si="2"/>
        <v>999</v>
      </c>
      <c r="Q85" s="97"/>
    </row>
    <row r="86" spans="1:17" s="11" customFormat="1" ht="18.899999999999999" customHeight="1" x14ac:dyDescent="0.25">
      <c r="A86" s="279">
        <v>80</v>
      </c>
      <c r="B86" s="95"/>
      <c r="C86" s="95"/>
      <c r="D86" s="96"/>
      <c r="E86" s="292"/>
      <c r="F86" s="97"/>
      <c r="G86" s="97"/>
      <c r="H86" s="347"/>
      <c r="I86" s="312"/>
      <c r="J86" s="276" t="e">
        <f>IF(AND(Q86="",#REF!&gt;0,#REF!&lt;5),K86,)</f>
        <v>#REF!</v>
      </c>
      <c r="K86" s="274" t="str">
        <f>IF(D86="","ZZZ9",IF(AND(#REF!&gt;0,#REF!&lt;5),D86&amp;#REF!,D86&amp;"9"))</f>
        <v>ZZZ9</v>
      </c>
      <c r="L86" s="278">
        <f t="shared" si="0"/>
        <v>999</v>
      </c>
      <c r="M86" s="311">
        <f t="shared" si="1"/>
        <v>999</v>
      </c>
      <c r="N86" s="306"/>
      <c r="O86" s="97"/>
      <c r="P86" s="114">
        <f t="shared" si="2"/>
        <v>999</v>
      </c>
      <c r="Q86" s="97"/>
    </row>
    <row r="87" spans="1:17" s="11" customFormat="1" ht="18.899999999999999" customHeight="1" x14ac:dyDescent="0.25">
      <c r="A87" s="279">
        <v>81</v>
      </c>
      <c r="B87" s="95"/>
      <c r="C87" s="95"/>
      <c r="D87" s="96"/>
      <c r="E87" s="292"/>
      <c r="F87" s="97"/>
      <c r="G87" s="97"/>
      <c r="H87" s="347"/>
      <c r="I87" s="312"/>
      <c r="J87" s="276" t="e">
        <f>IF(AND(Q87="",#REF!&gt;0,#REF!&lt;5),K87,)</f>
        <v>#REF!</v>
      </c>
      <c r="K87" s="274" t="str">
        <f>IF(D87="","ZZZ9",IF(AND(#REF!&gt;0,#REF!&lt;5),D87&amp;#REF!,D87&amp;"9"))</f>
        <v>ZZZ9</v>
      </c>
      <c r="L87" s="278">
        <f t="shared" si="0"/>
        <v>999</v>
      </c>
      <c r="M87" s="311">
        <f t="shared" si="1"/>
        <v>999</v>
      </c>
      <c r="N87" s="306"/>
      <c r="O87" s="97"/>
      <c r="P87" s="114">
        <f t="shared" si="2"/>
        <v>999</v>
      </c>
      <c r="Q87" s="97"/>
    </row>
    <row r="88" spans="1:17" s="11" customFormat="1" ht="18.899999999999999" customHeight="1" x14ac:dyDescent="0.25">
      <c r="A88" s="279">
        <v>82</v>
      </c>
      <c r="B88" s="95"/>
      <c r="C88" s="95"/>
      <c r="D88" s="96"/>
      <c r="E88" s="292"/>
      <c r="F88" s="97"/>
      <c r="G88" s="97"/>
      <c r="H88" s="347"/>
      <c r="I88" s="312"/>
      <c r="J88" s="276" t="e">
        <f>IF(AND(Q88="",#REF!&gt;0,#REF!&lt;5),K88,)</f>
        <v>#REF!</v>
      </c>
      <c r="K88" s="274" t="str">
        <f>IF(D88="","ZZZ9",IF(AND(#REF!&gt;0,#REF!&lt;5),D88&amp;#REF!,D88&amp;"9"))</f>
        <v>ZZZ9</v>
      </c>
      <c r="L88" s="278">
        <f t="shared" si="0"/>
        <v>999</v>
      </c>
      <c r="M88" s="311">
        <f t="shared" si="1"/>
        <v>999</v>
      </c>
      <c r="N88" s="306"/>
      <c r="O88" s="97"/>
      <c r="P88" s="114">
        <f t="shared" si="2"/>
        <v>999</v>
      </c>
      <c r="Q88" s="97"/>
    </row>
    <row r="89" spans="1:17" s="11" customFormat="1" ht="18.899999999999999" customHeight="1" x14ac:dyDescent="0.25">
      <c r="A89" s="279">
        <v>83</v>
      </c>
      <c r="B89" s="95"/>
      <c r="C89" s="95"/>
      <c r="D89" s="96"/>
      <c r="E89" s="292"/>
      <c r="F89" s="97"/>
      <c r="G89" s="97"/>
      <c r="H89" s="347"/>
      <c r="I89" s="312"/>
      <c r="J89" s="276" t="e">
        <f>IF(AND(Q89="",#REF!&gt;0,#REF!&lt;5),K89,)</f>
        <v>#REF!</v>
      </c>
      <c r="K89" s="274" t="str">
        <f>IF(D89="","ZZZ9",IF(AND(#REF!&gt;0,#REF!&lt;5),D89&amp;#REF!,D89&amp;"9"))</f>
        <v>ZZZ9</v>
      </c>
      <c r="L89" s="278">
        <f t="shared" si="0"/>
        <v>999</v>
      </c>
      <c r="M89" s="311">
        <f t="shared" si="1"/>
        <v>999</v>
      </c>
      <c r="N89" s="306"/>
      <c r="O89" s="97"/>
      <c r="P89" s="114">
        <f t="shared" si="2"/>
        <v>999</v>
      </c>
      <c r="Q89" s="97"/>
    </row>
    <row r="90" spans="1:17" s="11" customFormat="1" ht="18.899999999999999" customHeight="1" x14ac:dyDescent="0.25">
      <c r="A90" s="279">
        <v>84</v>
      </c>
      <c r="B90" s="95"/>
      <c r="C90" s="95"/>
      <c r="D90" s="96"/>
      <c r="E90" s="292"/>
      <c r="F90" s="97"/>
      <c r="G90" s="97"/>
      <c r="H90" s="347"/>
      <c r="I90" s="312"/>
      <c r="J90" s="276" t="e">
        <f>IF(AND(Q90="",#REF!&gt;0,#REF!&lt;5),K90,)</f>
        <v>#REF!</v>
      </c>
      <c r="K90" s="274" t="str">
        <f>IF(D90="","ZZZ9",IF(AND(#REF!&gt;0,#REF!&lt;5),D90&amp;#REF!,D90&amp;"9"))</f>
        <v>ZZZ9</v>
      </c>
      <c r="L90" s="278">
        <f t="shared" si="0"/>
        <v>999</v>
      </c>
      <c r="M90" s="311">
        <f t="shared" si="1"/>
        <v>999</v>
      </c>
      <c r="N90" s="306"/>
      <c r="O90" s="97"/>
      <c r="P90" s="114">
        <f t="shared" si="2"/>
        <v>999</v>
      </c>
      <c r="Q90" s="97"/>
    </row>
    <row r="91" spans="1:17" s="11" customFormat="1" ht="18.899999999999999" customHeight="1" x14ac:dyDescent="0.25">
      <c r="A91" s="279">
        <v>85</v>
      </c>
      <c r="B91" s="95"/>
      <c r="C91" s="95"/>
      <c r="D91" s="96"/>
      <c r="E91" s="292"/>
      <c r="F91" s="97"/>
      <c r="G91" s="97"/>
      <c r="H91" s="347"/>
      <c r="I91" s="312"/>
      <c r="J91" s="276" t="e">
        <f>IF(AND(Q91="",#REF!&gt;0,#REF!&lt;5),K91,)</f>
        <v>#REF!</v>
      </c>
      <c r="K91" s="274" t="str">
        <f>IF(D91="","ZZZ9",IF(AND(#REF!&gt;0,#REF!&lt;5),D91&amp;#REF!,D91&amp;"9"))</f>
        <v>ZZZ9</v>
      </c>
      <c r="L91" s="278">
        <f t="shared" si="0"/>
        <v>999</v>
      </c>
      <c r="M91" s="311">
        <f t="shared" si="1"/>
        <v>999</v>
      </c>
      <c r="N91" s="306"/>
      <c r="O91" s="97"/>
      <c r="P91" s="114">
        <f t="shared" si="2"/>
        <v>999</v>
      </c>
      <c r="Q91" s="97"/>
    </row>
    <row r="92" spans="1:17" s="11" customFormat="1" ht="18.899999999999999" customHeight="1" x14ac:dyDescent="0.25">
      <c r="A92" s="279">
        <v>86</v>
      </c>
      <c r="B92" s="95"/>
      <c r="C92" s="95"/>
      <c r="D92" s="96"/>
      <c r="E92" s="292"/>
      <c r="F92" s="97"/>
      <c r="G92" s="97"/>
      <c r="H92" s="347"/>
      <c r="I92" s="312"/>
      <c r="J92" s="276" t="e">
        <f>IF(AND(Q92="",#REF!&gt;0,#REF!&lt;5),K92,)</f>
        <v>#REF!</v>
      </c>
      <c r="K92" s="274" t="str">
        <f>IF(D92="","ZZZ9",IF(AND(#REF!&gt;0,#REF!&lt;5),D92&amp;#REF!,D92&amp;"9"))</f>
        <v>ZZZ9</v>
      </c>
      <c r="L92" s="278">
        <f t="shared" si="0"/>
        <v>999</v>
      </c>
      <c r="M92" s="311">
        <f t="shared" si="1"/>
        <v>999</v>
      </c>
      <c r="N92" s="306"/>
      <c r="O92" s="97"/>
      <c r="P92" s="114">
        <f t="shared" si="2"/>
        <v>999</v>
      </c>
      <c r="Q92" s="97"/>
    </row>
    <row r="93" spans="1:17" s="11" customFormat="1" ht="18.899999999999999" customHeight="1" x14ac:dyDescent="0.25">
      <c r="A93" s="279">
        <v>87</v>
      </c>
      <c r="B93" s="95"/>
      <c r="C93" s="95"/>
      <c r="D93" s="96"/>
      <c r="E93" s="292"/>
      <c r="F93" s="97"/>
      <c r="G93" s="97"/>
      <c r="H93" s="347"/>
      <c r="I93" s="312"/>
      <c r="J93" s="276" t="e">
        <f>IF(AND(Q93="",#REF!&gt;0,#REF!&lt;5),K93,)</f>
        <v>#REF!</v>
      </c>
      <c r="K93" s="274" t="str">
        <f>IF(D93="","ZZZ9",IF(AND(#REF!&gt;0,#REF!&lt;5),D93&amp;#REF!,D93&amp;"9"))</f>
        <v>ZZZ9</v>
      </c>
      <c r="L93" s="278">
        <f t="shared" si="0"/>
        <v>999</v>
      </c>
      <c r="M93" s="311">
        <f t="shared" si="1"/>
        <v>999</v>
      </c>
      <c r="N93" s="306"/>
      <c r="O93" s="97"/>
      <c r="P93" s="114">
        <f t="shared" si="2"/>
        <v>999</v>
      </c>
      <c r="Q93" s="97"/>
    </row>
    <row r="94" spans="1:17" s="11" customFormat="1" ht="18.899999999999999" customHeight="1" x14ac:dyDescent="0.25">
      <c r="A94" s="279">
        <v>88</v>
      </c>
      <c r="B94" s="95"/>
      <c r="C94" s="95"/>
      <c r="D94" s="96"/>
      <c r="E94" s="292"/>
      <c r="F94" s="97"/>
      <c r="G94" s="97"/>
      <c r="H94" s="347"/>
      <c r="I94" s="312"/>
      <c r="J94" s="276" t="e">
        <f>IF(AND(Q94="",#REF!&gt;0,#REF!&lt;5),K94,)</f>
        <v>#REF!</v>
      </c>
      <c r="K94" s="274" t="str">
        <f>IF(D94="","ZZZ9",IF(AND(#REF!&gt;0,#REF!&lt;5),D94&amp;#REF!,D94&amp;"9"))</f>
        <v>ZZZ9</v>
      </c>
      <c r="L94" s="278">
        <f t="shared" si="0"/>
        <v>999</v>
      </c>
      <c r="M94" s="311">
        <f t="shared" si="1"/>
        <v>999</v>
      </c>
      <c r="N94" s="306"/>
      <c r="O94" s="97"/>
      <c r="P94" s="114">
        <f t="shared" si="2"/>
        <v>999</v>
      </c>
      <c r="Q94" s="97"/>
    </row>
    <row r="95" spans="1:17" s="11" customFormat="1" ht="18.899999999999999" customHeight="1" x14ac:dyDescent="0.25">
      <c r="A95" s="279">
        <v>89</v>
      </c>
      <c r="B95" s="95"/>
      <c r="C95" s="95"/>
      <c r="D95" s="96"/>
      <c r="E95" s="292"/>
      <c r="F95" s="97"/>
      <c r="G95" s="97"/>
      <c r="H95" s="347"/>
      <c r="I95" s="312"/>
      <c r="J95" s="276" t="e">
        <f>IF(AND(Q95="",#REF!&gt;0,#REF!&lt;5),K95,)</f>
        <v>#REF!</v>
      </c>
      <c r="K95" s="274" t="str">
        <f>IF(D95="","ZZZ9",IF(AND(#REF!&gt;0,#REF!&lt;5),D95&amp;#REF!,D95&amp;"9"))</f>
        <v>ZZZ9</v>
      </c>
      <c r="L95" s="278">
        <f t="shared" si="0"/>
        <v>999</v>
      </c>
      <c r="M95" s="311">
        <f t="shared" si="1"/>
        <v>999</v>
      </c>
      <c r="N95" s="306"/>
      <c r="O95" s="97"/>
      <c r="P95" s="114">
        <f t="shared" si="2"/>
        <v>999</v>
      </c>
      <c r="Q95" s="97"/>
    </row>
    <row r="96" spans="1:17" s="11" customFormat="1" ht="18.899999999999999" customHeight="1" x14ac:dyDescent="0.25">
      <c r="A96" s="279">
        <v>90</v>
      </c>
      <c r="B96" s="95"/>
      <c r="C96" s="95"/>
      <c r="D96" s="96"/>
      <c r="E96" s="292"/>
      <c r="F96" s="97"/>
      <c r="G96" s="97"/>
      <c r="H96" s="347"/>
      <c r="I96" s="312"/>
      <c r="J96" s="276" t="e">
        <f>IF(AND(Q96="",#REF!&gt;0,#REF!&lt;5),K96,)</f>
        <v>#REF!</v>
      </c>
      <c r="K96" s="274" t="str">
        <f>IF(D96="","ZZZ9",IF(AND(#REF!&gt;0,#REF!&lt;5),D96&amp;#REF!,D96&amp;"9"))</f>
        <v>ZZZ9</v>
      </c>
      <c r="L96" s="278">
        <f t="shared" si="0"/>
        <v>999</v>
      </c>
      <c r="M96" s="311">
        <f t="shared" si="1"/>
        <v>999</v>
      </c>
      <c r="N96" s="306"/>
      <c r="O96" s="97"/>
      <c r="P96" s="114">
        <f t="shared" si="2"/>
        <v>999</v>
      </c>
      <c r="Q96" s="97"/>
    </row>
    <row r="97" spans="1:17" s="11" customFormat="1" ht="18.899999999999999" customHeight="1" x14ac:dyDescent="0.25">
      <c r="A97" s="279">
        <v>91</v>
      </c>
      <c r="B97" s="95"/>
      <c r="C97" s="95"/>
      <c r="D97" s="96"/>
      <c r="E97" s="292"/>
      <c r="F97" s="97"/>
      <c r="G97" s="97"/>
      <c r="H97" s="347"/>
      <c r="I97" s="312"/>
      <c r="J97" s="276" t="e">
        <f>IF(AND(Q97="",#REF!&gt;0,#REF!&lt;5),K97,)</f>
        <v>#REF!</v>
      </c>
      <c r="K97" s="274" t="str">
        <f>IF(D97="","ZZZ9",IF(AND(#REF!&gt;0,#REF!&lt;5),D97&amp;#REF!,D97&amp;"9"))</f>
        <v>ZZZ9</v>
      </c>
      <c r="L97" s="278">
        <f t="shared" si="0"/>
        <v>999</v>
      </c>
      <c r="M97" s="311">
        <f t="shared" si="1"/>
        <v>999</v>
      </c>
      <c r="N97" s="306"/>
      <c r="O97" s="97"/>
      <c r="P97" s="114">
        <f t="shared" si="2"/>
        <v>999</v>
      </c>
      <c r="Q97" s="97"/>
    </row>
    <row r="98" spans="1:17" s="11" customFormat="1" ht="18.899999999999999" customHeight="1" x14ac:dyDescent="0.25">
      <c r="A98" s="279">
        <v>92</v>
      </c>
      <c r="B98" s="95"/>
      <c r="C98" s="95"/>
      <c r="D98" s="96"/>
      <c r="E98" s="292"/>
      <c r="F98" s="97"/>
      <c r="G98" s="97"/>
      <c r="H98" s="347"/>
      <c r="I98" s="312"/>
      <c r="J98" s="276" t="e">
        <f>IF(AND(Q98="",#REF!&gt;0,#REF!&lt;5),K98,)</f>
        <v>#REF!</v>
      </c>
      <c r="K98" s="274" t="str">
        <f>IF(D98="","ZZZ9",IF(AND(#REF!&gt;0,#REF!&lt;5),D98&amp;#REF!,D98&amp;"9"))</f>
        <v>ZZZ9</v>
      </c>
      <c r="L98" s="278">
        <f t="shared" si="0"/>
        <v>999</v>
      </c>
      <c r="M98" s="311">
        <f t="shared" si="1"/>
        <v>999</v>
      </c>
      <c r="N98" s="306"/>
      <c r="O98" s="97"/>
      <c r="P98" s="114">
        <f t="shared" si="2"/>
        <v>999</v>
      </c>
      <c r="Q98" s="97"/>
    </row>
    <row r="99" spans="1:17" s="11" customFormat="1" ht="18.899999999999999" customHeight="1" x14ac:dyDescent="0.25">
      <c r="A99" s="279">
        <v>93</v>
      </c>
      <c r="B99" s="95"/>
      <c r="C99" s="95"/>
      <c r="D99" s="96"/>
      <c r="E99" s="292"/>
      <c r="F99" s="97"/>
      <c r="G99" s="97"/>
      <c r="H99" s="347"/>
      <c r="I99" s="312"/>
      <c r="J99" s="276" t="e">
        <f>IF(AND(Q99="",#REF!&gt;0,#REF!&lt;5),K99,)</f>
        <v>#REF!</v>
      </c>
      <c r="K99" s="274" t="str">
        <f>IF(D99="","ZZZ9",IF(AND(#REF!&gt;0,#REF!&lt;5),D99&amp;#REF!,D99&amp;"9"))</f>
        <v>ZZZ9</v>
      </c>
      <c r="L99" s="278">
        <f t="shared" si="0"/>
        <v>999</v>
      </c>
      <c r="M99" s="311">
        <f t="shared" si="1"/>
        <v>999</v>
      </c>
      <c r="N99" s="306"/>
      <c r="O99" s="97"/>
      <c r="P99" s="114">
        <f t="shared" si="2"/>
        <v>999</v>
      </c>
      <c r="Q99" s="97"/>
    </row>
    <row r="100" spans="1:17" s="11" customFormat="1" ht="18.899999999999999" customHeight="1" x14ac:dyDescent="0.25">
      <c r="A100" s="279">
        <v>94</v>
      </c>
      <c r="B100" s="95"/>
      <c r="C100" s="95"/>
      <c r="D100" s="96"/>
      <c r="E100" s="292"/>
      <c r="F100" s="97"/>
      <c r="G100" s="97"/>
      <c r="H100" s="347"/>
      <c r="I100" s="312"/>
      <c r="J100" s="276" t="e">
        <f>IF(AND(Q100="",#REF!&gt;0,#REF!&lt;5),K100,)</f>
        <v>#REF!</v>
      </c>
      <c r="K100" s="274" t="str">
        <f>IF(D100="","ZZZ9",IF(AND(#REF!&gt;0,#REF!&lt;5),D100&amp;#REF!,D100&amp;"9"))</f>
        <v>ZZZ9</v>
      </c>
      <c r="L100" s="278">
        <f t="shared" si="0"/>
        <v>999</v>
      </c>
      <c r="M100" s="311">
        <f t="shared" si="1"/>
        <v>999</v>
      </c>
      <c r="N100" s="306"/>
      <c r="O100" s="97"/>
      <c r="P100" s="114">
        <f t="shared" si="2"/>
        <v>999</v>
      </c>
      <c r="Q100" s="97"/>
    </row>
    <row r="101" spans="1:17" s="11" customFormat="1" ht="18.899999999999999" customHeight="1" x14ac:dyDescent="0.25">
      <c r="A101" s="279">
        <v>95</v>
      </c>
      <c r="B101" s="95"/>
      <c r="C101" s="95"/>
      <c r="D101" s="96"/>
      <c r="E101" s="292"/>
      <c r="F101" s="97"/>
      <c r="G101" s="97"/>
      <c r="H101" s="347"/>
      <c r="I101" s="312"/>
      <c r="J101" s="276" t="e">
        <f>IF(AND(Q101="",#REF!&gt;0,#REF!&lt;5),K101,)</f>
        <v>#REF!</v>
      </c>
      <c r="K101" s="274" t="str">
        <f>IF(D101="","ZZZ9",IF(AND(#REF!&gt;0,#REF!&lt;5),D101&amp;#REF!,D101&amp;"9"))</f>
        <v>ZZZ9</v>
      </c>
      <c r="L101" s="278">
        <f t="shared" si="0"/>
        <v>999</v>
      </c>
      <c r="M101" s="311">
        <f t="shared" si="1"/>
        <v>999</v>
      </c>
      <c r="N101" s="306"/>
      <c r="O101" s="97"/>
      <c r="P101" s="114">
        <f t="shared" si="2"/>
        <v>999</v>
      </c>
      <c r="Q101" s="97"/>
    </row>
    <row r="102" spans="1:17" s="11" customFormat="1" ht="18.899999999999999" customHeight="1" x14ac:dyDescent="0.25">
      <c r="A102" s="279">
        <v>96</v>
      </c>
      <c r="B102" s="95"/>
      <c r="C102" s="95"/>
      <c r="D102" s="96"/>
      <c r="E102" s="292"/>
      <c r="F102" s="97"/>
      <c r="G102" s="97"/>
      <c r="H102" s="347"/>
      <c r="I102" s="312"/>
      <c r="J102" s="276" t="e">
        <f>IF(AND(Q102="",#REF!&gt;0,#REF!&lt;5),K102,)</f>
        <v>#REF!</v>
      </c>
      <c r="K102" s="274" t="str">
        <f>IF(D102="","ZZZ9",IF(AND(#REF!&gt;0,#REF!&lt;5),D102&amp;#REF!,D102&amp;"9"))</f>
        <v>ZZZ9</v>
      </c>
      <c r="L102" s="278">
        <f t="shared" si="0"/>
        <v>999</v>
      </c>
      <c r="M102" s="311">
        <f t="shared" si="1"/>
        <v>999</v>
      </c>
      <c r="N102" s="306"/>
      <c r="O102" s="97"/>
      <c r="P102" s="114">
        <f t="shared" si="2"/>
        <v>999</v>
      </c>
      <c r="Q102" s="97"/>
    </row>
    <row r="103" spans="1:17" s="11" customFormat="1" ht="18.899999999999999" customHeight="1" x14ac:dyDescent="0.25">
      <c r="A103" s="279">
        <v>97</v>
      </c>
      <c r="B103" s="95"/>
      <c r="C103" s="95"/>
      <c r="D103" s="96"/>
      <c r="E103" s="292"/>
      <c r="F103" s="97"/>
      <c r="G103" s="97"/>
      <c r="H103" s="347"/>
      <c r="I103" s="312"/>
      <c r="J103" s="276" t="e">
        <f>IF(AND(Q103="",#REF!&gt;0,#REF!&lt;5),K103,)</f>
        <v>#REF!</v>
      </c>
      <c r="K103" s="274" t="str">
        <f>IF(D103="","ZZZ9",IF(AND(#REF!&gt;0,#REF!&lt;5),D103&amp;#REF!,D103&amp;"9"))</f>
        <v>ZZZ9</v>
      </c>
      <c r="L103" s="278">
        <f t="shared" si="0"/>
        <v>999</v>
      </c>
      <c r="M103" s="311">
        <f t="shared" si="1"/>
        <v>999</v>
      </c>
      <c r="N103" s="306"/>
      <c r="O103" s="97"/>
      <c r="P103" s="114">
        <f t="shared" si="2"/>
        <v>999</v>
      </c>
      <c r="Q103" s="97"/>
    </row>
    <row r="104" spans="1:17" s="11" customFormat="1" ht="18.899999999999999" customHeight="1" x14ac:dyDescent="0.25">
      <c r="A104" s="279">
        <v>98</v>
      </c>
      <c r="B104" s="95"/>
      <c r="C104" s="95"/>
      <c r="D104" s="96"/>
      <c r="E104" s="292"/>
      <c r="F104" s="97"/>
      <c r="G104" s="97"/>
      <c r="H104" s="347"/>
      <c r="I104" s="312"/>
      <c r="J104" s="276" t="e">
        <f>IF(AND(Q104="",#REF!&gt;0,#REF!&lt;5),K104,)</f>
        <v>#REF!</v>
      </c>
      <c r="K104" s="274" t="str">
        <f>IF(D104="","ZZZ9",IF(AND(#REF!&gt;0,#REF!&lt;5),D104&amp;#REF!,D104&amp;"9"))</f>
        <v>ZZZ9</v>
      </c>
      <c r="L104" s="278">
        <f t="shared" ref="L104:L156" si="3">IF(Q104="",999,Q104)</f>
        <v>999</v>
      </c>
      <c r="M104" s="311">
        <f t="shared" ref="M104:M156" si="4">IF(P104=999,999,1)</f>
        <v>999</v>
      </c>
      <c r="N104" s="306"/>
      <c r="O104" s="97"/>
      <c r="P104" s="114">
        <f t="shared" ref="P104:P156" si="5">IF(N104="DA",1,IF(N104="WC",2,IF(N104="SE",3,IF(N104="Q",4,IF(N104="LL",5,999)))))</f>
        <v>999</v>
      </c>
      <c r="Q104" s="97"/>
    </row>
    <row r="105" spans="1:17" s="11" customFormat="1" ht="18.899999999999999" customHeight="1" x14ac:dyDescent="0.25">
      <c r="A105" s="279">
        <v>99</v>
      </c>
      <c r="B105" s="95"/>
      <c r="C105" s="95"/>
      <c r="D105" s="96"/>
      <c r="E105" s="292"/>
      <c r="F105" s="97"/>
      <c r="G105" s="97"/>
      <c r="H105" s="347"/>
      <c r="I105" s="312"/>
      <c r="J105" s="276" t="e">
        <f>IF(AND(Q105="",#REF!&gt;0,#REF!&lt;5),K105,)</f>
        <v>#REF!</v>
      </c>
      <c r="K105" s="274" t="str">
        <f>IF(D105="","ZZZ9",IF(AND(#REF!&gt;0,#REF!&lt;5),D105&amp;#REF!,D105&amp;"9"))</f>
        <v>ZZZ9</v>
      </c>
      <c r="L105" s="278">
        <f t="shared" si="3"/>
        <v>999</v>
      </c>
      <c r="M105" s="311">
        <f t="shared" si="4"/>
        <v>999</v>
      </c>
      <c r="N105" s="306"/>
      <c r="O105" s="97"/>
      <c r="P105" s="114">
        <f t="shared" si="5"/>
        <v>999</v>
      </c>
      <c r="Q105" s="97"/>
    </row>
    <row r="106" spans="1:17" s="11" customFormat="1" ht="18.899999999999999" customHeight="1" x14ac:dyDescent="0.25">
      <c r="A106" s="279">
        <v>100</v>
      </c>
      <c r="B106" s="95"/>
      <c r="C106" s="95"/>
      <c r="D106" s="96"/>
      <c r="E106" s="292"/>
      <c r="F106" s="97"/>
      <c r="G106" s="97"/>
      <c r="H106" s="347"/>
      <c r="I106" s="312"/>
      <c r="J106" s="276" t="e">
        <f>IF(AND(Q106="",#REF!&gt;0,#REF!&lt;5),K106,)</f>
        <v>#REF!</v>
      </c>
      <c r="K106" s="274" t="str">
        <f>IF(D106="","ZZZ9",IF(AND(#REF!&gt;0,#REF!&lt;5),D106&amp;#REF!,D106&amp;"9"))</f>
        <v>ZZZ9</v>
      </c>
      <c r="L106" s="278">
        <f t="shared" si="3"/>
        <v>999</v>
      </c>
      <c r="M106" s="311">
        <f t="shared" si="4"/>
        <v>999</v>
      </c>
      <c r="N106" s="306"/>
      <c r="O106" s="97"/>
      <c r="P106" s="114">
        <f t="shared" si="5"/>
        <v>999</v>
      </c>
      <c r="Q106" s="97"/>
    </row>
    <row r="107" spans="1:17" s="11" customFormat="1" ht="18.899999999999999" customHeight="1" x14ac:dyDescent="0.25">
      <c r="A107" s="279">
        <v>101</v>
      </c>
      <c r="B107" s="95"/>
      <c r="C107" s="95"/>
      <c r="D107" s="96"/>
      <c r="E107" s="292"/>
      <c r="F107" s="97"/>
      <c r="G107" s="97"/>
      <c r="H107" s="347"/>
      <c r="I107" s="312"/>
      <c r="J107" s="276" t="e">
        <f>IF(AND(Q107="",#REF!&gt;0,#REF!&lt;5),K107,)</f>
        <v>#REF!</v>
      </c>
      <c r="K107" s="274" t="str">
        <f>IF(D107="","ZZZ9",IF(AND(#REF!&gt;0,#REF!&lt;5),D107&amp;#REF!,D107&amp;"9"))</f>
        <v>ZZZ9</v>
      </c>
      <c r="L107" s="278">
        <f t="shared" si="3"/>
        <v>999</v>
      </c>
      <c r="M107" s="311">
        <f t="shared" si="4"/>
        <v>999</v>
      </c>
      <c r="N107" s="306"/>
      <c r="O107" s="97"/>
      <c r="P107" s="114">
        <f t="shared" si="5"/>
        <v>999</v>
      </c>
      <c r="Q107" s="97"/>
    </row>
    <row r="108" spans="1:17" s="11" customFormat="1" ht="18.899999999999999" customHeight="1" x14ac:dyDescent="0.25">
      <c r="A108" s="279">
        <v>102</v>
      </c>
      <c r="B108" s="95"/>
      <c r="C108" s="95"/>
      <c r="D108" s="96"/>
      <c r="E108" s="292"/>
      <c r="F108" s="97"/>
      <c r="G108" s="97"/>
      <c r="H108" s="347"/>
      <c r="I108" s="312"/>
      <c r="J108" s="276" t="e">
        <f>IF(AND(Q108="",#REF!&gt;0,#REF!&lt;5),K108,)</f>
        <v>#REF!</v>
      </c>
      <c r="K108" s="274" t="str">
        <f>IF(D108="","ZZZ9",IF(AND(#REF!&gt;0,#REF!&lt;5),D108&amp;#REF!,D108&amp;"9"))</f>
        <v>ZZZ9</v>
      </c>
      <c r="L108" s="278">
        <f t="shared" si="3"/>
        <v>999</v>
      </c>
      <c r="M108" s="311">
        <f t="shared" si="4"/>
        <v>999</v>
      </c>
      <c r="N108" s="306"/>
      <c r="O108" s="97"/>
      <c r="P108" s="114">
        <f t="shared" si="5"/>
        <v>999</v>
      </c>
      <c r="Q108" s="97"/>
    </row>
    <row r="109" spans="1:17" s="11" customFormat="1" ht="18.899999999999999" customHeight="1" x14ac:dyDescent="0.25">
      <c r="A109" s="279">
        <v>103</v>
      </c>
      <c r="B109" s="95"/>
      <c r="C109" s="95"/>
      <c r="D109" s="96"/>
      <c r="E109" s="292"/>
      <c r="F109" s="97"/>
      <c r="G109" s="97"/>
      <c r="H109" s="347"/>
      <c r="I109" s="312"/>
      <c r="J109" s="276" t="e">
        <f>IF(AND(Q109="",#REF!&gt;0,#REF!&lt;5),K109,)</f>
        <v>#REF!</v>
      </c>
      <c r="K109" s="274" t="str">
        <f>IF(D109="","ZZZ9",IF(AND(#REF!&gt;0,#REF!&lt;5),D109&amp;#REF!,D109&amp;"9"))</f>
        <v>ZZZ9</v>
      </c>
      <c r="L109" s="278">
        <f t="shared" si="3"/>
        <v>999</v>
      </c>
      <c r="M109" s="311">
        <f t="shared" si="4"/>
        <v>999</v>
      </c>
      <c r="N109" s="306"/>
      <c r="O109" s="97"/>
      <c r="P109" s="114">
        <f t="shared" si="5"/>
        <v>999</v>
      </c>
      <c r="Q109" s="97"/>
    </row>
    <row r="110" spans="1:17" s="11" customFormat="1" ht="18.899999999999999" customHeight="1" x14ac:dyDescent="0.25">
      <c r="A110" s="279">
        <v>104</v>
      </c>
      <c r="B110" s="95"/>
      <c r="C110" s="95"/>
      <c r="D110" s="96"/>
      <c r="E110" s="292"/>
      <c r="F110" s="97"/>
      <c r="G110" s="97"/>
      <c r="H110" s="347"/>
      <c r="I110" s="312"/>
      <c r="J110" s="276" t="e">
        <f>IF(AND(Q110="",#REF!&gt;0,#REF!&lt;5),K110,)</f>
        <v>#REF!</v>
      </c>
      <c r="K110" s="274" t="str">
        <f>IF(D110="","ZZZ9",IF(AND(#REF!&gt;0,#REF!&lt;5),D110&amp;#REF!,D110&amp;"9"))</f>
        <v>ZZZ9</v>
      </c>
      <c r="L110" s="278">
        <f t="shared" si="3"/>
        <v>999</v>
      </c>
      <c r="M110" s="311">
        <f t="shared" si="4"/>
        <v>999</v>
      </c>
      <c r="N110" s="306"/>
      <c r="O110" s="97"/>
      <c r="P110" s="114">
        <f t="shared" si="5"/>
        <v>999</v>
      </c>
      <c r="Q110" s="97"/>
    </row>
    <row r="111" spans="1:17" s="11" customFormat="1" ht="18.899999999999999" customHeight="1" x14ac:dyDescent="0.25">
      <c r="A111" s="279">
        <v>105</v>
      </c>
      <c r="B111" s="95"/>
      <c r="C111" s="95"/>
      <c r="D111" s="96"/>
      <c r="E111" s="292"/>
      <c r="F111" s="97"/>
      <c r="G111" s="97"/>
      <c r="H111" s="347"/>
      <c r="I111" s="312"/>
      <c r="J111" s="276" t="e">
        <f>IF(AND(Q111="",#REF!&gt;0,#REF!&lt;5),K111,)</f>
        <v>#REF!</v>
      </c>
      <c r="K111" s="274" t="str">
        <f>IF(D111="","ZZZ9",IF(AND(#REF!&gt;0,#REF!&lt;5),D111&amp;#REF!,D111&amp;"9"))</f>
        <v>ZZZ9</v>
      </c>
      <c r="L111" s="278">
        <f t="shared" si="3"/>
        <v>999</v>
      </c>
      <c r="M111" s="311">
        <f t="shared" si="4"/>
        <v>999</v>
      </c>
      <c r="N111" s="306"/>
      <c r="O111" s="97"/>
      <c r="P111" s="114">
        <f t="shared" si="5"/>
        <v>999</v>
      </c>
      <c r="Q111" s="97"/>
    </row>
    <row r="112" spans="1:17" s="11" customFormat="1" ht="18.899999999999999" customHeight="1" x14ac:dyDescent="0.25">
      <c r="A112" s="279">
        <v>106</v>
      </c>
      <c r="B112" s="95"/>
      <c r="C112" s="95"/>
      <c r="D112" s="96"/>
      <c r="E112" s="292"/>
      <c r="F112" s="97"/>
      <c r="G112" s="97"/>
      <c r="H112" s="347"/>
      <c r="I112" s="312"/>
      <c r="J112" s="276" t="e">
        <f>IF(AND(Q112="",#REF!&gt;0,#REF!&lt;5),K112,)</f>
        <v>#REF!</v>
      </c>
      <c r="K112" s="274" t="str">
        <f>IF(D112="","ZZZ9",IF(AND(#REF!&gt;0,#REF!&lt;5),D112&amp;#REF!,D112&amp;"9"))</f>
        <v>ZZZ9</v>
      </c>
      <c r="L112" s="278">
        <f t="shared" si="3"/>
        <v>999</v>
      </c>
      <c r="M112" s="311">
        <f t="shared" si="4"/>
        <v>999</v>
      </c>
      <c r="N112" s="306"/>
      <c r="O112" s="97"/>
      <c r="P112" s="114">
        <f t="shared" si="5"/>
        <v>999</v>
      </c>
      <c r="Q112" s="97"/>
    </row>
    <row r="113" spans="1:17" s="11" customFormat="1" ht="18.899999999999999" customHeight="1" x14ac:dyDescent="0.25">
      <c r="A113" s="279">
        <v>107</v>
      </c>
      <c r="B113" s="95"/>
      <c r="C113" s="95"/>
      <c r="D113" s="96"/>
      <c r="E113" s="292"/>
      <c r="F113" s="97"/>
      <c r="G113" s="97"/>
      <c r="H113" s="347"/>
      <c r="I113" s="312"/>
      <c r="J113" s="276" t="e">
        <f>IF(AND(Q113="",#REF!&gt;0,#REF!&lt;5),K113,)</f>
        <v>#REF!</v>
      </c>
      <c r="K113" s="274" t="str">
        <f>IF(D113="","ZZZ9",IF(AND(#REF!&gt;0,#REF!&lt;5),D113&amp;#REF!,D113&amp;"9"))</f>
        <v>ZZZ9</v>
      </c>
      <c r="L113" s="278">
        <f t="shared" si="3"/>
        <v>999</v>
      </c>
      <c r="M113" s="311">
        <f t="shared" si="4"/>
        <v>999</v>
      </c>
      <c r="N113" s="306"/>
      <c r="O113" s="97"/>
      <c r="P113" s="114">
        <f t="shared" si="5"/>
        <v>999</v>
      </c>
      <c r="Q113" s="97"/>
    </row>
    <row r="114" spans="1:17" s="11" customFormat="1" ht="18.899999999999999" customHeight="1" x14ac:dyDescent="0.25">
      <c r="A114" s="279">
        <v>108</v>
      </c>
      <c r="B114" s="95"/>
      <c r="C114" s="95"/>
      <c r="D114" s="96"/>
      <c r="E114" s="292"/>
      <c r="F114" s="97"/>
      <c r="G114" s="97"/>
      <c r="H114" s="347"/>
      <c r="I114" s="312"/>
      <c r="J114" s="276" t="e">
        <f>IF(AND(Q114="",#REF!&gt;0,#REF!&lt;5),K114,)</f>
        <v>#REF!</v>
      </c>
      <c r="K114" s="274" t="str">
        <f>IF(D114="","ZZZ9",IF(AND(#REF!&gt;0,#REF!&lt;5),D114&amp;#REF!,D114&amp;"9"))</f>
        <v>ZZZ9</v>
      </c>
      <c r="L114" s="278">
        <f t="shared" si="3"/>
        <v>999</v>
      </c>
      <c r="M114" s="311">
        <f t="shared" si="4"/>
        <v>999</v>
      </c>
      <c r="N114" s="306"/>
      <c r="O114" s="97"/>
      <c r="P114" s="114">
        <f t="shared" si="5"/>
        <v>999</v>
      </c>
      <c r="Q114" s="97"/>
    </row>
    <row r="115" spans="1:17" s="11" customFormat="1" ht="18.899999999999999" customHeight="1" x14ac:dyDescent="0.25">
      <c r="A115" s="279">
        <v>109</v>
      </c>
      <c r="B115" s="95"/>
      <c r="C115" s="95"/>
      <c r="D115" s="96"/>
      <c r="E115" s="292"/>
      <c r="F115" s="97"/>
      <c r="G115" s="97"/>
      <c r="H115" s="347"/>
      <c r="I115" s="312"/>
      <c r="J115" s="276" t="e">
        <f>IF(AND(Q115="",#REF!&gt;0,#REF!&lt;5),K115,)</f>
        <v>#REF!</v>
      </c>
      <c r="K115" s="274" t="str">
        <f>IF(D115="","ZZZ9",IF(AND(#REF!&gt;0,#REF!&lt;5),D115&amp;#REF!,D115&amp;"9"))</f>
        <v>ZZZ9</v>
      </c>
      <c r="L115" s="278">
        <f t="shared" si="3"/>
        <v>999</v>
      </c>
      <c r="M115" s="311">
        <f t="shared" si="4"/>
        <v>999</v>
      </c>
      <c r="N115" s="306"/>
      <c r="O115" s="97"/>
      <c r="P115" s="114">
        <f t="shared" si="5"/>
        <v>999</v>
      </c>
      <c r="Q115" s="97"/>
    </row>
    <row r="116" spans="1:17" s="11" customFormat="1" ht="18.899999999999999" customHeight="1" x14ac:dyDescent="0.25">
      <c r="A116" s="279">
        <v>110</v>
      </c>
      <c r="B116" s="95"/>
      <c r="C116" s="95"/>
      <c r="D116" s="96"/>
      <c r="E116" s="292"/>
      <c r="F116" s="97"/>
      <c r="G116" s="97"/>
      <c r="H116" s="347"/>
      <c r="I116" s="312"/>
      <c r="J116" s="276" t="e">
        <f>IF(AND(Q116="",#REF!&gt;0,#REF!&lt;5),K116,)</f>
        <v>#REF!</v>
      </c>
      <c r="K116" s="274" t="str">
        <f>IF(D116="","ZZZ9",IF(AND(#REF!&gt;0,#REF!&lt;5),D116&amp;#REF!,D116&amp;"9"))</f>
        <v>ZZZ9</v>
      </c>
      <c r="L116" s="278">
        <f t="shared" si="3"/>
        <v>999</v>
      </c>
      <c r="M116" s="311">
        <f t="shared" si="4"/>
        <v>999</v>
      </c>
      <c r="N116" s="306"/>
      <c r="O116" s="97"/>
      <c r="P116" s="114">
        <f t="shared" si="5"/>
        <v>999</v>
      </c>
      <c r="Q116" s="97"/>
    </row>
    <row r="117" spans="1:17" s="11" customFormat="1" ht="18.899999999999999" customHeight="1" x14ac:dyDescent="0.25">
      <c r="A117" s="279">
        <v>111</v>
      </c>
      <c r="B117" s="95"/>
      <c r="C117" s="95"/>
      <c r="D117" s="96"/>
      <c r="E117" s="292"/>
      <c r="F117" s="97"/>
      <c r="G117" s="97"/>
      <c r="H117" s="347"/>
      <c r="I117" s="312"/>
      <c r="J117" s="276" t="e">
        <f>IF(AND(Q117="",#REF!&gt;0,#REF!&lt;5),K117,)</f>
        <v>#REF!</v>
      </c>
      <c r="K117" s="274" t="str">
        <f>IF(D117="","ZZZ9",IF(AND(#REF!&gt;0,#REF!&lt;5),D117&amp;#REF!,D117&amp;"9"))</f>
        <v>ZZZ9</v>
      </c>
      <c r="L117" s="278">
        <f t="shared" si="3"/>
        <v>999</v>
      </c>
      <c r="M117" s="311">
        <f t="shared" si="4"/>
        <v>999</v>
      </c>
      <c r="N117" s="306"/>
      <c r="O117" s="97"/>
      <c r="P117" s="114">
        <f t="shared" si="5"/>
        <v>999</v>
      </c>
      <c r="Q117" s="97"/>
    </row>
    <row r="118" spans="1:17" s="11" customFormat="1" ht="18.899999999999999" customHeight="1" x14ac:dyDescent="0.25">
      <c r="A118" s="279">
        <v>112</v>
      </c>
      <c r="B118" s="95"/>
      <c r="C118" s="95"/>
      <c r="D118" s="96"/>
      <c r="E118" s="292"/>
      <c r="F118" s="97"/>
      <c r="G118" s="97"/>
      <c r="H118" s="347"/>
      <c r="I118" s="312"/>
      <c r="J118" s="276" t="e">
        <f>IF(AND(Q118="",#REF!&gt;0,#REF!&lt;5),K118,)</f>
        <v>#REF!</v>
      </c>
      <c r="K118" s="274" t="str">
        <f>IF(D118="","ZZZ9",IF(AND(#REF!&gt;0,#REF!&lt;5),D118&amp;#REF!,D118&amp;"9"))</f>
        <v>ZZZ9</v>
      </c>
      <c r="L118" s="278">
        <f t="shared" si="3"/>
        <v>999</v>
      </c>
      <c r="M118" s="311">
        <f t="shared" si="4"/>
        <v>999</v>
      </c>
      <c r="N118" s="306"/>
      <c r="O118" s="97"/>
      <c r="P118" s="114">
        <f t="shared" si="5"/>
        <v>999</v>
      </c>
      <c r="Q118" s="97"/>
    </row>
    <row r="119" spans="1:17" s="11" customFormat="1" ht="18.899999999999999" customHeight="1" x14ac:dyDescent="0.25">
      <c r="A119" s="279">
        <v>113</v>
      </c>
      <c r="B119" s="95"/>
      <c r="C119" s="95"/>
      <c r="D119" s="96"/>
      <c r="E119" s="292"/>
      <c r="F119" s="97"/>
      <c r="G119" s="97"/>
      <c r="H119" s="347"/>
      <c r="I119" s="312"/>
      <c r="J119" s="276" t="e">
        <f>IF(AND(Q119="",#REF!&gt;0,#REF!&lt;5),K119,)</f>
        <v>#REF!</v>
      </c>
      <c r="K119" s="274" t="str">
        <f>IF(D119="","ZZZ9",IF(AND(#REF!&gt;0,#REF!&lt;5),D119&amp;#REF!,D119&amp;"9"))</f>
        <v>ZZZ9</v>
      </c>
      <c r="L119" s="278">
        <f t="shared" si="3"/>
        <v>999</v>
      </c>
      <c r="M119" s="311">
        <f t="shared" si="4"/>
        <v>999</v>
      </c>
      <c r="N119" s="306"/>
      <c r="O119" s="97"/>
      <c r="P119" s="114">
        <f t="shared" si="5"/>
        <v>999</v>
      </c>
      <c r="Q119" s="97"/>
    </row>
    <row r="120" spans="1:17" s="11" customFormat="1" ht="18.899999999999999" customHeight="1" x14ac:dyDescent="0.25">
      <c r="A120" s="279">
        <v>114</v>
      </c>
      <c r="B120" s="95"/>
      <c r="C120" s="95"/>
      <c r="D120" s="96"/>
      <c r="E120" s="292"/>
      <c r="F120" s="97"/>
      <c r="G120" s="97"/>
      <c r="H120" s="347"/>
      <c r="I120" s="312"/>
      <c r="J120" s="276" t="e">
        <f>IF(AND(Q120="",#REF!&gt;0,#REF!&lt;5),K120,)</f>
        <v>#REF!</v>
      </c>
      <c r="K120" s="274" t="str">
        <f>IF(D120="","ZZZ9",IF(AND(#REF!&gt;0,#REF!&lt;5),D120&amp;#REF!,D120&amp;"9"))</f>
        <v>ZZZ9</v>
      </c>
      <c r="L120" s="278">
        <f t="shared" si="3"/>
        <v>999</v>
      </c>
      <c r="M120" s="311">
        <f t="shared" si="4"/>
        <v>999</v>
      </c>
      <c r="N120" s="306"/>
      <c r="O120" s="97"/>
      <c r="P120" s="114">
        <f t="shared" si="5"/>
        <v>999</v>
      </c>
      <c r="Q120" s="97"/>
    </row>
    <row r="121" spans="1:17" s="11" customFormat="1" ht="18.899999999999999" customHeight="1" x14ac:dyDescent="0.25">
      <c r="A121" s="279">
        <v>115</v>
      </c>
      <c r="B121" s="95"/>
      <c r="C121" s="95"/>
      <c r="D121" s="96"/>
      <c r="E121" s="292"/>
      <c r="F121" s="97"/>
      <c r="G121" s="97"/>
      <c r="H121" s="347"/>
      <c r="I121" s="312"/>
      <c r="J121" s="276" t="e">
        <f>IF(AND(Q121="",#REF!&gt;0,#REF!&lt;5),K121,)</f>
        <v>#REF!</v>
      </c>
      <c r="K121" s="274" t="str">
        <f>IF(D121="","ZZZ9",IF(AND(#REF!&gt;0,#REF!&lt;5),D121&amp;#REF!,D121&amp;"9"))</f>
        <v>ZZZ9</v>
      </c>
      <c r="L121" s="278">
        <f t="shared" si="3"/>
        <v>999</v>
      </c>
      <c r="M121" s="311">
        <f t="shared" si="4"/>
        <v>999</v>
      </c>
      <c r="N121" s="306"/>
      <c r="O121" s="97"/>
      <c r="P121" s="114">
        <f t="shared" si="5"/>
        <v>999</v>
      </c>
      <c r="Q121" s="97"/>
    </row>
    <row r="122" spans="1:17" s="11" customFormat="1" ht="18.899999999999999" customHeight="1" x14ac:dyDescent="0.25">
      <c r="A122" s="279">
        <v>116</v>
      </c>
      <c r="B122" s="95"/>
      <c r="C122" s="95"/>
      <c r="D122" s="96"/>
      <c r="E122" s="292"/>
      <c r="F122" s="97"/>
      <c r="G122" s="97"/>
      <c r="H122" s="347"/>
      <c r="I122" s="312"/>
      <c r="J122" s="276" t="e">
        <f>IF(AND(Q122="",#REF!&gt;0,#REF!&lt;5),K122,)</f>
        <v>#REF!</v>
      </c>
      <c r="K122" s="274" t="str">
        <f>IF(D122="","ZZZ9",IF(AND(#REF!&gt;0,#REF!&lt;5),D122&amp;#REF!,D122&amp;"9"))</f>
        <v>ZZZ9</v>
      </c>
      <c r="L122" s="278">
        <f t="shared" si="3"/>
        <v>999</v>
      </c>
      <c r="M122" s="311">
        <f t="shared" si="4"/>
        <v>999</v>
      </c>
      <c r="N122" s="306"/>
      <c r="O122" s="97"/>
      <c r="P122" s="114">
        <f t="shared" si="5"/>
        <v>999</v>
      </c>
      <c r="Q122" s="97"/>
    </row>
    <row r="123" spans="1:17" s="11" customFormat="1" ht="18.899999999999999" customHeight="1" x14ac:dyDescent="0.25">
      <c r="A123" s="279">
        <v>117</v>
      </c>
      <c r="B123" s="95"/>
      <c r="C123" s="95"/>
      <c r="D123" s="96"/>
      <c r="E123" s="292"/>
      <c r="F123" s="97"/>
      <c r="G123" s="97"/>
      <c r="H123" s="347"/>
      <c r="I123" s="312"/>
      <c r="J123" s="276" t="e">
        <f>IF(AND(Q123="",#REF!&gt;0,#REF!&lt;5),K123,)</f>
        <v>#REF!</v>
      </c>
      <c r="K123" s="274" t="str">
        <f>IF(D123="","ZZZ9",IF(AND(#REF!&gt;0,#REF!&lt;5),D123&amp;#REF!,D123&amp;"9"))</f>
        <v>ZZZ9</v>
      </c>
      <c r="L123" s="278">
        <f t="shared" si="3"/>
        <v>999</v>
      </c>
      <c r="M123" s="311">
        <f t="shared" si="4"/>
        <v>999</v>
      </c>
      <c r="N123" s="306"/>
      <c r="O123" s="97"/>
      <c r="P123" s="114">
        <f t="shared" si="5"/>
        <v>999</v>
      </c>
      <c r="Q123" s="97"/>
    </row>
    <row r="124" spans="1:17" s="11" customFormat="1" ht="18.899999999999999" customHeight="1" x14ac:dyDescent="0.25">
      <c r="A124" s="279">
        <v>118</v>
      </c>
      <c r="B124" s="95"/>
      <c r="C124" s="95"/>
      <c r="D124" s="96"/>
      <c r="E124" s="292"/>
      <c r="F124" s="97"/>
      <c r="G124" s="97"/>
      <c r="H124" s="347"/>
      <c r="I124" s="312"/>
      <c r="J124" s="276" t="e">
        <f>IF(AND(Q124="",#REF!&gt;0,#REF!&lt;5),K124,)</f>
        <v>#REF!</v>
      </c>
      <c r="K124" s="274" t="str">
        <f>IF(D124="","ZZZ9",IF(AND(#REF!&gt;0,#REF!&lt;5),D124&amp;#REF!,D124&amp;"9"))</f>
        <v>ZZZ9</v>
      </c>
      <c r="L124" s="278">
        <f t="shared" si="3"/>
        <v>999</v>
      </c>
      <c r="M124" s="311">
        <f t="shared" si="4"/>
        <v>999</v>
      </c>
      <c r="N124" s="306"/>
      <c r="O124" s="97"/>
      <c r="P124" s="114">
        <f t="shared" si="5"/>
        <v>999</v>
      </c>
      <c r="Q124" s="97"/>
    </row>
    <row r="125" spans="1:17" s="11" customFormat="1" ht="18.899999999999999" customHeight="1" x14ac:dyDescent="0.25">
      <c r="A125" s="279">
        <v>119</v>
      </c>
      <c r="B125" s="95"/>
      <c r="C125" s="95"/>
      <c r="D125" s="96"/>
      <c r="E125" s="292"/>
      <c r="F125" s="97"/>
      <c r="G125" s="97"/>
      <c r="H125" s="347"/>
      <c r="I125" s="312"/>
      <c r="J125" s="276" t="e">
        <f>IF(AND(Q125="",#REF!&gt;0,#REF!&lt;5),K125,)</f>
        <v>#REF!</v>
      </c>
      <c r="K125" s="274" t="str">
        <f>IF(D125="","ZZZ9",IF(AND(#REF!&gt;0,#REF!&lt;5),D125&amp;#REF!,D125&amp;"9"))</f>
        <v>ZZZ9</v>
      </c>
      <c r="L125" s="278">
        <f t="shared" si="3"/>
        <v>999</v>
      </c>
      <c r="M125" s="311">
        <f t="shared" si="4"/>
        <v>999</v>
      </c>
      <c r="N125" s="306"/>
      <c r="O125" s="97"/>
      <c r="P125" s="114">
        <f t="shared" si="5"/>
        <v>999</v>
      </c>
      <c r="Q125" s="97"/>
    </row>
    <row r="126" spans="1:17" s="11" customFormat="1" ht="18.899999999999999" customHeight="1" x14ac:dyDescent="0.25">
      <c r="A126" s="279">
        <v>120</v>
      </c>
      <c r="B126" s="95"/>
      <c r="C126" s="95"/>
      <c r="D126" s="96"/>
      <c r="E126" s="292"/>
      <c r="F126" s="97"/>
      <c r="G126" s="97"/>
      <c r="H126" s="347"/>
      <c r="I126" s="312"/>
      <c r="J126" s="276" t="e">
        <f>IF(AND(Q126="",#REF!&gt;0,#REF!&lt;5),K126,)</f>
        <v>#REF!</v>
      </c>
      <c r="K126" s="274" t="str">
        <f>IF(D126="","ZZZ9",IF(AND(#REF!&gt;0,#REF!&lt;5),D126&amp;#REF!,D126&amp;"9"))</f>
        <v>ZZZ9</v>
      </c>
      <c r="L126" s="278">
        <f t="shared" si="3"/>
        <v>999</v>
      </c>
      <c r="M126" s="311">
        <f t="shared" si="4"/>
        <v>999</v>
      </c>
      <c r="N126" s="306"/>
      <c r="O126" s="97"/>
      <c r="P126" s="114">
        <f t="shared" si="5"/>
        <v>999</v>
      </c>
      <c r="Q126" s="97"/>
    </row>
    <row r="127" spans="1:17" s="11" customFormat="1" ht="18.899999999999999" customHeight="1" x14ac:dyDescent="0.25">
      <c r="A127" s="279">
        <v>121</v>
      </c>
      <c r="B127" s="95"/>
      <c r="C127" s="95"/>
      <c r="D127" s="96"/>
      <c r="E127" s="292"/>
      <c r="F127" s="97"/>
      <c r="G127" s="97"/>
      <c r="H127" s="347"/>
      <c r="I127" s="312"/>
      <c r="J127" s="276" t="e">
        <f>IF(AND(Q127="",#REF!&gt;0,#REF!&lt;5),K127,)</f>
        <v>#REF!</v>
      </c>
      <c r="K127" s="274" t="str">
        <f>IF(D127="","ZZZ9",IF(AND(#REF!&gt;0,#REF!&lt;5),D127&amp;#REF!,D127&amp;"9"))</f>
        <v>ZZZ9</v>
      </c>
      <c r="L127" s="278">
        <f t="shared" si="3"/>
        <v>999</v>
      </c>
      <c r="M127" s="311">
        <f t="shared" si="4"/>
        <v>999</v>
      </c>
      <c r="N127" s="306"/>
      <c r="O127" s="97"/>
      <c r="P127" s="114">
        <f t="shared" si="5"/>
        <v>999</v>
      </c>
      <c r="Q127" s="97"/>
    </row>
    <row r="128" spans="1:17" s="11" customFormat="1" ht="18.899999999999999" customHeight="1" x14ac:dyDescent="0.25">
      <c r="A128" s="279">
        <v>122</v>
      </c>
      <c r="B128" s="95"/>
      <c r="C128" s="95"/>
      <c r="D128" s="96"/>
      <c r="E128" s="292"/>
      <c r="F128" s="97"/>
      <c r="G128" s="97"/>
      <c r="H128" s="347"/>
      <c r="I128" s="312"/>
      <c r="J128" s="276" t="e">
        <f>IF(AND(Q128="",#REF!&gt;0,#REF!&lt;5),K128,)</f>
        <v>#REF!</v>
      </c>
      <c r="K128" s="274" t="str">
        <f>IF(D128="","ZZZ9",IF(AND(#REF!&gt;0,#REF!&lt;5),D128&amp;#REF!,D128&amp;"9"))</f>
        <v>ZZZ9</v>
      </c>
      <c r="L128" s="278">
        <f t="shared" si="3"/>
        <v>999</v>
      </c>
      <c r="M128" s="311">
        <f t="shared" si="4"/>
        <v>999</v>
      </c>
      <c r="N128" s="306"/>
      <c r="O128" s="97"/>
      <c r="P128" s="114">
        <f t="shared" si="5"/>
        <v>999</v>
      </c>
      <c r="Q128" s="97"/>
    </row>
    <row r="129" spans="1:17" s="11" customFormat="1" ht="18.899999999999999" customHeight="1" x14ac:dyDescent="0.25">
      <c r="A129" s="279">
        <v>123</v>
      </c>
      <c r="B129" s="95"/>
      <c r="C129" s="95"/>
      <c r="D129" s="96"/>
      <c r="E129" s="292"/>
      <c r="F129" s="97"/>
      <c r="G129" s="97"/>
      <c r="H129" s="347"/>
      <c r="I129" s="312"/>
      <c r="J129" s="276" t="e">
        <f>IF(AND(Q129="",#REF!&gt;0,#REF!&lt;5),K129,)</f>
        <v>#REF!</v>
      </c>
      <c r="K129" s="274" t="str">
        <f>IF(D129="","ZZZ9",IF(AND(#REF!&gt;0,#REF!&lt;5),D129&amp;#REF!,D129&amp;"9"))</f>
        <v>ZZZ9</v>
      </c>
      <c r="L129" s="278">
        <f t="shared" si="3"/>
        <v>999</v>
      </c>
      <c r="M129" s="311">
        <f t="shared" si="4"/>
        <v>999</v>
      </c>
      <c r="N129" s="306"/>
      <c r="O129" s="97"/>
      <c r="P129" s="114">
        <f t="shared" si="5"/>
        <v>999</v>
      </c>
      <c r="Q129" s="97"/>
    </row>
    <row r="130" spans="1:17" s="11" customFormat="1" ht="18.899999999999999" customHeight="1" x14ac:dyDescent="0.25">
      <c r="A130" s="279">
        <v>124</v>
      </c>
      <c r="B130" s="95"/>
      <c r="C130" s="95"/>
      <c r="D130" s="96"/>
      <c r="E130" s="292"/>
      <c r="F130" s="97"/>
      <c r="G130" s="97"/>
      <c r="H130" s="347"/>
      <c r="I130" s="312"/>
      <c r="J130" s="276" t="e">
        <f>IF(AND(Q130="",#REF!&gt;0,#REF!&lt;5),K130,)</f>
        <v>#REF!</v>
      </c>
      <c r="K130" s="274" t="str">
        <f>IF(D130="","ZZZ9",IF(AND(#REF!&gt;0,#REF!&lt;5),D130&amp;#REF!,D130&amp;"9"))</f>
        <v>ZZZ9</v>
      </c>
      <c r="L130" s="278">
        <f t="shared" si="3"/>
        <v>999</v>
      </c>
      <c r="M130" s="311">
        <f t="shared" si="4"/>
        <v>999</v>
      </c>
      <c r="N130" s="306"/>
      <c r="O130" s="97"/>
      <c r="P130" s="114">
        <f t="shared" si="5"/>
        <v>999</v>
      </c>
      <c r="Q130" s="97"/>
    </row>
    <row r="131" spans="1:17" s="11" customFormat="1" ht="18.899999999999999" customHeight="1" x14ac:dyDescent="0.25">
      <c r="A131" s="279">
        <v>125</v>
      </c>
      <c r="B131" s="95"/>
      <c r="C131" s="95"/>
      <c r="D131" s="96"/>
      <c r="E131" s="292"/>
      <c r="F131" s="97"/>
      <c r="G131" s="97"/>
      <c r="H131" s="347"/>
      <c r="I131" s="312"/>
      <c r="J131" s="276" t="e">
        <f>IF(AND(Q131="",#REF!&gt;0,#REF!&lt;5),K131,)</f>
        <v>#REF!</v>
      </c>
      <c r="K131" s="274" t="str">
        <f>IF(D131="","ZZZ9",IF(AND(#REF!&gt;0,#REF!&lt;5),D131&amp;#REF!,D131&amp;"9"))</f>
        <v>ZZZ9</v>
      </c>
      <c r="L131" s="278">
        <f t="shared" si="3"/>
        <v>999</v>
      </c>
      <c r="M131" s="311">
        <f t="shared" si="4"/>
        <v>999</v>
      </c>
      <c r="N131" s="306"/>
      <c r="O131" s="97"/>
      <c r="P131" s="114">
        <f t="shared" si="5"/>
        <v>999</v>
      </c>
      <c r="Q131" s="97"/>
    </row>
    <row r="132" spans="1:17" s="11" customFormat="1" ht="18.899999999999999" customHeight="1" x14ac:dyDescent="0.25">
      <c r="A132" s="279">
        <v>126</v>
      </c>
      <c r="B132" s="95"/>
      <c r="C132" s="95"/>
      <c r="D132" s="96"/>
      <c r="E132" s="292"/>
      <c r="F132" s="97"/>
      <c r="G132" s="97"/>
      <c r="H132" s="347"/>
      <c r="I132" s="312"/>
      <c r="J132" s="276" t="e">
        <f>IF(AND(Q132="",#REF!&gt;0,#REF!&lt;5),K132,)</f>
        <v>#REF!</v>
      </c>
      <c r="K132" s="274" t="str">
        <f>IF(D132="","ZZZ9",IF(AND(#REF!&gt;0,#REF!&lt;5),D132&amp;#REF!,D132&amp;"9"))</f>
        <v>ZZZ9</v>
      </c>
      <c r="L132" s="278">
        <f t="shared" si="3"/>
        <v>999</v>
      </c>
      <c r="M132" s="311">
        <f t="shared" si="4"/>
        <v>999</v>
      </c>
      <c r="N132" s="306"/>
      <c r="O132" s="97"/>
      <c r="P132" s="114">
        <f t="shared" si="5"/>
        <v>999</v>
      </c>
      <c r="Q132" s="97"/>
    </row>
    <row r="133" spans="1:17" s="11" customFormat="1" ht="18.899999999999999" customHeight="1" x14ac:dyDescent="0.25">
      <c r="A133" s="279">
        <v>127</v>
      </c>
      <c r="B133" s="95"/>
      <c r="C133" s="95"/>
      <c r="D133" s="96"/>
      <c r="E133" s="292"/>
      <c r="F133" s="97"/>
      <c r="G133" s="97"/>
      <c r="H133" s="347"/>
      <c r="I133" s="312"/>
      <c r="J133" s="276" t="e">
        <f>IF(AND(Q133="",#REF!&gt;0,#REF!&lt;5),K133,)</f>
        <v>#REF!</v>
      </c>
      <c r="K133" s="274" t="str">
        <f>IF(D133="","ZZZ9",IF(AND(#REF!&gt;0,#REF!&lt;5),D133&amp;#REF!,D133&amp;"9"))</f>
        <v>ZZZ9</v>
      </c>
      <c r="L133" s="278">
        <f t="shared" si="3"/>
        <v>999</v>
      </c>
      <c r="M133" s="311">
        <f t="shared" si="4"/>
        <v>999</v>
      </c>
      <c r="N133" s="306"/>
      <c r="O133" s="97"/>
      <c r="P133" s="114">
        <f t="shared" si="5"/>
        <v>999</v>
      </c>
      <c r="Q133" s="97"/>
    </row>
    <row r="134" spans="1:17" s="11" customFormat="1" ht="18.899999999999999" customHeight="1" x14ac:dyDescent="0.25">
      <c r="A134" s="279">
        <v>128</v>
      </c>
      <c r="B134" s="95"/>
      <c r="C134" s="95"/>
      <c r="D134" s="96"/>
      <c r="E134" s="292"/>
      <c r="F134" s="97"/>
      <c r="G134" s="97"/>
      <c r="H134" s="347"/>
      <c r="I134" s="312"/>
      <c r="J134" s="276" t="e">
        <f>IF(AND(Q134="",#REF!&gt;0,#REF!&lt;5),K134,)</f>
        <v>#REF!</v>
      </c>
      <c r="K134" s="274" t="str">
        <f>IF(D134="","ZZZ9",IF(AND(#REF!&gt;0,#REF!&lt;5),D134&amp;#REF!,D134&amp;"9"))</f>
        <v>ZZZ9</v>
      </c>
      <c r="L134" s="278">
        <f t="shared" si="3"/>
        <v>999</v>
      </c>
      <c r="M134" s="311">
        <f t="shared" si="4"/>
        <v>999</v>
      </c>
      <c r="N134" s="306"/>
      <c r="O134" s="312"/>
      <c r="P134" s="313">
        <f t="shared" si="5"/>
        <v>999</v>
      </c>
      <c r="Q134" s="312"/>
    </row>
    <row r="135" spans="1:17" x14ac:dyDescent="0.25">
      <c r="A135" s="279">
        <v>129</v>
      </c>
      <c r="B135" s="95"/>
      <c r="C135" s="95"/>
      <c r="D135" s="96"/>
      <c r="E135" s="292"/>
      <c r="F135" s="97"/>
      <c r="G135" s="97"/>
      <c r="H135" s="347"/>
      <c r="I135" s="312"/>
      <c r="J135" s="276" t="e">
        <f>IF(AND(Q135="",#REF!&gt;0,#REF!&lt;5),K135,)</f>
        <v>#REF!</v>
      </c>
      <c r="K135" s="274" t="str">
        <f>IF(D135="","ZZZ9",IF(AND(#REF!&gt;0,#REF!&lt;5),D135&amp;#REF!,D135&amp;"9"))</f>
        <v>ZZZ9</v>
      </c>
      <c r="L135" s="278">
        <f t="shared" si="3"/>
        <v>999</v>
      </c>
      <c r="M135" s="311">
        <f t="shared" si="4"/>
        <v>999</v>
      </c>
      <c r="N135" s="306"/>
      <c r="O135" s="97"/>
      <c r="P135" s="114">
        <f t="shared" si="5"/>
        <v>999</v>
      </c>
      <c r="Q135" s="97"/>
    </row>
    <row r="136" spans="1:17" x14ac:dyDescent="0.25">
      <c r="A136" s="279">
        <v>130</v>
      </c>
      <c r="B136" s="95"/>
      <c r="C136" s="95"/>
      <c r="D136" s="96"/>
      <c r="E136" s="292"/>
      <c r="F136" s="97"/>
      <c r="G136" s="97"/>
      <c r="H136" s="347"/>
      <c r="I136" s="312"/>
      <c r="J136" s="276" t="e">
        <f>IF(AND(Q136="",#REF!&gt;0,#REF!&lt;5),K136,)</f>
        <v>#REF!</v>
      </c>
      <c r="K136" s="274" t="str">
        <f>IF(D136="","ZZZ9",IF(AND(#REF!&gt;0,#REF!&lt;5),D136&amp;#REF!,D136&amp;"9"))</f>
        <v>ZZZ9</v>
      </c>
      <c r="L136" s="278">
        <f t="shared" si="3"/>
        <v>999</v>
      </c>
      <c r="M136" s="311">
        <f t="shared" si="4"/>
        <v>999</v>
      </c>
      <c r="N136" s="306"/>
      <c r="O136" s="97"/>
      <c r="P136" s="114">
        <f t="shared" si="5"/>
        <v>999</v>
      </c>
      <c r="Q136" s="97"/>
    </row>
    <row r="137" spans="1:17" x14ac:dyDescent="0.25">
      <c r="A137" s="279">
        <v>131</v>
      </c>
      <c r="B137" s="95"/>
      <c r="C137" s="95"/>
      <c r="D137" s="96"/>
      <c r="E137" s="292"/>
      <c r="F137" s="97"/>
      <c r="G137" s="97"/>
      <c r="H137" s="347"/>
      <c r="I137" s="312"/>
      <c r="J137" s="276" t="e">
        <f>IF(AND(Q137="",#REF!&gt;0,#REF!&lt;5),K137,)</f>
        <v>#REF!</v>
      </c>
      <c r="K137" s="274" t="str">
        <f>IF(D137="","ZZZ9",IF(AND(#REF!&gt;0,#REF!&lt;5),D137&amp;#REF!,D137&amp;"9"))</f>
        <v>ZZZ9</v>
      </c>
      <c r="L137" s="278">
        <f t="shared" si="3"/>
        <v>999</v>
      </c>
      <c r="M137" s="311">
        <f t="shared" si="4"/>
        <v>999</v>
      </c>
      <c r="N137" s="306"/>
      <c r="O137" s="97"/>
      <c r="P137" s="114">
        <f t="shared" si="5"/>
        <v>999</v>
      </c>
      <c r="Q137" s="97"/>
    </row>
    <row r="138" spans="1:17" x14ac:dyDescent="0.25">
      <c r="A138" s="279">
        <v>132</v>
      </c>
      <c r="B138" s="95"/>
      <c r="C138" s="95"/>
      <c r="D138" s="96"/>
      <c r="E138" s="292"/>
      <c r="F138" s="97"/>
      <c r="G138" s="97"/>
      <c r="H138" s="347"/>
      <c r="I138" s="312"/>
      <c r="J138" s="276" t="e">
        <f>IF(AND(Q138="",#REF!&gt;0,#REF!&lt;5),K138,)</f>
        <v>#REF!</v>
      </c>
      <c r="K138" s="274" t="str">
        <f>IF(D138="","ZZZ9",IF(AND(#REF!&gt;0,#REF!&lt;5),D138&amp;#REF!,D138&amp;"9"))</f>
        <v>ZZZ9</v>
      </c>
      <c r="L138" s="278">
        <f t="shared" si="3"/>
        <v>999</v>
      </c>
      <c r="M138" s="311">
        <f t="shared" si="4"/>
        <v>999</v>
      </c>
      <c r="N138" s="306"/>
      <c r="O138" s="97"/>
      <c r="P138" s="114">
        <f t="shared" si="5"/>
        <v>999</v>
      </c>
      <c r="Q138" s="97"/>
    </row>
    <row r="139" spans="1:17" x14ac:dyDescent="0.25">
      <c r="A139" s="279">
        <v>133</v>
      </c>
      <c r="B139" s="95"/>
      <c r="C139" s="95"/>
      <c r="D139" s="96"/>
      <c r="E139" s="292"/>
      <c r="F139" s="97"/>
      <c r="G139" s="97"/>
      <c r="H139" s="347"/>
      <c r="I139" s="312"/>
      <c r="J139" s="276" t="e">
        <f>IF(AND(Q139="",#REF!&gt;0,#REF!&lt;5),K139,)</f>
        <v>#REF!</v>
      </c>
      <c r="K139" s="274" t="str">
        <f>IF(D139="","ZZZ9",IF(AND(#REF!&gt;0,#REF!&lt;5),D139&amp;#REF!,D139&amp;"9"))</f>
        <v>ZZZ9</v>
      </c>
      <c r="L139" s="278">
        <f t="shared" si="3"/>
        <v>999</v>
      </c>
      <c r="M139" s="311">
        <f t="shared" si="4"/>
        <v>999</v>
      </c>
      <c r="N139" s="306"/>
      <c r="O139" s="97"/>
      <c r="P139" s="114">
        <f t="shared" si="5"/>
        <v>999</v>
      </c>
      <c r="Q139" s="97"/>
    </row>
    <row r="140" spans="1:17" x14ac:dyDescent="0.25">
      <c r="A140" s="279">
        <v>134</v>
      </c>
      <c r="B140" s="95"/>
      <c r="C140" s="95"/>
      <c r="D140" s="96"/>
      <c r="E140" s="292"/>
      <c r="F140" s="97"/>
      <c r="G140" s="97"/>
      <c r="H140" s="347"/>
      <c r="I140" s="312"/>
      <c r="J140" s="276" t="e">
        <f>IF(AND(Q140="",#REF!&gt;0,#REF!&lt;5),K140,)</f>
        <v>#REF!</v>
      </c>
      <c r="K140" s="274" t="str">
        <f>IF(D140="","ZZZ9",IF(AND(#REF!&gt;0,#REF!&lt;5),D140&amp;#REF!,D140&amp;"9"))</f>
        <v>ZZZ9</v>
      </c>
      <c r="L140" s="278">
        <f t="shared" si="3"/>
        <v>999</v>
      </c>
      <c r="M140" s="311">
        <f t="shared" si="4"/>
        <v>999</v>
      </c>
      <c r="N140" s="306"/>
      <c r="O140" s="97"/>
      <c r="P140" s="114">
        <f t="shared" si="5"/>
        <v>999</v>
      </c>
      <c r="Q140" s="97"/>
    </row>
    <row r="141" spans="1:17" x14ac:dyDescent="0.25">
      <c r="A141" s="279">
        <v>135</v>
      </c>
      <c r="B141" s="95"/>
      <c r="C141" s="95"/>
      <c r="D141" s="96"/>
      <c r="E141" s="292"/>
      <c r="F141" s="97"/>
      <c r="G141" s="97"/>
      <c r="H141" s="347"/>
      <c r="I141" s="312"/>
      <c r="J141" s="276" t="e">
        <f>IF(AND(Q141="",#REF!&gt;0,#REF!&lt;5),K141,)</f>
        <v>#REF!</v>
      </c>
      <c r="K141" s="274" t="str">
        <f>IF(D141="","ZZZ9",IF(AND(#REF!&gt;0,#REF!&lt;5),D141&amp;#REF!,D141&amp;"9"))</f>
        <v>ZZZ9</v>
      </c>
      <c r="L141" s="278">
        <f t="shared" si="3"/>
        <v>999</v>
      </c>
      <c r="M141" s="311">
        <f t="shared" si="4"/>
        <v>999</v>
      </c>
      <c r="N141" s="306"/>
      <c r="O141" s="312"/>
      <c r="P141" s="313">
        <f t="shared" si="5"/>
        <v>999</v>
      </c>
      <c r="Q141" s="312"/>
    </row>
    <row r="142" spans="1:17" x14ac:dyDescent="0.25">
      <c r="A142" s="279">
        <v>136</v>
      </c>
      <c r="B142" s="95"/>
      <c r="C142" s="95"/>
      <c r="D142" s="96"/>
      <c r="E142" s="292"/>
      <c r="F142" s="97"/>
      <c r="G142" s="97"/>
      <c r="H142" s="347"/>
      <c r="I142" s="312"/>
      <c r="J142" s="276" t="e">
        <f>IF(AND(Q142="",#REF!&gt;0,#REF!&lt;5),K142,)</f>
        <v>#REF!</v>
      </c>
      <c r="K142" s="274" t="str">
        <f>IF(D142="","ZZZ9",IF(AND(#REF!&gt;0,#REF!&lt;5),D142&amp;#REF!,D142&amp;"9"))</f>
        <v>ZZZ9</v>
      </c>
      <c r="L142" s="278">
        <f t="shared" si="3"/>
        <v>999</v>
      </c>
      <c r="M142" s="311">
        <f t="shared" si="4"/>
        <v>999</v>
      </c>
      <c r="N142" s="306"/>
      <c r="O142" s="97"/>
      <c r="P142" s="114">
        <f t="shared" si="5"/>
        <v>999</v>
      </c>
      <c r="Q142" s="97"/>
    </row>
    <row r="143" spans="1:17" x14ac:dyDescent="0.25">
      <c r="A143" s="279">
        <v>137</v>
      </c>
      <c r="B143" s="95"/>
      <c r="C143" s="95"/>
      <c r="D143" s="96"/>
      <c r="E143" s="292"/>
      <c r="F143" s="97"/>
      <c r="G143" s="97"/>
      <c r="H143" s="347"/>
      <c r="I143" s="312"/>
      <c r="J143" s="276" t="e">
        <f>IF(AND(Q143="",#REF!&gt;0,#REF!&lt;5),K143,)</f>
        <v>#REF!</v>
      </c>
      <c r="K143" s="274" t="str">
        <f>IF(D143="","ZZZ9",IF(AND(#REF!&gt;0,#REF!&lt;5),D143&amp;#REF!,D143&amp;"9"))</f>
        <v>ZZZ9</v>
      </c>
      <c r="L143" s="278">
        <f t="shared" si="3"/>
        <v>999</v>
      </c>
      <c r="M143" s="311">
        <f t="shared" si="4"/>
        <v>999</v>
      </c>
      <c r="N143" s="306"/>
      <c r="O143" s="97"/>
      <c r="P143" s="114">
        <f t="shared" si="5"/>
        <v>999</v>
      </c>
      <c r="Q143" s="97"/>
    </row>
    <row r="144" spans="1:17" x14ac:dyDescent="0.25">
      <c r="A144" s="279">
        <v>138</v>
      </c>
      <c r="B144" s="95"/>
      <c r="C144" s="95"/>
      <c r="D144" s="96"/>
      <c r="E144" s="292"/>
      <c r="F144" s="97"/>
      <c r="G144" s="97"/>
      <c r="H144" s="347"/>
      <c r="I144" s="312"/>
      <c r="J144" s="276" t="e">
        <f>IF(AND(Q144="",#REF!&gt;0,#REF!&lt;5),K144,)</f>
        <v>#REF!</v>
      </c>
      <c r="K144" s="274" t="str">
        <f>IF(D144="","ZZZ9",IF(AND(#REF!&gt;0,#REF!&lt;5),D144&amp;#REF!,D144&amp;"9"))</f>
        <v>ZZZ9</v>
      </c>
      <c r="L144" s="278">
        <f t="shared" si="3"/>
        <v>999</v>
      </c>
      <c r="M144" s="311">
        <f t="shared" si="4"/>
        <v>999</v>
      </c>
      <c r="N144" s="306"/>
      <c r="O144" s="97"/>
      <c r="P144" s="114">
        <f t="shared" si="5"/>
        <v>999</v>
      </c>
      <c r="Q144" s="97"/>
    </row>
    <row r="145" spans="1:17" x14ac:dyDescent="0.25">
      <c r="A145" s="279">
        <v>139</v>
      </c>
      <c r="B145" s="95"/>
      <c r="C145" s="95"/>
      <c r="D145" s="96"/>
      <c r="E145" s="292"/>
      <c r="F145" s="97"/>
      <c r="G145" s="97"/>
      <c r="H145" s="347"/>
      <c r="I145" s="312"/>
      <c r="J145" s="276" t="e">
        <f>IF(AND(Q145="",#REF!&gt;0,#REF!&lt;5),K145,)</f>
        <v>#REF!</v>
      </c>
      <c r="K145" s="274" t="str">
        <f>IF(D145="","ZZZ9",IF(AND(#REF!&gt;0,#REF!&lt;5),D145&amp;#REF!,D145&amp;"9"))</f>
        <v>ZZZ9</v>
      </c>
      <c r="L145" s="278">
        <f t="shared" si="3"/>
        <v>999</v>
      </c>
      <c r="M145" s="311">
        <f t="shared" si="4"/>
        <v>999</v>
      </c>
      <c r="N145" s="306"/>
      <c r="O145" s="97"/>
      <c r="P145" s="114">
        <f t="shared" si="5"/>
        <v>999</v>
      </c>
      <c r="Q145" s="97"/>
    </row>
    <row r="146" spans="1:17" x14ac:dyDescent="0.25">
      <c r="A146" s="279">
        <v>140</v>
      </c>
      <c r="B146" s="95"/>
      <c r="C146" s="95"/>
      <c r="D146" s="96"/>
      <c r="E146" s="292"/>
      <c r="F146" s="97"/>
      <c r="G146" s="97"/>
      <c r="H146" s="347"/>
      <c r="I146" s="312"/>
      <c r="J146" s="276" t="e">
        <f>IF(AND(Q146="",#REF!&gt;0,#REF!&lt;5),K146,)</f>
        <v>#REF!</v>
      </c>
      <c r="K146" s="274" t="str">
        <f>IF(D146="","ZZZ9",IF(AND(#REF!&gt;0,#REF!&lt;5),D146&amp;#REF!,D146&amp;"9"))</f>
        <v>ZZZ9</v>
      </c>
      <c r="L146" s="278">
        <f t="shared" si="3"/>
        <v>999</v>
      </c>
      <c r="M146" s="311">
        <f t="shared" si="4"/>
        <v>999</v>
      </c>
      <c r="N146" s="306"/>
      <c r="O146" s="97"/>
      <c r="P146" s="114">
        <f t="shared" si="5"/>
        <v>999</v>
      </c>
      <c r="Q146" s="97"/>
    </row>
    <row r="147" spans="1:17" x14ac:dyDescent="0.25">
      <c r="A147" s="279">
        <v>141</v>
      </c>
      <c r="B147" s="95"/>
      <c r="C147" s="95"/>
      <c r="D147" s="96"/>
      <c r="E147" s="292"/>
      <c r="F147" s="97"/>
      <c r="G147" s="97"/>
      <c r="H147" s="347"/>
      <c r="I147" s="312"/>
      <c r="J147" s="276" t="e">
        <f>IF(AND(Q147="",#REF!&gt;0,#REF!&lt;5),K147,)</f>
        <v>#REF!</v>
      </c>
      <c r="K147" s="274" t="str">
        <f>IF(D147="","ZZZ9",IF(AND(#REF!&gt;0,#REF!&lt;5),D147&amp;#REF!,D147&amp;"9"))</f>
        <v>ZZZ9</v>
      </c>
      <c r="L147" s="278">
        <f t="shared" si="3"/>
        <v>999</v>
      </c>
      <c r="M147" s="311">
        <f t="shared" si="4"/>
        <v>999</v>
      </c>
      <c r="N147" s="306"/>
      <c r="O147" s="97"/>
      <c r="P147" s="114">
        <f t="shared" si="5"/>
        <v>999</v>
      </c>
      <c r="Q147" s="97"/>
    </row>
    <row r="148" spans="1:17" x14ac:dyDescent="0.25">
      <c r="A148" s="279">
        <v>142</v>
      </c>
      <c r="B148" s="95"/>
      <c r="C148" s="95"/>
      <c r="D148" s="96"/>
      <c r="E148" s="292"/>
      <c r="F148" s="97"/>
      <c r="G148" s="97"/>
      <c r="H148" s="347"/>
      <c r="I148" s="312"/>
      <c r="J148" s="276" t="e">
        <f>IF(AND(Q148="",#REF!&gt;0,#REF!&lt;5),K148,)</f>
        <v>#REF!</v>
      </c>
      <c r="K148" s="274" t="str">
        <f>IF(D148="","ZZZ9",IF(AND(#REF!&gt;0,#REF!&lt;5),D148&amp;#REF!,D148&amp;"9"))</f>
        <v>ZZZ9</v>
      </c>
      <c r="L148" s="278">
        <f t="shared" si="3"/>
        <v>999</v>
      </c>
      <c r="M148" s="311">
        <f t="shared" si="4"/>
        <v>999</v>
      </c>
      <c r="N148" s="306"/>
      <c r="O148" s="312"/>
      <c r="P148" s="313">
        <f t="shared" si="5"/>
        <v>999</v>
      </c>
      <c r="Q148" s="312"/>
    </row>
    <row r="149" spans="1:17" x14ac:dyDescent="0.25">
      <c r="A149" s="279">
        <v>143</v>
      </c>
      <c r="B149" s="95"/>
      <c r="C149" s="95"/>
      <c r="D149" s="96"/>
      <c r="E149" s="292"/>
      <c r="F149" s="97"/>
      <c r="G149" s="97"/>
      <c r="H149" s="347"/>
      <c r="I149" s="312"/>
      <c r="J149" s="276" t="e">
        <f>IF(AND(Q149="",#REF!&gt;0,#REF!&lt;5),K149,)</f>
        <v>#REF!</v>
      </c>
      <c r="K149" s="274" t="str">
        <f>IF(D149="","ZZZ9",IF(AND(#REF!&gt;0,#REF!&lt;5),D149&amp;#REF!,D149&amp;"9"))</f>
        <v>ZZZ9</v>
      </c>
      <c r="L149" s="278">
        <f t="shared" si="3"/>
        <v>999</v>
      </c>
      <c r="M149" s="311">
        <f t="shared" si="4"/>
        <v>999</v>
      </c>
      <c r="N149" s="306"/>
      <c r="O149" s="97"/>
      <c r="P149" s="114">
        <f t="shared" si="5"/>
        <v>999</v>
      </c>
      <c r="Q149" s="97"/>
    </row>
    <row r="150" spans="1:17" x14ac:dyDescent="0.25">
      <c r="A150" s="279">
        <v>144</v>
      </c>
      <c r="B150" s="95"/>
      <c r="C150" s="95"/>
      <c r="D150" s="96"/>
      <c r="E150" s="292"/>
      <c r="F150" s="97"/>
      <c r="G150" s="97"/>
      <c r="H150" s="347"/>
      <c r="I150" s="312"/>
      <c r="J150" s="276" t="e">
        <f>IF(AND(Q150="",#REF!&gt;0,#REF!&lt;5),K150,)</f>
        <v>#REF!</v>
      </c>
      <c r="K150" s="274" t="str">
        <f>IF(D150="","ZZZ9",IF(AND(#REF!&gt;0,#REF!&lt;5),D150&amp;#REF!,D150&amp;"9"))</f>
        <v>ZZZ9</v>
      </c>
      <c r="L150" s="278">
        <f t="shared" si="3"/>
        <v>999</v>
      </c>
      <c r="M150" s="311">
        <f t="shared" si="4"/>
        <v>999</v>
      </c>
      <c r="N150" s="306"/>
      <c r="O150" s="97"/>
      <c r="P150" s="114">
        <f t="shared" si="5"/>
        <v>999</v>
      </c>
      <c r="Q150" s="97"/>
    </row>
    <row r="151" spans="1:17" x14ac:dyDescent="0.25">
      <c r="A151" s="279">
        <v>145</v>
      </c>
      <c r="B151" s="95"/>
      <c r="C151" s="95"/>
      <c r="D151" s="96"/>
      <c r="E151" s="292"/>
      <c r="F151" s="97"/>
      <c r="G151" s="97"/>
      <c r="H151" s="347"/>
      <c r="I151" s="312"/>
      <c r="J151" s="276" t="e">
        <f>IF(AND(Q151="",#REF!&gt;0,#REF!&lt;5),K151,)</f>
        <v>#REF!</v>
      </c>
      <c r="K151" s="274" t="str">
        <f>IF(D151="","ZZZ9",IF(AND(#REF!&gt;0,#REF!&lt;5),D151&amp;#REF!,D151&amp;"9"))</f>
        <v>ZZZ9</v>
      </c>
      <c r="L151" s="278">
        <f t="shared" si="3"/>
        <v>999</v>
      </c>
      <c r="M151" s="311">
        <f t="shared" si="4"/>
        <v>999</v>
      </c>
      <c r="N151" s="306"/>
      <c r="O151" s="97"/>
      <c r="P151" s="114">
        <f t="shared" si="5"/>
        <v>999</v>
      </c>
      <c r="Q151" s="97"/>
    </row>
    <row r="152" spans="1:17" x14ac:dyDescent="0.25">
      <c r="A152" s="279">
        <v>146</v>
      </c>
      <c r="B152" s="95"/>
      <c r="C152" s="95"/>
      <c r="D152" s="96"/>
      <c r="E152" s="292"/>
      <c r="F152" s="97"/>
      <c r="G152" s="97"/>
      <c r="H152" s="347"/>
      <c r="I152" s="312"/>
      <c r="J152" s="276" t="e">
        <f>IF(AND(Q152="",#REF!&gt;0,#REF!&lt;5),K152,)</f>
        <v>#REF!</v>
      </c>
      <c r="K152" s="274" t="str">
        <f>IF(D152="","ZZZ9",IF(AND(#REF!&gt;0,#REF!&lt;5),D152&amp;#REF!,D152&amp;"9"))</f>
        <v>ZZZ9</v>
      </c>
      <c r="L152" s="278">
        <f t="shared" si="3"/>
        <v>999</v>
      </c>
      <c r="M152" s="311">
        <f t="shared" si="4"/>
        <v>999</v>
      </c>
      <c r="N152" s="306"/>
      <c r="O152" s="97"/>
      <c r="P152" s="114">
        <f t="shared" si="5"/>
        <v>999</v>
      </c>
      <c r="Q152" s="97"/>
    </row>
    <row r="153" spans="1:17" x14ac:dyDescent="0.25">
      <c r="A153" s="279">
        <v>147</v>
      </c>
      <c r="B153" s="95"/>
      <c r="C153" s="95"/>
      <c r="D153" s="96"/>
      <c r="E153" s="292"/>
      <c r="F153" s="97"/>
      <c r="G153" s="97"/>
      <c r="H153" s="347"/>
      <c r="I153" s="312"/>
      <c r="J153" s="276" t="e">
        <f>IF(AND(Q153="",#REF!&gt;0,#REF!&lt;5),K153,)</f>
        <v>#REF!</v>
      </c>
      <c r="K153" s="274" t="str">
        <f>IF(D153="","ZZZ9",IF(AND(#REF!&gt;0,#REF!&lt;5),D153&amp;#REF!,D153&amp;"9"))</f>
        <v>ZZZ9</v>
      </c>
      <c r="L153" s="278">
        <f t="shared" si="3"/>
        <v>999</v>
      </c>
      <c r="M153" s="311">
        <f t="shared" si="4"/>
        <v>999</v>
      </c>
      <c r="N153" s="306"/>
      <c r="O153" s="97"/>
      <c r="P153" s="114">
        <f t="shared" si="5"/>
        <v>999</v>
      </c>
      <c r="Q153" s="97"/>
    </row>
    <row r="154" spans="1:17" x14ac:dyDescent="0.25">
      <c r="A154" s="279">
        <v>148</v>
      </c>
      <c r="B154" s="95"/>
      <c r="C154" s="95"/>
      <c r="D154" s="96"/>
      <c r="E154" s="292"/>
      <c r="F154" s="97"/>
      <c r="G154" s="97"/>
      <c r="H154" s="347"/>
      <c r="I154" s="312"/>
      <c r="J154" s="276" t="e">
        <f>IF(AND(Q154="",#REF!&gt;0,#REF!&lt;5),K154,)</f>
        <v>#REF!</v>
      </c>
      <c r="K154" s="274" t="str">
        <f>IF(D154="","ZZZ9",IF(AND(#REF!&gt;0,#REF!&lt;5),D154&amp;#REF!,D154&amp;"9"))</f>
        <v>ZZZ9</v>
      </c>
      <c r="L154" s="278">
        <f t="shared" si="3"/>
        <v>999</v>
      </c>
      <c r="M154" s="311">
        <f t="shared" si="4"/>
        <v>999</v>
      </c>
      <c r="N154" s="306"/>
      <c r="O154" s="97"/>
      <c r="P154" s="114">
        <f t="shared" si="5"/>
        <v>999</v>
      </c>
      <c r="Q154" s="97"/>
    </row>
    <row r="155" spans="1:17" x14ac:dyDescent="0.25">
      <c r="A155" s="279">
        <v>149</v>
      </c>
      <c r="B155" s="95"/>
      <c r="C155" s="95"/>
      <c r="D155" s="96"/>
      <c r="E155" s="292"/>
      <c r="F155" s="97"/>
      <c r="G155" s="97"/>
      <c r="H155" s="347"/>
      <c r="I155" s="312"/>
      <c r="J155" s="276" t="e">
        <f>IF(AND(Q155="",#REF!&gt;0,#REF!&lt;5),K155,)</f>
        <v>#REF!</v>
      </c>
      <c r="K155" s="274" t="str">
        <f>IF(D155="","ZZZ9",IF(AND(#REF!&gt;0,#REF!&lt;5),D155&amp;#REF!,D155&amp;"9"))</f>
        <v>ZZZ9</v>
      </c>
      <c r="L155" s="278">
        <f t="shared" si="3"/>
        <v>999</v>
      </c>
      <c r="M155" s="311">
        <f t="shared" si="4"/>
        <v>999</v>
      </c>
      <c r="N155" s="306"/>
      <c r="O155" s="97"/>
      <c r="P155" s="114">
        <f t="shared" si="5"/>
        <v>999</v>
      </c>
      <c r="Q155" s="97"/>
    </row>
    <row r="156" spans="1:17" x14ac:dyDescent="0.25">
      <c r="A156" s="279">
        <v>150</v>
      </c>
      <c r="B156" s="95"/>
      <c r="C156" s="95"/>
      <c r="D156" s="96"/>
      <c r="E156" s="292"/>
      <c r="F156" s="97"/>
      <c r="G156" s="97"/>
      <c r="H156" s="347"/>
      <c r="I156" s="312"/>
      <c r="J156" s="276" t="e">
        <f>IF(AND(Q156="",#REF!&gt;0,#REF!&lt;5),K156,)</f>
        <v>#REF!</v>
      </c>
      <c r="K156" s="274" t="str">
        <f>IF(D156="","ZZZ9",IF(AND(#REF!&gt;0,#REF!&lt;5),D156&amp;#REF!,D156&amp;"9"))</f>
        <v>ZZZ9</v>
      </c>
      <c r="L156" s="278">
        <f t="shared" si="3"/>
        <v>999</v>
      </c>
      <c r="M156" s="311">
        <f t="shared" si="4"/>
        <v>999</v>
      </c>
      <c r="N156" s="306"/>
      <c r="O156" s="97"/>
      <c r="P156" s="114">
        <f t="shared" si="5"/>
        <v>999</v>
      </c>
      <c r="Q156" s="97"/>
    </row>
  </sheetData>
  <conditionalFormatting sqref="A7:A19 A21:A28 A29:D156">
    <cfRule type="expression" dxfId="91" priority="27" stopIfTrue="1">
      <formula>$Q7&gt;=1</formula>
    </cfRule>
  </conditionalFormatting>
  <conditionalFormatting sqref="A20:D20 B29:D37">
    <cfRule type="expression" dxfId="90" priority="14" stopIfTrue="1">
      <formula>$Q20&gt;=1</formula>
    </cfRule>
  </conditionalFormatting>
  <conditionalFormatting sqref="B10:C10">
    <cfRule type="expression" dxfId="89" priority="7" stopIfTrue="1">
      <formula>$S10&gt;=1</formula>
    </cfRule>
  </conditionalFormatting>
  <conditionalFormatting sqref="B16:D20">
    <cfRule type="expression" dxfId="88" priority="12" stopIfTrue="1">
      <formula>$S16&gt;=1</formula>
    </cfRule>
  </conditionalFormatting>
  <conditionalFormatting sqref="D10">
    <cfRule type="expression" dxfId="87" priority="8" stopIfTrue="1">
      <formula>$Q10&gt;=1</formula>
    </cfRule>
  </conditionalFormatting>
  <conditionalFormatting sqref="E7:E8 E10:E15">
    <cfRule type="expression" dxfId="86" priority="19" stopIfTrue="1">
      <formula>AND(ROUNDDOWN(($A$4-E7)/365.25,0)&lt;=13,G7&lt;&gt;"OK")</formula>
    </cfRule>
    <cfRule type="expression" dxfId="85" priority="20" stopIfTrue="1">
      <formula>AND(ROUNDDOWN(($A$4-E7)/365.25,0)&lt;=14,G7&lt;&gt;"OK")</formula>
    </cfRule>
    <cfRule type="expression" dxfId="84" priority="21" stopIfTrue="1">
      <formula>AND(ROUNDDOWN(($A$4-E7)/365.25,0)&lt;=17,G7&lt;&gt;"OK")</formula>
    </cfRule>
    <cfRule type="expression" dxfId="83" priority="24" stopIfTrue="1">
      <formula>AND(ROUNDDOWN(($A$4-E7)/365.25,0)&lt;=13,G7&lt;&gt;"OK")</formula>
    </cfRule>
    <cfRule type="expression" dxfId="82" priority="25" stopIfTrue="1">
      <formula>AND(ROUNDDOWN(($A$4-E7)/365.25,0)&lt;=14,G7&lt;&gt;"OK")</formula>
    </cfRule>
    <cfRule type="expression" dxfId="81" priority="26" stopIfTrue="1">
      <formula>AND(ROUNDDOWN(($A$4-E7)/365.25,0)&lt;=17,G7&lt;&gt;"OK")</formula>
    </cfRule>
  </conditionalFormatting>
  <conditionalFormatting sqref="E7:E8 E10:E156">
    <cfRule type="expression" dxfId="80" priority="29" stopIfTrue="1">
      <formula>AND(ROUNDDOWN(($A$4-E7)/365.25,0)&lt;=13,G7&lt;&gt;"OK")</formula>
    </cfRule>
    <cfRule type="expression" dxfId="79" priority="30" stopIfTrue="1">
      <formula>AND(ROUNDDOWN(($A$4-E7)/365.25,0)&lt;=14,G7&lt;&gt;"OK")</formula>
    </cfRule>
    <cfRule type="expression" dxfId="78" priority="31" stopIfTrue="1">
      <formula>AND(ROUNDDOWN(($A$4-E7)/365.25,0)&lt;=17,G7&lt;&gt;"OK")</formula>
    </cfRule>
  </conditionalFormatting>
  <conditionalFormatting sqref="E7:E27">
    <cfRule type="expression" dxfId="77" priority="4" stopIfTrue="1">
      <formula>AND(ROUNDDOWN(($A$4-E7)/365.25,0)&lt;=13,G7&lt;&gt;"OK")</formula>
    </cfRule>
    <cfRule type="expression" dxfId="76" priority="5" stopIfTrue="1">
      <formula>AND(ROUNDDOWN(($A$4-E7)/365.25,0)&lt;=14,G7&lt;&gt;"OK")</formula>
    </cfRule>
    <cfRule type="expression" dxfId="75" priority="6" stopIfTrue="1">
      <formula>AND(ROUNDDOWN(($A$4-E7)/365.25,0)&lt;=17,G7&lt;&gt;"OK")</formula>
    </cfRule>
  </conditionalFormatting>
  <conditionalFormatting sqref="E9">
    <cfRule type="expression" dxfId="74" priority="1" stopIfTrue="1">
      <formula>AND(ROUNDDOWN(($A$4-E9)/365.25,0)&lt;=13,G9&lt;&gt;"OK")</formula>
    </cfRule>
    <cfRule type="expression" dxfId="73" priority="2" stopIfTrue="1">
      <formula>AND(ROUNDDOWN(($A$4-E9)/365.25,0)&lt;=14,G9&lt;&gt;"OK")</formula>
    </cfRule>
    <cfRule type="expression" dxfId="72" priority="3" stopIfTrue="1">
      <formula>AND(ROUNDDOWN(($A$4-E9)/365.25,0)&lt;=17,G9&lt;&gt;"OK")</formula>
    </cfRule>
  </conditionalFormatting>
  <conditionalFormatting sqref="E29:E37">
    <cfRule type="expression" dxfId="71" priority="15" stopIfTrue="1">
      <formula>AND(ROUNDDOWN(($A$4-E29)/365.25,0)&lt;=13,G29&lt;&gt;"OK")</formula>
    </cfRule>
    <cfRule type="expression" dxfId="70" priority="16" stopIfTrue="1">
      <formula>AND(ROUNDDOWN(($A$4-E29)/365.25,0)&lt;=14,G29&lt;&gt;"OK")</formula>
    </cfRule>
    <cfRule type="expression" dxfId="69" priority="17" stopIfTrue="1">
      <formula>AND(ROUNDDOWN(($A$4-E29)/365.25,0)&lt;=17,G29&lt;&gt;"OK")</formula>
    </cfRule>
  </conditionalFormatting>
  <conditionalFormatting sqref="J7:J156">
    <cfRule type="cellIs" dxfId="68" priority="23"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5">
    <tabColor indexed="11"/>
    <pageSetUpPr fitToPage="1"/>
  </sheetPr>
  <dimension ref="A1:AK79"/>
  <sheetViews>
    <sheetView showGridLines="0" showZeros="0" topLeftCell="A31" workbookViewId="0">
      <selection activeCell="K63" sqref="K63"/>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118"/>
      <c r="I1" s="262"/>
      <c r="J1" s="119"/>
      <c r="K1" s="289"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E2" s="310" t="str">
        <f>Altalanos!$C$8</f>
        <v>5 fiú A elo</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3">
      <c r="A4" s="400" t="str">
        <f>Altalanos!$A$10</f>
        <v>2024.05.27-06.01.</v>
      </c>
      <c r="B4" s="400"/>
      <c r="C4" s="400"/>
      <c r="D4" s="283"/>
      <c r="E4" s="123"/>
      <c r="F4" s="123"/>
      <c r="G4" s="123" t="str">
        <f>Altalanos!$C$10</f>
        <v>Balatonboglár</v>
      </c>
      <c r="H4" s="91"/>
      <c r="I4" s="123"/>
      <c r="J4" s="124"/>
      <c r="K4" s="125"/>
      <c r="L4" s="124"/>
      <c r="M4" s="126"/>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117</v>
      </c>
      <c r="N5" s="130"/>
      <c r="O5" s="128" t="s">
        <v>116</v>
      </c>
      <c r="P5" s="130"/>
      <c r="Q5" s="128" t="s">
        <v>115</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3">
      <c r="A6" s="132"/>
      <c r="B6" s="332"/>
      <c r="C6" s="332"/>
      <c r="D6" s="332"/>
      <c r="E6" s="332"/>
      <c r="F6" s="331" t="str">
        <f>IF(Y3="","",CONCATENATE(AH1," / ",AG1," pont"))</f>
        <v/>
      </c>
      <c r="G6" s="333"/>
      <c r="H6" s="5"/>
      <c r="I6" s="333"/>
      <c r="J6" s="334"/>
      <c r="K6" s="332" t="str">
        <f>IF(Y3="","",CONCATENATE(AF1," pont"))</f>
        <v/>
      </c>
      <c r="L6" s="334"/>
      <c r="M6" s="332" t="str">
        <f>IF(Y3="","",CONCATENATE(AE1," pont"))</f>
        <v/>
      </c>
      <c r="N6" s="334"/>
      <c r="O6" s="332" t="str">
        <f>IF(Y3="","",CONCATENATE(AD1," pont"))</f>
        <v/>
      </c>
      <c r="P6" s="334"/>
      <c r="Q6" s="332" t="str">
        <f>IF(Y3="","",CONCATENATE(AC1," pont"))</f>
        <v/>
      </c>
      <c r="R6" s="339"/>
      <c r="Y6" s="328"/>
      <c r="Z6" s="328"/>
      <c r="AA6" s="328" t="s">
        <v>129</v>
      </c>
      <c r="AB6" s="336">
        <v>150</v>
      </c>
      <c r="AC6" s="336">
        <v>120</v>
      </c>
      <c r="AD6" s="336">
        <v>90</v>
      </c>
      <c r="AE6" s="336">
        <v>60</v>
      </c>
      <c r="AF6" s="336">
        <v>40</v>
      </c>
      <c r="AG6" s="336">
        <v>25</v>
      </c>
      <c r="AH6" s="336">
        <v>10</v>
      </c>
      <c r="AI6"/>
      <c r="AJ6"/>
      <c r="AK6"/>
    </row>
    <row r="7" spans="1:37" s="34" customFormat="1" ht="10.5" customHeight="1" x14ac:dyDescent="0.25">
      <c r="A7" s="133">
        <v>1</v>
      </c>
      <c r="B7" s="271">
        <f>IF($E7="","",VLOOKUP($E7,'Fiú 5A ELO'!$A$7:$O$48,14))</f>
        <v>0</v>
      </c>
      <c r="C7" s="271">
        <f>IF($E7="","",VLOOKUP($E7,'Fiú 5A ELO'!$A$7:$O$48,15))</f>
        <v>10</v>
      </c>
      <c r="D7" s="295">
        <f>IF($E7="","",VLOOKUP($E7,'Fiú 5A ELO'!$A$7:$O$48,5))</f>
        <v>0</v>
      </c>
      <c r="E7" s="134">
        <v>1</v>
      </c>
      <c r="F7" s="135" t="str">
        <f>UPPER(IF($E7="","",VLOOKUP($E7,'Fiú 5A ELO'!$A$7:$O$48,2)))</f>
        <v>UJHÁZI</v>
      </c>
      <c r="G7" s="135" t="str">
        <f>IF($E7="","",VLOOKUP($E7,'Fiú 5A ELO'!$A$7:$O$48,3))</f>
        <v xml:space="preserve">Bence    </v>
      </c>
      <c r="H7" s="135"/>
      <c r="I7" s="135" t="str">
        <f>IF($E7="","",VLOOKUP($E7,'Fiú 5A ELO'!$A$7:$O$48,4))</f>
        <v>Csik Ferenc Általános Iskola és Gimnázium</v>
      </c>
      <c r="J7" s="137"/>
      <c r="K7" s="136"/>
      <c r="L7" s="136"/>
      <c r="M7" s="136"/>
      <c r="N7" s="136"/>
      <c r="O7" s="139"/>
      <c r="P7" s="140"/>
      <c r="Q7" s="141"/>
      <c r="R7" s="142"/>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6" customHeight="1" x14ac:dyDescent="0.25">
      <c r="A8" s="145"/>
      <c r="B8" s="308"/>
      <c r="C8" s="308"/>
      <c r="D8" s="304"/>
      <c r="E8" s="146"/>
      <c r="F8" s="147"/>
      <c r="G8" s="147"/>
      <c r="H8" s="148"/>
      <c r="I8" s="149" t="s">
        <v>0</v>
      </c>
      <c r="J8" s="150" t="s">
        <v>420</v>
      </c>
      <c r="K8" s="151" t="str">
        <f>UPPER(IF(OR(J8="a",J8="as"),F7,IF(OR(J8="b",J8="bs"),F9,)))</f>
        <v>UJHÁZI</v>
      </c>
      <c r="L8" s="151"/>
      <c r="M8" s="136"/>
      <c r="N8" s="136"/>
      <c r="O8" s="139"/>
      <c r="P8" s="140"/>
      <c r="Q8" s="141"/>
      <c r="R8" s="142"/>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6" customHeight="1" x14ac:dyDescent="0.25">
      <c r="A9" s="145">
        <v>2</v>
      </c>
      <c r="B9" s="271" t="str">
        <f>IF($E9="","",VLOOKUP($E9,'Fiú 5A ELO'!$A$7:$O$48,14))</f>
        <v/>
      </c>
      <c r="C9" s="271" t="str">
        <f>IF($E9="","",VLOOKUP($E9,'Fiú 5A ELO'!$A$7:$O$48,15))</f>
        <v/>
      </c>
      <c r="D9" s="295" t="str">
        <f>IF($E9="","",VLOOKUP($E9,'Fiú 5A ELO'!$A$7:$O$48,5))</f>
        <v/>
      </c>
      <c r="E9" s="134"/>
      <c r="F9" s="388" t="s">
        <v>424</v>
      </c>
      <c r="G9" s="322" t="str">
        <f>IF($E9="","",VLOOKUP($E9,'Fiú 5A ELO'!$A$7:$O$48,3))</f>
        <v/>
      </c>
      <c r="H9" s="322"/>
      <c r="I9" s="322" t="str">
        <f>IF($E9="","",VLOOKUP($E9,'Fiú 5A ELO'!$A$7:$O$48,4))</f>
        <v/>
      </c>
      <c r="J9" s="154"/>
      <c r="K9" s="136"/>
      <c r="L9" s="155"/>
      <c r="M9" s="136"/>
      <c r="N9" s="136"/>
      <c r="O9" s="139"/>
      <c r="P9" s="140"/>
      <c r="Q9" s="141"/>
      <c r="R9" s="142"/>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6" customHeight="1" x14ac:dyDescent="0.25">
      <c r="A10" s="145"/>
      <c r="B10" s="308"/>
      <c r="C10" s="308"/>
      <c r="D10" s="304"/>
      <c r="E10" s="156"/>
      <c r="F10" s="323"/>
      <c r="G10" s="323"/>
      <c r="H10" s="324"/>
      <c r="I10" s="323"/>
      <c r="J10" s="157"/>
      <c r="K10" s="149" t="s">
        <v>0</v>
      </c>
      <c r="L10" s="158"/>
      <c r="M10" s="151" t="str">
        <f>UPPER(IF(OR(L10="a",L10="as"),K8,IF(OR(L10="b",L10="bs"),K12,)))</f>
        <v/>
      </c>
      <c r="N10" s="159"/>
      <c r="O10" s="160"/>
      <c r="P10" s="160"/>
      <c r="Q10" s="141"/>
      <c r="R10" s="142"/>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5">
      <c r="A11" s="145">
        <v>3</v>
      </c>
      <c r="B11" s="271">
        <f>IF($E11="","",VLOOKUP($E11,'Fiú 5A ELO'!$A$7:$O$48,14))</f>
        <v>0</v>
      </c>
      <c r="C11" s="271">
        <f>IF($E11="","",VLOOKUP($E11,'Fiú 5A ELO'!$A$7:$O$48,15))</f>
        <v>121</v>
      </c>
      <c r="D11" s="295">
        <f>IF($E11="","",VLOOKUP($E11,'Fiú 5A ELO'!$A$7:$O$48,5))</f>
        <v>0</v>
      </c>
      <c r="E11" s="134">
        <v>18</v>
      </c>
      <c r="F11" s="322" t="str">
        <f>UPPER(IF($E11="","",VLOOKUP($E11,'Fiú 5A ELO'!$A$7:$O$48,2)))</f>
        <v>NYIKOS</v>
      </c>
      <c r="G11" s="322" t="str">
        <f>IF($E11="","",VLOOKUP($E11,'Fiú 5A ELO'!$A$7:$O$48,3))</f>
        <v>János</v>
      </c>
      <c r="H11" s="322"/>
      <c r="I11" s="322" t="str">
        <f>IF($E11="","",VLOOKUP($E11,'Fiú 5A ELO'!$A$7:$O$48,4))</f>
        <v>Szfvári Hétvezér Ált Isk.</v>
      </c>
      <c r="J11" s="137"/>
      <c r="K11" s="136"/>
      <c r="L11" s="161"/>
      <c r="M11" s="136"/>
      <c r="N11" s="162"/>
      <c r="O11" s="160"/>
      <c r="P11" s="160"/>
      <c r="Q11" s="141"/>
      <c r="R11" s="142"/>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5">
      <c r="A12" s="145"/>
      <c r="B12" s="308"/>
      <c r="C12" s="308"/>
      <c r="D12" s="304"/>
      <c r="E12" s="156"/>
      <c r="F12" s="323"/>
      <c r="G12" s="323"/>
      <c r="H12" s="324"/>
      <c r="I12" s="325" t="s">
        <v>0</v>
      </c>
      <c r="J12" s="150"/>
      <c r="K12" s="151" t="str">
        <f>UPPER(IF(OR(J12="a",J12="as"),F11,IF(OR(J12="b",J12="bs"),F13,)))</f>
        <v/>
      </c>
      <c r="L12" s="163"/>
      <c r="M12" s="136"/>
      <c r="N12" s="162"/>
      <c r="O12" s="160"/>
      <c r="P12" s="160"/>
      <c r="Q12" s="141"/>
      <c r="R12" s="142"/>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5">
      <c r="A13" s="145">
        <v>4</v>
      </c>
      <c r="B13" s="271">
        <f>IF($E13="","",VLOOKUP($E13,'Fiú 5A ELO'!$A$7:$O$48,14))</f>
        <v>0</v>
      </c>
      <c r="C13" s="271">
        <f>IF($E13="","",VLOOKUP($E13,'Fiú 5A ELO'!$A$7:$O$48,15))</f>
        <v>72</v>
      </c>
      <c r="D13" s="295">
        <f>IF($E13="","",VLOOKUP($E13,'Fiú 5A ELO'!$A$7:$O$48,5))</f>
        <v>0</v>
      </c>
      <c r="E13" s="134">
        <v>13</v>
      </c>
      <c r="F13" s="322" t="str">
        <f>UPPER(IF($E13="","",VLOOKUP($E13,'Fiú 5A ELO'!$A$7:$O$48,2)))</f>
        <v>CSILLAG</v>
      </c>
      <c r="G13" s="322" t="str">
        <f>IF($E13="","",VLOOKUP($E13,'Fiú 5A ELO'!$A$7:$O$48,3))</f>
        <v>Ádám</v>
      </c>
      <c r="H13" s="322"/>
      <c r="I13" s="322" t="str">
        <f>IF($E13="","",VLOOKUP($E13,'Fiú 5A ELO'!$A$7:$O$48,4))</f>
        <v>Bajai III. Béla Gimnázium</v>
      </c>
      <c r="J13" s="164"/>
      <c r="K13" s="136"/>
      <c r="L13" s="136"/>
      <c r="M13" s="136"/>
      <c r="N13" s="162"/>
      <c r="O13" s="160"/>
      <c r="P13" s="160"/>
      <c r="Q13" s="141"/>
      <c r="R13" s="142"/>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5">
      <c r="A14" s="145"/>
      <c r="B14" s="308"/>
      <c r="C14" s="308"/>
      <c r="D14" s="304"/>
      <c r="E14" s="156"/>
      <c r="F14" s="323"/>
      <c r="G14" s="323"/>
      <c r="H14" s="324"/>
      <c r="I14" s="323"/>
      <c r="J14" s="157"/>
      <c r="K14" s="136"/>
      <c r="L14" s="136"/>
      <c r="M14" s="149" t="s">
        <v>0</v>
      </c>
      <c r="N14" s="158"/>
      <c r="O14" s="151" t="str">
        <f>UPPER(IF(OR(N14="a",N14="as"),M10,IF(OR(N14="b",N14="bs"),M18,)))</f>
        <v/>
      </c>
      <c r="P14" s="159"/>
      <c r="Q14" s="141"/>
      <c r="R14" s="142"/>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5">
      <c r="A15" s="145">
        <v>5</v>
      </c>
      <c r="B15" s="271">
        <f>IF($E15="","",VLOOKUP($E15,'Fiú 5A ELO'!$A$7:$O$48,14))</f>
        <v>0</v>
      </c>
      <c r="C15" s="271">
        <f>IF($E15="","",VLOOKUP($E15,'Fiú 5A ELO'!$A$7:$O$48,15))</f>
        <v>128</v>
      </c>
      <c r="D15" s="295">
        <f>IF($E15="","",VLOOKUP($E15,'Fiú 5A ELO'!$A$7:$O$48,5))</f>
        <v>0</v>
      </c>
      <c r="E15" s="134">
        <v>19</v>
      </c>
      <c r="F15" s="322" t="str">
        <f>UPPER(IF($E15="","",VLOOKUP($E15,'Fiú 5A ELO'!$A$7:$O$48,2)))</f>
        <v>JUHÁSZ</v>
      </c>
      <c r="G15" s="322" t="str">
        <f>IF($E15="","",VLOOKUP($E15,'Fiú 5A ELO'!$A$7:$O$48,3))</f>
        <v>Márton</v>
      </c>
      <c r="H15" s="322"/>
      <c r="I15" s="322" t="str">
        <f>IF($E15="","",VLOOKUP($E15,'Fiú 5A ELO'!$A$7:$O$48,4))</f>
        <v>Szent István Sport Általános Iskola és Gimnázium</v>
      </c>
      <c r="J15" s="166"/>
      <c r="K15" s="136"/>
      <c r="L15" s="136"/>
      <c r="M15" s="136"/>
      <c r="N15" s="162"/>
      <c r="O15" s="136"/>
      <c r="P15" s="217"/>
      <c r="Q15" s="139"/>
      <c r="R15" s="140"/>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3">
      <c r="A16" s="145"/>
      <c r="B16" s="308"/>
      <c r="C16" s="308"/>
      <c r="D16" s="304"/>
      <c r="E16" s="156"/>
      <c r="F16" s="323"/>
      <c r="G16" s="323"/>
      <c r="H16" s="324"/>
      <c r="I16" s="325" t="s">
        <v>0</v>
      </c>
      <c r="J16" s="150"/>
      <c r="K16" s="151" t="str">
        <f>UPPER(IF(OR(J16="a",J16="as"),F15,IF(OR(J16="b",J16="bs"),F17,)))</f>
        <v/>
      </c>
      <c r="L16" s="151"/>
      <c r="M16" s="136"/>
      <c r="N16" s="162"/>
      <c r="O16" s="139"/>
      <c r="P16" s="217"/>
      <c r="Q16" s="139"/>
      <c r="R16" s="140"/>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5">
      <c r="A17" s="145">
        <v>6</v>
      </c>
      <c r="B17" s="271">
        <f>IF($E17="","",VLOOKUP($E17,'Fiú 5A ELO'!$A$7:$O$48,14))</f>
        <v>0</v>
      </c>
      <c r="C17" s="271">
        <f>IF($E17="","",VLOOKUP($E17,'Fiú 5A ELO'!$A$7:$O$48,15))</f>
        <v>61</v>
      </c>
      <c r="D17" s="295">
        <f>IF($E17="","",VLOOKUP($E17,'Fiú 5A ELO'!$A$7:$O$48,5))</f>
        <v>0</v>
      </c>
      <c r="E17" s="134">
        <v>11</v>
      </c>
      <c r="F17" s="322" t="str">
        <f>UPPER(IF($E17="","",VLOOKUP($E17,'Fiú 5A ELO'!$A$7:$O$48,2)))</f>
        <v>ÁGASVÁRI</v>
      </c>
      <c r="G17" s="322" t="str">
        <f>IF($E17="","",VLOOKUP($E17,'Fiú 5A ELO'!$A$7:$O$48,3))</f>
        <v>Martin Márk</v>
      </c>
      <c r="H17" s="322"/>
      <c r="I17" s="322" t="str">
        <f>IF($E17="","",VLOOKUP($E17,'Fiú 5A ELO'!$A$7:$O$48,4))</f>
        <v>Németh László Gimn.</v>
      </c>
      <c r="J17" s="154"/>
      <c r="K17" s="136"/>
      <c r="L17" s="155"/>
      <c r="M17" s="136"/>
      <c r="N17" s="162"/>
      <c r="O17" s="139"/>
      <c r="P17" s="217"/>
      <c r="Q17" s="139"/>
      <c r="R17" s="140"/>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5">
      <c r="A18" s="145"/>
      <c r="B18" s="308"/>
      <c r="C18" s="308"/>
      <c r="D18" s="304"/>
      <c r="E18" s="156"/>
      <c r="F18" s="323"/>
      <c r="G18" s="323"/>
      <c r="H18" s="324"/>
      <c r="I18" s="323"/>
      <c r="J18" s="157"/>
      <c r="K18" s="149" t="s">
        <v>0</v>
      </c>
      <c r="L18" s="158"/>
      <c r="M18" s="151" t="str">
        <f>UPPER(IF(OR(L18="a",L18="as"),K16,IF(OR(L18="b",L18="bs"),K20,)))</f>
        <v/>
      </c>
      <c r="N18" s="168"/>
      <c r="O18" s="139"/>
      <c r="P18" s="217"/>
      <c r="Q18" s="139"/>
      <c r="R18" s="140"/>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5">
      <c r="A19" s="145">
        <v>7</v>
      </c>
      <c r="B19" s="271" t="str">
        <f>IF($E19="","",VLOOKUP($E19,'Fiú 5A ELO'!$A$7:$O$48,14))</f>
        <v/>
      </c>
      <c r="C19" s="271" t="str">
        <f>IF($E19="","",VLOOKUP($E19,'Fiú 5A ELO'!$A$7:$O$48,15))</f>
        <v/>
      </c>
      <c r="D19" s="295" t="str">
        <f>IF($E19="","",VLOOKUP($E19,'Fiú 5A ELO'!$A$7:$O$48,5))</f>
        <v/>
      </c>
      <c r="E19" s="134"/>
      <c r="F19" s="388" t="s">
        <v>424</v>
      </c>
      <c r="G19" s="322" t="str">
        <f>IF($E19="","",VLOOKUP($E19,'Fiú 5A ELO'!$A$7:$O$48,3))</f>
        <v/>
      </c>
      <c r="H19" s="322"/>
      <c r="I19" s="322" t="str">
        <f>IF($E19="","",VLOOKUP($E19,'Fiú 5A ELO'!$A$7:$O$48,4))</f>
        <v/>
      </c>
      <c r="J19" s="137"/>
      <c r="K19" s="136"/>
      <c r="L19" s="161"/>
      <c r="M19" s="136"/>
      <c r="N19" s="160"/>
      <c r="O19" s="139"/>
      <c r="P19" s="217"/>
      <c r="Q19" s="139"/>
      <c r="R19" s="140"/>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5">
      <c r="A20" s="145"/>
      <c r="B20" s="308"/>
      <c r="C20" s="308"/>
      <c r="D20" s="304"/>
      <c r="E20" s="146"/>
      <c r="F20" s="147"/>
      <c r="G20" s="147"/>
      <c r="H20" s="148"/>
      <c r="I20" s="149" t="s">
        <v>0</v>
      </c>
      <c r="J20" s="150" t="s">
        <v>421</v>
      </c>
      <c r="K20" s="151" t="str">
        <f>UPPER(IF(OR(J20="a",J20="as"),F19,IF(OR(J20="b",J20="bs"),F21,)))</f>
        <v>LENCZ</v>
      </c>
      <c r="L20" s="163"/>
      <c r="M20" s="136"/>
      <c r="N20" s="160"/>
      <c r="O20" s="139"/>
      <c r="P20" s="217"/>
      <c r="Q20" s="139"/>
      <c r="R20" s="140"/>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5">
      <c r="A21" s="133">
        <v>8</v>
      </c>
      <c r="B21" s="271">
        <f>IF($E21="","",VLOOKUP($E21,'Fiú 5A ELO'!$A$7:$O$48,14))</f>
        <v>0</v>
      </c>
      <c r="C21" s="271">
        <f>IF($E21="","",VLOOKUP($E21,'Fiú 5A ELO'!$A$7:$O$48,15))</f>
        <v>36</v>
      </c>
      <c r="D21" s="295">
        <f>IF($E21="","",VLOOKUP($E21,'Fiú 5A ELO'!$A$7:$O$48,5))</f>
        <v>0</v>
      </c>
      <c r="E21" s="134">
        <v>6</v>
      </c>
      <c r="F21" s="135" t="str">
        <f>UPPER(IF($E21="","",VLOOKUP($E21,'Fiú 5A ELO'!$A$7:$O$48,2)))</f>
        <v>LENCZ</v>
      </c>
      <c r="G21" s="135" t="str">
        <f>IF($E21="","",VLOOKUP($E21,'Fiú 5A ELO'!$A$7:$O$48,3))</f>
        <v>Barnabás Sándor</v>
      </c>
      <c r="H21" s="135"/>
      <c r="I21" s="135" t="str">
        <f>IF($E21="","",VLOOKUP($E21,'Fiú 5A ELO'!$A$7:$O$48,4))</f>
        <v xml:space="preserve">Szekszárdi Dienes Valéria </v>
      </c>
      <c r="J21" s="164"/>
      <c r="K21" s="136"/>
      <c r="L21" s="136"/>
      <c r="M21" s="136"/>
      <c r="N21" s="160"/>
      <c r="O21" s="139"/>
      <c r="P21" s="217"/>
      <c r="Q21" s="139"/>
      <c r="R21" s="140"/>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5">
      <c r="A22" s="145"/>
      <c r="B22" s="308"/>
      <c r="C22" s="308"/>
      <c r="D22" s="304"/>
      <c r="E22" s="146"/>
      <c r="F22" s="165"/>
      <c r="G22" s="165"/>
      <c r="H22" s="169"/>
      <c r="I22" s="165"/>
      <c r="J22" s="157"/>
      <c r="K22" s="136"/>
      <c r="L22" s="136"/>
      <c r="M22" s="136"/>
      <c r="N22" s="160"/>
      <c r="O22" s="149" t="s">
        <v>0</v>
      </c>
      <c r="P22" s="158"/>
      <c r="Q22" s="151" t="str">
        <f>UPPER(IF(OR(P22="a",P22="as"),O14,IF(OR(P22="b",P22="bs"),O30,)))</f>
        <v/>
      </c>
      <c r="R22" s="218"/>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5">
      <c r="A23" s="133">
        <v>9</v>
      </c>
      <c r="B23" s="271">
        <f>IF($E23="","",VLOOKUP($E23,'Fiú 5A ELO'!$A$7:$O$48,14))</f>
        <v>0</v>
      </c>
      <c r="C23" s="271">
        <f>IF($E23="","",VLOOKUP($E23,'Fiú 5A ELO'!$A$7:$O$48,15))</f>
        <v>26</v>
      </c>
      <c r="D23" s="295">
        <f>IF($E23="","",VLOOKUP($E23,'Fiú 5A ELO'!$A$7:$O$48,5))</f>
        <v>0</v>
      </c>
      <c r="E23" s="134">
        <v>3</v>
      </c>
      <c r="F23" s="135" t="str">
        <f>UPPER(IF($E23="","",VLOOKUP($E23,'Fiú 5A ELO'!$A$7:$O$48,2)))</f>
        <v>FEHÉRVÁRI</v>
      </c>
      <c r="G23" s="135" t="str">
        <f>IF($E23="","",VLOOKUP($E23,'Fiú 5A ELO'!$A$7:$O$48,3))</f>
        <v xml:space="preserve">Balázs </v>
      </c>
      <c r="H23" s="135"/>
      <c r="I23" s="135" t="str">
        <f>IF($E23="","",VLOOKUP($E23,'Fiú 5A ELO'!$A$7:$O$48,4))</f>
        <v>Podmaniczky János Evangélikus Óvoda és Általános Iskola</v>
      </c>
      <c r="J23" s="137"/>
      <c r="K23" s="136"/>
      <c r="L23" s="136"/>
      <c r="M23" s="136"/>
      <c r="N23" s="160"/>
      <c r="O23" s="139"/>
      <c r="P23" s="217"/>
      <c r="Q23" s="136"/>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5">
      <c r="A24" s="145"/>
      <c r="B24" s="308"/>
      <c r="C24" s="308"/>
      <c r="D24" s="304"/>
      <c r="E24" s="146"/>
      <c r="F24" s="147"/>
      <c r="G24" s="147"/>
      <c r="H24" s="148"/>
      <c r="I24" s="149" t="s">
        <v>0</v>
      </c>
      <c r="J24" s="150" t="s">
        <v>420</v>
      </c>
      <c r="K24" s="151" t="str">
        <f>UPPER(IF(OR(J24="a",J24="as"),F23,IF(OR(J24="b",J24="bs"),F25,)))</f>
        <v>FEHÉRVÁRI</v>
      </c>
      <c r="L24" s="151"/>
      <c r="M24" s="136"/>
      <c r="N24" s="160"/>
      <c r="O24" s="139"/>
      <c r="P24" s="217"/>
      <c r="Q24" s="139"/>
      <c r="R24" s="217"/>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5">
      <c r="A25" s="145">
        <v>10</v>
      </c>
      <c r="B25" s="271" t="str">
        <f>IF($E25="","",VLOOKUP($E25,'Fiú 5A ELO'!$A$7:$O$48,14))</f>
        <v/>
      </c>
      <c r="C25" s="271" t="str">
        <f>IF($E25="","",VLOOKUP($E25,'Fiú 5A ELO'!$A$7:$O$48,15))</f>
        <v/>
      </c>
      <c r="D25" s="295" t="str">
        <f>IF($E25="","",VLOOKUP($E25,'Fiú 5A ELO'!$A$7:$O$48,5))</f>
        <v/>
      </c>
      <c r="E25" s="134"/>
      <c r="F25" s="388" t="s">
        <v>424</v>
      </c>
      <c r="G25" s="322" t="str">
        <f>IF($E25="","",VLOOKUP($E25,'Fiú 5A ELO'!$A$7:$O$48,3))</f>
        <v/>
      </c>
      <c r="H25" s="322"/>
      <c r="I25" s="322" t="str">
        <f>IF($E25="","",VLOOKUP($E25,'Fiú 5A ELO'!$A$7:$O$48,4))</f>
        <v/>
      </c>
      <c r="J25" s="154"/>
      <c r="K25" s="136"/>
      <c r="L25" s="155"/>
      <c r="M25" s="136"/>
      <c r="N25" s="160"/>
      <c r="O25" s="139"/>
      <c r="P25" s="217"/>
      <c r="Q25" s="139"/>
      <c r="R25" s="21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5">
      <c r="A26" s="145"/>
      <c r="B26" s="308"/>
      <c r="C26" s="308"/>
      <c r="D26" s="304"/>
      <c r="E26" s="156"/>
      <c r="F26" s="323"/>
      <c r="G26" s="323"/>
      <c r="H26" s="324"/>
      <c r="I26" s="323"/>
      <c r="J26" s="157"/>
      <c r="K26" s="149" t="s">
        <v>0</v>
      </c>
      <c r="L26" s="158"/>
      <c r="M26" s="151" t="str">
        <f>UPPER(IF(OR(L26="a",L26="as"),K24,IF(OR(L26="b",L26="bs"),K28,)))</f>
        <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71">
        <f>IF($E27="","",VLOOKUP($E27,'Fiú 5A ELO'!$A$7:$O$48,14))</f>
        <v>0</v>
      </c>
      <c r="C27" s="271">
        <f>IF($E27="","",VLOOKUP($E27,'Fiú 5A ELO'!$A$7:$O$48,15))</f>
        <v>55</v>
      </c>
      <c r="D27" s="295">
        <f>IF($E27="","",VLOOKUP($E27,'Fiú 5A ELO'!$A$7:$O$48,5))</f>
        <v>0</v>
      </c>
      <c r="E27" s="134">
        <v>10</v>
      </c>
      <c r="F27" s="322" t="str">
        <f>UPPER(IF($E27="","",VLOOKUP($E27,'Fiú 5A ELO'!$A$7:$O$48,2)))</f>
        <v>MASA</v>
      </c>
      <c r="G27" s="322" t="str">
        <f>IF($E27="","",VLOOKUP($E27,'Fiú 5A ELO'!$A$7:$O$48,3))</f>
        <v>Marcell</v>
      </c>
      <c r="H27" s="322"/>
      <c r="I27" s="322" t="str">
        <f>IF($E27="","",VLOOKUP($E27,'Fiú 5A ELO'!$A$7:$O$48,4))</f>
        <v>Szikra Ált.Isk.</v>
      </c>
      <c r="J27" s="137"/>
      <c r="K27" s="136"/>
      <c r="L27" s="161"/>
      <c r="M27" s="136"/>
      <c r="N27" s="162"/>
      <c r="O27" s="139"/>
      <c r="P27" s="217"/>
      <c r="Q27" s="139"/>
      <c r="R27" s="217"/>
      <c r="S27" s="143"/>
      <c r="Y27"/>
      <c r="Z27"/>
      <c r="AA27"/>
      <c r="AB27"/>
      <c r="AC27"/>
      <c r="AD27"/>
      <c r="AE27"/>
      <c r="AF27"/>
      <c r="AG27"/>
      <c r="AH27"/>
      <c r="AI27"/>
      <c r="AJ27"/>
      <c r="AK27"/>
    </row>
    <row r="28" spans="1:37" s="34" customFormat="1" ht="9.6" customHeight="1" x14ac:dyDescent="0.25">
      <c r="A28" s="170"/>
      <c r="B28" s="308"/>
      <c r="C28" s="308"/>
      <c r="D28" s="304"/>
      <c r="E28" s="156"/>
      <c r="F28" s="323"/>
      <c r="G28" s="323"/>
      <c r="H28" s="324"/>
      <c r="I28" s="325" t="s">
        <v>0</v>
      </c>
      <c r="J28" s="150"/>
      <c r="K28" s="151" t="str">
        <f>UPPER(IF(OR(J28="a",J28="as"),F27,IF(OR(J28="b",J28="bs"),F29,)))</f>
        <v/>
      </c>
      <c r="L28" s="163"/>
      <c r="M28" s="136"/>
      <c r="N28" s="162"/>
      <c r="O28" s="139"/>
      <c r="P28" s="217"/>
      <c r="Q28" s="139"/>
      <c r="R28" s="217"/>
      <c r="S28" s="143"/>
    </row>
    <row r="29" spans="1:37" s="34" customFormat="1" ht="9.6" customHeight="1" x14ac:dyDescent="0.25">
      <c r="A29" s="145">
        <v>12</v>
      </c>
      <c r="B29" s="271">
        <f>IF($E29="","",VLOOKUP($E29,'Fiú 5A ELO'!$A$7:$O$48,14))</f>
        <v>0</v>
      </c>
      <c r="C29" s="271">
        <f>IF($E29="","",VLOOKUP($E29,'Fiú 5A ELO'!$A$7:$O$48,15))</f>
        <v>80</v>
      </c>
      <c r="D29" s="295">
        <f>IF($E29="","",VLOOKUP($E29,'Fiú 5A ELO'!$A$7:$O$48,5))</f>
        <v>0</v>
      </c>
      <c r="E29" s="134">
        <v>15</v>
      </c>
      <c r="F29" s="322" t="str">
        <f>UPPER(IF($E29="","",VLOOKUP($E29,'Fiú 5A ELO'!$A$7:$O$48,2)))</f>
        <v>GULYÁS</v>
      </c>
      <c r="G29" s="322" t="str">
        <f>IF($E29="","",VLOOKUP($E29,'Fiú 5A ELO'!$A$7:$O$48,3))</f>
        <v>Donát</v>
      </c>
      <c r="H29" s="322"/>
      <c r="I29" s="322" t="str">
        <f>IF($E29="","",VLOOKUP($E29,'Fiú 5A ELO'!$A$7:$O$48,4))</f>
        <v>Szfvári Hétvezér Ált Isk.</v>
      </c>
      <c r="J29" s="164"/>
      <c r="K29" s="136"/>
      <c r="L29" s="136"/>
      <c r="M29" s="136"/>
      <c r="N29" s="162"/>
      <c r="O29" s="139"/>
      <c r="P29" s="217"/>
      <c r="Q29" s="139"/>
      <c r="R29" s="217"/>
      <c r="S29" s="143"/>
    </row>
    <row r="30" spans="1:37" s="34" customFormat="1" ht="9.6" customHeight="1" x14ac:dyDescent="0.25">
      <c r="A30" s="145"/>
      <c r="B30" s="308"/>
      <c r="C30" s="308"/>
      <c r="D30" s="304"/>
      <c r="E30" s="156"/>
      <c r="F30" s="323"/>
      <c r="G30" s="323"/>
      <c r="H30" s="324"/>
      <c r="I30" s="323"/>
      <c r="J30" s="157"/>
      <c r="K30" s="136"/>
      <c r="L30" s="136"/>
      <c r="M30" s="149" t="s">
        <v>0</v>
      </c>
      <c r="N30" s="158"/>
      <c r="O30" s="151" t="str">
        <f>UPPER(IF(OR(N30="a",N30="as"),M26,IF(OR(N30="b",N30="bs"),M34,)))</f>
        <v/>
      </c>
      <c r="P30" s="219"/>
      <c r="Q30" s="139"/>
      <c r="R30" s="217"/>
      <c r="S30" s="143"/>
    </row>
    <row r="31" spans="1:37" s="34" customFormat="1" ht="9.6" customHeight="1" x14ac:dyDescent="0.25">
      <c r="A31" s="145">
        <v>13</v>
      </c>
      <c r="B31" s="271" t="str">
        <f>IF($E31="","",VLOOKUP($E31,'Fiú 5A ELO'!$A$7:$O$48,14))</f>
        <v/>
      </c>
      <c r="C31" s="271" t="str">
        <f>IF($E31="","",VLOOKUP($E31,'Fiú 5A ELO'!$A$7:$O$48,15))</f>
        <v/>
      </c>
      <c r="D31" s="295" t="str">
        <f>IF($E31="","",VLOOKUP($E31,'Fiú 5A ELO'!$A$7:$O$48,5))</f>
        <v/>
      </c>
      <c r="E31" s="134"/>
      <c r="F31" s="388" t="s">
        <v>424</v>
      </c>
      <c r="G31" s="322" t="str">
        <f>IF($E31="","",VLOOKUP($E31,'Fiú 5A ELO'!$A$7:$O$48,3))</f>
        <v/>
      </c>
      <c r="H31" s="322"/>
      <c r="I31" s="322" t="str">
        <f>IF($E31="","",VLOOKUP($E31,'Fiú 5A ELO'!$A$7:$O$48,4))</f>
        <v/>
      </c>
      <c r="J31" s="166"/>
      <c r="K31" s="136"/>
      <c r="L31" s="136"/>
      <c r="M31" s="136"/>
      <c r="N31" s="162"/>
      <c r="O31" s="136"/>
      <c r="P31" s="140"/>
      <c r="Q31" s="139"/>
      <c r="R31" s="217"/>
      <c r="S31" s="143"/>
    </row>
    <row r="32" spans="1:37" s="34" customFormat="1" ht="9.6" customHeight="1" x14ac:dyDescent="0.25">
      <c r="A32" s="145"/>
      <c r="B32" s="308"/>
      <c r="C32" s="308"/>
      <c r="D32" s="304"/>
      <c r="E32" s="156"/>
      <c r="F32" s="323"/>
      <c r="G32" s="323"/>
      <c r="H32" s="324"/>
      <c r="I32" s="325" t="s">
        <v>0</v>
      </c>
      <c r="J32" s="150" t="s">
        <v>421</v>
      </c>
      <c r="K32" s="151" t="str">
        <f>UPPER(IF(OR(J32="a",J32="as"),F31,IF(OR(J32="b",J32="bs"),F33,)))</f>
        <v>SIMON</v>
      </c>
      <c r="L32" s="151"/>
      <c r="M32" s="136"/>
      <c r="N32" s="162"/>
      <c r="O32" s="139"/>
      <c r="P32" s="140"/>
      <c r="Q32" s="139"/>
      <c r="R32" s="217"/>
      <c r="S32" s="143"/>
    </row>
    <row r="33" spans="1:19" s="34" customFormat="1" ht="9.6" customHeight="1" x14ac:dyDescent="0.25">
      <c r="A33" s="145">
        <v>14</v>
      </c>
      <c r="B33" s="271">
        <f>IF($E33="","",VLOOKUP($E33,'Fiú 5A ELO'!$A$7:$O$48,14))</f>
        <v>0</v>
      </c>
      <c r="C33" s="271">
        <f>IF($E33="","",VLOOKUP($E33,'Fiú 5A ELO'!$A$7:$O$48,15))</f>
        <v>140</v>
      </c>
      <c r="D33" s="295">
        <f>IF($E33="","",VLOOKUP($E33,'Fiú 5A ELO'!$A$7:$O$48,5))</f>
        <v>0</v>
      </c>
      <c r="E33" s="134">
        <v>20</v>
      </c>
      <c r="F33" s="322" t="str">
        <f>UPPER(IF($E33="","",VLOOKUP($E33,'Fiú 5A ELO'!$A$7:$O$48,2)))</f>
        <v>SIMON</v>
      </c>
      <c r="G33" s="322" t="str">
        <f>IF($E33="","",VLOOKUP($E33,'Fiú 5A ELO'!$A$7:$O$48,3))</f>
        <v>Ákos</v>
      </c>
      <c r="H33" s="322"/>
      <c r="I33" s="322" t="str">
        <f>IF($E33="","",VLOOKUP($E33,'Fiú 5A ELO'!$A$7:$O$48,4))</f>
        <v>ELTE Bolyai János Gyakorló Általános Iskola és Gimnázium</v>
      </c>
      <c r="J33" s="154"/>
      <c r="K33" s="136"/>
      <c r="L33" s="155"/>
      <c r="M33" s="136"/>
      <c r="N33" s="162"/>
      <c r="O33" s="139"/>
      <c r="P33" s="140"/>
      <c r="Q33" s="139"/>
      <c r="R33" s="217"/>
      <c r="S33" s="143"/>
    </row>
    <row r="34" spans="1:19" s="34" customFormat="1" ht="9.6" customHeight="1" x14ac:dyDescent="0.25">
      <c r="A34" s="145"/>
      <c r="B34" s="308"/>
      <c r="C34" s="308"/>
      <c r="D34" s="304"/>
      <c r="E34" s="156"/>
      <c r="F34" s="323"/>
      <c r="G34" s="323"/>
      <c r="H34" s="324"/>
      <c r="I34" s="323"/>
      <c r="J34" s="157"/>
      <c r="K34" s="149" t="s">
        <v>0</v>
      </c>
      <c r="L34" s="158"/>
      <c r="M34" s="151" t="str">
        <f>UPPER(IF(OR(L34="a",L34="as"),K32,IF(OR(L34="b",L34="bs"),K36,)))</f>
        <v/>
      </c>
      <c r="N34" s="168"/>
      <c r="O34" s="139"/>
      <c r="P34" s="140"/>
      <c r="Q34" s="139"/>
      <c r="R34" s="217"/>
      <c r="S34" s="143"/>
    </row>
    <row r="35" spans="1:19" s="34" customFormat="1" ht="9.6" customHeight="1" x14ac:dyDescent="0.25">
      <c r="A35" s="145">
        <v>15</v>
      </c>
      <c r="B35" s="271" t="str">
        <f>IF($E35="","",VLOOKUP($E35,'Fiú 5A ELO'!$A$7:$O$48,14))</f>
        <v/>
      </c>
      <c r="C35" s="271" t="str">
        <f>IF($E35="","",VLOOKUP($E35,'Fiú 5A ELO'!$A$7:$O$48,15))</f>
        <v/>
      </c>
      <c r="D35" s="295" t="str">
        <f>IF($E35="","",VLOOKUP($E35,'Fiú 5A ELO'!$A$7:$O$48,5))</f>
        <v/>
      </c>
      <c r="E35" s="134"/>
      <c r="F35" s="388" t="s">
        <v>424</v>
      </c>
      <c r="G35" s="322" t="str">
        <f>IF($E35="","",VLOOKUP($E35,'Fiú 5A ELO'!$A$7:$O$48,3))</f>
        <v/>
      </c>
      <c r="H35" s="322"/>
      <c r="I35" s="322" t="str">
        <f>IF($E35="","",VLOOKUP($E35,'Fiú 5A ELO'!$A$7:$O$48,4))</f>
        <v/>
      </c>
      <c r="J35" s="137"/>
      <c r="K35" s="136"/>
      <c r="L35" s="161"/>
      <c r="M35" s="136"/>
      <c r="N35" s="160"/>
      <c r="O35" s="139"/>
      <c r="P35" s="140"/>
      <c r="Q35" s="139"/>
      <c r="R35" s="217"/>
      <c r="S35" s="143"/>
    </row>
    <row r="36" spans="1:19" s="34" customFormat="1" ht="9.6" customHeight="1" x14ac:dyDescent="0.25">
      <c r="A36" s="145"/>
      <c r="B36" s="308"/>
      <c r="C36" s="308"/>
      <c r="D36" s="304"/>
      <c r="E36" s="146"/>
      <c r="F36" s="147"/>
      <c r="G36" s="147"/>
      <c r="H36" s="148"/>
      <c r="I36" s="149" t="s">
        <v>0</v>
      </c>
      <c r="J36" s="150" t="s">
        <v>421</v>
      </c>
      <c r="K36" s="151" t="str">
        <f>UPPER(IF(OR(J36="a",J36="as"),F35,IF(OR(J36="b",J36="bs"),F37,)))</f>
        <v>SZELES</v>
      </c>
      <c r="L36" s="163"/>
      <c r="M36" s="136"/>
      <c r="N36" s="160"/>
      <c r="O36" s="139"/>
      <c r="P36" s="140"/>
      <c r="Q36" s="139"/>
      <c r="R36" s="217"/>
      <c r="S36" s="143"/>
    </row>
    <row r="37" spans="1:19" s="34" customFormat="1" ht="9.6" customHeight="1" x14ac:dyDescent="0.25">
      <c r="A37" s="133">
        <v>16</v>
      </c>
      <c r="B37" s="271">
        <f>IF($E37="","",VLOOKUP($E37,'Fiú 5A ELO'!$A$7:$O$48,14))</f>
        <v>0</v>
      </c>
      <c r="C37" s="271">
        <f>IF($E37="","",VLOOKUP($E37,'Fiú 5A ELO'!$A$7:$O$48,15))</f>
        <v>32</v>
      </c>
      <c r="D37" s="295">
        <f>IF($E37="","",VLOOKUP($E37,'Fiú 5A ELO'!$A$7:$O$48,5))</f>
        <v>0</v>
      </c>
      <c r="E37" s="134">
        <v>5</v>
      </c>
      <c r="F37" s="135" t="str">
        <f>UPPER(IF($E37="","",VLOOKUP($E37,'Fiú 5A ELO'!$A$7:$O$48,2)))</f>
        <v>SZELES</v>
      </c>
      <c r="G37" s="135" t="str">
        <f>IF($E37="","",VLOOKUP($E37,'Fiú 5A ELO'!$A$7:$O$48,3))</f>
        <v>Bertalan</v>
      </c>
      <c r="H37" s="135"/>
      <c r="I37" s="135" t="str">
        <f>IF($E37="","",VLOOKUP($E37,'Fiú 5A ELO'!$A$7:$O$48,4))</f>
        <v>Zalaegerszegi Kölcsey Ferenc Gimnázium</v>
      </c>
      <c r="J37" s="164"/>
      <c r="K37" s="136"/>
      <c r="L37" s="136"/>
      <c r="M37" s="136"/>
      <c r="N37" s="160"/>
      <c r="O37" s="140"/>
      <c r="P37" s="140"/>
      <c r="Q37" s="139"/>
      <c r="R37" s="217"/>
      <c r="S37" s="143"/>
    </row>
    <row r="38" spans="1:19" s="34" customFormat="1" ht="9.6" customHeight="1" x14ac:dyDescent="0.25">
      <c r="A38" s="145"/>
      <c r="B38" s="308"/>
      <c r="C38" s="308"/>
      <c r="D38" s="304"/>
      <c r="E38" s="146"/>
      <c r="F38" s="147"/>
      <c r="G38" s="147"/>
      <c r="H38" s="148"/>
      <c r="I38" s="147"/>
      <c r="J38" s="157"/>
      <c r="K38" s="136"/>
      <c r="L38" s="136"/>
      <c r="M38" s="136"/>
      <c r="N38" s="160"/>
      <c r="O38" s="316" t="s">
        <v>118</v>
      </c>
      <c r="P38" s="221"/>
      <c r="Q38" s="151" t="str">
        <f>UPPER(IF(OR(P39="a",P39="as"),Q22,IF(OR(P39="b",P39="bs"),Q54,)))</f>
        <v/>
      </c>
      <c r="R38" s="222"/>
      <c r="S38" s="143"/>
    </row>
    <row r="39" spans="1:19" s="34" customFormat="1" ht="9.6" customHeight="1" x14ac:dyDescent="0.25">
      <c r="A39" s="133">
        <v>17</v>
      </c>
      <c r="B39" s="271">
        <f>IF($E39="","",VLOOKUP($E39,'Fiú 5A ELO'!$A$7:$O$48,14))</f>
        <v>0</v>
      </c>
      <c r="C39" s="271">
        <f>IF($E39="","",VLOOKUP($E39,'Fiú 5A ELO'!$A$7:$O$48,15))</f>
        <v>42</v>
      </c>
      <c r="D39" s="295">
        <f>IF($E39="","",VLOOKUP($E39,'Fiú 5A ELO'!$A$7:$O$48,5))</f>
        <v>0</v>
      </c>
      <c r="E39" s="134">
        <v>8</v>
      </c>
      <c r="F39" s="135" t="str">
        <f>UPPER(IF($E39="","",VLOOKUP($E39,'Fiú 5A ELO'!$A$7:$O$48,2)))</f>
        <v>GÖMÖRY</v>
      </c>
      <c r="G39" s="135" t="str">
        <f>IF($E39="","",VLOOKUP($E39,'Fiú 5A ELO'!$A$7:$O$48,3))</f>
        <v>Ádám</v>
      </c>
      <c r="H39" s="135"/>
      <c r="I39" s="135" t="str">
        <f>IF($E39="","",VLOOKUP($E39,'Fiú 5A ELO'!$A$7:$O$48,4))</f>
        <v>Kozármislenyi Janikovszky Éva</v>
      </c>
      <c r="J39" s="137"/>
      <c r="K39" s="136"/>
      <c r="L39" s="136"/>
      <c r="M39" s="136"/>
      <c r="N39" s="160"/>
      <c r="O39" s="149" t="s">
        <v>0</v>
      </c>
      <c r="P39" s="223"/>
      <c r="Q39" s="136"/>
      <c r="R39" s="217"/>
      <c r="S39" s="143"/>
    </row>
    <row r="40" spans="1:19" s="34" customFormat="1" ht="9.6" customHeight="1" x14ac:dyDescent="0.25">
      <c r="A40" s="145"/>
      <c r="B40" s="308"/>
      <c r="C40" s="308"/>
      <c r="D40" s="304"/>
      <c r="E40" s="146"/>
      <c r="F40" s="147"/>
      <c r="G40" s="147"/>
      <c r="H40" s="148"/>
      <c r="I40" s="149" t="s">
        <v>0</v>
      </c>
      <c r="J40" s="150" t="s">
        <v>420</v>
      </c>
      <c r="K40" s="151" t="str">
        <f>UPPER(IF(OR(J40="a",J40="as"),F39,IF(OR(J40="b",J40="bs"),F41,)))</f>
        <v>GÖMÖRY</v>
      </c>
      <c r="L40" s="151"/>
      <c r="M40" s="136"/>
      <c r="N40" s="160"/>
      <c r="O40" s="139"/>
      <c r="P40" s="140"/>
      <c r="Q40" s="139"/>
      <c r="R40" s="217"/>
      <c r="S40" s="143"/>
    </row>
    <row r="41" spans="1:19" s="34" customFormat="1" ht="9.6" customHeight="1" x14ac:dyDescent="0.25">
      <c r="A41" s="145">
        <v>18</v>
      </c>
      <c r="B41" s="271" t="str">
        <f>IF($E41="","",VLOOKUP($E41,'Fiú 5A ELO'!$A$7:$O$48,14))</f>
        <v/>
      </c>
      <c r="C41" s="271" t="str">
        <f>IF($E41="","",VLOOKUP($E41,'Fiú 5A ELO'!$A$7:$O$48,15))</f>
        <v/>
      </c>
      <c r="D41" s="295" t="str">
        <f>IF($E41="","",VLOOKUP($E41,'Fiú 5A ELO'!$A$7:$O$48,5))</f>
        <v/>
      </c>
      <c r="E41" s="134"/>
      <c r="F41" s="388" t="s">
        <v>424</v>
      </c>
      <c r="G41" s="322" t="str">
        <f>IF($E41="","",VLOOKUP($E41,'Fiú 5A ELO'!$A$7:$O$48,3))</f>
        <v/>
      </c>
      <c r="H41" s="322"/>
      <c r="I41" s="322" t="str">
        <f>IF($E41="","",VLOOKUP($E41,'Fiú 5A ELO'!$A$7:$O$48,4))</f>
        <v/>
      </c>
      <c r="J41" s="154"/>
      <c r="K41" s="136"/>
      <c r="L41" s="155"/>
      <c r="M41" s="136"/>
      <c r="N41" s="160"/>
      <c r="O41" s="139"/>
      <c r="P41" s="140"/>
      <c r="Q41" s="401" t="str">
        <f>IF(Y3="","",CONCATENATE(AB1," pont"))</f>
        <v/>
      </c>
      <c r="R41" s="402"/>
      <c r="S41" s="143"/>
    </row>
    <row r="42" spans="1:19" s="34" customFormat="1" ht="9.6" customHeight="1" x14ac:dyDescent="0.25">
      <c r="A42" s="145"/>
      <c r="B42" s="308"/>
      <c r="C42" s="308"/>
      <c r="D42" s="304"/>
      <c r="E42" s="156"/>
      <c r="F42" s="323"/>
      <c r="G42" s="323"/>
      <c r="H42" s="324"/>
      <c r="I42" s="323"/>
      <c r="J42" s="157"/>
      <c r="K42" s="149" t="s">
        <v>0</v>
      </c>
      <c r="L42" s="158"/>
      <c r="M42" s="151" t="str">
        <f>UPPER(IF(OR(L42="a",L42="as"),K40,IF(OR(L42="b",L42="bs"),K44,)))</f>
        <v/>
      </c>
      <c r="N42" s="159"/>
      <c r="O42" s="139"/>
      <c r="P42" s="140"/>
      <c r="Q42" s="139"/>
      <c r="R42" s="217"/>
      <c r="S42" s="143"/>
    </row>
    <row r="43" spans="1:19" s="34" customFormat="1" ht="9.6" customHeight="1" x14ac:dyDescent="0.25">
      <c r="A43" s="145">
        <v>19</v>
      </c>
      <c r="B43" s="271">
        <f>IF($E43="","",VLOOKUP($E43,'Fiú 5A ELO'!$A$7:$O$48,14))</f>
        <v>0</v>
      </c>
      <c r="C43" s="271">
        <f>IF($E43="","",VLOOKUP($E43,'Fiú 5A ELO'!$A$7:$O$48,15))</f>
        <v>77</v>
      </c>
      <c r="D43" s="295">
        <f>IF($E43="","",VLOOKUP($E43,'Fiú 5A ELO'!$A$7:$O$48,5))</f>
        <v>0</v>
      </c>
      <c r="E43" s="134">
        <v>14</v>
      </c>
      <c r="F43" s="322" t="str">
        <f>UPPER(IF($E43="","",VLOOKUP($E43,'Fiú 5A ELO'!$A$7:$O$48,2)))</f>
        <v>MAYER</v>
      </c>
      <c r="G43" s="322" t="str">
        <f>IF($E43="","",VLOOKUP($E43,'Fiú 5A ELO'!$A$7:$O$48,3))</f>
        <v>Iván</v>
      </c>
      <c r="H43" s="322"/>
      <c r="I43" s="322" t="str">
        <f>IF($E43="","",VLOOKUP($E43,'Fiú 5A ELO'!$A$7:$O$48,4))</f>
        <v>Bólyi Ált. Isk.</v>
      </c>
      <c r="J43" s="137"/>
      <c r="K43" s="136"/>
      <c r="L43" s="161"/>
      <c r="M43" s="136"/>
      <c r="N43" s="162"/>
      <c r="O43" s="139"/>
      <c r="P43" s="140"/>
      <c r="Q43" s="139"/>
      <c r="R43" s="217"/>
      <c r="S43" s="143"/>
    </row>
    <row r="44" spans="1:19" s="34" customFormat="1" ht="9.6" customHeight="1" x14ac:dyDescent="0.25">
      <c r="A44" s="145"/>
      <c r="B44" s="308"/>
      <c r="C44" s="308"/>
      <c r="D44" s="304"/>
      <c r="E44" s="156"/>
      <c r="F44" s="323"/>
      <c r="G44" s="323"/>
      <c r="H44" s="324"/>
      <c r="I44" s="325" t="s">
        <v>0</v>
      </c>
      <c r="J44" s="150"/>
      <c r="K44" s="151" t="str">
        <f>UPPER(IF(OR(J44="a",J44="as"),F43,IF(OR(J44="b",J44="bs"),F45,)))</f>
        <v/>
      </c>
      <c r="L44" s="163"/>
      <c r="M44" s="136"/>
      <c r="N44" s="162"/>
      <c r="O44" s="139"/>
      <c r="P44" s="140"/>
      <c r="Q44" s="139"/>
      <c r="R44" s="217"/>
      <c r="S44" s="143"/>
    </row>
    <row r="45" spans="1:19" s="34" customFormat="1" ht="9.6" customHeight="1" x14ac:dyDescent="0.25">
      <c r="A45" s="145">
        <v>20</v>
      </c>
      <c r="B45" s="271">
        <f>IF($E45="","",VLOOKUP($E45,'Fiú 5A ELO'!$A$7:$O$48,14))</f>
        <v>0</v>
      </c>
      <c r="C45" s="271">
        <f>IF($E45="","",VLOOKUP($E45,'Fiú 5A ELO'!$A$7:$O$48,15))</f>
        <v>45</v>
      </c>
      <c r="D45" s="295">
        <f>IF($E45="","",VLOOKUP($E45,'Fiú 5A ELO'!$A$7:$O$48,5))</f>
        <v>0</v>
      </c>
      <c r="E45" s="134">
        <v>9</v>
      </c>
      <c r="F45" s="322" t="str">
        <f>UPPER(IF($E45="","",VLOOKUP($E45,'Fiú 5A ELO'!$A$7:$O$48,2)))</f>
        <v xml:space="preserve">SZILASI </v>
      </c>
      <c r="G45" s="322" t="str">
        <f>IF($E45="","",VLOOKUP($E45,'Fiú 5A ELO'!$A$7:$O$48,3))</f>
        <v>Dávid</v>
      </c>
      <c r="H45" s="322"/>
      <c r="I45" s="322" t="str">
        <f>IF($E45="","",VLOOKUP($E45,'Fiú 5A ELO'!$A$7:$O$48,4))</f>
        <v>Orosháza Vörösmarty</v>
      </c>
      <c r="J45" s="164"/>
      <c r="K45" s="136"/>
      <c r="L45" s="136"/>
      <c r="M45" s="136"/>
      <c r="N45" s="162"/>
      <c r="O45" s="139"/>
      <c r="P45" s="140"/>
      <c r="Q45" s="139"/>
      <c r="R45" s="217"/>
      <c r="S45" s="143"/>
    </row>
    <row r="46" spans="1:19" s="34" customFormat="1" ht="9.6" customHeight="1" x14ac:dyDescent="0.25">
      <c r="A46" s="145"/>
      <c r="B46" s="308"/>
      <c r="C46" s="308"/>
      <c r="D46" s="304"/>
      <c r="E46" s="156"/>
      <c r="F46" s="323"/>
      <c r="G46" s="323"/>
      <c r="H46" s="324"/>
      <c r="I46" s="323"/>
      <c r="J46" s="157"/>
      <c r="K46" s="136"/>
      <c r="L46" s="136"/>
      <c r="M46" s="149" t="s">
        <v>0</v>
      </c>
      <c r="N46" s="158"/>
      <c r="O46" s="151" t="str">
        <f>UPPER(IF(OR(N46="a",N46="as"),M42,IF(OR(N46="b",N46="bs"),M50,)))</f>
        <v/>
      </c>
      <c r="P46" s="218"/>
      <c r="Q46" s="139"/>
      <c r="R46" s="217"/>
      <c r="S46" s="143"/>
    </row>
    <row r="47" spans="1:19" s="34" customFormat="1" ht="9.6" customHeight="1" x14ac:dyDescent="0.25">
      <c r="A47" s="145">
        <v>21</v>
      </c>
      <c r="B47" s="271">
        <f>IF($E47="","",VLOOKUP($E47,'Fiú 5A ELO'!$A$7:$O$48,14))</f>
        <v>0</v>
      </c>
      <c r="C47" s="271">
        <f>IF($E47="","",VLOOKUP($E47,'Fiú 5A ELO'!$A$7:$O$48,15))</f>
        <v>94</v>
      </c>
      <c r="D47" s="295">
        <f>IF($E47="","",VLOOKUP($E47,'Fiú 5A ELO'!$A$7:$O$48,5))</f>
        <v>0</v>
      </c>
      <c r="E47" s="134">
        <v>16</v>
      </c>
      <c r="F47" s="322" t="str">
        <f>UPPER(IF($E47="","",VLOOKUP($E47,'Fiú 5A ELO'!$A$7:$O$48,2)))</f>
        <v>HORVÁTH</v>
      </c>
      <c r="G47" s="322" t="str">
        <f>IF($E47="","",VLOOKUP($E47,'Fiú 5A ELO'!$A$7:$O$48,3))</f>
        <v>Levente</v>
      </c>
      <c r="H47" s="322"/>
      <c r="I47" s="322" t="str">
        <f>IF($E47="","",VLOOKUP($E47,'Fiú 5A ELO'!$A$7:$O$48,4))</f>
        <v>Vértesszőlősi Általános Iskola</v>
      </c>
      <c r="J47" s="166"/>
      <c r="K47" s="136"/>
      <c r="L47" s="136"/>
      <c r="M47" s="136"/>
      <c r="N47" s="162"/>
      <c r="O47" s="136"/>
      <c r="P47" s="217"/>
      <c r="Q47" s="139"/>
      <c r="R47" s="217"/>
      <c r="S47" s="143"/>
    </row>
    <row r="48" spans="1:19" s="34" customFormat="1" ht="9.6" customHeight="1" x14ac:dyDescent="0.25">
      <c r="A48" s="145"/>
      <c r="B48" s="308"/>
      <c r="C48" s="308"/>
      <c r="D48" s="304"/>
      <c r="E48" s="156"/>
      <c r="F48" s="323"/>
      <c r="G48" s="323"/>
      <c r="H48" s="324"/>
      <c r="I48" s="325" t="s">
        <v>0</v>
      </c>
      <c r="J48" s="150"/>
      <c r="K48" s="151" t="str">
        <f>UPPER(IF(OR(J48="a",J48="as"),F47,IF(OR(J48="b",J48="bs"),F49,)))</f>
        <v/>
      </c>
      <c r="L48" s="151"/>
      <c r="M48" s="136"/>
      <c r="N48" s="162"/>
      <c r="O48" s="139"/>
      <c r="P48" s="217"/>
      <c r="Q48" s="139"/>
      <c r="R48" s="217"/>
      <c r="S48" s="143"/>
    </row>
    <row r="49" spans="1:19" s="34" customFormat="1" ht="9.6" customHeight="1" x14ac:dyDescent="0.25">
      <c r="A49" s="145">
        <v>22</v>
      </c>
      <c r="B49" s="271">
        <f>IF($E49="","",VLOOKUP($E49,'Fiú 5A ELO'!$A$7:$O$48,14))</f>
        <v>0</v>
      </c>
      <c r="C49" s="271">
        <f>IF($E49="","",VLOOKUP($E49,'Fiú 5A ELO'!$A$7:$O$48,15))</f>
        <v>65</v>
      </c>
      <c r="D49" s="295">
        <f>IF($E49="","",VLOOKUP($E49,'Fiú 5A ELO'!$A$7:$O$48,5))</f>
        <v>0</v>
      </c>
      <c r="E49" s="134">
        <v>12</v>
      </c>
      <c r="F49" s="322" t="str">
        <f>UPPER(IF($E49="","",VLOOKUP($E49,'Fiú 5A ELO'!$A$7:$O$48,2)))</f>
        <v>LENDVAI</v>
      </c>
      <c r="G49" s="322" t="str">
        <f>IF($E49="","",VLOOKUP($E49,'Fiú 5A ELO'!$A$7:$O$48,3))</f>
        <v>Csanád Márton</v>
      </c>
      <c r="H49" s="322"/>
      <c r="I49" s="322" t="str">
        <f>IF($E49="","",VLOOKUP($E49,'Fiú 5A ELO'!$A$7:$O$48,4))</f>
        <v>Baji Szent István Német Nemzetiségi Általános Iskola</v>
      </c>
      <c r="J49" s="154"/>
      <c r="K49" s="136"/>
      <c r="L49" s="155"/>
      <c r="M49" s="136"/>
      <c r="N49" s="162"/>
      <c r="O49" s="139"/>
      <c r="P49" s="217"/>
      <c r="Q49" s="139"/>
      <c r="R49" s="217"/>
      <c r="S49" s="143"/>
    </row>
    <row r="50" spans="1:19" s="34" customFormat="1" ht="9.6" customHeight="1" x14ac:dyDescent="0.25">
      <c r="A50" s="145"/>
      <c r="B50" s="308"/>
      <c r="C50" s="308"/>
      <c r="D50" s="304"/>
      <c r="E50" s="156"/>
      <c r="F50" s="323"/>
      <c r="G50" s="323"/>
      <c r="H50" s="324"/>
      <c r="I50" s="323"/>
      <c r="J50" s="157"/>
      <c r="K50" s="149" t="s">
        <v>0</v>
      </c>
      <c r="L50" s="158"/>
      <c r="M50" s="151" t="str">
        <f>UPPER(IF(OR(L50="a",L50="as"),K48,IF(OR(L50="b",L50="bs"),K52,)))</f>
        <v/>
      </c>
      <c r="N50" s="168"/>
      <c r="O50" s="139"/>
      <c r="P50" s="217"/>
      <c r="Q50" s="139"/>
      <c r="R50" s="217"/>
      <c r="S50" s="143"/>
    </row>
    <row r="51" spans="1:19" s="34" customFormat="1" ht="9.6" customHeight="1" x14ac:dyDescent="0.25">
      <c r="A51" s="145">
        <v>23</v>
      </c>
      <c r="B51" s="271" t="str">
        <f>IF($E51="","",VLOOKUP($E51,'Fiú 5A ELO'!$A$7:$O$48,14))</f>
        <v/>
      </c>
      <c r="C51" s="271" t="str">
        <f>IF($E51="","",VLOOKUP($E51,'Fiú 5A ELO'!$A$7:$O$48,15))</f>
        <v/>
      </c>
      <c r="D51" s="295" t="str">
        <f>IF($E51="","",VLOOKUP($E51,'Fiú 5A ELO'!$A$7:$O$48,5))</f>
        <v/>
      </c>
      <c r="E51" s="134"/>
      <c r="F51" s="388" t="s">
        <v>424</v>
      </c>
      <c r="G51" s="322" t="str">
        <f>IF($E51="","",VLOOKUP($E51,'Fiú 5A ELO'!$A$7:$O$48,3))</f>
        <v/>
      </c>
      <c r="H51" s="322"/>
      <c r="I51" s="322" t="str">
        <f>IF($E51="","",VLOOKUP($E51,'Fiú 5A ELO'!$A$7:$O$48,4))</f>
        <v/>
      </c>
      <c r="J51" s="137"/>
      <c r="K51" s="136"/>
      <c r="L51" s="161"/>
      <c r="M51" s="136"/>
      <c r="N51" s="160"/>
      <c r="O51" s="139"/>
      <c r="P51" s="217"/>
      <c r="Q51" s="139"/>
      <c r="R51" s="217"/>
      <c r="S51" s="143"/>
    </row>
    <row r="52" spans="1:19" s="34" customFormat="1" ht="9.6" customHeight="1" x14ac:dyDescent="0.25">
      <c r="A52" s="145"/>
      <c r="B52" s="308"/>
      <c r="C52" s="308"/>
      <c r="D52" s="304"/>
      <c r="E52" s="146"/>
      <c r="F52" s="147"/>
      <c r="G52" s="147"/>
      <c r="H52" s="148"/>
      <c r="I52" s="149" t="s">
        <v>0</v>
      </c>
      <c r="J52" s="150" t="s">
        <v>421</v>
      </c>
      <c r="K52" s="151" t="str">
        <f>UPPER(IF(OR(J52="a",J52="as"),F51,IF(OR(J52="b",J52="bs"),F53,)))</f>
        <v>BAKOS</v>
      </c>
      <c r="L52" s="163"/>
      <c r="M52" s="136"/>
      <c r="N52" s="160"/>
      <c r="O52" s="139"/>
      <c r="P52" s="217"/>
      <c r="Q52" s="139"/>
      <c r="R52" s="217"/>
      <c r="S52" s="143"/>
    </row>
    <row r="53" spans="1:19" s="34" customFormat="1" ht="9.6" customHeight="1" x14ac:dyDescent="0.25">
      <c r="A53" s="133">
        <v>24</v>
      </c>
      <c r="B53" s="271">
        <f>IF($E53="","",VLOOKUP($E53,'Fiú 5A ELO'!$A$7:$O$48,14))</f>
        <v>0</v>
      </c>
      <c r="C53" s="271">
        <f>IF($E53="","",VLOOKUP($E53,'Fiú 5A ELO'!$A$7:$O$48,15))</f>
        <v>30</v>
      </c>
      <c r="D53" s="295">
        <f>IF($E53="","",VLOOKUP($E53,'Fiú 5A ELO'!$A$7:$O$48,5))</f>
        <v>0</v>
      </c>
      <c r="E53" s="134">
        <v>4</v>
      </c>
      <c r="F53" s="135" t="str">
        <f>UPPER(IF($E53="","",VLOOKUP($E53,'Fiú 5A ELO'!$A$7:$O$48,2)))</f>
        <v>BAKOS</v>
      </c>
      <c r="G53" s="135" t="str">
        <f>IF($E53="","",VLOOKUP($E53,'Fiú 5A ELO'!$A$7:$O$48,3))</f>
        <v>Benedek</v>
      </c>
      <c r="H53" s="135"/>
      <c r="I53" s="135" t="str">
        <f>IF($E53="","",VLOOKUP($E53,'Fiú 5A ELO'!$A$7:$O$48,4))</f>
        <v>Hunyadi Sopron</v>
      </c>
      <c r="J53" s="164"/>
      <c r="K53" s="136"/>
      <c r="L53" s="136"/>
      <c r="M53" s="136"/>
      <c r="N53" s="160"/>
      <c r="O53" s="139"/>
      <c r="P53" s="217"/>
      <c r="Q53" s="139"/>
      <c r="R53" s="217"/>
      <c r="S53" s="143"/>
    </row>
    <row r="54" spans="1:19" s="34" customFormat="1" ht="9.6" customHeight="1" x14ac:dyDescent="0.25">
      <c r="A54" s="145"/>
      <c r="B54" s="308"/>
      <c r="C54" s="308"/>
      <c r="D54" s="304"/>
      <c r="E54" s="146"/>
      <c r="F54" s="165"/>
      <c r="G54" s="165"/>
      <c r="H54" s="169"/>
      <c r="I54" s="165"/>
      <c r="J54" s="157"/>
      <c r="K54" s="136"/>
      <c r="L54" s="136"/>
      <c r="M54" s="136"/>
      <c r="N54" s="160"/>
      <c r="O54" s="149" t="s">
        <v>0</v>
      </c>
      <c r="P54" s="158"/>
      <c r="Q54" s="151" t="str">
        <f>UPPER(IF(OR(P54="a",P54="as"),O46,IF(OR(P54="b",P54="bs"),O62,)))</f>
        <v/>
      </c>
      <c r="R54" s="219"/>
      <c r="S54" s="143"/>
    </row>
    <row r="55" spans="1:19" s="34" customFormat="1" ht="9.6" customHeight="1" x14ac:dyDescent="0.25">
      <c r="A55" s="133">
        <v>25</v>
      </c>
      <c r="B55" s="271">
        <f>IF($E55="","",VLOOKUP($E55,'Fiú 5A ELO'!$A$7:$O$48,14))</f>
        <v>0</v>
      </c>
      <c r="C55" s="271">
        <f>IF($E55="","",VLOOKUP($E55,'Fiú 5A ELO'!$A$7:$O$48,15))</f>
        <v>40</v>
      </c>
      <c r="D55" s="295">
        <f>IF($E55="","",VLOOKUP($E55,'Fiú 5A ELO'!$A$7:$O$48,5))</f>
        <v>0</v>
      </c>
      <c r="E55" s="134">
        <v>7</v>
      </c>
      <c r="F55" s="135" t="str">
        <f>UPPER(IF($E55="","",VLOOKUP($E55,'Fiú 5A ELO'!$A$7:$O$48,2)))</f>
        <v xml:space="preserve">KISS </v>
      </c>
      <c r="G55" s="135" t="str">
        <f>IF($E55="","",VLOOKUP($E55,'Fiú 5A ELO'!$A$7:$O$48,3))</f>
        <v>Kevin</v>
      </c>
      <c r="H55" s="135"/>
      <c r="I55" s="135" t="str">
        <f>IF($E55="","",VLOOKUP($E55,'Fiú 5A ELO'!$A$7:$O$48,4))</f>
        <v>Gyula Implom</v>
      </c>
      <c r="J55" s="137"/>
      <c r="K55" s="136"/>
      <c r="L55" s="136"/>
      <c r="M55" s="136"/>
      <c r="N55" s="160"/>
      <c r="O55" s="139"/>
      <c r="P55" s="217"/>
      <c r="Q55" s="136"/>
      <c r="R55" s="140"/>
      <c r="S55" s="143"/>
    </row>
    <row r="56" spans="1:19" s="34" customFormat="1" ht="9.6" customHeight="1" x14ac:dyDescent="0.25">
      <c r="A56" s="145"/>
      <c r="B56" s="308"/>
      <c r="C56" s="308"/>
      <c r="D56" s="304"/>
      <c r="E56" s="146"/>
      <c r="F56" s="147"/>
      <c r="G56" s="147"/>
      <c r="H56" s="148"/>
      <c r="I56" s="149" t="s">
        <v>0</v>
      </c>
      <c r="J56" s="150" t="s">
        <v>420</v>
      </c>
      <c r="K56" s="151" t="str">
        <f>UPPER(IF(OR(J56="a",J56="as"),F55,IF(OR(J56="b",J56="bs"),F57,)))</f>
        <v xml:space="preserve">KISS </v>
      </c>
      <c r="L56" s="151"/>
      <c r="M56" s="136"/>
      <c r="N56" s="160"/>
      <c r="O56" s="139"/>
      <c r="P56" s="217"/>
      <c r="Q56" s="139"/>
      <c r="R56" s="140"/>
      <c r="S56" s="143"/>
    </row>
    <row r="57" spans="1:19" s="34" customFormat="1" ht="9.6" customHeight="1" x14ac:dyDescent="0.25">
      <c r="A57" s="145">
        <v>26</v>
      </c>
      <c r="B57" s="271" t="str">
        <f>IF($E57="","",VLOOKUP($E57,'Fiú 5A ELO'!$A$7:$O$48,14))</f>
        <v/>
      </c>
      <c r="C57" s="271" t="str">
        <f>IF($E57="","",VLOOKUP($E57,'Fiú 5A ELO'!$A$7:$O$48,15))</f>
        <v/>
      </c>
      <c r="D57" s="295" t="str">
        <f>IF($E57="","",VLOOKUP($E57,'Fiú 5A ELO'!$A$7:$O$48,5))</f>
        <v/>
      </c>
      <c r="E57" s="134"/>
      <c r="F57" s="388" t="s">
        <v>424</v>
      </c>
      <c r="G57" s="322" t="str">
        <f>IF($E57="","",VLOOKUP($E57,'Fiú 5A ELO'!$A$7:$O$48,3))</f>
        <v/>
      </c>
      <c r="H57" s="322"/>
      <c r="I57" s="322" t="str">
        <f>IF($E57="","",VLOOKUP($E57,'Fiú 5A ELO'!$A$7:$O$48,4))</f>
        <v/>
      </c>
      <c r="J57" s="154"/>
      <c r="K57" s="136"/>
      <c r="L57" s="155"/>
      <c r="M57" s="136"/>
      <c r="N57" s="160"/>
      <c r="O57" s="139"/>
      <c r="P57" s="217"/>
      <c r="Q57" s="139"/>
      <c r="R57" s="140"/>
      <c r="S57" s="143"/>
    </row>
    <row r="58" spans="1:19" s="34" customFormat="1" ht="9.6" customHeight="1" x14ac:dyDescent="0.25">
      <c r="A58" s="145"/>
      <c r="B58" s="308"/>
      <c r="C58" s="308"/>
      <c r="D58" s="304"/>
      <c r="E58" s="156"/>
      <c r="F58" s="323"/>
      <c r="G58" s="323"/>
      <c r="H58" s="324"/>
      <c r="I58" s="323"/>
      <c r="J58" s="157"/>
      <c r="K58" s="149" t="s">
        <v>0</v>
      </c>
      <c r="L58" s="158"/>
      <c r="M58" s="151" t="str">
        <f>UPPER(IF(OR(L58="a",L58="as"),K56,IF(OR(L58="b",L58="bs"),K60,)))</f>
        <v/>
      </c>
      <c r="N58" s="159"/>
      <c r="O58" s="139"/>
      <c r="P58" s="217"/>
      <c r="Q58" s="139"/>
      <c r="R58" s="140"/>
      <c r="S58" s="143"/>
    </row>
    <row r="59" spans="1:19" s="34" customFormat="1" ht="9.6" customHeight="1" x14ac:dyDescent="0.25">
      <c r="A59" s="145">
        <v>27</v>
      </c>
      <c r="B59" s="271">
        <f>IF($E59="","",VLOOKUP($E59,'Fiú 5A ELO'!$A$7:$O$48,14))</f>
        <v>0</v>
      </c>
      <c r="C59" s="271">
        <f>IF($E59="","",VLOOKUP($E59,'Fiú 5A ELO'!$A$7:$O$48,15))</f>
        <v>100</v>
      </c>
      <c r="D59" s="295">
        <f>IF($E59="","",VLOOKUP($E59,'Fiú 5A ELO'!$A$7:$O$48,5))</f>
        <v>0</v>
      </c>
      <c r="E59" s="134">
        <v>17</v>
      </c>
      <c r="F59" s="322" t="str">
        <f>UPPER(IF($E59="","",VLOOKUP($E59,'Fiú 5A ELO'!$A$7:$O$48,2)))</f>
        <v>GERZSEI</v>
      </c>
      <c r="G59" s="322" t="str">
        <f>IF($E59="","",VLOOKUP($E59,'Fiú 5A ELO'!$A$7:$O$48,3))</f>
        <v>Dániel</v>
      </c>
      <c r="H59" s="322"/>
      <c r="I59" s="322" t="str">
        <f>IF($E59="","",VLOOKUP($E59,'Fiú 5A ELO'!$A$7:$O$48,4))</f>
        <v>Paksi Deák Ferenc</v>
      </c>
      <c r="J59" s="137"/>
      <c r="K59" s="136"/>
      <c r="L59" s="161"/>
      <c r="M59" s="136"/>
      <c r="N59" s="162"/>
      <c r="O59" s="139"/>
      <c r="P59" s="217"/>
      <c r="Q59" s="139"/>
      <c r="R59" s="140"/>
      <c r="S59" s="176"/>
    </row>
    <row r="60" spans="1:19" s="34" customFormat="1" ht="9.6" customHeight="1" x14ac:dyDescent="0.25">
      <c r="A60" s="145"/>
      <c r="B60" s="308"/>
      <c r="C60" s="308"/>
      <c r="D60" s="304"/>
      <c r="E60" s="156"/>
      <c r="F60" s="323"/>
      <c r="G60" s="323"/>
      <c r="H60" s="324"/>
      <c r="I60" s="325" t="s">
        <v>0</v>
      </c>
      <c r="J60" s="150"/>
      <c r="K60" s="151" t="str">
        <f>UPPER(IF(OR(J60="a",J60="as"),F59,IF(OR(J60="b",J60="bs"),F61,)))</f>
        <v/>
      </c>
      <c r="L60" s="163"/>
      <c r="M60" s="136"/>
      <c r="N60" s="162"/>
      <c r="O60" s="139"/>
      <c r="P60" s="217"/>
      <c r="Q60" s="139"/>
      <c r="R60" s="140"/>
      <c r="S60" s="143"/>
    </row>
    <row r="61" spans="1:19" s="34" customFormat="1" ht="9.6" customHeight="1" x14ac:dyDescent="0.25">
      <c r="A61" s="145">
        <v>28</v>
      </c>
      <c r="B61" s="271">
        <f>IF($E61="","",VLOOKUP($E61,'Fiú 5A ELO'!$A$7:$O$48,14))</f>
        <v>0</v>
      </c>
      <c r="C61" s="271">
        <f>IF($E61="","",VLOOKUP($E61,'Fiú 5A ELO'!$A$7:$O$48,15))</f>
        <v>0</v>
      </c>
      <c r="D61" s="295">
        <f>IF($E61="","",VLOOKUP($E61,'Fiú 5A ELO'!$A$7:$O$48,5))</f>
        <v>0</v>
      </c>
      <c r="E61" s="134">
        <v>21</v>
      </c>
      <c r="F61" s="322" t="str">
        <f>UPPER(IF($E61="","",VLOOKUP($E61,'Fiú 5A ELO'!$A$7:$O$48,2)))</f>
        <v>KOLESZÁR</v>
      </c>
      <c r="G61" s="322" t="str">
        <f>IF($E61="","",VLOOKUP($E61,'Fiú 5A ELO'!$A$7:$O$48,3))</f>
        <v>Regő</v>
      </c>
      <c r="H61" s="322"/>
      <c r="I61" s="322" t="str">
        <f>IF($E61="","",VLOOKUP($E61,'Fiú 5A ELO'!$A$7:$O$48,4))</f>
        <v>Diósgyőri Gimnázium</v>
      </c>
      <c r="J61" s="164"/>
      <c r="K61" s="136"/>
      <c r="L61" s="136"/>
      <c r="M61" s="136"/>
      <c r="N61" s="162"/>
      <c r="O61" s="139"/>
      <c r="P61" s="217"/>
      <c r="Q61" s="139"/>
      <c r="R61" s="140"/>
      <c r="S61" s="143"/>
    </row>
    <row r="62" spans="1:19" s="34" customFormat="1" ht="9.6" customHeight="1" x14ac:dyDescent="0.25">
      <c r="A62" s="145"/>
      <c r="B62" s="308"/>
      <c r="C62" s="308"/>
      <c r="D62" s="304"/>
      <c r="E62" s="156"/>
      <c r="F62" s="323"/>
      <c r="G62" s="323"/>
      <c r="H62" s="324"/>
      <c r="I62" s="323"/>
      <c r="J62" s="157"/>
      <c r="K62" s="136"/>
      <c r="L62" s="136"/>
      <c r="M62" s="149" t="s">
        <v>0</v>
      </c>
      <c r="N62" s="158"/>
      <c r="O62" s="151" t="str">
        <f>UPPER(IF(OR(N62="a",N62="as"),M58,IF(OR(N62="b",N62="bs"),M66,)))</f>
        <v/>
      </c>
      <c r="P62" s="219"/>
      <c r="Q62" s="139"/>
      <c r="R62" s="140"/>
      <c r="S62" s="143"/>
    </row>
    <row r="63" spans="1:19" s="34" customFormat="1" ht="9.6" customHeight="1" x14ac:dyDescent="0.25">
      <c r="A63" s="145">
        <v>29</v>
      </c>
      <c r="B63" s="271">
        <f>IF($E63="","",VLOOKUP($E63,'Fiú 5A ELO'!$A$7:$O$48,14))</f>
        <v>0</v>
      </c>
      <c r="C63" s="271">
        <f>IF($E63="","",VLOOKUP($E63,'Fiú 5A ELO'!$A$7:$O$48,15))</f>
        <v>0</v>
      </c>
      <c r="D63" s="295">
        <f>IF($E63="","",VLOOKUP($E63,'Fiú 5A ELO'!$A$7:$O$48,5))</f>
        <v>0</v>
      </c>
      <c r="E63" s="134">
        <v>23</v>
      </c>
      <c r="F63" s="388" t="s">
        <v>428</v>
      </c>
      <c r="G63" s="322" t="str">
        <f>IF($E63="","",VLOOKUP($E63,'Fiú 5A ELO'!$A$7:$O$48,3))</f>
        <v>Benedek</v>
      </c>
      <c r="H63" s="322"/>
      <c r="I63" s="322">
        <f>IF($E63="","",VLOOKUP($E63,'Fiú 5A ELO'!$A$7:$O$48,4))</f>
        <v>0</v>
      </c>
      <c r="J63" s="166"/>
      <c r="K63" s="136"/>
      <c r="L63" s="136"/>
      <c r="M63" s="136"/>
      <c r="N63" s="162"/>
      <c r="O63" s="136"/>
      <c r="P63" s="160"/>
      <c r="Q63" s="141"/>
      <c r="R63" s="142"/>
      <c r="S63" s="143"/>
    </row>
    <row r="64" spans="1:19" s="34" customFormat="1" ht="9.6" customHeight="1" x14ac:dyDescent="0.25">
      <c r="A64" s="145"/>
      <c r="B64" s="308"/>
      <c r="C64" s="308"/>
      <c r="D64" s="304"/>
      <c r="E64" s="156"/>
      <c r="F64" s="323"/>
      <c r="G64" s="323"/>
      <c r="H64" s="324"/>
      <c r="I64" s="325" t="s">
        <v>0</v>
      </c>
      <c r="J64" s="150" t="s">
        <v>421</v>
      </c>
      <c r="K64" s="151"/>
      <c r="L64" s="151"/>
      <c r="M64" s="136"/>
      <c r="N64" s="162"/>
      <c r="O64" s="160"/>
      <c r="P64" s="160"/>
      <c r="Q64" s="141"/>
      <c r="R64" s="142"/>
      <c r="S64" s="143"/>
    </row>
    <row r="65" spans="1:19" s="34" customFormat="1" ht="9.6" customHeight="1" x14ac:dyDescent="0.25">
      <c r="A65" s="145">
        <v>30</v>
      </c>
      <c r="B65" s="271">
        <f>IF($E65="","",VLOOKUP($E65,'Fiú 5A ELO'!$A$7:$O$48,14))</f>
        <v>0</v>
      </c>
      <c r="C65" s="271">
        <f>IF($E65="","",VLOOKUP($E65,'Fiú 5A ELO'!$A$7:$O$48,15))</f>
        <v>0</v>
      </c>
      <c r="D65" s="295">
        <f>IF($E65="","",VLOOKUP($E65,'Fiú 5A ELO'!$A$7:$O$48,5))</f>
        <v>0</v>
      </c>
      <c r="E65" s="134">
        <v>22</v>
      </c>
      <c r="F65" s="322" t="str">
        <f>UPPER(IF($E65="","",VLOOKUP($E65,'Fiú 5A ELO'!$A$7:$O$48,2)))</f>
        <v>CSETE</v>
      </c>
      <c r="G65" s="322" t="str">
        <f>IF($E65="","",VLOOKUP($E65,'Fiú 5A ELO'!$A$7:$O$48,3))</f>
        <v>Dániel</v>
      </c>
      <c r="H65" s="322"/>
      <c r="I65" s="322" t="str">
        <f>IF($E65="","",VLOOKUP($E65,'Fiú 5A ELO'!$A$7:$O$48,4))</f>
        <v>Zalaegerszegi Liszt Ferenc Általános Iskola</v>
      </c>
      <c r="J65" s="154"/>
      <c r="K65" s="136"/>
      <c r="L65" s="155"/>
      <c r="M65" s="136"/>
      <c r="N65" s="162"/>
      <c r="O65" s="160"/>
      <c r="P65" s="160"/>
      <c r="Q65" s="141"/>
      <c r="R65" s="142"/>
      <c r="S65" s="143"/>
    </row>
    <row r="66" spans="1:19" s="34" customFormat="1" ht="9.6" customHeight="1" x14ac:dyDescent="0.25">
      <c r="A66" s="145"/>
      <c r="B66" s="308"/>
      <c r="C66" s="308"/>
      <c r="D66" s="304"/>
      <c r="E66" s="156"/>
      <c r="F66" s="323"/>
      <c r="G66" s="323"/>
      <c r="H66" s="324"/>
      <c r="I66" s="323"/>
      <c r="J66" s="157"/>
      <c r="K66" s="149" t="s">
        <v>0</v>
      </c>
      <c r="L66" s="158"/>
      <c r="M66" s="151" t="str">
        <f>UPPER(IF(OR(L66="a",L66="as"),K64,IF(OR(L66="b",L66="bs"),K68,)))</f>
        <v/>
      </c>
      <c r="N66" s="168"/>
      <c r="O66" s="160"/>
      <c r="P66" s="160"/>
      <c r="Q66" s="141"/>
      <c r="R66" s="142"/>
      <c r="S66" s="143"/>
    </row>
    <row r="67" spans="1:19" s="34" customFormat="1" ht="9.6" customHeight="1" x14ac:dyDescent="0.25">
      <c r="A67" s="145">
        <v>31</v>
      </c>
      <c r="B67" s="271" t="str">
        <f>IF($E67="","",VLOOKUP($E67,'Fiú 5A ELO'!$A$7:$O$48,14))</f>
        <v/>
      </c>
      <c r="C67" s="271" t="str">
        <f>IF($E67="","",VLOOKUP($E67,'Fiú 5A ELO'!$A$7:$O$48,15))</f>
        <v/>
      </c>
      <c r="D67" s="295" t="str">
        <f>IF($E67="","",VLOOKUP($E67,'Fiú 5A ELO'!$A$7:$O$48,5))</f>
        <v/>
      </c>
      <c r="E67" s="134"/>
      <c r="F67" s="388" t="s">
        <v>424</v>
      </c>
      <c r="G67" s="322" t="str">
        <f>IF($E67="","",VLOOKUP($E67,'Fiú 5A ELO'!$A$7:$O$48,3))</f>
        <v/>
      </c>
      <c r="H67" s="322"/>
      <c r="I67" s="322" t="str">
        <f>IF($E67="","",VLOOKUP($E67,'Fiú 5A ELO'!$A$7:$O$48,4))</f>
        <v/>
      </c>
      <c r="J67" s="137"/>
      <c r="K67" s="136"/>
      <c r="L67" s="161"/>
      <c r="M67" s="136"/>
      <c r="N67" s="160"/>
      <c r="O67" s="160"/>
      <c r="P67" s="160"/>
      <c r="Q67" s="141"/>
      <c r="R67" s="142"/>
      <c r="S67" s="143"/>
    </row>
    <row r="68" spans="1:19" s="34" customFormat="1" ht="9.6" customHeight="1" x14ac:dyDescent="0.25">
      <c r="A68" s="145"/>
      <c r="B68" s="308"/>
      <c r="C68" s="308"/>
      <c r="D68" s="304"/>
      <c r="E68" s="146"/>
      <c r="F68" s="147"/>
      <c r="G68" s="147"/>
      <c r="H68" s="148"/>
      <c r="I68" s="149" t="s">
        <v>0</v>
      </c>
      <c r="J68" s="150" t="s">
        <v>421</v>
      </c>
      <c r="K68" s="151" t="str">
        <f>UPPER(IF(OR(J68="a",J68="as"),F67,IF(OR(J68="b",J68="bs"),F69,)))</f>
        <v>JUHÁSZ</v>
      </c>
      <c r="L68" s="163"/>
      <c r="M68" s="136"/>
      <c r="N68" s="160"/>
      <c r="O68" s="160"/>
      <c r="P68" s="160"/>
      <c r="Q68" s="141"/>
      <c r="R68" s="142"/>
      <c r="S68" s="143"/>
    </row>
    <row r="69" spans="1:19" s="34" customFormat="1" ht="9.6" customHeight="1" x14ac:dyDescent="0.25">
      <c r="A69" s="133">
        <v>32</v>
      </c>
      <c r="B69" s="271">
        <f>IF($E69="","",VLOOKUP($E69,'Fiú 5A ELO'!$A$7:$O$48,14))</f>
        <v>0</v>
      </c>
      <c r="C69" s="271">
        <f>IF($E69="","",VLOOKUP($E69,'Fiú 5A ELO'!$A$7:$O$48,15))</f>
        <v>20</v>
      </c>
      <c r="D69" s="295">
        <f>IF($E69="","",VLOOKUP($E69,'Fiú 5A ELO'!$A$7:$O$48,5))</f>
        <v>0</v>
      </c>
      <c r="E69" s="134">
        <v>2</v>
      </c>
      <c r="F69" s="135" t="str">
        <f>UPPER(IF($E69="","",VLOOKUP($E69,'Fiú 5A ELO'!$A$7:$O$48,2)))</f>
        <v>JUHÁSZ</v>
      </c>
      <c r="G69" s="135" t="str">
        <f>IF($E69="","",VLOOKUP($E69,'Fiú 5A ELO'!$A$7:$O$48,3))</f>
        <v>Márton</v>
      </c>
      <c r="H69" s="135"/>
      <c r="I69" s="135" t="str">
        <f>IF($E69="","",VLOOKUP($E69,'Fiú 5A ELO'!$A$7:$O$48,4))</f>
        <v>Nyíregyházi Kölcsey Ferenc Gimnázium</v>
      </c>
      <c r="J69" s="164"/>
      <c r="K69" s="136"/>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100</v>
      </c>
      <c r="B71" s="184"/>
      <c r="C71" s="184"/>
      <c r="D71" s="299"/>
      <c r="E71" s="185" t="s">
        <v>5</v>
      </c>
      <c r="F71" s="186" t="s">
        <v>102</v>
      </c>
      <c r="G71" s="185"/>
      <c r="H71" s="187"/>
      <c r="I71" s="188"/>
      <c r="J71" s="185" t="s">
        <v>5</v>
      </c>
      <c r="K71" s="186" t="s">
        <v>111</v>
      </c>
      <c r="L71" s="189"/>
      <c r="M71" s="186" t="s">
        <v>112</v>
      </c>
      <c r="N71" s="190"/>
      <c r="O71" s="191" t="s">
        <v>113</v>
      </c>
      <c r="P71" s="191"/>
      <c r="Q71" s="192"/>
      <c r="R71" s="193"/>
    </row>
    <row r="72" spans="1:19" s="18" customFormat="1" ht="9" customHeight="1" x14ac:dyDescent="0.25">
      <c r="A72" s="300" t="s">
        <v>101</v>
      </c>
      <c r="B72" s="301"/>
      <c r="C72" s="302"/>
      <c r="D72" s="303"/>
      <c r="E72" s="195">
        <v>1</v>
      </c>
      <c r="F72" s="85" t="str">
        <f>IF(E72&gt;$R$79,,UPPER(VLOOKUP(E72,'Fiú 5A ELO'!$A$7:$Q$134,2)))</f>
        <v>UJHÁZI</v>
      </c>
      <c r="G72" s="196"/>
      <c r="H72" s="85"/>
      <c r="I72" s="84"/>
      <c r="J72" s="197" t="s">
        <v>6</v>
      </c>
      <c r="K72" s="194"/>
      <c r="L72" s="198"/>
      <c r="M72" s="194"/>
      <c r="N72" s="199"/>
      <c r="O72" s="200" t="s">
        <v>103</v>
      </c>
      <c r="P72" s="201"/>
      <c r="Q72" s="201"/>
      <c r="R72" s="202"/>
    </row>
    <row r="73" spans="1:19" s="18" customFormat="1" ht="9" customHeight="1" x14ac:dyDescent="0.25">
      <c r="A73" s="207" t="s">
        <v>110</v>
      </c>
      <c r="B73" s="205"/>
      <c r="C73" s="296"/>
      <c r="D73" s="208"/>
      <c r="E73" s="195">
        <v>2</v>
      </c>
      <c r="F73" s="85" t="str">
        <f>IF(E73&gt;$R$79,,UPPER(VLOOKUP(E73,'Fiú 5A ELO'!$A$7:$Q$134,2)))</f>
        <v>JUHÁSZ</v>
      </c>
      <c r="G73" s="196"/>
      <c r="H73" s="85"/>
      <c r="I73" s="84"/>
      <c r="J73" s="197" t="s">
        <v>7</v>
      </c>
      <c r="K73" s="194"/>
      <c r="L73" s="198"/>
      <c r="M73" s="194"/>
      <c r="N73" s="199"/>
      <c r="O73" s="203"/>
      <c r="P73" s="204"/>
      <c r="Q73" s="205"/>
      <c r="R73" s="206"/>
    </row>
    <row r="74" spans="1:19" s="18" customFormat="1" ht="9" customHeight="1" x14ac:dyDescent="0.25">
      <c r="A74" s="265"/>
      <c r="B74" s="266"/>
      <c r="C74" s="297"/>
      <c r="D74" s="267"/>
      <c r="E74" s="195">
        <v>3</v>
      </c>
      <c r="F74" s="85" t="str">
        <f>IF(E74&gt;$R$79,,UPPER(VLOOKUP(E74,'Fiú 5A ELO'!$A$7:$Q$134,2)))</f>
        <v>FEHÉRVÁRI</v>
      </c>
      <c r="G74" s="196"/>
      <c r="H74" s="85"/>
      <c r="I74" s="84"/>
      <c r="J74" s="197" t="s">
        <v>8</v>
      </c>
      <c r="K74" s="194"/>
      <c r="L74" s="198"/>
      <c r="M74" s="194"/>
      <c r="N74" s="199"/>
      <c r="O74" s="200" t="s">
        <v>104</v>
      </c>
      <c r="P74" s="201"/>
      <c r="Q74" s="201"/>
      <c r="R74" s="202"/>
    </row>
    <row r="75" spans="1:19" s="18" customFormat="1" ht="9" customHeight="1" x14ac:dyDescent="0.25">
      <c r="A75" s="209"/>
      <c r="B75" s="127"/>
      <c r="C75" s="127"/>
      <c r="D75" s="210"/>
      <c r="E75" s="195">
        <v>4</v>
      </c>
      <c r="F75" s="85" t="str">
        <f>IF(E75&gt;$R$79,,UPPER(VLOOKUP(E75,'Fiú 5A ELO'!$A$7:$Q$134,2)))</f>
        <v>BAKOS</v>
      </c>
      <c r="G75" s="196"/>
      <c r="H75" s="85"/>
      <c r="I75" s="84"/>
      <c r="J75" s="197" t="s">
        <v>9</v>
      </c>
      <c r="K75" s="194"/>
      <c r="L75" s="198"/>
      <c r="M75" s="194"/>
      <c r="N75" s="199"/>
      <c r="O75" s="194"/>
      <c r="P75" s="198"/>
      <c r="Q75" s="194"/>
      <c r="R75" s="199"/>
    </row>
    <row r="76" spans="1:19" s="18" customFormat="1" ht="9" customHeight="1" x14ac:dyDescent="0.25">
      <c r="A76" s="253"/>
      <c r="B76" s="268"/>
      <c r="C76" s="268"/>
      <c r="D76" s="298"/>
      <c r="E76" s="195">
        <v>5</v>
      </c>
      <c r="F76" s="85" t="str">
        <f>IF(E76&gt;$R$79,,UPPER(VLOOKUP(E76,'Fiú 5A ELO'!$A$7:$Q$134,2)))</f>
        <v>SZELES</v>
      </c>
      <c r="G76" s="196"/>
      <c r="H76" s="85"/>
      <c r="I76" s="84"/>
      <c r="J76" s="197" t="s">
        <v>10</v>
      </c>
      <c r="K76" s="194"/>
      <c r="L76" s="198"/>
      <c r="M76" s="194"/>
      <c r="N76" s="199"/>
      <c r="O76" s="205"/>
      <c r="P76" s="204"/>
      <c r="Q76" s="205"/>
      <c r="R76" s="206"/>
    </row>
    <row r="77" spans="1:19" s="18" customFormat="1" ht="9" customHeight="1" x14ac:dyDescent="0.25">
      <c r="A77" s="254"/>
      <c r="B77" s="22"/>
      <c r="C77" s="127"/>
      <c r="D77" s="210"/>
      <c r="E77" s="195">
        <v>6</v>
      </c>
      <c r="F77" s="85" t="str">
        <f>IF(E77&gt;$R$79,,UPPER(VLOOKUP(E77,'Fiú 5A ELO'!$A$7:$Q$134,2)))</f>
        <v>LENCZ</v>
      </c>
      <c r="G77" s="196"/>
      <c r="H77" s="85"/>
      <c r="I77" s="84"/>
      <c r="J77" s="197" t="s">
        <v>11</v>
      </c>
      <c r="K77" s="194"/>
      <c r="L77" s="198"/>
      <c r="M77" s="194"/>
      <c r="N77" s="199"/>
      <c r="O77" s="200" t="s">
        <v>90</v>
      </c>
      <c r="P77" s="201"/>
      <c r="Q77" s="201"/>
      <c r="R77" s="202"/>
    </row>
    <row r="78" spans="1:19" s="18" customFormat="1" ht="9" customHeight="1" x14ac:dyDescent="0.25">
      <c r="A78" s="254"/>
      <c r="B78" s="22"/>
      <c r="C78" s="293"/>
      <c r="D78" s="263"/>
      <c r="E78" s="195">
        <v>7</v>
      </c>
      <c r="F78" s="85" t="str">
        <f>IF(E78&gt;$R$79,,UPPER(VLOOKUP(E78,'Fiú 5A ELO'!$A$7:$Q$134,2)))</f>
        <v xml:space="preserve">KISS </v>
      </c>
      <c r="G78" s="196"/>
      <c r="H78" s="85"/>
      <c r="I78" s="84"/>
      <c r="J78" s="197" t="s">
        <v>12</v>
      </c>
      <c r="K78" s="194"/>
      <c r="L78" s="198"/>
      <c r="M78" s="194"/>
      <c r="N78" s="199"/>
      <c r="O78" s="194"/>
      <c r="P78" s="198"/>
      <c r="Q78" s="194"/>
      <c r="R78" s="199"/>
    </row>
    <row r="79" spans="1:19" s="18" customFormat="1" ht="9" customHeight="1" x14ac:dyDescent="0.25">
      <c r="A79" s="255"/>
      <c r="B79" s="252"/>
      <c r="C79" s="294"/>
      <c r="D79" s="264"/>
      <c r="E79" s="211">
        <v>8</v>
      </c>
      <c r="F79" s="212" t="str">
        <f>IF(E79&gt;$R$79,,UPPER(VLOOKUP(E79,'Fiú 5A ELO'!$A$7:$Q$134,2)))</f>
        <v>GÖMÖRY</v>
      </c>
      <c r="G79" s="213"/>
      <c r="H79" s="212"/>
      <c r="I79" s="214"/>
      <c r="J79" s="215" t="s">
        <v>13</v>
      </c>
      <c r="K79" s="205"/>
      <c r="L79" s="204"/>
      <c r="M79" s="205"/>
      <c r="N79" s="206"/>
      <c r="O79" s="205" t="str">
        <f>R4</f>
        <v>Rákóczi Andrea</v>
      </c>
      <c r="P79" s="204"/>
      <c r="Q79" s="205"/>
      <c r="R79" s="216">
        <f>MIN(8,'Fiú 5A ELO'!Q5)</f>
        <v>8</v>
      </c>
    </row>
  </sheetData>
  <mergeCells count="2">
    <mergeCell ref="A4:C4"/>
    <mergeCell ref="Q41:R41"/>
  </mergeCells>
  <conditionalFormatting sqref="E7 E9 E11">
    <cfRule type="expression" dxfId="67" priority="1" stopIfTrue="1">
      <formula>$E7&lt;9</formula>
    </cfRule>
  </conditionalFormatting>
  <conditionalFormatting sqref="E13 E15 E17 E19 E21 E23 E25 E27 E29 E31 E33 E35 E37 E39 E41 E43 E45 E47 E49 E51 E53 E55 E57 E59 E61 E63 E65 E67 E69">
    <cfRule type="expression" dxfId="66" priority="7" stopIfTrue="1">
      <formula>AND($E13&lt;9,$C13&gt;0)</formula>
    </cfRule>
  </conditionalFormatting>
  <conditionalFormatting sqref="H7 H9 H11 H13 H15 H17 H19 H21 H23 H25 H27 H29 H31 H33 H35 H37 H39 H41 H43 H45 H47 H49 H51 H53 H55 H57 H59 H61 H63 H65 H67 H69">
    <cfRule type="expression" dxfId="65" priority="11" stopIfTrue="1">
      <formula>AND($E7&lt;9,$C7&gt;0)</formula>
    </cfRule>
  </conditionalFormatting>
  <conditionalFormatting sqref="I8 K10 I12 M14 I16 K18 I20 O22 I24 K26 I28 M30 I32 K34 I36 O39 I40 K42 I44 M46 I48 K50 I52 O54 I56 K58 I60 M62 I64 K66 I68">
    <cfRule type="expression" dxfId="64" priority="8" stopIfTrue="1">
      <formula>AND($O$1="CU",I8="Umpire")</formula>
    </cfRule>
    <cfRule type="expression" dxfId="63" priority="9" stopIfTrue="1">
      <formula>AND($O$1="CU",I8&lt;&gt;"Umpire",J8&lt;&gt;"")</formula>
    </cfRule>
    <cfRule type="expression" dxfId="62" priority="10" stopIfTrue="1">
      <formula>AND($O$1="CU",I8&lt;&gt;"Umpire")</formula>
    </cfRule>
  </conditionalFormatting>
  <conditionalFormatting sqref="J8 L10 J12 N14 J16 L18 J20 P22 J24 L26 J28 N30 J32 L34 J36 P39 J40 L42 J44 N46 J48 L50 J52 P54 J56 L58 J60 N62 J64 L66 J68 R79">
    <cfRule type="expression" dxfId="61" priority="4" stopIfTrue="1">
      <formula>$O$1="CU"</formula>
    </cfRule>
  </conditionalFormatting>
  <conditionalFormatting sqref="K8 M10 K12 O14 K16 M18 K20 Q22 K24 M26 K28 O30 K32 M34 K36 K40 M42 K44 O46 K48 M50 K52 Q54 K56 M58 K60 O62 K64 M66 K68">
    <cfRule type="expression" dxfId="60" priority="5" stopIfTrue="1">
      <formula>J8="as"</formula>
    </cfRule>
    <cfRule type="expression" dxfId="59" priority="6" stopIfTrue="1">
      <formula>J8="bs"</formula>
    </cfRule>
  </conditionalFormatting>
  <conditionalFormatting sqref="Q38">
    <cfRule type="expression" dxfId="58" priority="2" stopIfTrue="1">
      <formula>P39="as"</formula>
    </cfRule>
    <cfRule type="expression" dxfId="57" priority="3" stopIfTrue="1">
      <formula>P39="bs"</formula>
    </cfRule>
  </conditionalFormatting>
  <dataValidations count="2">
    <dataValidation type="list" allowBlank="1" showInputMessage="1" sqref="I8 I24 I12 I28 I16 I40 I20 I44 I48 I52 I32 I36 I56 I60 I64 I68 K66 K58 K50 K42 K34 K26 K18 K10 M14 M30 M46 M62" xr:uid="{00000000-0002-0000-0E00-000000000000}">
      <formula1>$U$7:$U$16</formula1>
    </dataValidation>
    <dataValidation type="list" allowBlank="1" showInputMessage="1" sqref="O54 O39 O22" xr:uid="{00000000-0002-0000-0E00-000001000000}">
      <formula1>$V$8:$V$17</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1201"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120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4">
    <tabColor indexed="11"/>
    <pageSetUpPr fitToPage="1"/>
  </sheetPr>
  <dimension ref="A1:AK57"/>
  <sheetViews>
    <sheetView showGridLines="0" showZeros="0" workbookViewId="0">
      <selection activeCell="H2" sqref="H2"/>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86"/>
      <c r="I1" s="262"/>
      <c r="J1" s="119"/>
      <c r="K1" s="289" t="s">
        <v>109</v>
      </c>
      <c r="L1" s="106"/>
      <c r="M1" s="87"/>
      <c r="N1" s="119"/>
      <c r="O1" s="119" t="s">
        <v>3</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D2" s="88"/>
      <c r="E2" s="310" t="str">
        <f>Altalanos!$C$8</f>
        <v>5 fiú A elo</v>
      </c>
      <c r="F2" s="88"/>
      <c r="G2" s="120"/>
      <c r="H2" s="99" t="s">
        <v>426</v>
      </c>
      <c r="I2" s="99"/>
      <c r="J2" s="121"/>
      <c r="K2" s="106"/>
      <c r="L2" s="106"/>
      <c r="M2" s="106"/>
      <c r="N2" s="121"/>
      <c r="O2" s="99"/>
      <c r="P2" s="121"/>
      <c r="Q2" s="99"/>
      <c r="R2" s="121"/>
      <c r="Y2" s="329"/>
      <c r="Z2" s="328"/>
      <c r="AA2" s="340" t="s">
        <v>125</v>
      </c>
      <c r="AB2" s="341">
        <v>300</v>
      </c>
      <c r="AC2" s="341">
        <v>250</v>
      </c>
      <c r="AD2" s="341">
        <v>200</v>
      </c>
      <c r="AE2" s="341">
        <v>150</v>
      </c>
      <c r="AF2" s="341">
        <v>120</v>
      </c>
      <c r="AG2" s="341">
        <v>90</v>
      </c>
      <c r="AH2" s="341">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40" t="s">
        <v>126</v>
      </c>
      <c r="AB3" s="341">
        <v>280</v>
      </c>
      <c r="AC3" s="341">
        <v>230</v>
      </c>
      <c r="AD3" s="341">
        <v>180</v>
      </c>
      <c r="AE3" s="341">
        <v>140</v>
      </c>
      <c r="AF3" s="341">
        <v>80</v>
      </c>
      <c r="AG3" s="341">
        <v>0</v>
      </c>
      <c r="AH3" s="341">
        <v>0</v>
      </c>
      <c r="AI3"/>
      <c r="AJ3"/>
      <c r="AK3"/>
    </row>
    <row r="4" spans="1:37" s="28" customFormat="1" ht="11.25" customHeight="1" thickBot="1" x14ac:dyDescent="0.3">
      <c r="A4" s="400" t="str">
        <f>Altalanos!$A$10</f>
        <v>2024.05.27-06.01.</v>
      </c>
      <c r="B4" s="400"/>
      <c r="C4" s="400"/>
      <c r="D4" s="283"/>
      <c r="E4" s="123"/>
      <c r="F4" s="123"/>
      <c r="G4" s="123" t="str">
        <f>Altalanos!$C$10</f>
        <v>Balatonboglár</v>
      </c>
      <c r="H4" s="91"/>
      <c r="I4" s="123"/>
      <c r="J4" s="124"/>
      <c r="K4" s="125"/>
      <c r="L4" s="124"/>
      <c r="M4" s="126"/>
      <c r="N4" s="124"/>
      <c r="O4" s="123"/>
      <c r="P4" s="124"/>
      <c r="Q4" s="123"/>
      <c r="R4" s="83" t="str">
        <f>Altalanos!$E$10</f>
        <v>Rákóczi Andrea</v>
      </c>
      <c r="Y4" s="328"/>
      <c r="Z4" s="328"/>
      <c r="AA4" s="340" t="s">
        <v>127</v>
      </c>
      <c r="AB4" s="341">
        <v>250</v>
      </c>
      <c r="AC4" s="341">
        <v>200</v>
      </c>
      <c r="AD4" s="341">
        <v>150</v>
      </c>
      <c r="AE4" s="341">
        <v>120</v>
      </c>
      <c r="AF4" s="341">
        <v>90</v>
      </c>
      <c r="AG4" s="341">
        <v>60</v>
      </c>
      <c r="AH4" s="341">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116</v>
      </c>
      <c r="N5" s="130"/>
      <c r="O5" s="128" t="s">
        <v>115</v>
      </c>
      <c r="P5" s="130"/>
      <c r="Q5" s="128" t="s">
        <v>114</v>
      </c>
      <c r="R5" s="131"/>
      <c r="Y5" s="328">
        <f>IF(OR(Altalanos!$A$8="F1",Altalanos!$A$8="F2",Altalanos!$A$8="N1",Altalanos!$A$8="N2"),1,2)</f>
        <v>2</v>
      </c>
      <c r="Z5" s="328"/>
      <c r="AA5" s="340" t="s">
        <v>128</v>
      </c>
      <c r="AB5" s="341">
        <v>200</v>
      </c>
      <c r="AC5" s="341">
        <v>150</v>
      </c>
      <c r="AD5" s="341">
        <v>120</v>
      </c>
      <c r="AE5" s="341">
        <v>90</v>
      </c>
      <c r="AF5" s="341">
        <v>60</v>
      </c>
      <c r="AG5" s="341">
        <v>40</v>
      </c>
      <c r="AH5" s="341">
        <v>15</v>
      </c>
      <c r="AI5"/>
      <c r="AJ5"/>
      <c r="AK5"/>
    </row>
    <row r="6" spans="1:37" s="19" customFormat="1" ht="11.1" customHeight="1" thickBot="1" x14ac:dyDescent="0.3">
      <c r="A6" s="132"/>
      <c r="B6" s="332"/>
      <c r="C6" s="332"/>
      <c r="D6" s="332"/>
      <c r="E6" s="332"/>
      <c r="F6" s="331" t="str">
        <f>IF(Y3="","",CONCATENATE(AH1," / ",VLOOKUP(Y3,AB1:AH1,5)," pont"))</f>
        <v/>
      </c>
      <c r="G6" s="333"/>
      <c r="H6" s="5"/>
      <c r="I6" s="333"/>
      <c r="J6" s="334"/>
      <c r="K6" s="332" t="str">
        <f>IF(Y3="","",CONCATENATE(VLOOKUP(Y3,AB1:AH1,4)," pont"))</f>
        <v/>
      </c>
      <c r="L6" s="334"/>
      <c r="M6" s="332" t="str">
        <f>IF(Y3="","",CONCATENATE(VLOOKUP(Y3,AB1:AH1,3)," pont"))</f>
        <v/>
      </c>
      <c r="N6" s="334"/>
      <c r="O6" s="332" t="str">
        <f>IF(Y3="","",CONCATENATE(VLOOKUP(Y3,AB1:AH1,2)," pont"))</f>
        <v/>
      </c>
      <c r="P6" s="334"/>
      <c r="Q6" s="332" t="str">
        <f>IF(Y3="","",CONCATENATE(VLOOKUP(Y3,AB1:AH1,1)," pont"))</f>
        <v/>
      </c>
      <c r="R6" s="335"/>
      <c r="Y6" s="328"/>
      <c r="Z6" s="328"/>
      <c r="AA6" s="340" t="s">
        <v>129</v>
      </c>
      <c r="AB6" s="341">
        <v>150</v>
      </c>
      <c r="AC6" s="341">
        <v>120</v>
      </c>
      <c r="AD6" s="341">
        <v>90</v>
      </c>
      <c r="AE6" s="341">
        <v>60</v>
      </c>
      <c r="AF6" s="341">
        <v>40</v>
      </c>
      <c r="AG6" s="341">
        <v>25</v>
      </c>
      <c r="AH6" s="341">
        <v>10</v>
      </c>
      <c r="AI6"/>
      <c r="AJ6"/>
      <c r="AK6"/>
    </row>
    <row r="7" spans="1:37" s="34" customFormat="1" ht="12.9" customHeight="1" x14ac:dyDescent="0.25">
      <c r="A7" s="133">
        <v>1</v>
      </c>
      <c r="B7" s="271" t="str">
        <f>IF($E7="","",VLOOKUP($E7,'Fiú 5A ELO'!$A$7:$O$22,14))</f>
        <v/>
      </c>
      <c r="C7" s="295" t="str">
        <f>IF($E7="","",VLOOKUP($E7,'Fiú 5A ELO'!$A$7:$O$22,15))</f>
        <v/>
      </c>
      <c r="D7" s="295" t="str">
        <f>IF($E7="","",VLOOKUP($E7,'Fiú 5A ELO'!$A$7:$O$22,5))</f>
        <v/>
      </c>
      <c r="E7" s="134"/>
      <c r="F7" s="135" t="str">
        <f>UPPER(IF($E7="","",VLOOKUP($E7,'Fiú 5A ELO'!$A$7:$O$22,2)))</f>
        <v/>
      </c>
      <c r="G7" s="135" t="str">
        <f>IF($E7="","",VLOOKUP($E7,'Fiú 5A ELO'!$A$7:$O$22,3))</f>
        <v/>
      </c>
      <c r="H7" s="135"/>
      <c r="I7" s="135" t="str">
        <f>IF($E7="","",VLOOKUP($E7,'Fiú 5A ELO'!$A$7:$O$22,4))</f>
        <v/>
      </c>
      <c r="J7" s="137"/>
      <c r="K7" s="136"/>
      <c r="L7" s="136"/>
      <c r="M7" s="136"/>
      <c r="N7" s="136"/>
      <c r="O7" s="139"/>
      <c r="P7" s="140"/>
      <c r="Q7" s="141"/>
      <c r="R7" s="142"/>
      <c r="S7" s="143"/>
      <c r="U7" s="144" t="str">
        <f>Birók!P21</f>
        <v>Bíró</v>
      </c>
      <c r="Y7" s="328"/>
      <c r="Z7" s="328"/>
      <c r="AA7" s="340" t="s">
        <v>130</v>
      </c>
      <c r="AB7" s="341">
        <v>120</v>
      </c>
      <c r="AC7" s="341">
        <v>90</v>
      </c>
      <c r="AD7" s="341">
        <v>60</v>
      </c>
      <c r="AE7" s="341">
        <v>40</v>
      </c>
      <c r="AF7" s="341">
        <v>25</v>
      </c>
      <c r="AG7" s="341">
        <v>10</v>
      </c>
      <c r="AH7" s="341">
        <v>5</v>
      </c>
      <c r="AI7"/>
      <c r="AJ7"/>
      <c r="AK7"/>
    </row>
    <row r="8" spans="1:37" s="34" customFormat="1" ht="12.9" customHeight="1" x14ac:dyDescent="0.25">
      <c r="A8" s="145"/>
      <c r="B8" s="308"/>
      <c r="C8" s="304"/>
      <c r="D8" s="304"/>
      <c r="E8" s="146"/>
      <c r="F8" s="147"/>
      <c r="G8" s="147"/>
      <c r="H8" s="148"/>
      <c r="I8" s="357" t="s">
        <v>0</v>
      </c>
      <c r="J8" s="150"/>
      <c r="K8" s="151" t="str">
        <f>UPPER(IF(OR(J8="a",J8="as"),F7,IF(OR(J8="b",J8="bs"),F9,)))</f>
        <v/>
      </c>
      <c r="L8" s="151"/>
      <c r="M8" s="136"/>
      <c r="N8" s="136"/>
      <c r="O8" s="139"/>
      <c r="P8" s="140"/>
      <c r="Q8" s="141"/>
      <c r="R8" s="142"/>
      <c r="S8" s="143"/>
      <c r="U8" s="152" t="str">
        <f>Birók!P22</f>
        <v xml:space="preserve"> </v>
      </c>
      <c r="Y8" s="328"/>
      <c r="Z8" s="328"/>
      <c r="AA8" s="340" t="s">
        <v>131</v>
      </c>
      <c r="AB8" s="341">
        <v>90</v>
      </c>
      <c r="AC8" s="341">
        <v>60</v>
      </c>
      <c r="AD8" s="341">
        <v>40</v>
      </c>
      <c r="AE8" s="341">
        <v>25</v>
      </c>
      <c r="AF8" s="341">
        <v>10</v>
      </c>
      <c r="AG8" s="341">
        <v>5</v>
      </c>
      <c r="AH8" s="341">
        <v>2</v>
      </c>
      <c r="AI8"/>
      <c r="AJ8"/>
      <c r="AK8"/>
    </row>
    <row r="9" spans="1:37" s="34" customFormat="1" ht="12.9" customHeight="1" x14ac:dyDescent="0.25">
      <c r="A9" s="145">
        <v>2</v>
      </c>
      <c r="B9" s="271" t="str">
        <f>IF($E9="","",VLOOKUP($E9,'Fiú 5A ELO'!$A$7:$O$22,14))</f>
        <v/>
      </c>
      <c r="C9" s="295" t="str">
        <f>IF($E9="","",VLOOKUP($E9,'Fiú 5A ELO'!$A$7:$O$22,15))</f>
        <v/>
      </c>
      <c r="D9" s="295" t="str">
        <f>IF($E9="","",VLOOKUP($E9,'Fiú 5A ELO'!$A$7:$O$22,5))</f>
        <v/>
      </c>
      <c r="E9" s="134"/>
      <c r="F9" s="153" t="str">
        <f>UPPER(IF($E9="","",VLOOKUP($E9,'Fiú 5A ELO'!$A$7:$O$22,2)))</f>
        <v/>
      </c>
      <c r="G9" s="153" t="str">
        <f>IF($E9="","",VLOOKUP($E9,'Fiú 5A ELO'!$A$7:$O$22,3))</f>
        <v/>
      </c>
      <c r="H9" s="153"/>
      <c r="I9" s="135" t="str">
        <f>IF($E9="","",VLOOKUP($E9,'Fiú 5A ELO'!$A$7:$O$22,4))</f>
        <v/>
      </c>
      <c r="J9" s="154"/>
      <c r="K9" s="136"/>
      <c r="L9" s="155"/>
      <c r="M9" s="136"/>
      <c r="N9" s="136"/>
      <c r="O9" s="139"/>
      <c r="P9" s="140"/>
      <c r="Q9" s="141"/>
      <c r="R9" s="142"/>
      <c r="S9" s="143"/>
      <c r="U9" s="152" t="str">
        <f>Birók!P23</f>
        <v xml:space="preserve"> </v>
      </c>
      <c r="Y9" s="328"/>
      <c r="Z9" s="328"/>
      <c r="AA9" s="340" t="s">
        <v>132</v>
      </c>
      <c r="AB9" s="341">
        <v>60</v>
      </c>
      <c r="AC9" s="341">
        <v>40</v>
      </c>
      <c r="AD9" s="341">
        <v>25</v>
      </c>
      <c r="AE9" s="341">
        <v>10</v>
      </c>
      <c r="AF9" s="341">
        <v>5</v>
      </c>
      <c r="AG9" s="341">
        <v>2</v>
      </c>
      <c r="AH9" s="341">
        <v>1</v>
      </c>
      <c r="AI9"/>
      <c r="AJ9"/>
      <c r="AK9"/>
    </row>
    <row r="10" spans="1:37" s="34" customFormat="1" ht="12.9" customHeight="1" x14ac:dyDescent="0.25">
      <c r="A10" s="145"/>
      <c r="B10" s="308"/>
      <c r="C10" s="304"/>
      <c r="D10" s="304"/>
      <c r="E10" s="156"/>
      <c r="F10" s="147"/>
      <c r="G10" s="147"/>
      <c r="H10" s="148"/>
      <c r="I10" s="136"/>
      <c r="J10" s="157"/>
      <c r="K10" s="149" t="s">
        <v>0</v>
      </c>
      <c r="L10" s="158"/>
      <c r="M10" s="151" t="str">
        <f>UPPER(IF(OR(L10="a",L10="as"),K8,IF(OR(L10="b",L10="bs"),K12,)))</f>
        <v/>
      </c>
      <c r="N10" s="159"/>
      <c r="O10" s="160"/>
      <c r="P10" s="160"/>
      <c r="Q10" s="141"/>
      <c r="R10" s="142"/>
      <c r="S10" s="143"/>
      <c r="U10" s="152" t="str">
        <f>Birók!P24</f>
        <v xml:space="preserve"> </v>
      </c>
      <c r="Y10" s="328"/>
      <c r="Z10" s="328"/>
      <c r="AA10" s="340" t="s">
        <v>133</v>
      </c>
      <c r="AB10" s="341">
        <v>40</v>
      </c>
      <c r="AC10" s="341">
        <v>25</v>
      </c>
      <c r="AD10" s="341">
        <v>15</v>
      </c>
      <c r="AE10" s="341">
        <v>7</v>
      </c>
      <c r="AF10" s="341">
        <v>4</v>
      </c>
      <c r="AG10" s="341">
        <v>1</v>
      </c>
      <c r="AH10" s="341">
        <v>0</v>
      </c>
      <c r="AI10"/>
      <c r="AJ10"/>
      <c r="AK10"/>
    </row>
    <row r="11" spans="1:37" s="34" customFormat="1" ht="12.9" customHeight="1" x14ac:dyDescent="0.25">
      <c r="A11" s="145">
        <v>3</v>
      </c>
      <c r="B11" s="271" t="str">
        <f>IF($E11="","",VLOOKUP($E11,'Fiú 5A ELO'!$A$7:$O$22,14))</f>
        <v/>
      </c>
      <c r="C11" s="295" t="str">
        <f>IF($E11="","",VLOOKUP($E11,'Fiú 5A ELO'!$A$7:$O$22,15))</f>
        <v/>
      </c>
      <c r="D11" s="295" t="str">
        <f>IF($E11="","",VLOOKUP($E11,'Fiú 5A ELO'!$A$7:$O$22,5))</f>
        <v/>
      </c>
      <c r="E11" s="134"/>
      <c r="F11" s="153" t="str">
        <f>UPPER(IF($E11="","",VLOOKUP($E11,'Fiú 5A ELO'!$A$7:$O$22,2)))</f>
        <v/>
      </c>
      <c r="G11" s="153" t="str">
        <f>IF($E11="","",VLOOKUP($E11,'Fiú 5A ELO'!$A$7:$O$22,3))</f>
        <v/>
      </c>
      <c r="H11" s="153"/>
      <c r="I11" s="153" t="str">
        <f>IF($E11="","",VLOOKUP($E11,'Fiú 5A ELO'!$A$7:$O$22,4))</f>
        <v/>
      </c>
      <c r="J11" s="137"/>
      <c r="K11" s="136"/>
      <c r="L11" s="161"/>
      <c r="M11" s="136"/>
      <c r="N11" s="162"/>
      <c r="O11" s="160"/>
      <c r="P11" s="160"/>
      <c r="Q11" s="141"/>
      <c r="R11" s="142"/>
      <c r="S11" s="143"/>
      <c r="U11" s="152" t="str">
        <f>Birók!P25</f>
        <v xml:space="preserve"> </v>
      </c>
      <c r="Y11" s="328"/>
      <c r="Z11" s="328"/>
      <c r="AA11" s="340" t="s">
        <v>134</v>
      </c>
      <c r="AB11" s="341">
        <v>25</v>
      </c>
      <c r="AC11" s="341">
        <v>15</v>
      </c>
      <c r="AD11" s="341">
        <v>10</v>
      </c>
      <c r="AE11" s="341">
        <v>6</v>
      </c>
      <c r="AF11" s="341">
        <v>3</v>
      </c>
      <c r="AG11" s="341">
        <v>1</v>
      </c>
      <c r="AH11" s="341">
        <v>0</v>
      </c>
      <c r="AI11"/>
      <c r="AJ11"/>
      <c r="AK11"/>
    </row>
    <row r="12" spans="1:37" s="34" customFormat="1" ht="12.9" customHeight="1" x14ac:dyDescent="0.25">
      <c r="A12" s="145"/>
      <c r="B12" s="308"/>
      <c r="C12" s="304"/>
      <c r="D12" s="304"/>
      <c r="E12" s="156"/>
      <c r="F12" s="147"/>
      <c r="G12" s="147"/>
      <c r="H12" s="148"/>
      <c r="I12" s="357" t="s">
        <v>0</v>
      </c>
      <c r="J12" s="150"/>
      <c r="K12" s="151" t="str">
        <f>UPPER(IF(OR(J12="a",J12="as"),F11,IF(OR(J12="b",J12="bs"),F13,)))</f>
        <v/>
      </c>
      <c r="L12" s="163"/>
      <c r="M12" s="136"/>
      <c r="N12" s="162"/>
      <c r="O12" s="160"/>
      <c r="P12" s="160"/>
      <c r="Q12" s="141"/>
      <c r="R12" s="142"/>
      <c r="S12" s="143"/>
      <c r="U12" s="152" t="str">
        <f>Birók!P26</f>
        <v xml:space="preserve"> </v>
      </c>
      <c r="Y12" s="328"/>
      <c r="Z12" s="328"/>
      <c r="AA12" s="340" t="s">
        <v>139</v>
      </c>
      <c r="AB12" s="341">
        <v>15</v>
      </c>
      <c r="AC12" s="341">
        <v>10</v>
      </c>
      <c r="AD12" s="341">
        <v>6</v>
      </c>
      <c r="AE12" s="341">
        <v>3</v>
      </c>
      <c r="AF12" s="341">
        <v>1</v>
      </c>
      <c r="AG12" s="341">
        <v>0</v>
      </c>
      <c r="AH12" s="341">
        <v>0</v>
      </c>
      <c r="AI12"/>
      <c r="AJ12"/>
      <c r="AK12"/>
    </row>
    <row r="13" spans="1:37" s="34" customFormat="1" ht="12.9" customHeight="1" x14ac:dyDescent="0.25">
      <c r="A13" s="145">
        <v>4</v>
      </c>
      <c r="B13" s="271" t="str">
        <f>IF($E13="","",VLOOKUP($E13,'Fiú 5A ELO'!$A$7:$O$22,14))</f>
        <v/>
      </c>
      <c r="C13" s="295" t="str">
        <f>IF($E13="","",VLOOKUP($E13,'Fiú 5A ELO'!$A$7:$O$22,15))</f>
        <v/>
      </c>
      <c r="D13" s="295" t="str">
        <f>IF($E13="","",VLOOKUP($E13,'Fiú 5A ELO'!$A$7:$O$22,5))</f>
        <v/>
      </c>
      <c r="E13" s="134"/>
      <c r="F13" s="153" t="str">
        <f>UPPER(IF($E13="","",VLOOKUP($E13,'Fiú 5A ELO'!$A$7:$O$22,2)))</f>
        <v/>
      </c>
      <c r="G13" s="153" t="str">
        <f>IF($E13="","",VLOOKUP($E13,'Fiú 5A ELO'!$A$7:$O$22,3))</f>
        <v/>
      </c>
      <c r="H13" s="153"/>
      <c r="I13" s="153" t="str">
        <f>IF($E13="","",VLOOKUP($E13,'Fiú 5A ELO'!$A$7:$O$22,4))</f>
        <v/>
      </c>
      <c r="J13" s="164"/>
      <c r="K13" s="136"/>
      <c r="L13" s="136"/>
      <c r="M13" s="136"/>
      <c r="N13" s="162"/>
      <c r="O13" s="160"/>
      <c r="P13" s="160"/>
      <c r="Q13" s="141"/>
      <c r="R13" s="142"/>
      <c r="S13" s="143"/>
      <c r="U13" s="152" t="str">
        <f>Birók!P27</f>
        <v xml:space="preserve"> </v>
      </c>
      <c r="Y13" s="328"/>
      <c r="Z13" s="328"/>
      <c r="AA13" s="340" t="s">
        <v>135</v>
      </c>
      <c r="AB13" s="341">
        <v>10</v>
      </c>
      <c r="AC13" s="341">
        <v>6</v>
      </c>
      <c r="AD13" s="341">
        <v>3</v>
      </c>
      <c r="AE13" s="341">
        <v>1</v>
      </c>
      <c r="AF13" s="341">
        <v>0</v>
      </c>
      <c r="AG13" s="341">
        <v>0</v>
      </c>
      <c r="AH13" s="341">
        <v>0</v>
      </c>
      <c r="AI13"/>
      <c r="AJ13"/>
      <c r="AK13"/>
    </row>
    <row r="14" spans="1:37" s="34" customFormat="1" ht="12.9" customHeight="1" x14ac:dyDescent="0.25">
      <c r="A14" s="145"/>
      <c r="B14" s="308"/>
      <c r="C14" s="304"/>
      <c r="D14" s="304"/>
      <c r="E14" s="156"/>
      <c r="F14" s="136"/>
      <c r="G14" s="136"/>
      <c r="H14" s="65"/>
      <c r="I14" s="165"/>
      <c r="J14" s="157"/>
      <c r="K14" s="136"/>
      <c r="L14" s="136"/>
      <c r="M14" s="149" t="s">
        <v>0</v>
      </c>
      <c r="N14" s="158"/>
      <c r="O14" s="151" t="str">
        <f>UPPER(IF(OR(N14="a",N14="as"),M10,IF(OR(N14="b",N14="bs"),M18,)))</f>
        <v/>
      </c>
      <c r="P14" s="159"/>
      <c r="Q14" s="141"/>
      <c r="R14" s="142"/>
      <c r="S14" s="143"/>
      <c r="U14" s="152" t="str">
        <f>Birók!P28</f>
        <v xml:space="preserve"> </v>
      </c>
      <c r="Y14" s="328"/>
      <c r="Z14" s="328"/>
      <c r="AA14" s="340" t="s">
        <v>136</v>
      </c>
      <c r="AB14" s="341">
        <v>3</v>
      </c>
      <c r="AC14" s="341">
        <v>2</v>
      </c>
      <c r="AD14" s="341">
        <v>1</v>
      </c>
      <c r="AE14" s="341">
        <v>0</v>
      </c>
      <c r="AF14" s="341">
        <v>0</v>
      </c>
      <c r="AG14" s="341">
        <v>0</v>
      </c>
      <c r="AH14" s="341">
        <v>0</v>
      </c>
      <c r="AI14"/>
      <c r="AJ14"/>
      <c r="AK14"/>
    </row>
    <row r="15" spans="1:37" s="34" customFormat="1" ht="12.9" customHeight="1" x14ac:dyDescent="0.25">
      <c r="A15" s="133">
        <v>5</v>
      </c>
      <c r="B15" s="271" t="str">
        <f>IF($E15="","",VLOOKUP($E15,'Fiú 5A ELO'!$A$7:$O$22,14))</f>
        <v/>
      </c>
      <c r="C15" s="295" t="str">
        <f>IF($E15="","",VLOOKUP($E15,'Fiú 5A ELO'!$A$7:$O$22,15))</f>
        <v/>
      </c>
      <c r="D15" s="295" t="str">
        <f>IF($E15="","",VLOOKUP($E15,'Fiú 5A ELO'!$A$7:$O$22,5))</f>
        <v/>
      </c>
      <c r="E15" s="134"/>
      <c r="F15" s="135" t="str">
        <f>UPPER(IF($E15="","",VLOOKUP($E15,'Fiú 5A ELO'!$A$7:$O$22,2)))</f>
        <v/>
      </c>
      <c r="G15" s="135" t="str">
        <f>IF($E15="","",VLOOKUP($E15,'Fiú 5A ELO'!$A$7:$O$22,3))</f>
        <v/>
      </c>
      <c r="H15" s="135"/>
      <c r="I15" s="135" t="str">
        <f>IF($E15="","",VLOOKUP($E15,'Fiú 5A ELO'!$A$7:$O$22,4))</f>
        <v/>
      </c>
      <c r="J15" s="166"/>
      <c r="K15" s="136"/>
      <c r="L15" s="136"/>
      <c r="M15" s="136"/>
      <c r="N15" s="162"/>
      <c r="O15" s="136"/>
      <c r="P15" s="162"/>
      <c r="Q15" s="141"/>
      <c r="R15" s="142"/>
      <c r="S15" s="143"/>
      <c r="U15" s="152" t="str">
        <f>Birók!P29</f>
        <v xml:space="preserve"> </v>
      </c>
      <c r="Y15" s="328"/>
      <c r="Z15" s="328"/>
      <c r="AA15" s="340"/>
      <c r="AB15" s="340"/>
      <c r="AC15" s="340"/>
      <c r="AD15" s="340"/>
      <c r="AE15" s="340"/>
      <c r="AF15" s="340"/>
      <c r="AG15" s="340"/>
      <c r="AH15" s="340"/>
      <c r="AI15"/>
      <c r="AJ15"/>
      <c r="AK15"/>
    </row>
    <row r="16" spans="1:37" s="34" customFormat="1" ht="12.9" customHeight="1" thickBot="1" x14ac:dyDescent="0.3">
      <c r="A16" s="145"/>
      <c r="B16" s="308"/>
      <c r="C16" s="304"/>
      <c r="D16" s="304"/>
      <c r="E16" s="156"/>
      <c r="F16" s="147"/>
      <c r="G16" s="147"/>
      <c r="H16" s="148"/>
      <c r="I16" s="357" t="s">
        <v>0</v>
      </c>
      <c r="J16" s="150"/>
      <c r="K16" s="151" t="str">
        <f>UPPER(IF(OR(J16="a",J16="as"),F15,IF(OR(J16="b",J16="bs"),F17,)))</f>
        <v/>
      </c>
      <c r="L16" s="151"/>
      <c r="M16" s="136"/>
      <c r="N16" s="162"/>
      <c r="O16" s="160"/>
      <c r="P16" s="162"/>
      <c r="Q16" s="141"/>
      <c r="R16" s="142"/>
      <c r="S16" s="143"/>
      <c r="U16" s="167" t="str">
        <f>Birók!P30</f>
        <v>Egyik sem</v>
      </c>
      <c r="Y16" s="328"/>
      <c r="Z16" s="328"/>
      <c r="AA16" s="340" t="s">
        <v>125</v>
      </c>
      <c r="AB16" s="341">
        <v>150</v>
      </c>
      <c r="AC16" s="341">
        <v>120</v>
      </c>
      <c r="AD16" s="341">
        <v>90</v>
      </c>
      <c r="AE16" s="341">
        <v>60</v>
      </c>
      <c r="AF16" s="341">
        <v>40</v>
      </c>
      <c r="AG16" s="341">
        <v>25</v>
      </c>
      <c r="AH16" s="341">
        <v>15</v>
      </c>
      <c r="AI16"/>
      <c r="AJ16"/>
      <c r="AK16"/>
    </row>
    <row r="17" spans="1:37" s="34" customFormat="1" ht="12.9" customHeight="1" x14ac:dyDescent="0.25">
      <c r="A17" s="145">
        <v>6</v>
      </c>
      <c r="B17" s="271" t="str">
        <f>IF($E17="","",VLOOKUP($E17,'Fiú 5A ELO'!$A$7:$O$22,14))</f>
        <v/>
      </c>
      <c r="C17" s="295" t="str">
        <f>IF($E17="","",VLOOKUP($E17,'Fiú 5A ELO'!$A$7:$O$22,15))</f>
        <v/>
      </c>
      <c r="D17" s="295" t="str">
        <f>IF($E17="","",VLOOKUP($E17,'Fiú 5A ELO'!$A$7:$O$22,5))</f>
        <v/>
      </c>
      <c r="E17" s="134"/>
      <c r="F17" s="153" t="str">
        <f>UPPER(IF($E17="","",VLOOKUP($E17,'Fiú 5A ELO'!$A$7:$O$22,2)))</f>
        <v/>
      </c>
      <c r="G17" s="153" t="str">
        <f>IF($E17="","",VLOOKUP($E17,'Fiú 5A ELO'!$A$7:$O$22,3))</f>
        <v/>
      </c>
      <c r="H17" s="153"/>
      <c r="I17" s="153" t="str">
        <f>IF($E17="","",VLOOKUP($E17,'Fiú 5A ELO'!$A$7:$O$22,4))</f>
        <v/>
      </c>
      <c r="J17" s="154"/>
      <c r="K17" s="136"/>
      <c r="L17" s="155"/>
      <c r="M17" s="136"/>
      <c r="N17" s="162"/>
      <c r="O17" s="160"/>
      <c r="P17" s="162"/>
      <c r="Q17" s="141"/>
      <c r="R17" s="142"/>
      <c r="S17" s="143"/>
      <c r="Y17" s="328"/>
      <c r="Z17" s="328"/>
      <c r="AA17" s="340" t="s">
        <v>127</v>
      </c>
      <c r="AB17" s="341">
        <v>120</v>
      </c>
      <c r="AC17" s="341">
        <v>90</v>
      </c>
      <c r="AD17" s="341">
        <v>60</v>
      </c>
      <c r="AE17" s="341">
        <v>40</v>
      </c>
      <c r="AF17" s="341">
        <v>25</v>
      </c>
      <c r="AG17" s="341">
        <v>15</v>
      </c>
      <c r="AH17" s="341">
        <v>8</v>
      </c>
      <c r="AI17"/>
      <c r="AJ17"/>
      <c r="AK17"/>
    </row>
    <row r="18" spans="1:37" s="34" customFormat="1" ht="12.9" customHeight="1" x14ac:dyDescent="0.25">
      <c r="A18" s="145"/>
      <c r="B18" s="308"/>
      <c r="C18" s="304"/>
      <c r="D18" s="304"/>
      <c r="E18" s="156"/>
      <c r="F18" s="147"/>
      <c r="G18" s="147"/>
      <c r="H18" s="148"/>
      <c r="I18" s="136"/>
      <c r="J18" s="157"/>
      <c r="K18" s="149" t="s">
        <v>0</v>
      </c>
      <c r="L18" s="158"/>
      <c r="M18" s="151" t="str">
        <f>UPPER(IF(OR(L18="a",L18="as"),K16,IF(OR(L18="b",L18="bs"),K20,)))</f>
        <v/>
      </c>
      <c r="N18" s="168"/>
      <c r="O18" s="160"/>
      <c r="P18" s="162"/>
      <c r="Q18" s="141"/>
      <c r="R18" s="142"/>
      <c r="S18" s="143"/>
      <c r="Y18" s="328"/>
      <c r="Z18" s="328"/>
      <c r="AA18" s="340" t="s">
        <v>128</v>
      </c>
      <c r="AB18" s="341">
        <v>90</v>
      </c>
      <c r="AC18" s="341">
        <v>60</v>
      </c>
      <c r="AD18" s="341">
        <v>40</v>
      </c>
      <c r="AE18" s="341">
        <v>25</v>
      </c>
      <c r="AF18" s="341">
        <v>15</v>
      </c>
      <c r="AG18" s="341">
        <v>8</v>
      </c>
      <c r="AH18" s="341">
        <v>4</v>
      </c>
      <c r="AI18"/>
      <c r="AJ18"/>
      <c r="AK18"/>
    </row>
    <row r="19" spans="1:37" s="34" customFormat="1" ht="12.9" customHeight="1" x14ac:dyDescent="0.25">
      <c r="A19" s="145">
        <v>7</v>
      </c>
      <c r="B19" s="271" t="str">
        <f>IF($E19="","",VLOOKUP($E19,'Fiú 5A ELO'!$A$7:$O$22,14))</f>
        <v/>
      </c>
      <c r="C19" s="295" t="str">
        <f>IF($E19="","",VLOOKUP($E19,'Fiú 5A ELO'!$A$7:$O$22,15))</f>
        <v/>
      </c>
      <c r="D19" s="295" t="str">
        <f>IF($E19="","",VLOOKUP($E19,'Fiú 5A ELO'!$A$7:$O$22,5))</f>
        <v/>
      </c>
      <c r="E19" s="134"/>
      <c r="F19" s="153" t="str">
        <f>UPPER(IF($E19="","",VLOOKUP($E19,'Fiú 5A ELO'!$A$7:$O$22,2)))</f>
        <v/>
      </c>
      <c r="G19" s="153" t="str">
        <f>IF($E19="","",VLOOKUP($E19,'Fiú 5A ELO'!$A$7:$O$22,3))</f>
        <v/>
      </c>
      <c r="H19" s="153"/>
      <c r="I19" s="153" t="str">
        <f>IF($E19="","",VLOOKUP($E19,'Fiú 5A ELO'!$A$7:$O$22,4))</f>
        <v/>
      </c>
      <c r="J19" s="137"/>
      <c r="K19" s="136"/>
      <c r="L19" s="161"/>
      <c r="M19" s="136"/>
      <c r="N19" s="160"/>
      <c r="O19" s="160"/>
      <c r="P19" s="162"/>
      <c r="Q19" s="141"/>
      <c r="R19" s="142"/>
      <c r="S19" s="143"/>
      <c r="Y19" s="328"/>
      <c r="Z19" s="328"/>
      <c r="AA19" s="340" t="s">
        <v>129</v>
      </c>
      <c r="AB19" s="341">
        <v>60</v>
      </c>
      <c r="AC19" s="341">
        <v>40</v>
      </c>
      <c r="AD19" s="341">
        <v>25</v>
      </c>
      <c r="AE19" s="341">
        <v>15</v>
      </c>
      <c r="AF19" s="341">
        <v>8</v>
      </c>
      <c r="AG19" s="341">
        <v>4</v>
      </c>
      <c r="AH19" s="341">
        <v>2</v>
      </c>
      <c r="AI19"/>
      <c r="AJ19"/>
      <c r="AK19"/>
    </row>
    <row r="20" spans="1:37" s="34" customFormat="1" ht="12.9" customHeight="1" x14ac:dyDescent="0.25">
      <c r="A20" s="145"/>
      <c r="B20" s="308"/>
      <c r="C20" s="304"/>
      <c r="D20" s="304"/>
      <c r="E20" s="146"/>
      <c r="F20" s="147"/>
      <c r="G20" s="147"/>
      <c r="H20" s="148"/>
      <c r="I20" s="357" t="s">
        <v>0</v>
      </c>
      <c r="J20" s="150"/>
      <c r="K20" s="151" t="str">
        <f>UPPER(IF(OR(J20="a",J20="as"),F19,IF(OR(J20="b",J20="bs"),F21,)))</f>
        <v/>
      </c>
      <c r="L20" s="163"/>
      <c r="M20" s="136"/>
      <c r="N20" s="160"/>
      <c r="O20" s="160"/>
      <c r="P20" s="162"/>
      <c r="Q20" s="141"/>
      <c r="R20" s="142"/>
      <c r="S20" s="143"/>
      <c r="Y20" s="328"/>
      <c r="Z20" s="328"/>
      <c r="AA20" s="340" t="s">
        <v>130</v>
      </c>
      <c r="AB20" s="341">
        <v>40</v>
      </c>
      <c r="AC20" s="341">
        <v>25</v>
      </c>
      <c r="AD20" s="341">
        <v>15</v>
      </c>
      <c r="AE20" s="341">
        <v>8</v>
      </c>
      <c r="AF20" s="341">
        <v>4</v>
      </c>
      <c r="AG20" s="341">
        <v>2</v>
      </c>
      <c r="AH20" s="341">
        <v>1</v>
      </c>
      <c r="AI20"/>
      <c r="AJ20"/>
      <c r="AK20"/>
    </row>
    <row r="21" spans="1:37" s="34" customFormat="1" ht="12.9" customHeight="1" x14ac:dyDescent="0.25">
      <c r="A21" s="145">
        <v>8</v>
      </c>
      <c r="B21" s="271" t="str">
        <f>IF($E21="","",VLOOKUP($E21,'Fiú 5A ELO'!$A$7:$O$22,14))</f>
        <v/>
      </c>
      <c r="C21" s="295" t="str">
        <f>IF($E21="","",VLOOKUP($E21,'Fiú 5A ELO'!$A$7:$O$22,15))</f>
        <v/>
      </c>
      <c r="D21" s="295" t="str">
        <f>IF($E21="","",VLOOKUP($E21,'Fiú 5A ELO'!$A$7:$O$22,5))</f>
        <v/>
      </c>
      <c r="E21" s="134"/>
      <c r="F21" s="153" t="str">
        <f>UPPER(IF($E21="","",VLOOKUP($E21,'Fiú 5A ELO'!$A$7:$O$22,2)))</f>
        <v/>
      </c>
      <c r="G21" s="153" t="str">
        <f>IF($E21="","",VLOOKUP($E21,'Fiú 5A ELO'!$A$7:$O$22,3))</f>
        <v/>
      </c>
      <c r="H21" s="153"/>
      <c r="I21" s="153" t="str">
        <f>IF($E21="","",VLOOKUP($E21,'Fiú 5A ELO'!$A$7:$O$22,4))</f>
        <v/>
      </c>
      <c r="J21" s="164"/>
      <c r="K21" s="136"/>
      <c r="L21" s="136"/>
      <c r="M21" s="136"/>
      <c r="N21" s="160"/>
      <c r="O21" s="160"/>
      <c r="P21" s="162"/>
      <c r="Q21" s="141"/>
      <c r="R21" s="142"/>
      <c r="S21" s="143"/>
      <c r="Y21" s="328"/>
      <c r="Z21" s="328"/>
      <c r="AA21" s="340" t="s">
        <v>131</v>
      </c>
      <c r="AB21" s="341">
        <v>25</v>
      </c>
      <c r="AC21" s="341">
        <v>15</v>
      </c>
      <c r="AD21" s="341">
        <v>10</v>
      </c>
      <c r="AE21" s="341">
        <v>6</v>
      </c>
      <c r="AF21" s="341">
        <v>3</v>
      </c>
      <c r="AG21" s="341">
        <v>1</v>
      </c>
      <c r="AH21" s="341">
        <v>0</v>
      </c>
      <c r="AI21"/>
      <c r="AJ21"/>
      <c r="AK21"/>
    </row>
    <row r="22" spans="1:37" s="34" customFormat="1" ht="12.9" customHeight="1" x14ac:dyDescent="0.25">
      <c r="A22" s="145"/>
      <c r="B22" s="308"/>
      <c r="C22" s="304"/>
      <c r="D22" s="304"/>
      <c r="E22" s="146"/>
      <c r="F22" s="165"/>
      <c r="G22" s="165"/>
      <c r="H22" s="169"/>
      <c r="I22" s="165"/>
      <c r="J22" s="157"/>
      <c r="K22" s="136"/>
      <c r="L22" s="136"/>
      <c r="M22" s="136"/>
      <c r="N22" s="160"/>
      <c r="O22" s="149" t="s">
        <v>0</v>
      </c>
      <c r="P22" s="158"/>
      <c r="Q22" s="151" t="str">
        <f>UPPER(IF(OR(P22="a",P22="as"),O14,IF(OR(P22="b",P22="bs"),O30,)))</f>
        <v/>
      </c>
      <c r="R22" s="159"/>
      <c r="S22" s="143"/>
      <c r="Y22" s="328"/>
      <c r="Z22" s="328"/>
      <c r="AA22" s="340" t="s">
        <v>132</v>
      </c>
      <c r="AB22" s="341">
        <v>15</v>
      </c>
      <c r="AC22" s="341">
        <v>10</v>
      </c>
      <c r="AD22" s="341">
        <v>6</v>
      </c>
      <c r="AE22" s="341">
        <v>3</v>
      </c>
      <c r="AF22" s="341">
        <v>1</v>
      </c>
      <c r="AG22" s="341">
        <v>0</v>
      </c>
      <c r="AH22" s="341">
        <v>0</v>
      </c>
      <c r="AI22"/>
      <c r="AJ22"/>
      <c r="AK22"/>
    </row>
    <row r="23" spans="1:37" s="34" customFormat="1" ht="12.9" customHeight="1" x14ac:dyDescent="0.25">
      <c r="A23" s="145">
        <v>9</v>
      </c>
      <c r="B23" s="271" t="str">
        <f>IF($E23="","",VLOOKUP($E23,'Fiú 5A ELO'!$A$7:$O$22,14))</f>
        <v/>
      </c>
      <c r="C23" s="295" t="str">
        <f>IF($E23="","",VLOOKUP($E23,'Fiú 5A ELO'!$A$7:$O$22,15))</f>
        <v/>
      </c>
      <c r="D23" s="295" t="str">
        <f>IF($E23="","",VLOOKUP($E23,'Fiú 5A ELO'!$A$7:$O$22,5))</f>
        <v/>
      </c>
      <c r="E23" s="134"/>
      <c r="F23" s="153" t="str">
        <f>UPPER(IF($E23="","",VLOOKUP($E23,'Fiú 5A ELO'!$A$7:$O$22,2)))</f>
        <v/>
      </c>
      <c r="G23" s="153" t="str">
        <f>IF($E23="","",VLOOKUP($E23,'Fiú 5A ELO'!$A$7:$O$22,3))</f>
        <v/>
      </c>
      <c r="H23" s="153"/>
      <c r="I23" s="153" t="str">
        <f>IF($E23="","",VLOOKUP($E23,'Fiú 5A ELO'!$A$7:$O$22,4))</f>
        <v/>
      </c>
      <c r="J23" s="137"/>
      <c r="K23" s="136"/>
      <c r="L23" s="136"/>
      <c r="M23" s="136"/>
      <c r="N23" s="160"/>
      <c r="O23" s="136"/>
      <c r="P23" s="162"/>
      <c r="Q23" s="136"/>
      <c r="R23" s="160"/>
      <c r="S23" s="143"/>
      <c r="Y23" s="328"/>
      <c r="Z23" s="328"/>
      <c r="AA23" s="340" t="s">
        <v>133</v>
      </c>
      <c r="AB23" s="341">
        <v>10</v>
      </c>
      <c r="AC23" s="341">
        <v>6</v>
      </c>
      <c r="AD23" s="341">
        <v>3</v>
      </c>
      <c r="AE23" s="341">
        <v>1</v>
      </c>
      <c r="AF23" s="341">
        <v>0</v>
      </c>
      <c r="AG23" s="341">
        <v>0</v>
      </c>
      <c r="AH23" s="341">
        <v>0</v>
      </c>
      <c r="AI23"/>
      <c r="AJ23"/>
      <c r="AK23"/>
    </row>
    <row r="24" spans="1:37" s="34" customFormat="1" ht="12.9" customHeight="1" x14ac:dyDescent="0.25">
      <c r="A24" s="145"/>
      <c r="B24" s="308"/>
      <c r="C24" s="304"/>
      <c r="D24" s="304"/>
      <c r="E24" s="146"/>
      <c r="F24" s="147"/>
      <c r="G24" s="147"/>
      <c r="H24" s="148"/>
      <c r="I24" s="357" t="s">
        <v>0</v>
      </c>
      <c r="J24" s="150"/>
      <c r="K24" s="151" t="str">
        <f>UPPER(IF(OR(J24="a",J24="as"),F23,IF(OR(J24="b",J24="bs"),F25,)))</f>
        <v/>
      </c>
      <c r="L24" s="151"/>
      <c r="M24" s="136"/>
      <c r="N24" s="160"/>
      <c r="O24" s="160"/>
      <c r="P24" s="162"/>
      <c r="Q24" s="141"/>
      <c r="R24" s="142"/>
      <c r="S24" s="143"/>
      <c r="Y24" s="328"/>
      <c r="Z24" s="328"/>
      <c r="AA24" s="340" t="s">
        <v>134</v>
      </c>
      <c r="AB24" s="341">
        <v>6</v>
      </c>
      <c r="AC24" s="341">
        <v>3</v>
      </c>
      <c r="AD24" s="341">
        <v>1</v>
      </c>
      <c r="AE24" s="341">
        <v>0</v>
      </c>
      <c r="AF24" s="341">
        <v>0</v>
      </c>
      <c r="AG24" s="341">
        <v>0</v>
      </c>
      <c r="AH24" s="341">
        <v>0</v>
      </c>
      <c r="AI24"/>
      <c r="AJ24"/>
      <c r="AK24"/>
    </row>
    <row r="25" spans="1:37" s="34" customFormat="1" ht="12.9" customHeight="1" x14ac:dyDescent="0.25">
      <c r="A25" s="145">
        <v>10</v>
      </c>
      <c r="B25" s="271" t="str">
        <f>IF($E25="","",VLOOKUP($E25,'Fiú 5A ELO'!$A$7:$O$22,14))</f>
        <v/>
      </c>
      <c r="C25" s="295" t="str">
        <f>IF($E25="","",VLOOKUP($E25,'Fiú 5A ELO'!$A$7:$O$22,15))</f>
        <v/>
      </c>
      <c r="D25" s="295" t="str">
        <f>IF($E25="","",VLOOKUP($E25,'Fiú 5A ELO'!$A$7:$O$22,5))</f>
        <v/>
      </c>
      <c r="E25" s="134"/>
      <c r="F25" s="153" t="str">
        <f>UPPER(IF($E25="","",VLOOKUP($E25,'Fiú 5A ELO'!$A$7:$O$22,2)))</f>
        <v/>
      </c>
      <c r="G25" s="153" t="str">
        <f>IF($E25="","",VLOOKUP($E25,'Fiú 5A ELO'!$A$7:$O$22,3))</f>
        <v/>
      </c>
      <c r="H25" s="153"/>
      <c r="I25" s="153" t="str">
        <f>IF($E25="","",VLOOKUP($E25,'Fiú 5A ELO'!$A$7:$O$22,4))</f>
        <v/>
      </c>
      <c r="J25" s="154"/>
      <c r="K25" s="136"/>
      <c r="L25" s="155"/>
      <c r="M25" s="136"/>
      <c r="N25" s="160"/>
      <c r="O25" s="160"/>
      <c r="P25" s="162"/>
      <c r="Q25" s="141"/>
      <c r="R25" s="142"/>
      <c r="S25" s="143"/>
      <c r="Y25" s="328"/>
      <c r="Z25" s="328"/>
      <c r="AA25" s="340" t="s">
        <v>139</v>
      </c>
      <c r="AB25" s="341">
        <v>3</v>
      </c>
      <c r="AC25" s="341">
        <v>2</v>
      </c>
      <c r="AD25" s="341">
        <v>1</v>
      </c>
      <c r="AE25" s="341">
        <v>0</v>
      </c>
      <c r="AF25" s="341">
        <v>0</v>
      </c>
      <c r="AG25" s="341">
        <v>0</v>
      </c>
      <c r="AH25" s="341">
        <v>0</v>
      </c>
      <c r="AI25"/>
      <c r="AJ25"/>
      <c r="AK25"/>
    </row>
    <row r="26" spans="1:37" s="34" customFormat="1" ht="12.9" customHeight="1" x14ac:dyDescent="0.25">
      <c r="A26" s="145"/>
      <c r="B26" s="308"/>
      <c r="C26" s="304"/>
      <c r="D26" s="304"/>
      <c r="E26" s="156"/>
      <c r="F26" s="147"/>
      <c r="G26" s="147"/>
      <c r="H26" s="148"/>
      <c r="I26" s="136"/>
      <c r="J26" s="157"/>
      <c r="K26" s="149" t="s">
        <v>0</v>
      </c>
      <c r="L26" s="158"/>
      <c r="M26" s="151" t="str">
        <f>UPPER(IF(OR(L26="a",L26="as"),K24,IF(OR(L26="b",L26="bs"),K28,)))</f>
        <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71" t="str">
        <f>IF($E27="","",VLOOKUP($E27,'Fiú 5A ELO'!$A$7:$O$22,14))</f>
        <v/>
      </c>
      <c r="C27" s="295" t="str">
        <f>IF($E27="","",VLOOKUP($E27,'Fiú 5A ELO'!$A$7:$O$22,15))</f>
        <v/>
      </c>
      <c r="D27" s="295" t="str">
        <f>IF($E27="","",VLOOKUP($E27,'Fiú 5A ELO'!$A$7:$O$22,5))</f>
        <v/>
      </c>
      <c r="E27" s="134"/>
      <c r="F27" s="153" t="str">
        <f>UPPER(IF($E27="","",VLOOKUP($E27,'Fiú 5A ELO'!$A$7:$O$22,2)))</f>
        <v/>
      </c>
      <c r="G27" s="153" t="str">
        <f>IF($E27="","",VLOOKUP($E27,'Fiú 5A ELO'!$A$7:$O$22,3))</f>
        <v/>
      </c>
      <c r="H27" s="153"/>
      <c r="I27" s="153" t="str">
        <f>IF($E27="","",VLOOKUP($E27,'Fiú 5A ELO'!$A$7:$O$22,4))</f>
        <v/>
      </c>
      <c r="J27" s="137"/>
      <c r="K27" s="136"/>
      <c r="L27" s="161"/>
      <c r="M27" s="136"/>
      <c r="N27" s="162"/>
      <c r="O27" s="160"/>
      <c r="P27" s="162"/>
      <c r="Q27" s="141"/>
      <c r="R27" s="142"/>
      <c r="S27" s="143"/>
      <c r="Y27"/>
      <c r="Z27"/>
      <c r="AA27"/>
      <c r="AB27"/>
      <c r="AC27"/>
      <c r="AD27"/>
      <c r="AE27"/>
      <c r="AF27"/>
      <c r="AG27"/>
      <c r="AH27"/>
      <c r="AI27"/>
      <c r="AJ27"/>
      <c r="AK27"/>
    </row>
    <row r="28" spans="1:37" s="34" customFormat="1" ht="12.9" customHeight="1" x14ac:dyDescent="0.25">
      <c r="A28" s="170"/>
      <c r="B28" s="308"/>
      <c r="C28" s="304"/>
      <c r="D28" s="304"/>
      <c r="E28" s="156"/>
      <c r="F28" s="147"/>
      <c r="G28" s="147"/>
      <c r="H28" s="148"/>
      <c r="I28" s="357" t="s">
        <v>0</v>
      </c>
      <c r="J28" s="150"/>
      <c r="K28" s="151" t="str">
        <f>UPPER(IF(OR(J28="a",J28="as"),F27,IF(OR(J28="b",J28="bs"),F29,)))</f>
        <v/>
      </c>
      <c r="L28" s="163"/>
      <c r="M28" s="136"/>
      <c r="N28" s="162"/>
      <c r="O28" s="160"/>
      <c r="P28" s="162"/>
      <c r="Q28" s="141"/>
      <c r="R28" s="142"/>
      <c r="S28" s="143"/>
    </row>
    <row r="29" spans="1:37" s="34" customFormat="1" ht="12.9" customHeight="1" x14ac:dyDescent="0.25">
      <c r="A29" s="133">
        <v>12</v>
      </c>
      <c r="B29" s="271" t="str">
        <f>IF($E29="","",VLOOKUP($E29,'Fiú 5A ELO'!$A$7:$O$22,14))</f>
        <v/>
      </c>
      <c r="C29" s="295" t="str">
        <f>IF($E29="","",VLOOKUP($E29,'Fiú 5A ELO'!$A$7:$O$22,15))</f>
        <v/>
      </c>
      <c r="D29" s="295" t="str">
        <f>IF($E29="","",VLOOKUP($E29,'Fiú 5A ELO'!$A$7:$O$22,5))</f>
        <v/>
      </c>
      <c r="E29" s="134"/>
      <c r="F29" s="135" t="str">
        <f>UPPER(IF($E29="","",VLOOKUP($E29,'Fiú 5A ELO'!$A$7:$O$22,2)))</f>
        <v/>
      </c>
      <c r="G29" s="135" t="str">
        <f>IF($E29="","",VLOOKUP($E29,'Fiú 5A ELO'!$A$7:$O$22,3))</f>
        <v/>
      </c>
      <c r="H29" s="135"/>
      <c r="I29" s="135" t="str">
        <f>IF($E29="","",VLOOKUP($E29,'Fiú 5A ELO'!$A$7:$O$22,4))</f>
        <v/>
      </c>
      <c r="J29" s="164"/>
      <c r="K29" s="136"/>
      <c r="L29" s="136"/>
      <c r="M29" s="136"/>
      <c r="N29" s="162"/>
      <c r="O29" s="160"/>
      <c r="P29" s="162"/>
      <c r="Q29" s="141"/>
      <c r="R29" s="142"/>
      <c r="S29" s="143"/>
    </row>
    <row r="30" spans="1:37" s="34" customFormat="1" ht="12.9" customHeight="1" x14ac:dyDescent="0.25">
      <c r="A30" s="145"/>
      <c r="B30" s="308"/>
      <c r="C30" s="304"/>
      <c r="D30" s="304"/>
      <c r="E30" s="156"/>
      <c r="F30" s="136"/>
      <c r="G30" s="136"/>
      <c r="H30" s="65"/>
      <c r="I30" s="165"/>
      <c r="J30" s="157"/>
      <c r="K30" s="136"/>
      <c r="L30" s="136"/>
      <c r="M30" s="149" t="s">
        <v>0</v>
      </c>
      <c r="N30" s="158"/>
      <c r="O30" s="151" t="str">
        <f>UPPER(IF(OR(N30="a",N30="as"),M26,IF(OR(N30="b",N30="bs"),M34,)))</f>
        <v/>
      </c>
      <c r="P30" s="168"/>
      <c r="Q30" s="141"/>
      <c r="R30" s="142"/>
      <c r="S30" s="143"/>
    </row>
    <row r="31" spans="1:37" s="34" customFormat="1" ht="12.9" customHeight="1" x14ac:dyDescent="0.25">
      <c r="A31" s="145">
        <v>13</v>
      </c>
      <c r="B31" s="271" t="str">
        <f>IF($E31="","",VLOOKUP($E31,'Fiú 5A ELO'!$A$7:$O$22,14))</f>
        <v/>
      </c>
      <c r="C31" s="295" t="str">
        <f>IF($E31="","",VLOOKUP($E31,'Fiú 5A ELO'!$A$7:$O$22,15))</f>
        <v/>
      </c>
      <c r="D31" s="295" t="str">
        <f>IF($E31="","",VLOOKUP($E31,'Fiú 5A ELO'!$A$7:$O$22,5))</f>
        <v/>
      </c>
      <c r="E31" s="134"/>
      <c r="F31" s="153" t="str">
        <f>UPPER(IF($E31="","",VLOOKUP($E31,'Fiú 5A ELO'!$A$7:$O$22,2)))</f>
        <v/>
      </c>
      <c r="G31" s="153" t="str">
        <f>IF($E31="","",VLOOKUP($E31,'Fiú 5A ELO'!$A$7:$O$22,3))</f>
        <v/>
      </c>
      <c r="H31" s="153"/>
      <c r="I31" s="153" t="str">
        <f>IF($E31="","",VLOOKUP($E31,'Fiú 5A ELO'!$A$7:$O$22,4))</f>
        <v/>
      </c>
      <c r="J31" s="166"/>
      <c r="K31" s="136"/>
      <c r="L31" s="136"/>
      <c r="M31" s="136"/>
      <c r="N31" s="162"/>
      <c r="O31" s="136"/>
      <c r="P31" s="160"/>
      <c r="Q31" s="141"/>
      <c r="R31" s="142"/>
      <c r="S31" s="143"/>
    </row>
    <row r="32" spans="1:37" s="34" customFormat="1" ht="12.9" customHeight="1" x14ac:dyDescent="0.25">
      <c r="A32" s="145"/>
      <c r="B32" s="308"/>
      <c r="C32" s="304"/>
      <c r="D32" s="304"/>
      <c r="E32" s="156"/>
      <c r="F32" s="147"/>
      <c r="G32" s="147"/>
      <c r="H32" s="148"/>
      <c r="I32" s="149" t="s">
        <v>0</v>
      </c>
      <c r="J32" s="150"/>
      <c r="K32" s="151" t="str">
        <f>UPPER(IF(OR(J32="a",J32="as"),F31,IF(OR(J32="b",J32="bs"),F33,)))</f>
        <v/>
      </c>
      <c r="L32" s="151"/>
      <c r="M32" s="136"/>
      <c r="N32" s="162"/>
      <c r="O32" s="160"/>
      <c r="P32" s="160"/>
      <c r="Q32" s="141"/>
      <c r="R32" s="142"/>
      <c r="S32" s="143"/>
    </row>
    <row r="33" spans="1:19" s="34" customFormat="1" ht="12.9" customHeight="1" x14ac:dyDescent="0.25">
      <c r="A33" s="145">
        <v>14</v>
      </c>
      <c r="B33" s="271" t="str">
        <f>IF($E33="","",VLOOKUP($E33,'Fiú 5A ELO'!$A$7:$O$22,14))</f>
        <v/>
      </c>
      <c r="C33" s="295" t="str">
        <f>IF($E33="","",VLOOKUP($E33,'Fiú 5A ELO'!$A$7:$O$22,15))</f>
        <v/>
      </c>
      <c r="D33" s="295" t="str">
        <f>IF($E33="","",VLOOKUP($E33,'Fiú 5A ELO'!$A$7:$O$22,5))</f>
        <v/>
      </c>
      <c r="E33" s="134"/>
      <c r="F33" s="153" t="str">
        <f>UPPER(IF($E33="","",VLOOKUP($E33,'Fiú 5A ELO'!$A$7:$O$22,2)))</f>
        <v/>
      </c>
      <c r="G33" s="153" t="str">
        <f>IF($E33="","",VLOOKUP($E33,'Fiú 5A ELO'!$A$7:$O$22,3))</f>
        <v/>
      </c>
      <c r="H33" s="153"/>
      <c r="I33" s="153" t="str">
        <f>IF($E33="","",VLOOKUP($E33,'Fiú 5A ELO'!$A$7:$O$22,4))</f>
        <v/>
      </c>
      <c r="J33" s="154"/>
      <c r="K33" s="136"/>
      <c r="L33" s="155"/>
      <c r="M33" s="136"/>
      <c r="N33" s="162"/>
      <c r="O33" s="160"/>
      <c r="P33" s="160"/>
      <c r="Q33" s="141"/>
      <c r="R33" s="142"/>
      <c r="S33" s="143"/>
    </row>
    <row r="34" spans="1:19" s="34" customFormat="1" ht="12.9" customHeight="1" x14ac:dyDescent="0.25">
      <c r="A34" s="145"/>
      <c r="B34" s="308"/>
      <c r="C34" s="304"/>
      <c r="D34" s="304"/>
      <c r="E34" s="156"/>
      <c r="F34" s="147"/>
      <c r="G34" s="147"/>
      <c r="H34" s="148"/>
      <c r="I34" s="136"/>
      <c r="J34" s="157"/>
      <c r="K34" s="149" t="s">
        <v>0</v>
      </c>
      <c r="L34" s="158"/>
      <c r="M34" s="151" t="str">
        <f>UPPER(IF(OR(L34="a",L34="as"),K32,IF(OR(L34="b",L34="bs"),K36,)))</f>
        <v/>
      </c>
      <c r="N34" s="168"/>
      <c r="O34" s="160"/>
      <c r="P34" s="160"/>
      <c r="Q34" s="141"/>
      <c r="R34" s="142"/>
      <c r="S34" s="143"/>
    </row>
    <row r="35" spans="1:19" s="34" customFormat="1" ht="12.9" customHeight="1" x14ac:dyDescent="0.25">
      <c r="A35" s="145">
        <v>15</v>
      </c>
      <c r="B35" s="271" t="str">
        <f>IF($E35="","",VLOOKUP($E35,'Fiú 5A ELO'!$A$7:$O$22,14))</f>
        <v/>
      </c>
      <c r="C35" s="295" t="str">
        <f>IF($E35="","",VLOOKUP($E35,'Fiú 5A ELO'!$A$7:$O$22,15))</f>
        <v/>
      </c>
      <c r="D35" s="295" t="str">
        <f>IF($E35="","",VLOOKUP($E35,'Fiú 5A ELO'!$A$7:$O$22,5))</f>
        <v/>
      </c>
      <c r="E35" s="134"/>
      <c r="F35" s="153" t="str">
        <f>UPPER(IF($E35="","",VLOOKUP($E35,'Fiú 5A ELO'!$A$7:$O$22,2)))</f>
        <v/>
      </c>
      <c r="G35" s="153" t="str">
        <f>IF($E35="","",VLOOKUP($E35,'Fiú 5A ELO'!$A$7:$O$22,3))</f>
        <v/>
      </c>
      <c r="H35" s="153"/>
      <c r="I35" s="153" t="str">
        <f>IF($E35="","",VLOOKUP($E35,'Fiú 5A ELO'!$A$7:$O$22,4))</f>
        <v/>
      </c>
      <c r="J35" s="137"/>
      <c r="K35" s="136"/>
      <c r="L35" s="161"/>
      <c r="M35" s="136"/>
      <c r="N35" s="160"/>
      <c r="O35" s="160"/>
      <c r="P35" s="160"/>
      <c r="Q35" s="141"/>
      <c r="R35" s="142"/>
      <c r="S35" s="143"/>
    </row>
    <row r="36" spans="1:19" s="34" customFormat="1" ht="12.9" customHeight="1" x14ac:dyDescent="0.25">
      <c r="A36" s="145"/>
      <c r="B36" s="308"/>
      <c r="C36" s="304"/>
      <c r="D36" s="304"/>
      <c r="E36" s="146"/>
      <c r="F36" s="147"/>
      <c r="G36" s="147"/>
      <c r="H36" s="148"/>
      <c r="I36" s="149" t="s">
        <v>0</v>
      </c>
      <c r="J36" s="150"/>
      <c r="K36" s="151" t="str">
        <f>UPPER(IF(OR(J36="a",J36="as"),F35,IF(OR(J36="b",J36="bs"),F37,)))</f>
        <v/>
      </c>
      <c r="L36" s="163"/>
      <c r="M36" s="136"/>
      <c r="N36" s="160"/>
      <c r="O36" s="160"/>
      <c r="P36" s="160"/>
      <c r="Q36" s="141"/>
      <c r="R36" s="142"/>
      <c r="S36" s="143"/>
    </row>
    <row r="37" spans="1:19" s="34" customFormat="1" ht="12.9" customHeight="1" x14ac:dyDescent="0.25">
      <c r="A37" s="133">
        <v>16</v>
      </c>
      <c r="B37" s="271" t="str">
        <f>IF($E37="","",VLOOKUP($E37,'Fiú 5A ELO'!$A$7:$O$22,14))</f>
        <v/>
      </c>
      <c r="C37" s="295" t="str">
        <f>IF($E37="","",VLOOKUP($E37,'Fiú 5A ELO'!$A$7:$O$22,15))</f>
        <v/>
      </c>
      <c r="D37" s="295" t="str">
        <f>IF($E37="","",VLOOKUP($E37,'Fiú 5A ELO'!$A$7:$O$22,5))</f>
        <v/>
      </c>
      <c r="E37" s="134"/>
      <c r="F37" s="135" t="str">
        <f>UPPER(IF($E37="","",VLOOKUP($E37,'Fiú 5A ELO'!$A$7:$O$22,2)))</f>
        <v/>
      </c>
      <c r="G37" s="135" t="str">
        <f>IF($E37="","",VLOOKUP($E37,'Fiú 5A ELO'!$A$7:$O$22,3))</f>
        <v/>
      </c>
      <c r="H37" s="153"/>
      <c r="I37" s="135" t="str">
        <f>IF($E37="","",VLOOKUP($E37,'Fiú 5A ELO'!$A$7:$O$22,4))</f>
        <v/>
      </c>
      <c r="J37" s="164"/>
      <c r="K37" s="136"/>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100</v>
      </c>
      <c r="B49" s="184"/>
      <c r="C49" s="184"/>
      <c r="D49" s="299"/>
      <c r="E49" s="185" t="s">
        <v>5</v>
      </c>
      <c r="F49" s="186" t="s">
        <v>102</v>
      </c>
      <c r="G49" s="185"/>
      <c r="H49" s="187"/>
      <c r="I49" s="188"/>
      <c r="J49" s="185" t="s">
        <v>5</v>
      </c>
      <c r="K49" s="186" t="s">
        <v>111</v>
      </c>
      <c r="L49" s="189"/>
      <c r="M49" s="186" t="s">
        <v>112</v>
      </c>
      <c r="N49" s="190"/>
      <c r="O49" s="191" t="s">
        <v>113</v>
      </c>
      <c r="P49" s="191"/>
      <c r="Q49" s="192"/>
      <c r="R49" s="193"/>
    </row>
    <row r="50" spans="1:18" s="18" customFormat="1" ht="9" customHeight="1" x14ac:dyDescent="0.25">
      <c r="A50" s="300" t="s">
        <v>101</v>
      </c>
      <c r="B50" s="301"/>
      <c r="C50" s="302"/>
      <c r="D50" s="303"/>
      <c r="E50" s="195">
        <v>1</v>
      </c>
      <c r="F50" s="85" t="str">
        <f>IF(E50&gt;$R$57,,UPPER(VLOOKUP(E50,'Fiú 5A ELO'!$A$7:$Q$134,2)))</f>
        <v>UJHÁZI</v>
      </c>
      <c r="G50" s="196"/>
      <c r="H50" s="85"/>
      <c r="I50" s="84"/>
      <c r="J50" s="197" t="s">
        <v>6</v>
      </c>
      <c r="K50" s="194"/>
      <c r="L50" s="198"/>
      <c r="M50" s="194"/>
      <c r="N50" s="199"/>
      <c r="O50" s="200" t="s">
        <v>103</v>
      </c>
      <c r="P50" s="201"/>
      <c r="Q50" s="201"/>
      <c r="R50" s="202"/>
    </row>
    <row r="51" spans="1:18" s="18" customFormat="1" ht="9" customHeight="1" x14ac:dyDescent="0.25">
      <c r="A51" s="207" t="s">
        <v>110</v>
      </c>
      <c r="B51" s="205"/>
      <c r="C51" s="296"/>
      <c r="D51" s="208"/>
      <c r="E51" s="195">
        <v>2</v>
      </c>
      <c r="F51" s="85" t="str">
        <f>IF(E51&gt;$R$57,,UPPER(VLOOKUP(E51,'Fiú 5A ELO'!$A$7:$Q$134,2)))</f>
        <v>JUHÁSZ</v>
      </c>
      <c r="G51" s="196"/>
      <c r="H51" s="85"/>
      <c r="I51" s="84"/>
      <c r="J51" s="197" t="s">
        <v>7</v>
      </c>
      <c r="K51" s="194"/>
      <c r="L51" s="198"/>
      <c r="M51" s="194"/>
      <c r="N51" s="199"/>
      <c r="O51" s="203"/>
      <c r="P51" s="204"/>
      <c r="Q51" s="205"/>
      <c r="R51" s="206"/>
    </row>
    <row r="52" spans="1:18" s="18" customFormat="1" ht="9" customHeight="1" x14ac:dyDescent="0.25">
      <c r="A52" s="265"/>
      <c r="B52" s="266"/>
      <c r="C52" s="297"/>
      <c r="D52" s="267"/>
      <c r="E52" s="195">
        <v>3</v>
      </c>
      <c r="F52" s="85" t="str">
        <f>IF(E52&gt;$R$57,,UPPER(VLOOKUP(E52,'Fiú 5A ELO'!$A$7:$Q$134,2)))</f>
        <v>FEHÉRVÁRI</v>
      </c>
      <c r="G52" s="196"/>
      <c r="H52" s="85"/>
      <c r="I52" s="84"/>
      <c r="J52" s="197" t="s">
        <v>8</v>
      </c>
      <c r="K52" s="194"/>
      <c r="L52" s="198"/>
      <c r="M52" s="194"/>
      <c r="N52" s="199"/>
      <c r="O52" s="200" t="s">
        <v>104</v>
      </c>
      <c r="P52" s="201"/>
      <c r="Q52" s="201"/>
      <c r="R52" s="202"/>
    </row>
    <row r="53" spans="1:18" s="18" customFormat="1" ht="9" customHeight="1" x14ac:dyDescent="0.25">
      <c r="A53" s="209"/>
      <c r="B53" s="127"/>
      <c r="C53" s="127"/>
      <c r="D53" s="210"/>
      <c r="E53" s="195">
        <v>4</v>
      </c>
      <c r="F53" s="85" t="str">
        <f>IF(E53&gt;$R$57,,UPPER(VLOOKUP(E53,'Fiú 5A ELO'!$A$7:$Q$134,2)))</f>
        <v>BAKOS</v>
      </c>
      <c r="G53" s="196"/>
      <c r="H53" s="85"/>
      <c r="I53" s="84"/>
      <c r="J53" s="197" t="s">
        <v>9</v>
      </c>
      <c r="K53" s="194"/>
      <c r="L53" s="198"/>
      <c r="M53" s="194"/>
      <c r="N53" s="199"/>
      <c r="O53" s="194"/>
      <c r="P53" s="198"/>
      <c r="Q53" s="194"/>
      <c r="R53" s="199"/>
    </row>
    <row r="54" spans="1:18" s="18" customFormat="1" ht="9" customHeight="1" x14ac:dyDescent="0.25">
      <c r="A54" s="253"/>
      <c r="B54" s="268"/>
      <c r="C54" s="268"/>
      <c r="D54" s="298"/>
      <c r="E54" s="195"/>
      <c r="F54" s="85"/>
      <c r="G54" s="196"/>
      <c r="H54" s="85"/>
      <c r="I54" s="84"/>
      <c r="J54" s="197" t="s">
        <v>10</v>
      </c>
      <c r="K54" s="194"/>
      <c r="L54" s="198"/>
      <c r="M54" s="194"/>
      <c r="N54" s="199"/>
      <c r="O54" s="205"/>
      <c r="P54" s="204"/>
      <c r="Q54" s="205"/>
      <c r="R54" s="206"/>
    </row>
    <row r="55" spans="1:18" s="18" customFormat="1" ht="9" customHeight="1" x14ac:dyDescent="0.25">
      <c r="A55" s="254"/>
      <c r="B55" s="22"/>
      <c r="C55" s="127"/>
      <c r="D55" s="210"/>
      <c r="E55" s="195"/>
      <c r="F55" s="85"/>
      <c r="G55" s="196"/>
      <c r="H55" s="85"/>
      <c r="I55" s="84"/>
      <c r="J55" s="197" t="s">
        <v>11</v>
      </c>
      <c r="K55" s="194"/>
      <c r="L55" s="198"/>
      <c r="M55" s="194"/>
      <c r="N55" s="199"/>
      <c r="O55" s="200" t="s">
        <v>90</v>
      </c>
      <c r="P55" s="201"/>
      <c r="Q55" s="201"/>
      <c r="R55" s="202"/>
    </row>
    <row r="56" spans="1:18" s="18" customFormat="1" ht="9" customHeight="1" x14ac:dyDescent="0.25">
      <c r="A56" s="254"/>
      <c r="B56" s="22"/>
      <c r="C56" s="293"/>
      <c r="D56" s="263"/>
      <c r="E56" s="195"/>
      <c r="F56" s="85"/>
      <c r="G56" s="196"/>
      <c r="H56" s="85"/>
      <c r="I56" s="84"/>
      <c r="J56" s="197" t="s">
        <v>12</v>
      </c>
      <c r="K56" s="194"/>
      <c r="L56" s="198"/>
      <c r="M56" s="194"/>
      <c r="N56" s="199"/>
      <c r="O56" s="194"/>
      <c r="P56" s="198"/>
      <c r="Q56" s="194"/>
      <c r="R56" s="199"/>
    </row>
    <row r="57" spans="1:18" s="18" customFormat="1" ht="9" customHeight="1" x14ac:dyDescent="0.25">
      <c r="A57" s="255"/>
      <c r="B57" s="252"/>
      <c r="C57" s="294"/>
      <c r="D57" s="264"/>
      <c r="E57" s="211"/>
      <c r="F57" s="212"/>
      <c r="G57" s="213"/>
      <c r="H57" s="212"/>
      <c r="I57" s="214"/>
      <c r="J57" s="215" t="s">
        <v>13</v>
      </c>
      <c r="K57" s="205"/>
      <c r="L57" s="204"/>
      <c r="M57" s="205"/>
      <c r="N57" s="206"/>
      <c r="O57" s="205" t="str">
        <f>R4</f>
        <v>Rákóczi Andrea</v>
      </c>
      <c r="P57" s="204"/>
      <c r="Q57" s="205"/>
      <c r="R57" s="216">
        <f>MIN(4,'Fiú 5A ELO'!Q5)</f>
        <v>4</v>
      </c>
    </row>
  </sheetData>
  <mergeCells count="1">
    <mergeCell ref="A4:C4"/>
  </mergeCells>
  <conditionalFormatting sqref="B39 B41 B43 B45 B47">
    <cfRule type="cellIs" dxfId="56" priority="4" stopIfTrue="1" operator="equal">
      <formula>"QA"</formula>
    </cfRule>
    <cfRule type="cellIs" dxfId="55" priority="5" stopIfTrue="1" operator="equal">
      <formula>"DA"</formula>
    </cfRule>
  </conditionalFormatting>
  <conditionalFormatting sqref="E7 E9 E11 E13 E15 E17 E19 E21 E23 E25 E27 E29 E31 E33 E35 E37">
    <cfRule type="expression" dxfId="54" priority="2" stopIfTrue="1">
      <formula>$E7&lt;5</formula>
    </cfRule>
  </conditionalFormatting>
  <conditionalFormatting sqref="E39 E41 E43 E45 E47">
    <cfRule type="expression" dxfId="53" priority="10" stopIfTrue="1">
      <formula>AND($E39&lt;9,$C39&gt;0)</formula>
    </cfRule>
  </conditionalFormatting>
  <conditionalFormatting sqref="F7 F9 F11 F13 F15 F17 F19 F21 F23 F25 F27 F29 F31 F33 F35 F37">
    <cfRule type="cellIs" dxfId="52" priority="1" stopIfTrue="1" operator="equal">
      <formula>"Bye"</formula>
    </cfRule>
  </conditionalFormatting>
  <conditionalFormatting sqref="F39 F41 F43 F45 F47">
    <cfRule type="cellIs" dxfId="51" priority="8" stopIfTrue="1" operator="equal">
      <formula>"Bye"</formula>
    </cfRule>
  </conditionalFormatting>
  <conditionalFormatting sqref="F39:I39 F41:I41 F43:I43 F45:I45 F47:I47">
    <cfRule type="expression" dxfId="50" priority="9" stopIfTrue="1">
      <formula>AND($E39&lt;9,$C39&gt;0)</formula>
    </cfRule>
  </conditionalFormatting>
  <conditionalFormatting sqref="H7 H9 H11 H13 H15 H17 H19 H21 H23 H25 H27 H29 H31 H33 H35 H37">
    <cfRule type="expression" dxfId="49" priority="14" stopIfTrue="1">
      <formula>AND($E7&lt;9,$C7&gt;0)</formula>
    </cfRule>
  </conditionalFormatting>
  <conditionalFormatting sqref="I8 K10 I12 M14 I16 K18 I20 O22 I24 K26 I28 M30 I32 K34 I36 M40 I42 K44 I46">
    <cfRule type="expression" dxfId="48" priority="11" stopIfTrue="1">
      <formula>AND($O$1="CU",I8="Umpire")</formula>
    </cfRule>
    <cfRule type="expression" dxfId="47" priority="12" stopIfTrue="1">
      <formula>AND($O$1="CU",I8&lt;&gt;"Umpire",J8&lt;&gt;"")</formula>
    </cfRule>
    <cfRule type="expression" dxfId="46" priority="13" stopIfTrue="1">
      <formula>AND($O$1="CU",I8&lt;&gt;"Umpire")</formula>
    </cfRule>
  </conditionalFormatting>
  <conditionalFormatting sqref="J8 L10 J12 N14 J16 L18 J20 P22 J24 L26 J28 N30 J32 L34 J36 R57">
    <cfRule type="expression" dxfId="45" priority="3" stopIfTrue="1">
      <formula>$O$1="CU"</formula>
    </cfRule>
  </conditionalFormatting>
  <conditionalFormatting sqref="K8 M10 K12 O14 K16 M18 K20 Q22 K24 M26 K28 O30 K32 M34 K36 O40 K42 M44 K46">
    <cfRule type="expression" dxfId="44" priority="6" stopIfTrue="1">
      <formula>J8="as"</formula>
    </cfRule>
    <cfRule type="expression" dxfId="43" priority="7" stopIfTrue="1">
      <formula>J8="bs"</formula>
    </cfRule>
  </conditionalFormatting>
  <dataValidations count="1">
    <dataValidation type="list" allowBlank="1" showInputMessage="1" sqref="I46 I42 K44 M40 I8 M14 K10 K18 K26 K34 M30 I12 I36 O22 I16 I32 I24 I20 I28" xr:uid="{00000000-0002-0000-0D00-000000000000}">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017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017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indexed="42"/>
  </sheetPr>
  <dimension ref="A1:Q156"/>
  <sheetViews>
    <sheetView showGridLines="0" showZeros="0" workbookViewId="0">
      <pane ySplit="6" topLeftCell="A7" activePane="bottomLeft" state="frozen"/>
      <selection activeCell="F2" sqref="F2"/>
      <selection pane="bottomLeft" activeCell="S1" sqref="S1"/>
    </sheetView>
  </sheetViews>
  <sheetFormatPr defaultRowHeight="13.2" x14ac:dyDescent="0.25"/>
  <cols>
    <col min="1" max="1" width="3.88671875" customWidth="1"/>
    <col min="2" max="2" width="14" customWidth="1"/>
    <col min="3" max="3" width="12.44140625" customWidth="1"/>
    <col min="4" max="4" width="78.33203125" style="40" bestFit="1" customWidth="1"/>
    <col min="5" max="5" width="12.109375" style="358" customWidth="1"/>
    <col min="6" max="6" width="6.109375" style="92" hidden="1" customWidth="1"/>
    <col min="7" max="7" width="31.4414062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73" t="str">
        <f>Altalanos!$A$6</f>
        <v>Diákolimpia</v>
      </c>
      <c r="B1" s="86"/>
      <c r="C1" s="86"/>
      <c r="D1" s="269"/>
      <c r="E1" s="289" t="s">
        <v>109</v>
      </c>
      <c r="F1" s="106"/>
      <c r="G1" s="280"/>
      <c r="H1" s="87"/>
      <c r="I1" s="87"/>
      <c r="J1" s="281"/>
      <c r="K1" s="281"/>
      <c r="L1" s="281"/>
      <c r="M1" s="281"/>
      <c r="N1" s="281"/>
      <c r="O1" s="281"/>
      <c r="P1" s="281"/>
      <c r="Q1" s="282"/>
    </row>
    <row r="2" spans="1:17" ht="13.8" thickBot="1" x14ac:dyDescent="0.3">
      <c r="B2" s="88" t="s">
        <v>108</v>
      </c>
      <c r="C2" s="366" t="str">
        <f>Altalanos!$D$8</f>
        <v>5 fiú B elo</v>
      </c>
      <c r="D2" s="106"/>
      <c r="E2" s="289" t="s">
        <v>91</v>
      </c>
      <c r="F2" s="93"/>
      <c r="G2" s="93"/>
      <c r="H2" s="350"/>
      <c r="I2" s="350"/>
      <c r="J2" s="87"/>
      <c r="K2" s="87"/>
      <c r="L2" s="87"/>
      <c r="M2" s="87"/>
      <c r="N2" s="100"/>
      <c r="O2" s="81"/>
      <c r="P2" s="81"/>
      <c r="Q2" s="100"/>
    </row>
    <row r="3" spans="1:17" s="2" customFormat="1" ht="13.8" thickBot="1" x14ac:dyDescent="0.3">
      <c r="A3" s="344" t="s">
        <v>107</v>
      </c>
      <c r="B3" s="348"/>
      <c r="C3" s="348"/>
      <c r="D3" s="348"/>
      <c r="E3" s="348"/>
      <c r="F3" s="348"/>
      <c r="G3" s="348"/>
      <c r="H3" s="348"/>
      <c r="I3" s="349"/>
      <c r="J3" s="101"/>
      <c r="K3" s="107"/>
      <c r="L3" s="107"/>
      <c r="M3" s="107"/>
      <c r="N3" s="321" t="s">
        <v>90</v>
      </c>
      <c r="O3" s="102"/>
      <c r="P3" s="108"/>
      <c r="Q3" s="290"/>
    </row>
    <row r="4" spans="1:17" s="2" customFormat="1" x14ac:dyDescent="0.25">
      <c r="A4" s="50" t="s">
        <v>81</v>
      </c>
      <c r="B4" s="50"/>
      <c r="C4" s="48" t="s">
        <v>78</v>
      </c>
      <c r="D4" s="50" t="s">
        <v>86</v>
      </c>
      <c r="E4" s="82"/>
      <c r="G4" s="109"/>
      <c r="H4" s="360" t="s">
        <v>87</v>
      </c>
      <c r="I4" s="354"/>
      <c r="J4" s="110"/>
      <c r="K4" s="111"/>
      <c r="L4" s="111"/>
      <c r="M4" s="111"/>
      <c r="N4" s="110"/>
      <c r="O4" s="291"/>
      <c r="P4" s="291"/>
      <c r="Q4" s="112"/>
    </row>
    <row r="5" spans="1:17" s="2" customFormat="1" ht="13.8" thickBot="1" x14ac:dyDescent="0.3">
      <c r="A5" s="283" t="str">
        <f>Altalanos!$A$10</f>
        <v>2024.05.27-06.01.</v>
      </c>
      <c r="B5" s="283"/>
      <c r="C5" s="89" t="str">
        <f>Altalanos!$C$10</f>
        <v>Balatonboglár</v>
      </c>
      <c r="D5" s="90" t="str">
        <f>Altalanos!$D$10</f>
        <v xml:space="preserve">  </v>
      </c>
      <c r="E5" s="90"/>
      <c r="F5" s="90"/>
      <c r="G5" s="90"/>
      <c r="H5" s="314" t="str">
        <f>Altalanos!$E$10</f>
        <v>Rákóczi Andrea</v>
      </c>
      <c r="I5" s="361"/>
      <c r="J5" s="113"/>
      <c r="K5" s="83"/>
      <c r="L5" s="83"/>
      <c r="M5" s="83"/>
      <c r="N5" s="113"/>
      <c r="O5" s="90"/>
      <c r="P5" s="90"/>
      <c r="Q5" s="363"/>
    </row>
    <row r="6" spans="1:17" ht="30" customHeight="1" thickBot="1" x14ac:dyDescent="0.3">
      <c r="A6" s="272" t="s">
        <v>92</v>
      </c>
      <c r="B6" s="103" t="s">
        <v>84</v>
      </c>
      <c r="C6" s="103" t="s">
        <v>85</v>
      </c>
      <c r="D6" s="103" t="s">
        <v>88</v>
      </c>
      <c r="E6" s="104" t="s">
        <v>89</v>
      </c>
      <c r="F6" s="104" t="s">
        <v>93</v>
      </c>
      <c r="G6" s="104" t="s">
        <v>146</v>
      </c>
      <c r="H6" s="351" t="s">
        <v>94</v>
      </c>
      <c r="I6" s="352"/>
      <c r="J6" s="275" t="s">
        <v>73</v>
      </c>
      <c r="K6" s="105" t="s">
        <v>71</v>
      </c>
      <c r="L6" s="277" t="s">
        <v>1</v>
      </c>
      <c r="M6" s="251" t="s">
        <v>72</v>
      </c>
      <c r="N6" s="305" t="s">
        <v>106</v>
      </c>
      <c r="O6" s="287" t="s">
        <v>95</v>
      </c>
      <c r="P6" s="288" t="s">
        <v>2</v>
      </c>
      <c r="Q6" s="104" t="s">
        <v>96</v>
      </c>
    </row>
    <row r="7" spans="1:17" s="11" customFormat="1" ht="18.899999999999999" customHeight="1" x14ac:dyDescent="0.25">
      <c r="A7" s="279">
        <v>1</v>
      </c>
      <c r="B7" s="372" t="s">
        <v>217</v>
      </c>
      <c r="C7" s="372" t="s">
        <v>218</v>
      </c>
      <c r="D7" s="372" t="s">
        <v>219</v>
      </c>
      <c r="E7" s="292"/>
      <c r="F7" s="345"/>
      <c r="G7" s="346"/>
      <c r="H7" s="96"/>
      <c r="I7" s="96"/>
      <c r="J7" s="276"/>
      <c r="K7" s="274"/>
      <c r="L7" s="278"/>
      <c r="M7" s="274"/>
      <c r="N7" s="270"/>
      <c r="O7" s="96"/>
      <c r="P7" s="114"/>
      <c r="Q7" s="97"/>
    </row>
    <row r="8" spans="1:17" s="11" customFormat="1" ht="18.899999999999999" customHeight="1" x14ac:dyDescent="0.3">
      <c r="A8" s="279">
        <v>2</v>
      </c>
      <c r="B8" s="372" t="s">
        <v>220</v>
      </c>
      <c r="C8" s="372" t="s">
        <v>221</v>
      </c>
      <c r="D8" s="369" t="s">
        <v>222</v>
      </c>
      <c r="E8" s="292"/>
      <c r="F8" s="347"/>
      <c r="G8" s="312"/>
      <c r="H8" s="96"/>
      <c r="I8" s="96"/>
      <c r="J8" s="276"/>
      <c r="K8" s="274"/>
      <c r="L8" s="278"/>
      <c r="M8" s="274"/>
      <c r="N8" s="270"/>
      <c r="O8" s="96"/>
      <c r="P8" s="114"/>
      <c r="Q8" s="97"/>
    </row>
    <row r="9" spans="1:17" s="11" customFormat="1" ht="18.899999999999999" customHeight="1" x14ac:dyDescent="0.25">
      <c r="A9" s="279">
        <v>3</v>
      </c>
      <c r="B9" s="372" t="s">
        <v>223</v>
      </c>
      <c r="C9" s="372" t="s">
        <v>224</v>
      </c>
      <c r="D9" s="372" t="s">
        <v>225</v>
      </c>
      <c r="E9" s="292"/>
      <c r="F9" s="347"/>
      <c r="G9" s="312"/>
      <c r="H9" s="96"/>
      <c r="I9" s="96"/>
      <c r="J9" s="276"/>
      <c r="K9" s="274"/>
      <c r="L9" s="278"/>
      <c r="M9" s="274"/>
      <c r="N9" s="270"/>
      <c r="O9" s="96"/>
      <c r="P9" s="356"/>
      <c r="Q9" s="306"/>
    </row>
    <row r="10" spans="1:17" s="11" customFormat="1" ht="18.899999999999999" customHeight="1" x14ac:dyDescent="0.25">
      <c r="A10" s="279">
        <v>4</v>
      </c>
      <c r="B10" s="372" t="s">
        <v>226</v>
      </c>
      <c r="C10" s="372" t="s">
        <v>227</v>
      </c>
      <c r="D10" s="372" t="s">
        <v>228</v>
      </c>
      <c r="E10" s="292"/>
      <c r="F10" s="347"/>
      <c r="G10" s="312"/>
      <c r="H10" s="96"/>
      <c r="I10" s="96"/>
      <c r="J10" s="276"/>
      <c r="K10" s="274"/>
      <c r="L10" s="278"/>
      <c r="M10" s="274"/>
      <c r="N10" s="270"/>
      <c r="O10" s="96"/>
      <c r="P10" s="355"/>
      <c r="Q10" s="353"/>
    </row>
    <row r="11" spans="1:17" s="11" customFormat="1" ht="18.899999999999999" customHeight="1" x14ac:dyDescent="0.3">
      <c r="A11" s="279">
        <v>5</v>
      </c>
      <c r="B11" s="368" t="s">
        <v>229</v>
      </c>
      <c r="C11" s="368" t="s">
        <v>230</v>
      </c>
      <c r="D11" s="368" t="s">
        <v>231</v>
      </c>
      <c r="E11" s="292"/>
      <c r="F11" s="347"/>
      <c r="G11" s="312"/>
      <c r="H11" s="96"/>
      <c r="I11" s="96"/>
      <c r="J11" s="276"/>
      <c r="K11" s="274"/>
      <c r="L11" s="278"/>
      <c r="M11" s="274"/>
      <c r="N11" s="270"/>
      <c r="O11" s="96"/>
      <c r="P11" s="355"/>
      <c r="Q11" s="353"/>
    </row>
    <row r="12" spans="1:17" s="11" customFormat="1" ht="18.899999999999999" customHeight="1" x14ac:dyDescent="0.3">
      <c r="A12" s="279">
        <v>6</v>
      </c>
      <c r="B12" s="368" t="s">
        <v>232</v>
      </c>
      <c r="C12" s="368" t="s">
        <v>203</v>
      </c>
      <c r="D12" s="368" t="s">
        <v>171</v>
      </c>
      <c r="E12" s="292"/>
      <c r="F12" s="347"/>
      <c r="G12" s="312"/>
      <c r="H12" s="96"/>
      <c r="I12" s="96"/>
      <c r="J12" s="276"/>
      <c r="K12" s="274"/>
      <c r="L12" s="278"/>
      <c r="M12" s="274"/>
      <c r="N12" s="270"/>
      <c r="O12" s="96"/>
      <c r="P12" s="355"/>
      <c r="Q12" s="353"/>
    </row>
    <row r="13" spans="1:17" s="11" customFormat="1" ht="18.899999999999999" customHeight="1" x14ac:dyDescent="0.3">
      <c r="A13" s="279">
        <v>7</v>
      </c>
      <c r="B13" s="368" t="s">
        <v>233</v>
      </c>
      <c r="C13" s="368" t="s">
        <v>164</v>
      </c>
      <c r="D13" s="377" t="s">
        <v>234</v>
      </c>
      <c r="E13" s="292"/>
      <c r="F13" s="347"/>
      <c r="G13" s="312"/>
      <c r="H13" s="96"/>
      <c r="I13" s="96"/>
      <c r="J13" s="276"/>
      <c r="K13" s="274"/>
      <c r="L13" s="278"/>
      <c r="M13" s="274"/>
      <c r="N13" s="270"/>
      <c r="O13" s="96"/>
      <c r="P13" s="355"/>
      <c r="Q13" s="353"/>
    </row>
    <row r="14" spans="1:17" s="11" customFormat="1" ht="18.899999999999999" customHeight="1" x14ac:dyDescent="0.3">
      <c r="A14" s="279">
        <v>8</v>
      </c>
      <c r="B14" s="368" t="s">
        <v>235</v>
      </c>
      <c r="C14" s="368" t="s">
        <v>236</v>
      </c>
      <c r="D14" s="377" t="s">
        <v>234</v>
      </c>
      <c r="E14" s="292"/>
      <c r="F14" s="347"/>
      <c r="G14" s="312"/>
      <c r="H14" s="96"/>
      <c r="I14" s="96"/>
      <c r="J14" s="276"/>
      <c r="K14" s="274"/>
      <c r="L14" s="278"/>
      <c r="M14" s="274"/>
      <c r="N14" s="270"/>
      <c r="O14" s="96"/>
      <c r="P14" s="355"/>
      <c r="Q14" s="353"/>
    </row>
    <row r="15" spans="1:17" s="11" customFormat="1" ht="18.899999999999999" customHeight="1" x14ac:dyDescent="0.3">
      <c r="A15" s="279">
        <v>9</v>
      </c>
      <c r="B15" s="368" t="s">
        <v>237</v>
      </c>
      <c r="C15" s="368" t="s">
        <v>238</v>
      </c>
      <c r="D15" s="369" t="s">
        <v>239</v>
      </c>
      <c r="E15" s="292"/>
      <c r="F15" s="97"/>
      <c r="G15" s="97"/>
      <c r="H15" s="96"/>
      <c r="I15" s="96"/>
      <c r="J15" s="276"/>
      <c r="K15" s="274"/>
      <c r="L15" s="278"/>
      <c r="M15" s="311"/>
      <c r="N15" s="270"/>
      <c r="O15" s="96"/>
      <c r="P15" s="97"/>
      <c r="Q15" s="97"/>
    </row>
    <row r="16" spans="1:17" s="11" customFormat="1" ht="18.899999999999999" customHeight="1" x14ac:dyDescent="0.3">
      <c r="A16" s="279">
        <v>10</v>
      </c>
      <c r="B16" s="368" t="s">
        <v>240</v>
      </c>
      <c r="C16" s="368" t="s">
        <v>241</v>
      </c>
      <c r="D16" s="369" t="s">
        <v>242</v>
      </c>
      <c r="E16" s="292"/>
      <c r="F16" s="97"/>
      <c r="G16" s="97"/>
      <c r="H16" s="96"/>
      <c r="I16" s="96"/>
      <c r="J16" s="276"/>
      <c r="K16" s="274"/>
      <c r="L16" s="278"/>
      <c r="M16" s="311"/>
      <c r="N16" s="270"/>
      <c r="O16" s="96"/>
      <c r="P16" s="114"/>
      <c r="Q16" s="97"/>
    </row>
    <row r="17" spans="1:17" s="11" customFormat="1" ht="18.899999999999999" customHeight="1" x14ac:dyDescent="0.3">
      <c r="A17" s="279">
        <v>11</v>
      </c>
      <c r="B17" s="368" t="s">
        <v>243</v>
      </c>
      <c r="C17" s="368" t="s">
        <v>244</v>
      </c>
      <c r="D17" s="372" t="s">
        <v>184</v>
      </c>
      <c r="E17" s="292"/>
      <c r="F17" s="97"/>
      <c r="G17" s="97"/>
      <c r="H17" s="96"/>
      <c r="I17" s="96"/>
      <c r="J17" s="276"/>
      <c r="K17" s="274"/>
      <c r="L17" s="278"/>
      <c r="M17" s="311"/>
      <c r="N17" s="270"/>
      <c r="O17" s="96"/>
      <c r="P17" s="114"/>
      <c r="Q17" s="97"/>
    </row>
    <row r="18" spans="1:17" s="11" customFormat="1" ht="18.899999999999999" customHeight="1" x14ac:dyDescent="0.3">
      <c r="A18" s="279">
        <v>12</v>
      </c>
      <c r="B18" s="368" t="s">
        <v>245</v>
      </c>
      <c r="C18" s="368" t="s">
        <v>246</v>
      </c>
      <c r="D18" s="368" t="s">
        <v>247</v>
      </c>
      <c r="E18" s="292"/>
      <c r="F18" s="97"/>
      <c r="G18" s="97"/>
      <c r="H18" s="96"/>
      <c r="I18" s="96"/>
      <c r="J18" s="276"/>
      <c r="K18" s="274"/>
      <c r="L18" s="278"/>
      <c r="M18" s="311"/>
      <c r="N18" s="270"/>
      <c r="O18" s="96"/>
      <c r="P18" s="114"/>
      <c r="Q18" s="97"/>
    </row>
    <row r="19" spans="1:17" s="11" customFormat="1" ht="18.899999999999999" customHeight="1" x14ac:dyDescent="0.3">
      <c r="A19" s="279">
        <v>13</v>
      </c>
      <c r="B19" s="368" t="s">
        <v>248</v>
      </c>
      <c r="C19" s="368" t="s">
        <v>249</v>
      </c>
      <c r="D19" s="368" t="s">
        <v>247</v>
      </c>
      <c r="E19" s="292"/>
      <c r="F19" s="97"/>
      <c r="G19" s="97"/>
      <c r="H19" s="96"/>
      <c r="I19" s="96"/>
      <c r="J19" s="276"/>
      <c r="K19" s="274"/>
      <c r="L19" s="278"/>
      <c r="M19" s="311"/>
      <c r="N19" s="270"/>
      <c r="O19" s="96"/>
      <c r="P19" s="114"/>
      <c r="Q19" s="97"/>
    </row>
    <row r="20" spans="1:17" s="11" customFormat="1" ht="18.899999999999999" customHeight="1" x14ac:dyDescent="0.3">
      <c r="A20" s="279">
        <v>14</v>
      </c>
      <c r="B20" s="378" t="s">
        <v>250</v>
      </c>
      <c r="C20" s="378" t="s">
        <v>166</v>
      </c>
      <c r="D20" s="378" t="s">
        <v>251</v>
      </c>
      <c r="E20" s="292"/>
      <c r="F20" s="97"/>
      <c r="G20" s="97"/>
      <c r="H20" s="96"/>
      <c r="I20" s="96"/>
      <c r="J20" s="276"/>
      <c r="K20" s="274"/>
      <c r="L20" s="278"/>
      <c r="M20" s="311"/>
      <c r="N20" s="270"/>
      <c r="O20" s="96"/>
      <c r="P20" s="114"/>
      <c r="Q20" s="97"/>
    </row>
    <row r="21" spans="1:17" s="11" customFormat="1" ht="18.899999999999999" customHeight="1" x14ac:dyDescent="0.3">
      <c r="A21" s="279">
        <v>15</v>
      </c>
      <c r="B21" s="378" t="s">
        <v>252</v>
      </c>
      <c r="C21" s="378" t="s">
        <v>253</v>
      </c>
      <c r="D21" s="378" t="s">
        <v>254</v>
      </c>
      <c r="E21" s="292"/>
      <c r="F21" s="97"/>
      <c r="G21" s="97"/>
      <c r="H21" s="96"/>
      <c r="I21" s="96"/>
      <c r="J21" s="276"/>
      <c r="K21" s="274"/>
      <c r="L21" s="278"/>
      <c r="M21" s="311"/>
      <c r="N21" s="270"/>
      <c r="O21" s="96"/>
      <c r="P21" s="114"/>
      <c r="Q21" s="97"/>
    </row>
    <row r="22" spans="1:17" s="11" customFormat="1" ht="18.899999999999999" customHeight="1" x14ac:dyDescent="0.25">
      <c r="A22" s="279">
        <v>16</v>
      </c>
      <c r="B22" s="379" t="s">
        <v>255</v>
      </c>
      <c r="C22" s="379" t="s">
        <v>256</v>
      </c>
      <c r="D22" s="379" t="s">
        <v>257</v>
      </c>
      <c r="E22" s="292"/>
      <c r="F22" s="97"/>
      <c r="G22" s="97"/>
      <c r="H22" s="96"/>
      <c r="I22" s="96"/>
      <c r="J22" s="276"/>
      <c r="K22" s="274"/>
      <c r="L22" s="278"/>
      <c r="M22" s="311"/>
      <c r="N22" s="270"/>
      <c r="O22" s="96"/>
      <c r="P22" s="114"/>
      <c r="Q22" s="97"/>
    </row>
    <row r="23" spans="1:17" s="11" customFormat="1" ht="18.899999999999999" customHeight="1" x14ac:dyDescent="0.25">
      <c r="A23" s="279">
        <v>17</v>
      </c>
      <c r="B23" s="379" t="s">
        <v>258</v>
      </c>
      <c r="C23" s="379" t="s">
        <v>259</v>
      </c>
      <c r="D23" s="379" t="s">
        <v>260</v>
      </c>
      <c r="E23" s="292"/>
      <c r="F23" s="97"/>
      <c r="G23" s="97"/>
      <c r="H23" s="96"/>
      <c r="I23" s="96"/>
      <c r="J23" s="276"/>
      <c r="K23" s="274"/>
      <c r="L23" s="278"/>
      <c r="M23" s="311"/>
      <c r="N23" s="270"/>
      <c r="O23" s="96"/>
      <c r="P23" s="114"/>
      <c r="Q23" s="97"/>
    </row>
    <row r="24" spans="1:17" s="11" customFormat="1" ht="18.899999999999999" customHeight="1" x14ac:dyDescent="0.25">
      <c r="A24" s="279">
        <v>18</v>
      </c>
      <c r="B24" s="373" t="s">
        <v>261</v>
      </c>
      <c r="C24" s="373" t="s">
        <v>262</v>
      </c>
      <c r="D24" s="374" t="s">
        <v>263</v>
      </c>
      <c r="E24" s="292"/>
      <c r="F24" s="97"/>
      <c r="G24" s="97"/>
      <c r="H24" s="96"/>
      <c r="I24" s="96"/>
      <c r="J24" s="276"/>
      <c r="K24" s="274"/>
      <c r="L24" s="278"/>
      <c r="M24" s="311"/>
      <c r="N24" s="270"/>
      <c r="O24" s="96"/>
      <c r="P24" s="114"/>
      <c r="Q24" s="97"/>
    </row>
    <row r="25" spans="1:17" s="11" customFormat="1" ht="18.899999999999999" customHeight="1" x14ac:dyDescent="0.25">
      <c r="A25" s="279">
        <v>19</v>
      </c>
      <c r="B25" s="373" t="s">
        <v>264</v>
      </c>
      <c r="C25" s="373" t="s">
        <v>265</v>
      </c>
      <c r="D25" s="374" t="s">
        <v>266</v>
      </c>
      <c r="E25" s="292"/>
      <c r="F25" s="97"/>
      <c r="G25" s="97"/>
      <c r="H25" s="96"/>
      <c r="I25" s="96"/>
      <c r="J25" s="276"/>
      <c r="K25" s="274"/>
      <c r="L25" s="278"/>
      <c r="M25" s="311"/>
      <c r="N25" s="270"/>
      <c r="O25" s="96"/>
      <c r="P25" s="114"/>
      <c r="Q25" s="97"/>
    </row>
    <row r="26" spans="1:17" s="11" customFormat="1" ht="18.899999999999999" customHeight="1" x14ac:dyDescent="0.3">
      <c r="A26" s="279">
        <v>20</v>
      </c>
      <c r="B26" s="368" t="s">
        <v>267</v>
      </c>
      <c r="C26" s="368" t="s">
        <v>268</v>
      </c>
      <c r="D26" s="368" t="s">
        <v>269</v>
      </c>
      <c r="E26" s="292"/>
      <c r="F26" s="97"/>
      <c r="G26" s="97"/>
      <c r="H26" s="96"/>
      <c r="I26" s="96"/>
      <c r="J26" s="276"/>
      <c r="K26" s="274"/>
      <c r="L26" s="278"/>
      <c r="M26" s="311"/>
      <c r="N26" s="270"/>
      <c r="O26" s="96"/>
      <c r="P26" s="114"/>
      <c r="Q26" s="97"/>
    </row>
    <row r="27" spans="1:17" s="11" customFormat="1" ht="18.899999999999999" customHeight="1" x14ac:dyDescent="0.3">
      <c r="A27" s="279">
        <v>21</v>
      </c>
      <c r="B27" s="368" t="s">
        <v>270</v>
      </c>
      <c r="C27" s="368" t="s">
        <v>246</v>
      </c>
      <c r="D27" s="368" t="s">
        <v>271</v>
      </c>
      <c r="E27" s="292"/>
      <c r="F27" s="97"/>
      <c r="G27" s="97"/>
      <c r="H27" s="96"/>
      <c r="I27" s="96"/>
      <c r="J27" s="276"/>
      <c r="K27" s="274"/>
      <c r="L27" s="278"/>
      <c r="M27" s="311"/>
      <c r="N27" s="270"/>
      <c r="O27" s="96"/>
      <c r="P27" s="114"/>
      <c r="Q27" s="97"/>
    </row>
    <row r="28" spans="1:17" s="11" customFormat="1" ht="18.899999999999999" customHeight="1" x14ac:dyDescent="0.3">
      <c r="A28" s="279">
        <v>22</v>
      </c>
      <c r="B28" s="372" t="s">
        <v>272</v>
      </c>
      <c r="C28" s="372" t="s">
        <v>238</v>
      </c>
      <c r="D28" s="368" t="s">
        <v>273</v>
      </c>
      <c r="E28" s="364"/>
      <c r="F28" s="362"/>
      <c r="G28" s="306"/>
      <c r="H28" s="96"/>
      <c r="I28" s="96"/>
      <c r="J28" s="276"/>
      <c r="K28" s="274"/>
      <c r="L28" s="278"/>
      <c r="M28" s="311"/>
      <c r="N28" s="270"/>
      <c r="O28" s="96"/>
      <c r="P28" s="114"/>
      <c r="Q28" s="97"/>
    </row>
    <row r="29" spans="1:17" s="11" customFormat="1" ht="18.899999999999999" customHeight="1" x14ac:dyDescent="0.25">
      <c r="A29" s="279">
        <v>23</v>
      </c>
      <c r="B29" s="372" t="s">
        <v>274</v>
      </c>
      <c r="C29" s="372" t="s">
        <v>164</v>
      </c>
      <c r="D29" s="372" t="s">
        <v>275</v>
      </c>
      <c r="E29" s="365"/>
      <c r="F29" s="97"/>
      <c r="G29" s="97"/>
      <c r="H29" s="96"/>
      <c r="I29" s="96"/>
      <c r="J29" s="276"/>
      <c r="K29" s="274"/>
      <c r="L29" s="278"/>
      <c r="M29" s="311"/>
      <c r="N29" s="270"/>
      <c r="O29" s="96"/>
      <c r="P29" s="114"/>
      <c r="Q29" s="97"/>
    </row>
    <row r="30" spans="1:17" s="11" customFormat="1" ht="18.899999999999999" customHeight="1" x14ac:dyDescent="0.3">
      <c r="A30" s="279">
        <v>24</v>
      </c>
      <c r="B30" s="368" t="s">
        <v>276</v>
      </c>
      <c r="C30" s="368" t="s">
        <v>277</v>
      </c>
      <c r="D30" s="368" t="s">
        <v>278</v>
      </c>
      <c r="E30" s="292"/>
      <c r="F30" s="97"/>
      <c r="G30" s="97"/>
      <c r="H30" s="96"/>
      <c r="I30" s="96"/>
      <c r="J30" s="276"/>
      <c r="K30" s="274"/>
      <c r="L30" s="278"/>
      <c r="M30" s="311"/>
      <c r="N30" s="270"/>
      <c r="O30" s="96"/>
      <c r="P30" s="114"/>
      <c r="Q30" s="97"/>
    </row>
    <row r="31" spans="1:17" s="11" customFormat="1" ht="18.899999999999999" customHeight="1" x14ac:dyDescent="0.3">
      <c r="A31" s="279">
        <v>25</v>
      </c>
      <c r="B31" s="368" t="s">
        <v>279</v>
      </c>
      <c r="C31" s="368" t="s">
        <v>280</v>
      </c>
      <c r="D31" s="368" t="s">
        <v>281</v>
      </c>
      <c r="E31" s="292"/>
      <c r="F31" s="97"/>
      <c r="G31" s="97"/>
      <c r="H31" s="96"/>
      <c r="I31" s="96"/>
      <c r="J31" s="276"/>
      <c r="K31" s="274"/>
      <c r="L31" s="278"/>
      <c r="M31" s="311"/>
      <c r="N31" s="270"/>
      <c r="O31" s="96"/>
      <c r="P31" s="114"/>
      <c r="Q31" s="97"/>
    </row>
    <row r="32" spans="1:17" s="11" customFormat="1" ht="18.899999999999999" customHeight="1" x14ac:dyDescent="0.3">
      <c r="A32" s="279">
        <v>26</v>
      </c>
      <c r="B32" s="368" t="s">
        <v>282</v>
      </c>
      <c r="C32" s="368" t="s">
        <v>283</v>
      </c>
      <c r="D32" s="368" t="s">
        <v>284</v>
      </c>
      <c r="E32" s="359"/>
      <c r="F32" s="97"/>
      <c r="G32" s="97"/>
      <c r="H32" s="96"/>
      <c r="I32" s="96"/>
      <c r="J32" s="276"/>
      <c r="K32" s="274"/>
      <c r="L32" s="278"/>
      <c r="M32" s="311"/>
      <c r="N32" s="270"/>
      <c r="O32" s="96"/>
      <c r="P32" s="114"/>
      <c r="Q32" s="97"/>
    </row>
    <row r="33" spans="1:17" s="11" customFormat="1" ht="18.899999999999999" customHeight="1" x14ac:dyDescent="0.3">
      <c r="A33" s="279">
        <v>27</v>
      </c>
      <c r="B33" s="368" t="s">
        <v>285</v>
      </c>
      <c r="C33" s="368" t="s">
        <v>230</v>
      </c>
      <c r="D33" s="368" t="s">
        <v>286</v>
      </c>
      <c r="E33" s="292"/>
      <c r="F33" s="97"/>
      <c r="G33" s="97"/>
      <c r="H33" s="96"/>
      <c r="I33" s="96"/>
      <c r="J33" s="276"/>
      <c r="K33" s="274"/>
      <c r="L33" s="278"/>
      <c r="M33" s="311"/>
      <c r="N33" s="270"/>
      <c r="O33" s="96"/>
      <c r="P33" s="114"/>
      <c r="Q33" s="97"/>
    </row>
    <row r="34" spans="1:17" s="11" customFormat="1" ht="18.899999999999999" customHeight="1" x14ac:dyDescent="0.3">
      <c r="A34" s="279">
        <v>28</v>
      </c>
      <c r="B34" s="376" t="s">
        <v>287</v>
      </c>
      <c r="C34" s="368" t="s">
        <v>288</v>
      </c>
      <c r="D34" s="369" t="s">
        <v>207</v>
      </c>
      <c r="E34" s="292"/>
      <c r="F34" s="97"/>
      <c r="G34" s="97"/>
      <c r="H34" s="96"/>
      <c r="I34" s="96"/>
      <c r="J34" s="276"/>
      <c r="K34" s="274"/>
      <c r="L34" s="278"/>
      <c r="M34" s="311"/>
      <c r="N34" s="270"/>
      <c r="O34" s="96"/>
      <c r="P34" s="114"/>
      <c r="Q34" s="97"/>
    </row>
    <row r="35" spans="1:17" s="11" customFormat="1" ht="18.899999999999999" customHeight="1" x14ac:dyDescent="0.3">
      <c r="A35" s="279">
        <v>29</v>
      </c>
      <c r="B35" s="376" t="s">
        <v>289</v>
      </c>
      <c r="C35" s="368" t="s">
        <v>283</v>
      </c>
      <c r="D35" s="368" t="s">
        <v>290</v>
      </c>
      <c r="E35" s="292"/>
      <c r="F35" s="97"/>
      <c r="G35" s="97"/>
      <c r="H35" s="96"/>
      <c r="I35" s="96"/>
      <c r="J35" s="276"/>
      <c r="K35" s="274"/>
      <c r="L35" s="278"/>
      <c r="M35" s="311"/>
      <c r="N35" s="270"/>
      <c r="O35" s="96"/>
      <c r="P35" s="114"/>
      <c r="Q35" s="97"/>
    </row>
    <row r="36" spans="1:17" s="11" customFormat="1" ht="18.899999999999999" customHeight="1" x14ac:dyDescent="0.3">
      <c r="A36" s="279">
        <v>30</v>
      </c>
      <c r="B36" s="368" t="s">
        <v>245</v>
      </c>
      <c r="C36" s="368" t="s">
        <v>178</v>
      </c>
      <c r="D36" s="368" t="s">
        <v>291</v>
      </c>
      <c r="E36" s="292"/>
      <c r="F36" s="97"/>
      <c r="G36" s="97"/>
      <c r="H36" s="96"/>
      <c r="I36" s="96"/>
      <c r="J36" s="276"/>
      <c r="K36" s="274"/>
      <c r="L36" s="278"/>
      <c r="M36" s="311"/>
      <c r="N36" s="270"/>
      <c r="O36" s="96"/>
      <c r="P36" s="114"/>
      <c r="Q36" s="97"/>
    </row>
    <row r="37" spans="1:17" s="11" customFormat="1" ht="18.899999999999999" customHeight="1" x14ac:dyDescent="0.3">
      <c r="A37" s="279">
        <v>31</v>
      </c>
      <c r="B37" s="368" t="s">
        <v>292</v>
      </c>
      <c r="C37" s="368" t="s">
        <v>293</v>
      </c>
      <c r="D37" s="368" t="s">
        <v>294</v>
      </c>
      <c r="E37" s="292"/>
      <c r="F37" s="97"/>
      <c r="G37" s="97"/>
      <c r="H37" s="96"/>
      <c r="I37" s="96"/>
      <c r="J37" s="276"/>
      <c r="K37" s="274"/>
      <c r="L37" s="278"/>
      <c r="M37" s="311"/>
      <c r="N37" s="270"/>
      <c r="O37" s="96"/>
      <c r="P37" s="114"/>
      <c r="Q37" s="97"/>
    </row>
    <row r="38" spans="1:17" s="11" customFormat="1" ht="18.899999999999999" customHeight="1" x14ac:dyDescent="0.25">
      <c r="A38" s="279">
        <v>32</v>
      </c>
      <c r="B38" s="95"/>
      <c r="C38" s="95"/>
      <c r="D38" s="96"/>
      <c r="E38" s="292"/>
      <c r="F38" s="97"/>
      <c r="G38" s="97"/>
      <c r="H38" s="347"/>
      <c r="I38" s="312"/>
      <c r="J38" s="276"/>
      <c r="K38" s="274"/>
      <c r="L38" s="278"/>
      <c r="M38" s="311"/>
      <c r="N38" s="270"/>
      <c r="O38" s="97"/>
      <c r="P38" s="114"/>
      <c r="Q38" s="97"/>
    </row>
    <row r="39" spans="1:17" s="11" customFormat="1" ht="18.899999999999999" customHeight="1" x14ac:dyDescent="0.25">
      <c r="A39" s="279">
        <v>33</v>
      </c>
      <c r="B39" s="95"/>
      <c r="C39" s="95"/>
      <c r="D39" s="96"/>
      <c r="E39" s="292"/>
      <c r="F39" s="97"/>
      <c r="G39" s="97"/>
      <c r="H39" s="347"/>
      <c r="I39" s="312"/>
      <c r="J39" s="276"/>
      <c r="K39" s="274"/>
      <c r="L39" s="278"/>
      <c r="M39" s="311"/>
      <c r="N39" s="306"/>
      <c r="O39" s="97"/>
      <c r="P39" s="114"/>
      <c r="Q39" s="97"/>
    </row>
    <row r="40" spans="1:17" s="11" customFormat="1" ht="18.899999999999999" customHeight="1" x14ac:dyDescent="0.25">
      <c r="A40" s="279">
        <v>34</v>
      </c>
      <c r="B40" s="95"/>
      <c r="C40" s="95"/>
      <c r="D40" s="96"/>
      <c r="E40" s="292"/>
      <c r="F40" s="97"/>
      <c r="G40" s="97"/>
      <c r="H40" s="347"/>
      <c r="I40" s="312"/>
      <c r="J40" s="276" t="e">
        <f>IF(AND(Q40="",#REF!&gt;0,#REF!&lt;5),K40,)</f>
        <v>#REF!</v>
      </c>
      <c r="K40" s="274" t="str">
        <f>IF(D40="","ZZZ9",IF(AND(#REF!&gt;0,#REF!&lt;5),D40&amp;#REF!,D40&amp;"9"))</f>
        <v>ZZZ9</v>
      </c>
      <c r="L40" s="278">
        <f t="shared" ref="L40:L103" si="0">IF(Q40="",999,Q40)</f>
        <v>999</v>
      </c>
      <c r="M40" s="311">
        <f t="shared" ref="M40:M103" si="1">IF(P40=999,999,1)</f>
        <v>999</v>
      </c>
      <c r="N40" s="306"/>
      <c r="O40" s="97"/>
      <c r="P40" s="114">
        <f t="shared" ref="P40:P103" si="2">IF(N40="DA",1,IF(N40="WC",2,IF(N40="SE",3,IF(N40="Q",4,IF(N40="LL",5,999)))))</f>
        <v>999</v>
      </c>
      <c r="Q40" s="97"/>
    </row>
    <row r="41" spans="1:17" s="11" customFormat="1" ht="18.899999999999999" customHeight="1" x14ac:dyDescent="0.25">
      <c r="A41" s="279">
        <v>35</v>
      </c>
      <c r="B41" s="95"/>
      <c r="C41" s="95"/>
      <c r="D41" s="96"/>
      <c r="E41" s="292"/>
      <c r="F41" s="97"/>
      <c r="G41" s="97"/>
      <c r="H41" s="347"/>
      <c r="I41" s="312"/>
      <c r="J41" s="276" t="e">
        <f>IF(AND(Q41="",#REF!&gt;0,#REF!&lt;5),K41,)</f>
        <v>#REF!</v>
      </c>
      <c r="K41" s="274" t="str">
        <f>IF(D41="","ZZZ9",IF(AND(#REF!&gt;0,#REF!&lt;5),D41&amp;#REF!,D41&amp;"9"))</f>
        <v>ZZZ9</v>
      </c>
      <c r="L41" s="278">
        <f t="shared" si="0"/>
        <v>999</v>
      </c>
      <c r="M41" s="311">
        <f t="shared" si="1"/>
        <v>999</v>
      </c>
      <c r="N41" s="306"/>
      <c r="O41" s="97"/>
      <c r="P41" s="114">
        <f t="shared" si="2"/>
        <v>999</v>
      </c>
      <c r="Q41" s="97"/>
    </row>
    <row r="42" spans="1:17" s="11" customFormat="1" ht="18.899999999999999" customHeight="1" x14ac:dyDescent="0.25">
      <c r="A42" s="279">
        <v>36</v>
      </c>
      <c r="B42" s="95"/>
      <c r="C42" s="95"/>
      <c r="D42" s="96"/>
      <c r="E42" s="292"/>
      <c r="F42" s="97"/>
      <c r="G42" s="97"/>
      <c r="H42" s="347"/>
      <c r="I42" s="312"/>
      <c r="J42" s="276" t="e">
        <f>IF(AND(Q42="",#REF!&gt;0,#REF!&lt;5),K42,)</f>
        <v>#REF!</v>
      </c>
      <c r="K42" s="274" t="str">
        <f>IF(D42="","ZZZ9",IF(AND(#REF!&gt;0,#REF!&lt;5),D42&amp;#REF!,D42&amp;"9"))</f>
        <v>ZZZ9</v>
      </c>
      <c r="L42" s="278">
        <f t="shared" si="0"/>
        <v>999</v>
      </c>
      <c r="M42" s="311">
        <f t="shared" si="1"/>
        <v>999</v>
      </c>
      <c r="N42" s="306"/>
      <c r="O42" s="97"/>
      <c r="P42" s="114">
        <f t="shared" si="2"/>
        <v>999</v>
      </c>
      <c r="Q42" s="97"/>
    </row>
    <row r="43" spans="1:17" s="11" customFormat="1" ht="18.899999999999999" customHeight="1" x14ac:dyDescent="0.25">
      <c r="A43" s="279">
        <v>37</v>
      </c>
      <c r="B43" s="95"/>
      <c r="C43" s="95"/>
      <c r="D43" s="96"/>
      <c r="E43" s="292"/>
      <c r="F43" s="97"/>
      <c r="G43" s="97"/>
      <c r="H43" s="347"/>
      <c r="I43" s="312"/>
      <c r="J43" s="276" t="e">
        <f>IF(AND(Q43="",#REF!&gt;0,#REF!&lt;5),K43,)</f>
        <v>#REF!</v>
      </c>
      <c r="K43" s="274" t="str">
        <f>IF(D43="","ZZZ9",IF(AND(#REF!&gt;0,#REF!&lt;5),D43&amp;#REF!,D43&amp;"9"))</f>
        <v>ZZZ9</v>
      </c>
      <c r="L43" s="278">
        <f t="shared" si="0"/>
        <v>999</v>
      </c>
      <c r="M43" s="311">
        <f t="shared" si="1"/>
        <v>999</v>
      </c>
      <c r="N43" s="306"/>
      <c r="O43" s="97"/>
      <c r="P43" s="114">
        <f t="shared" si="2"/>
        <v>999</v>
      </c>
      <c r="Q43" s="97"/>
    </row>
    <row r="44" spans="1:17" s="11" customFormat="1" ht="18.899999999999999" customHeight="1" x14ac:dyDescent="0.25">
      <c r="A44" s="279">
        <v>38</v>
      </c>
      <c r="B44" s="95"/>
      <c r="C44" s="95"/>
      <c r="D44" s="96"/>
      <c r="E44" s="292"/>
      <c r="F44" s="97"/>
      <c r="G44" s="97"/>
      <c r="H44" s="347"/>
      <c r="I44" s="312"/>
      <c r="J44" s="276" t="e">
        <f>IF(AND(Q44="",#REF!&gt;0,#REF!&lt;5),K44,)</f>
        <v>#REF!</v>
      </c>
      <c r="K44" s="274" t="str">
        <f>IF(D44="","ZZZ9",IF(AND(#REF!&gt;0,#REF!&lt;5),D44&amp;#REF!,D44&amp;"9"))</f>
        <v>ZZZ9</v>
      </c>
      <c r="L44" s="278">
        <f t="shared" si="0"/>
        <v>999</v>
      </c>
      <c r="M44" s="311">
        <f t="shared" si="1"/>
        <v>999</v>
      </c>
      <c r="N44" s="306"/>
      <c r="O44" s="97"/>
      <c r="P44" s="114">
        <f t="shared" si="2"/>
        <v>999</v>
      </c>
      <c r="Q44" s="97"/>
    </row>
    <row r="45" spans="1:17" s="11" customFormat="1" ht="18.899999999999999" customHeight="1" x14ac:dyDescent="0.25">
      <c r="A45" s="279">
        <v>39</v>
      </c>
      <c r="B45" s="95"/>
      <c r="C45" s="95"/>
      <c r="D45" s="96"/>
      <c r="E45" s="292"/>
      <c r="F45" s="97"/>
      <c r="G45" s="97"/>
      <c r="H45" s="347"/>
      <c r="I45" s="312"/>
      <c r="J45" s="276" t="e">
        <f>IF(AND(Q45="",#REF!&gt;0,#REF!&lt;5),K45,)</f>
        <v>#REF!</v>
      </c>
      <c r="K45" s="274" t="str">
        <f>IF(D45="","ZZZ9",IF(AND(#REF!&gt;0,#REF!&lt;5),D45&amp;#REF!,D45&amp;"9"))</f>
        <v>ZZZ9</v>
      </c>
      <c r="L45" s="278">
        <f t="shared" si="0"/>
        <v>999</v>
      </c>
      <c r="M45" s="311">
        <f t="shared" si="1"/>
        <v>999</v>
      </c>
      <c r="N45" s="306"/>
      <c r="O45" s="97"/>
      <c r="P45" s="114">
        <f t="shared" si="2"/>
        <v>999</v>
      </c>
      <c r="Q45" s="97"/>
    </row>
    <row r="46" spans="1:17" s="11" customFormat="1" ht="18.899999999999999" customHeight="1" x14ac:dyDescent="0.25">
      <c r="A46" s="279">
        <v>40</v>
      </c>
      <c r="B46" s="95"/>
      <c r="C46" s="95"/>
      <c r="D46" s="96"/>
      <c r="E46" s="292"/>
      <c r="F46" s="97"/>
      <c r="G46" s="97"/>
      <c r="H46" s="347"/>
      <c r="I46" s="312"/>
      <c r="J46" s="276" t="e">
        <f>IF(AND(Q46="",#REF!&gt;0,#REF!&lt;5),K46,)</f>
        <v>#REF!</v>
      </c>
      <c r="K46" s="274" t="str">
        <f>IF(D46="","ZZZ9",IF(AND(#REF!&gt;0,#REF!&lt;5),D46&amp;#REF!,D46&amp;"9"))</f>
        <v>ZZZ9</v>
      </c>
      <c r="L46" s="278">
        <f t="shared" si="0"/>
        <v>999</v>
      </c>
      <c r="M46" s="311">
        <f t="shared" si="1"/>
        <v>999</v>
      </c>
      <c r="N46" s="306"/>
      <c r="O46" s="97"/>
      <c r="P46" s="114">
        <f t="shared" si="2"/>
        <v>999</v>
      </c>
      <c r="Q46" s="97"/>
    </row>
    <row r="47" spans="1:17" s="11" customFormat="1" ht="18.899999999999999" customHeight="1" x14ac:dyDescent="0.25">
      <c r="A47" s="279">
        <v>41</v>
      </c>
      <c r="B47" s="95"/>
      <c r="C47" s="95"/>
      <c r="D47" s="96"/>
      <c r="E47" s="292"/>
      <c r="F47" s="97"/>
      <c r="G47" s="97"/>
      <c r="H47" s="347"/>
      <c r="I47" s="312"/>
      <c r="J47" s="276" t="e">
        <f>IF(AND(Q47="",#REF!&gt;0,#REF!&lt;5),K47,)</f>
        <v>#REF!</v>
      </c>
      <c r="K47" s="274" t="str">
        <f>IF(D47="","ZZZ9",IF(AND(#REF!&gt;0,#REF!&lt;5),D47&amp;#REF!,D47&amp;"9"))</f>
        <v>ZZZ9</v>
      </c>
      <c r="L47" s="278">
        <f t="shared" si="0"/>
        <v>999</v>
      </c>
      <c r="M47" s="311">
        <f t="shared" si="1"/>
        <v>999</v>
      </c>
      <c r="N47" s="306"/>
      <c r="O47" s="97"/>
      <c r="P47" s="114">
        <f t="shared" si="2"/>
        <v>999</v>
      </c>
      <c r="Q47" s="97"/>
    </row>
    <row r="48" spans="1:17" s="11" customFormat="1" ht="18.899999999999999" customHeight="1" x14ac:dyDescent="0.25">
      <c r="A48" s="279">
        <v>42</v>
      </c>
      <c r="B48" s="95"/>
      <c r="C48" s="95"/>
      <c r="D48" s="96"/>
      <c r="E48" s="292"/>
      <c r="F48" s="97"/>
      <c r="G48" s="97"/>
      <c r="H48" s="347"/>
      <c r="I48" s="312"/>
      <c r="J48" s="276" t="e">
        <f>IF(AND(Q48="",#REF!&gt;0,#REF!&lt;5),K48,)</f>
        <v>#REF!</v>
      </c>
      <c r="K48" s="274" t="str">
        <f>IF(D48="","ZZZ9",IF(AND(#REF!&gt;0,#REF!&lt;5),D48&amp;#REF!,D48&amp;"9"))</f>
        <v>ZZZ9</v>
      </c>
      <c r="L48" s="278">
        <f t="shared" si="0"/>
        <v>999</v>
      </c>
      <c r="M48" s="311">
        <f t="shared" si="1"/>
        <v>999</v>
      </c>
      <c r="N48" s="306"/>
      <c r="O48" s="97"/>
      <c r="P48" s="114">
        <f t="shared" si="2"/>
        <v>999</v>
      </c>
      <c r="Q48" s="97"/>
    </row>
    <row r="49" spans="1:17" s="11" customFormat="1" ht="18.899999999999999" customHeight="1" x14ac:dyDescent="0.25">
      <c r="A49" s="279">
        <v>43</v>
      </c>
      <c r="B49" s="95"/>
      <c r="C49" s="95"/>
      <c r="D49" s="96"/>
      <c r="E49" s="292"/>
      <c r="F49" s="97"/>
      <c r="G49" s="97"/>
      <c r="H49" s="347"/>
      <c r="I49" s="312"/>
      <c r="J49" s="276" t="e">
        <f>IF(AND(Q49="",#REF!&gt;0,#REF!&lt;5),K49,)</f>
        <v>#REF!</v>
      </c>
      <c r="K49" s="274" t="str">
        <f>IF(D49="","ZZZ9",IF(AND(#REF!&gt;0,#REF!&lt;5),D49&amp;#REF!,D49&amp;"9"))</f>
        <v>ZZZ9</v>
      </c>
      <c r="L49" s="278">
        <f t="shared" si="0"/>
        <v>999</v>
      </c>
      <c r="M49" s="311">
        <f t="shared" si="1"/>
        <v>999</v>
      </c>
      <c r="N49" s="306"/>
      <c r="O49" s="97"/>
      <c r="P49" s="114">
        <f t="shared" si="2"/>
        <v>999</v>
      </c>
      <c r="Q49" s="97"/>
    </row>
    <row r="50" spans="1:17" s="11" customFormat="1" ht="18.899999999999999" customHeight="1" x14ac:dyDescent="0.25">
      <c r="A50" s="279">
        <v>44</v>
      </c>
      <c r="B50" s="95"/>
      <c r="C50" s="95"/>
      <c r="D50" s="96"/>
      <c r="E50" s="292"/>
      <c r="F50" s="97"/>
      <c r="G50" s="97"/>
      <c r="H50" s="347"/>
      <c r="I50" s="312"/>
      <c r="J50" s="276" t="e">
        <f>IF(AND(Q50="",#REF!&gt;0,#REF!&lt;5),K50,)</f>
        <v>#REF!</v>
      </c>
      <c r="K50" s="274" t="str">
        <f>IF(D50="","ZZZ9",IF(AND(#REF!&gt;0,#REF!&lt;5),D50&amp;#REF!,D50&amp;"9"))</f>
        <v>ZZZ9</v>
      </c>
      <c r="L50" s="278">
        <f t="shared" si="0"/>
        <v>999</v>
      </c>
      <c r="M50" s="311">
        <f t="shared" si="1"/>
        <v>999</v>
      </c>
      <c r="N50" s="306"/>
      <c r="O50" s="97"/>
      <c r="P50" s="114">
        <f t="shared" si="2"/>
        <v>999</v>
      </c>
      <c r="Q50" s="97"/>
    </row>
    <row r="51" spans="1:17" s="11" customFormat="1" ht="18.899999999999999" customHeight="1" x14ac:dyDescent="0.25">
      <c r="A51" s="279">
        <v>45</v>
      </c>
      <c r="B51" s="95"/>
      <c r="C51" s="95"/>
      <c r="D51" s="96"/>
      <c r="E51" s="292"/>
      <c r="F51" s="97"/>
      <c r="G51" s="97"/>
      <c r="H51" s="347"/>
      <c r="I51" s="312"/>
      <c r="J51" s="276" t="e">
        <f>IF(AND(Q51="",#REF!&gt;0,#REF!&lt;5),K51,)</f>
        <v>#REF!</v>
      </c>
      <c r="K51" s="274" t="str">
        <f>IF(D51="","ZZZ9",IF(AND(#REF!&gt;0,#REF!&lt;5),D51&amp;#REF!,D51&amp;"9"))</f>
        <v>ZZZ9</v>
      </c>
      <c r="L51" s="278">
        <f t="shared" si="0"/>
        <v>999</v>
      </c>
      <c r="M51" s="311">
        <f t="shared" si="1"/>
        <v>999</v>
      </c>
      <c r="N51" s="306"/>
      <c r="O51" s="97"/>
      <c r="P51" s="114">
        <f t="shared" si="2"/>
        <v>999</v>
      </c>
      <c r="Q51" s="97"/>
    </row>
    <row r="52" spans="1:17" s="11" customFormat="1" ht="18.899999999999999" customHeight="1" x14ac:dyDescent="0.25">
      <c r="A52" s="279">
        <v>46</v>
      </c>
      <c r="B52" s="95"/>
      <c r="C52" s="95"/>
      <c r="D52" s="96"/>
      <c r="E52" s="292"/>
      <c r="F52" s="97"/>
      <c r="G52" s="97"/>
      <c r="H52" s="347"/>
      <c r="I52" s="312"/>
      <c r="J52" s="276" t="e">
        <f>IF(AND(Q52="",#REF!&gt;0,#REF!&lt;5),K52,)</f>
        <v>#REF!</v>
      </c>
      <c r="K52" s="274" t="str">
        <f>IF(D52="","ZZZ9",IF(AND(#REF!&gt;0,#REF!&lt;5),D52&amp;#REF!,D52&amp;"9"))</f>
        <v>ZZZ9</v>
      </c>
      <c r="L52" s="278">
        <f t="shared" si="0"/>
        <v>999</v>
      </c>
      <c r="M52" s="311">
        <f t="shared" si="1"/>
        <v>999</v>
      </c>
      <c r="N52" s="306"/>
      <c r="O52" s="97"/>
      <c r="P52" s="114">
        <f t="shared" si="2"/>
        <v>999</v>
      </c>
      <c r="Q52" s="97"/>
    </row>
    <row r="53" spans="1:17" s="11" customFormat="1" ht="18.899999999999999" customHeight="1" x14ac:dyDescent="0.25">
      <c r="A53" s="279">
        <v>47</v>
      </c>
      <c r="B53" s="95"/>
      <c r="C53" s="95"/>
      <c r="D53" s="96"/>
      <c r="E53" s="292"/>
      <c r="F53" s="97"/>
      <c r="G53" s="97"/>
      <c r="H53" s="347"/>
      <c r="I53" s="312"/>
      <c r="J53" s="276" t="e">
        <f>IF(AND(Q53="",#REF!&gt;0,#REF!&lt;5),K53,)</f>
        <v>#REF!</v>
      </c>
      <c r="K53" s="274" t="str">
        <f>IF(D53="","ZZZ9",IF(AND(#REF!&gt;0,#REF!&lt;5),D53&amp;#REF!,D53&amp;"9"))</f>
        <v>ZZZ9</v>
      </c>
      <c r="L53" s="278">
        <f t="shared" si="0"/>
        <v>999</v>
      </c>
      <c r="M53" s="311">
        <f t="shared" si="1"/>
        <v>999</v>
      </c>
      <c r="N53" s="306"/>
      <c r="O53" s="97"/>
      <c r="P53" s="114">
        <f t="shared" si="2"/>
        <v>999</v>
      </c>
      <c r="Q53" s="97"/>
    </row>
    <row r="54" spans="1:17" s="11" customFormat="1" ht="18.899999999999999" customHeight="1" x14ac:dyDescent="0.25">
      <c r="A54" s="279">
        <v>48</v>
      </c>
      <c r="B54" s="95"/>
      <c r="C54" s="95"/>
      <c r="D54" s="96"/>
      <c r="E54" s="292"/>
      <c r="F54" s="97"/>
      <c r="G54" s="97"/>
      <c r="H54" s="347"/>
      <c r="I54" s="312"/>
      <c r="J54" s="276" t="e">
        <f>IF(AND(Q54="",#REF!&gt;0,#REF!&lt;5),K54,)</f>
        <v>#REF!</v>
      </c>
      <c r="K54" s="274" t="str">
        <f>IF(D54="","ZZZ9",IF(AND(#REF!&gt;0,#REF!&lt;5),D54&amp;#REF!,D54&amp;"9"))</f>
        <v>ZZZ9</v>
      </c>
      <c r="L54" s="278">
        <f t="shared" si="0"/>
        <v>999</v>
      </c>
      <c r="M54" s="311">
        <f t="shared" si="1"/>
        <v>999</v>
      </c>
      <c r="N54" s="306"/>
      <c r="O54" s="97"/>
      <c r="P54" s="114">
        <f t="shared" si="2"/>
        <v>999</v>
      </c>
      <c r="Q54" s="97"/>
    </row>
    <row r="55" spans="1:17" s="11" customFormat="1" ht="18.899999999999999" customHeight="1" x14ac:dyDescent="0.25">
      <c r="A55" s="279">
        <v>49</v>
      </c>
      <c r="B55" s="95"/>
      <c r="C55" s="95"/>
      <c r="D55" s="96"/>
      <c r="E55" s="292"/>
      <c r="F55" s="97"/>
      <c r="G55" s="97"/>
      <c r="H55" s="347"/>
      <c r="I55" s="312"/>
      <c r="J55" s="276" t="e">
        <f>IF(AND(Q55="",#REF!&gt;0,#REF!&lt;5),K55,)</f>
        <v>#REF!</v>
      </c>
      <c r="K55" s="274" t="str">
        <f>IF(D55="","ZZZ9",IF(AND(#REF!&gt;0,#REF!&lt;5),D55&amp;#REF!,D55&amp;"9"))</f>
        <v>ZZZ9</v>
      </c>
      <c r="L55" s="278">
        <f t="shared" si="0"/>
        <v>999</v>
      </c>
      <c r="M55" s="311">
        <f t="shared" si="1"/>
        <v>999</v>
      </c>
      <c r="N55" s="306"/>
      <c r="O55" s="97"/>
      <c r="P55" s="114">
        <f t="shared" si="2"/>
        <v>999</v>
      </c>
      <c r="Q55" s="97"/>
    </row>
    <row r="56" spans="1:17" s="11" customFormat="1" ht="18.899999999999999" customHeight="1" x14ac:dyDescent="0.25">
      <c r="A56" s="279">
        <v>50</v>
      </c>
      <c r="B56" s="95"/>
      <c r="C56" s="95"/>
      <c r="D56" s="96"/>
      <c r="E56" s="292"/>
      <c r="F56" s="97"/>
      <c r="G56" s="97"/>
      <c r="H56" s="347"/>
      <c r="I56" s="312"/>
      <c r="J56" s="276" t="e">
        <f>IF(AND(Q56="",#REF!&gt;0,#REF!&lt;5),K56,)</f>
        <v>#REF!</v>
      </c>
      <c r="K56" s="274" t="str">
        <f>IF(D56="","ZZZ9",IF(AND(#REF!&gt;0,#REF!&lt;5),D56&amp;#REF!,D56&amp;"9"))</f>
        <v>ZZZ9</v>
      </c>
      <c r="L56" s="278">
        <f t="shared" si="0"/>
        <v>999</v>
      </c>
      <c r="M56" s="311">
        <f t="shared" si="1"/>
        <v>999</v>
      </c>
      <c r="N56" s="306"/>
      <c r="O56" s="97"/>
      <c r="P56" s="114">
        <f t="shared" si="2"/>
        <v>999</v>
      </c>
      <c r="Q56" s="97"/>
    </row>
    <row r="57" spans="1:17" s="11" customFormat="1" ht="18.899999999999999" customHeight="1" x14ac:dyDescent="0.25">
      <c r="A57" s="279">
        <v>51</v>
      </c>
      <c r="B57" s="95"/>
      <c r="C57" s="95"/>
      <c r="D57" s="96"/>
      <c r="E57" s="292"/>
      <c r="F57" s="97"/>
      <c r="G57" s="97"/>
      <c r="H57" s="347"/>
      <c r="I57" s="312"/>
      <c r="J57" s="276" t="e">
        <f>IF(AND(Q57="",#REF!&gt;0,#REF!&lt;5),K57,)</f>
        <v>#REF!</v>
      </c>
      <c r="K57" s="274" t="str">
        <f>IF(D57="","ZZZ9",IF(AND(#REF!&gt;0,#REF!&lt;5),D57&amp;#REF!,D57&amp;"9"))</f>
        <v>ZZZ9</v>
      </c>
      <c r="L57" s="278">
        <f t="shared" si="0"/>
        <v>999</v>
      </c>
      <c r="M57" s="311">
        <f t="shared" si="1"/>
        <v>999</v>
      </c>
      <c r="N57" s="306"/>
      <c r="O57" s="97"/>
      <c r="P57" s="114">
        <f t="shared" si="2"/>
        <v>999</v>
      </c>
      <c r="Q57" s="97"/>
    </row>
    <row r="58" spans="1:17" s="11" customFormat="1" ht="18.899999999999999" customHeight="1" x14ac:dyDescent="0.25">
      <c r="A58" s="279">
        <v>52</v>
      </c>
      <c r="B58" s="95"/>
      <c r="C58" s="95"/>
      <c r="D58" s="96"/>
      <c r="E58" s="292"/>
      <c r="F58" s="97"/>
      <c r="G58" s="97"/>
      <c r="H58" s="347"/>
      <c r="I58" s="312"/>
      <c r="J58" s="276" t="e">
        <f>IF(AND(Q58="",#REF!&gt;0,#REF!&lt;5),K58,)</f>
        <v>#REF!</v>
      </c>
      <c r="K58" s="274" t="str">
        <f>IF(D58="","ZZZ9",IF(AND(#REF!&gt;0,#REF!&lt;5),D58&amp;#REF!,D58&amp;"9"))</f>
        <v>ZZZ9</v>
      </c>
      <c r="L58" s="278">
        <f t="shared" si="0"/>
        <v>999</v>
      </c>
      <c r="M58" s="311">
        <f t="shared" si="1"/>
        <v>999</v>
      </c>
      <c r="N58" s="306"/>
      <c r="O58" s="97"/>
      <c r="P58" s="114">
        <f t="shared" si="2"/>
        <v>999</v>
      </c>
      <c r="Q58" s="97"/>
    </row>
    <row r="59" spans="1:17" s="11" customFormat="1" ht="18.899999999999999" customHeight="1" x14ac:dyDescent="0.25">
      <c r="A59" s="279">
        <v>53</v>
      </c>
      <c r="B59" s="95"/>
      <c r="C59" s="95"/>
      <c r="D59" s="96"/>
      <c r="E59" s="292"/>
      <c r="F59" s="97"/>
      <c r="G59" s="97"/>
      <c r="H59" s="347"/>
      <c r="I59" s="312"/>
      <c r="J59" s="276" t="e">
        <f>IF(AND(Q59="",#REF!&gt;0,#REF!&lt;5),K59,)</f>
        <v>#REF!</v>
      </c>
      <c r="K59" s="274" t="str">
        <f>IF(D59="","ZZZ9",IF(AND(#REF!&gt;0,#REF!&lt;5),D59&amp;#REF!,D59&amp;"9"))</f>
        <v>ZZZ9</v>
      </c>
      <c r="L59" s="278">
        <f t="shared" si="0"/>
        <v>999</v>
      </c>
      <c r="M59" s="311">
        <f t="shared" si="1"/>
        <v>999</v>
      </c>
      <c r="N59" s="306"/>
      <c r="O59" s="97"/>
      <c r="P59" s="114">
        <f t="shared" si="2"/>
        <v>999</v>
      </c>
      <c r="Q59" s="97"/>
    </row>
    <row r="60" spans="1:17" s="11" customFormat="1" ht="18.899999999999999" customHeight="1" x14ac:dyDescent="0.25">
      <c r="A60" s="279">
        <v>54</v>
      </c>
      <c r="B60" s="95"/>
      <c r="C60" s="95"/>
      <c r="D60" s="96"/>
      <c r="E60" s="292"/>
      <c r="F60" s="97"/>
      <c r="G60" s="97"/>
      <c r="H60" s="347"/>
      <c r="I60" s="312"/>
      <c r="J60" s="276" t="e">
        <f>IF(AND(Q60="",#REF!&gt;0,#REF!&lt;5),K60,)</f>
        <v>#REF!</v>
      </c>
      <c r="K60" s="274" t="str">
        <f>IF(D60="","ZZZ9",IF(AND(#REF!&gt;0,#REF!&lt;5),D60&amp;#REF!,D60&amp;"9"))</f>
        <v>ZZZ9</v>
      </c>
      <c r="L60" s="278">
        <f t="shared" si="0"/>
        <v>999</v>
      </c>
      <c r="M60" s="311">
        <f t="shared" si="1"/>
        <v>999</v>
      </c>
      <c r="N60" s="306"/>
      <c r="O60" s="97"/>
      <c r="P60" s="114">
        <f t="shared" si="2"/>
        <v>999</v>
      </c>
      <c r="Q60" s="97"/>
    </row>
    <row r="61" spans="1:17" s="11" customFormat="1" ht="18.899999999999999" customHeight="1" x14ac:dyDescent="0.25">
      <c r="A61" s="279">
        <v>55</v>
      </c>
      <c r="B61" s="95"/>
      <c r="C61" s="95"/>
      <c r="D61" s="96"/>
      <c r="E61" s="292"/>
      <c r="F61" s="97"/>
      <c r="G61" s="97"/>
      <c r="H61" s="347"/>
      <c r="I61" s="312"/>
      <c r="J61" s="276" t="e">
        <f>IF(AND(Q61="",#REF!&gt;0,#REF!&lt;5),K61,)</f>
        <v>#REF!</v>
      </c>
      <c r="K61" s="274" t="str">
        <f>IF(D61="","ZZZ9",IF(AND(#REF!&gt;0,#REF!&lt;5),D61&amp;#REF!,D61&amp;"9"))</f>
        <v>ZZZ9</v>
      </c>
      <c r="L61" s="278">
        <f t="shared" si="0"/>
        <v>999</v>
      </c>
      <c r="M61" s="311">
        <f t="shared" si="1"/>
        <v>999</v>
      </c>
      <c r="N61" s="306"/>
      <c r="O61" s="97"/>
      <c r="P61" s="114">
        <f t="shared" si="2"/>
        <v>999</v>
      </c>
      <c r="Q61" s="97"/>
    </row>
    <row r="62" spans="1:17" s="11" customFormat="1" ht="18.899999999999999" customHeight="1" x14ac:dyDescent="0.25">
      <c r="A62" s="279">
        <v>56</v>
      </c>
      <c r="B62" s="95"/>
      <c r="C62" s="95"/>
      <c r="D62" s="96"/>
      <c r="E62" s="292"/>
      <c r="F62" s="97"/>
      <c r="G62" s="97"/>
      <c r="H62" s="347"/>
      <c r="I62" s="312"/>
      <c r="J62" s="276" t="e">
        <f>IF(AND(Q62="",#REF!&gt;0,#REF!&lt;5),K62,)</f>
        <v>#REF!</v>
      </c>
      <c r="K62" s="274" t="str">
        <f>IF(D62="","ZZZ9",IF(AND(#REF!&gt;0,#REF!&lt;5),D62&amp;#REF!,D62&amp;"9"))</f>
        <v>ZZZ9</v>
      </c>
      <c r="L62" s="278">
        <f t="shared" si="0"/>
        <v>999</v>
      </c>
      <c r="M62" s="311">
        <f t="shared" si="1"/>
        <v>999</v>
      </c>
      <c r="N62" s="306"/>
      <c r="O62" s="97"/>
      <c r="P62" s="114">
        <f t="shared" si="2"/>
        <v>999</v>
      </c>
      <c r="Q62" s="97"/>
    </row>
    <row r="63" spans="1:17" s="11" customFormat="1" ht="18.899999999999999" customHeight="1" x14ac:dyDescent="0.25">
      <c r="A63" s="279">
        <v>57</v>
      </c>
      <c r="B63" s="95"/>
      <c r="C63" s="95"/>
      <c r="D63" s="96"/>
      <c r="E63" s="292"/>
      <c r="F63" s="97"/>
      <c r="G63" s="97"/>
      <c r="H63" s="347"/>
      <c r="I63" s="312"/>
      <c r="J63" s="276" t="e">
        <f>IF(AND(Q63="",#REF!&gt;0,#REF!&lt;5),K63,)</f>
        <v>#REF!</v>
      </c>
      <c r="K63" s="274" t="str">
        <f>IF(D63="","ZZZ9",IF(AND(#REF!&gt;0,#REF!&lt;5),D63&amp;#REF!,D63&amp;"9"))</f>
        <v>ZZZ9</v>
      </c>
      <c r="L63" s="278">
        <f t="shared" si="0"/>
        <v>999</v>
      </c>
      <c r="M63" s="311">
        <f t="shared" si="1"/>
        <v>999</v>
      </c>
      <c r="N63" s="306"/>
      <c r="O63" s="97"/>
      <c r="P63" s="114">
        <f t="shared" si="2"/>
        <v>999</v>
      </c>
      <c r="Q63" s="97"/>
    </row>
    <row r="64" spans="1:17" s="11" customFormat="1" ht="18.899999999999999" customHeight="1" x14ac:dyDescent="0.25">
      <c r="A64" s="279">
        <v>58</v>
      </c>
      <c r="B64" s="95"/>
      <c r="C64" s="95"/>
      <c r="D64" s="96"/>
      <c r="E64" s="292"/>
      <c r="F64" s="97"/>
      <c r="G64" s="97"/>
      <c r="H64" s="347"/>
      <c r="I64" s="312"/>
      <c r="J64" s="276" t="e">
        <f>IF(AND(Q64="",#REF!&gt;0,#REF!&lt;5),K64,)</f>
        <v>#REF!</v>
      </c>
      <c r="K64" s="274" t="str">
        <f>IF(D64="","ZZZ9",IF(AND(#REF!&gt;0,#REF!&lt;5),D64&amp;#REF!,D64&amp;"9"))</f>
        <v>ZZZ9</v>
      </c>
      <c r="L64" s="278">
        <f t="shared" si="0"/>
        <v>999</v>
      </c>
      <c r="M64" s="311">
        <f t="shared" si="1"/>
        <v>999</v>
      </c>
      <c r="N64" s="306"/>
      <c r="O64" s="97"/>
      <c r="P64" s="114">
        <f t="shared" si="2"/>
        <v>999</v>
      </c>
      <c r="Q64" s="97"/>
    </row>
    <row r="65" spans="1:17" s="11" customFormat="1" ht="18.899999999999999" customHeight="1" x14ac:dyDescent="0.25">
      <c r="A65" s="279">
        <v>59</v>
      </c>
      <c r="B65" s="95"/>
      <c r="C65" s="95"/>
      <c r="D65" s="96"/>
      <c r="E65" s="292"/>
      <c r="F65" s="97"/>
      <c r="G65" s="97"/>
      <c r="H65" s="347"/>
      <c r="I65" s="312"/>
      <c r="J65" s="276" t="e">
        <f>IF(AND(Q65="",#REF!&gt;0,#REF!&lt;5),K65,)</f>
        <v>#REF!</v>
      </c>
      <c r="K65" s="274" t="str">
        <f>IF(D65="","ZZZ9",IF(AND(#REF!&gt;0,#REF!&lt;5),D65&amp;#REF!,D65&amp;"9"))</f>
        <v>ZZZ9</v>
      </c>
      <c r="L65" s="278">
        <f t="shared" si="0"/>
        <v>999</v>
      </c>
      <c r="M65" s="311">
        <f t="shared" si="1"/>
        <v>999</v>
      </c>
      <c r="N65" s="306"/>
      <c r="O65" s="97"/>
      <c r="P65" s="114">
        <f t="shared" si="2"/>
        <v>999</v>
      </c>
      <c r="Q65" s="97"/>
    </row>
    <row r="66" spans="1:17" s="11" customFormat="1" ht="18.899999999999999" customHeight="1" x14ac:dyDescent="0.25">
      <c r="A66" s="279">
        <v>60</v>
      </c>
      <c r="B66" s="95"/>
      <c r="C66" s="95"/>
      <c r="D66" s="96"/>
      <c r="E66" s="292"/>
      <c r="F66" s="97"/>
      <c r="G66" s="97"/>
      <c r="H66" s="347"/>
      <c r="I66" s="312"/>
      <c r="J66" s="276" t="e">
        <f>IF(AND(Q66="",#REF!&gt;0,#REF!&lt;5),K66,)</f>
        <v>#REF!</v>
      </c>
      <c r="K66" s="274" t="str">
        <f>IF(D66="","ZZZ9",IF(AND(#REF!&gt;0,#REF!&lt;5),D66&amp;#REF!,D66&amp;"9"))</f>
        <v>ZZZ9</v>
      </c>
      <c r="L66" s="278">
        <f t="shared" si="0"/>
        <v>999</v>
      </c>
      <c r="M66" s="311">
        <f t="shared" si="1"/>
        <v>999</v>
      </c>
      <c r="N66" s="306"/>
      <c r="O66" s="97"/>
      <c r="P66" s="114">
        <f t="shared" si="2"/>
        <v>999</v>
      </c>
      <c r="Q66" s="97"/>
    </row>
    <row r="67" spans="1:17" s="11" customFormat="1" ht="18.899999999999999" customHeight="1" x14ac:dyDescent="0.25">
      <c r="A67" s="279">
        <v>61</v>
      </c>
      <c r="B67" s="95"/>
      <c r="C67" s="95"/>
      <c r="D67" s="96"/>
      <c r="E67" s="292"/>
      <c r="F67" s="97"/>
      <c r="G67" s="97"/>
      <c r="H67" s="347"/>
      <c r="I67" s="312"/>
      <c r="J67" s="276" t="e">
        <f>IF(AND(Q67="",#REF!&gt;0,#REF!&lt;5),K67,)</f>
        <v>#REF!</v>
      </c>
      <c r="K67" s="274" t="str">
        <f>IF(D67="","ZZZ9",IF(AND(#REF!&gt;0,#REF!&lt;5),D67&amp;#REF!,D67&amp;"9"))</f>
        <v>ZZZ9</v>
      </c>
      <c r="L67" s="278">
        <f t="shared" si="0"/>
        <v>999</v>
      </c>
      <c r="M67" s="311">
        <f t="shared" si="1"/>
        <v>999</v>
      </c>
      <c r="N67" s="306"/>
      <c r="O67" s="97"/>
      <c r="P67" s="114">
        <f t="shared" si="2"/>
        <v>999</v>
      </c>
      <c r="Q67" s="97"/>
    </row>
    <row r="68" spans="1:17" s="11" customFormat="1" ht="18.899999999999999" customHeight="1" x14ac:dyDescent="0.25">
      <c r="A68" s="279">
        <v>62</v>
      </c>
      <c r="B68" s="95"/>
      <c r="C68" s="95"/>
      <c r="D68" s="96"/>
      <c r="E68" s="292"/>
      <c r="F68" s="97"/>
      <c r="G68" s="97"/>
      <c r="H68" s="347"/>
      <c r="I68" s="312"/>
      <c r="J68" s="276" t="e">
        <f>IF(AND(Q68="",#REF!&gt;0,#REF!&lt;5),K68,)</f>
        <v>#REF!</v>
      </c>
      <c r="K68" s="274" t="str">
        <f>IF(D68="","ZZZ9",IF(AND(#REF!&gt;0,#REF!&lt;5),D68&amp;#REF!,D68&amp;"9"))</f>
        <v>ZZZ9</v>
      </c>
      <c r="L68" s="278">
        <f t="shared" si="0"/>
        <v>999</v>
      </c>
      <c r="M68" s="311">
        <f t="shared" si="1"/>
        <v>999</v>
      </c>
      <c r="N68" s="306"/>
      <c r="O68" s="97"/>
      <c r="P68" s="114">
        <f t="shared" si="2"/>
        <v>999</v>
      </c>
      <c r="Q68" s="97"/>
    </row>
    <row r="69" spans="1:17" s="11" customFormat="1" ht="18.899999999999999" customHeight="1" x14ac:dyDescent="0.25">
      <c r="A69" s="279">
        <v>63</v>
      </c>
      <c r="B69" s="95"/>
      <c r="C69" s="95"/>
      <c r="D69" s="96"/>
      <c r="E69" s="292"/>
      <c r="F69" s="97"/>
      <c r="G69" s="97"/>
      <c r="H69" s="347"/>
      <c r="I69" s="312"/>
      <c r="J69" s="276" t="e">
        <f>IF(AND(Q69="",#REF!&gt;0,#REF!&lt;5),K69,)</f>
        <v>#REF!</v>
      </c>
      <c r="K69" s="274" t="str">
        <f>IF(D69="","ZZZ9",IF(AND(#REF!&gt;0,#REF!&lt;5),D69&amp;#REF!,D69&amp;"9"))</f>
        <v>ZZZ9</v>
      </c>
      <c r="L69" s="278">
        <f t="shared" si="0"/>
        <v>999</v>
      </c>
      <c r="M69" s="311">
        <f t="shared" si="1"/>
        <v>999</v>
      </c>
      <c r="N69" s="306"/>
      <c r="O69" s="97"/>
      <c r="P69" s="114">
        <f t="shared" si="2"/>
        <v>999</v>
      </c>
      <c r="Q69" s="97"/>
    </row>
    <row r="70" spans="1:17" s="11" customFormat="1" ht="18.899999999999999" customHeight="1" x14ac:dyDescent="0.25">
      <c r="A70" s="279">
        <v>64</v>
      </c>
      <c r="B70" s="95"/>
      <c r="C70" s="95"/>
      <c r="D70" s="96"/>
      <c r="E70" s="292"/>
      <c r="F70" s="97"/>
      <c r="G70" s="97"/>
      <c r="H70" s="347"/>
      <c r="I70" s="312"/>
      <c r="J70" s="276" t="e">
        <f>IF(AND(Q70="",#REF!&gt;0,#REF!&lt;5),K70,)</f>
        <v>#REF!</v>
      </c>
      <c r="K70" s="274" t="str">
        <f>IF(D70="","ZZZ9",IF(AND(#REF!&gt;0,#REF!&lt;5),D70&amp;#REF!,D70&amp;"9"))</f>
        <v>ZZZ9</v>
      </c>
      <c r="L70" s="278">
        <f t="shared" si="0"/>
        <v>999</v>
      </c>
      <c r="M70" s="311">
        <f t="shared" si="1"/>
        <v>999</v>
      </c>
      <c r="N70" s="306"/>
      <c r="O70" s="97"/>
      <c r="P70" s="114">
        <f t="shared" si="2"/>
        <v>999</v>
      </c>
      <c r="Q70" s="97"/>
    </row>
    <row r="71" spans="1:17" s="11" customFormat="1" ht="18.899999999999999" customHeight="1" x14ac:dyDescent="0.25">
      <c r="A71" s="279">
        <v>65</v>
      </c>
      <c r="B71" s="95"/>
      <c r="C71" s="95"/>
      <c r="D71" s="96"/>
      <c r="E71" s="292"/>
      <c r="F71" s="97"/>
      <c r="G71" s="97"/>
      <c r="H71" s="347"/>
      <c r="I71" s="312"/>
      <c r="J71" s="276" t="e">
        <f>IF(AND(Q71="",#REF!&gt;0,#REF!&lt;5),K71,)</f>
        <v>#REF!</v>
      </c>
      <c r="K71" s="274" t="str">
        <f>IF(D71="","ZZZ9",IF(AND(#REF!&gt;0,#REF!&lt;5),D71&amp;#REF!,D71&amp;"9"))</f>
        <v>ZZZ9</v>
      </c>
      <c r="L71" s="278">
        <f t="shared" si="0"/>
        <v>999</v>
      </c>
      <c r="M71" s="311">
        <f t="shared" si="1"/>
        <v>999</v>
      </c>
      <c r="N71" s="306"/>
      <c r="O71" s="97"/>
      <c r="P71" s="114">
        <f t="shared" si="2"/>
        <v>999</v>
      </c>
      <c r="Q71" s="97"/>
    </row>
    <row r="72" spans="1:17" s="11" customFormat="1" ht="18.899999999999999" customHeight="1" x14ac:dyDescent="0.25">
      <c r="A72" s="279">
        <v>66</v>
      </c>
      <c r="B72" s="95"/>
      <c r="C72" s="95"/>
      <c r="D72" s="96"/>
      <c r="E72" s="292"/>
      <c r="F72" s="97"/>
      <c r="G72" s="97"/>
      <c r="H72" s="347"/>
      <c r="I72" s="312"/>
      <c r="J72" s="276" t="e">
        <f>IF(AND(Q72="",#REF!&gt;0,#REF!&lt;5),K72,)</f>
        <v>#REF!</v>
      </c>
      <c r="K72" s="274" t="str">
        <f>IF(D72="","ZZZ9",IF(AND(#REF!&gt;0,#REF!&lt;5),D72&amp;#REF!,D72&amp;"9"))</f>
        <v>ZZZ9</v>
      </c>
      <c r="L72" s="278">
        <f t="shared" si="0"/>
        <v>999</v>
      </c>
      <c r="M72" s="311">
        <f t="shared" si="1"/>
        <v>999</v>
      </c>
      <c r="N72" s="306"/>
      <c r="O72" s="97"/>
      <c r="P72" s="114">
        <f t="shared" si="2"/>
        <v>999</v>
      </c>
      <c r="Q72" s="97"/>
    </row>
    <row r="73" spans="1:17" s="11" customFormat="1" ht="18.899999999999999" customHeight="1" x14ac:dyDescent="0.25">
      <c r="A73" s="279">
        <v>67</v>
      </c>
      <c r="B73" s="95"/>
      <c r="C73" s="95"/>
      <c r="D73" s="96"/>
      <c r="E73" s="292"/>
      <c r="F73" s="97"/>
      <c r="G73" s="97"/>
      <c r="H73" s="347"/>
      <c r="I73" s="312"/>
      <c r="J73" s="276" t="e">
        <f>IF(AND(Q73="",#REF!&gt;0,#REF!&lt;5),K73,)</f>
        <v>#REF!</v>
      </c>
      <c r="K73" s="274" t="str">
        <f>IF(D73="","ZZZ9",IF(AND(#REF!&gt;0,#REF!&lt;5),D73&amp;#REF!,D73&amp;"9"))</f>
        <v>ZZZ9</v>
      </c>
      <c r="L73" s="278">
        <f t="shared" si="0"/>
        <v>999</v>
      </c>
      <c r="M73" s="311">
        <f t="shared" si="1"/>
        <v>999</v>
      </c>
      <c r="N73" s="306"/>
      <c r="O73" s="97"/>
      <c r="P73" s="114">
        <f t="shared" si="2"/>
        <v>999</v>
      </c>
      <c r="Q73" s="97"/>
    </row>
    <row r="74" spans="1:17" s="11" customFormat="1" ht="18.899999999999999" customHeight="1" x14ac:dyDescent="0.25">
      <c r="A74" s="279">
        <v>68</v>
      </c>
      <c r="B74" s="95"/>
      <c r="C74" s="95"/>
      <c r="D74" s="96"/>
      <c r="E74" s="292"/>
      <c r="F74" s="97"/>
      <c r="G74" s="97"/>
      <c r="H74" s="347"/>
      <c r="I74" s="312"/>
      <c r="J74" s="276" t="e">
        <f>IF(AND(Q74="",#REF!&gt;0,#REF!&lt;5),K74,)</f>
        <v>#REF!</v>
      </c>
      <c r="K74" s="274" t="str">
        <f>IF(D74="","ZZZ9",IF(AND(#REF!&gt;0,#REF!&lt;5),D74&amp;#REF!,D74&amp;"9"))</f>
        <v>ZZZ9</v>
      </c>
      <c r="L74" s="278">
        <f t="shared" si="0"/>
        <v>999</v>
      </c>
      <c r="M74" s="311">
        <f t="shared" si="1"/>
        <v>999</v>
      </c>
      <c r="N74" s="306"/>
      <c r="O74" s="97"/>
      <c r="P74" s="114">
        <f t="shared" si="2"/>
        <v>999</v>
      </c>
      <c r="Q74" s="97"/>
    </row>
    <row r="75" spans="1:17" s="11" customFormat="1" ht="18.899999999999999" customHeight="1" x14ac:dyDescent="0.25">
      <c r="A75" s="279">
        <v>69</v>
      </c>
      <c r="B75" s="95"/>
      <c r="C75" s="95"/>
      <c r="D75" s="96"/>
      <c r="E75" s="292"/>
      <c r="F75" s="97"/>
      <c r="G75" s="97"/>
      <c r="H75" s="347"/>
      <c r="I75" s="312"/>
      <c r="J75" s="276" t="e">
        <f>IF(AND(Q75="",#REF!&gt;0,#REF!&lt;5),K75,)</f>
        <v>#REF!</v>
      </c>
      <c r="K75" s="274" t="str">
        <f>IF(D75="","ZZZ9",IF(AND(#REF!&gt;0,#REF!&lt;5),D75&amp;#REF!,D75&amp;"9"))</f>
        <v>ZZZ9</v>
      </c>
      <c r="L75" s="278">
        <f t="shared" si="0"/>
        <v>999</v>
      </c>
      <c r="M75" s="311">
        <f t="shared" si="1"/>
        <v>999</v>
      </c>
      <c r="N75" s="306"/>
      <c r="O75" s="97"/>
      <c r="P75" s="114">
        <f t="shared" si="2"/>
        <v>999</v>
      </c>
      <c r="Q75" s="97"/>
    </row>
    <row r="76" spans="1:17" s="11" customFormat="1" ht="18.899999999999999" customHeight="1" x14ac:dyDescent="0.25">
      <c r="A76" s="279">
        <v>70</v>
      </c>
      <c r="B76" s="95"/>
      <c r="C76" s="95"/>
      <c r="D76" s="96"/>
      <c r="E76" s="292"/>
      <c r="F76" s="97"/>
      <c r="G76" s="97"/>
      <c r="H76" s="347"/>
      <c r="I76" s="312"/>
      <c r="J76" s="276" t="e">
        <f>IF(AND(Q76="",#REF!&gt;0,#REF!&lt;5),K76,)</f>
        <v>#REF!</v>
      </c>
      <c r="K76" s="274" t="str">
        <f>IF(D76="","ZZZ9",IF(AND(#REF!&gt;0,#REF!&lt;5),D76&amp;#REF!,D76&amp;"9"))</f>
        <v>ZZZ9</v>
      </c>
      <c r="L76" s="278">
        <f t="shared" si="0"/>
        <v>999</v>
      </c>
      <c r="M76" s="311">
        <f t="shared" si="1"/>
        <v>999</v>
      </c>
      <c r="N76" s="306"/>
      <c r="O76" s="97"/>
      <c r="P76" s="114">
        <f t="shared" si="2"/>
        <v>999</v>
      </c>
      <c r="Q76" s="97"/>
    </row>
    <row r="77" spans="1:17" s="11" customFormat="1" ht="18.899999999999999" customHeight="1" x14ac:dyDescent="0.25">
      <c r="A77" s="279">
        <v>71</v>
      </c>
      <c r="B77" s="95"/>
      <c r="C77" s="95"/>
      <c r="D77" s="96"/>
      <c r="E77" s="292"/>
      <c r="F77" s="97"/>
      <c r="G77" s="97"/>
      <c r="H77" s="347"/>
      <c r="I77" s="312"/>
      <c r="J77" s="276" t="e">
        <f>IF(AND(Q77="",#REF!&gt;0,#REF!&lt;5),K77,)</f>
        <v>#REF!</v>
      </c>
      <c r="K77" s="274" t="str">
        <f>IF(D77="","ZZZ9",IF(AND(#REF!&gt;0,#REF!&lt;5),D77&amp;#REF!,D77&amp;"9"))</f>
        <v>ZZZ9</v>
      </c>
      <c r="L77" s="278">
        <f t="shared" si="0"/>
        <v>999</v>
      </c>
      <c r="M77" s="311">
        <f t="shared" si="1"/>
        <v>999</v>
      </c>
      <c r="N77" s="306"/>
      <c r="O77" s="97"/>
      <c r="P77" s="114">
        <f t="shared" si="2"/>
        <v>999</v>
      </c>
      <c r="Q77" s="97"/>
    </row>
    <row r="78" spans="1:17" s="11" customFormat="1" ht="18.899999999999999" customHeight="1" x14ac:dyDescent="0.25">
      <c r="A78" s="279">
        <v>72</v>
      </c>
      <c r="B78" s="95"/>
      <c r="C78" s="95"/>
      <c r="D78" s="96"/>
      <c r="E78" s="292"/>
      <c r="F78" s="97"/>
      <c r="G78" s="97"/>
      <c r="H78" s="347"/>
      <c r="I78" s="312"/>
      <c r="J78" s="276" t="e">
        <f>IF(AND(Q78="",#REF!&gt;0,#REF!&lt;5),K78,)</f>
        <v>#REF!</v>
      </c>
      <c r="K78" s="274" t="str">
        <f>IF(D78="","ZZZ9",IF(AND(#REF!&gt;0,#REF!&lt;5),D78&amp;#REF!,D78&amp;"9"))</f>
        <v>ZZZ9</v>
      </c>
      <c r="L78" s="278">
        <f t="shared" si="0"/>
        <v>999</v>
      </c>
      <c r="M78" s="311">
        <f t="shared" si="1"/>
        <v>999</v>
      </c>
      <c r="N78" s="306"/>
      <c r="O78" s="97"/>
      <c r="P78" s="114">
        <f t="shared" si="2"/>
        <v>999</v>
      </c>
      <c r="Q78" s="97"/>
    </row>
    <row r="79" spans="1:17" s="11" customFormat="1" ht="18.899999999999999" customHeight="1" x14ac:dyDescent="0.25">
      <c r="A79" s="279">
        <v>73</v>
      </c>
      <c r="B79" s="95"/>
      <c r="C79" s="95"/>
      <c r="D79" s="96"/>
      <c r="E79" s="292"/>
      <c r="F79" s="97"/>
      <c r="G79" s="97"/>
      <c r="H79" s="347"/>
      <c r="I79" s="312"/>
      <c r="J79" s="276" t="e">
        <f>IF(AND(Q79="",#REF!&gt;0,#REF!&lt;5),K79,)</f>
        <v>#REF!</v>
      </c>
      <c r="K79" s="274" t="str">
        <f>IF(D79="","ZZZ9",IF(AND(#REF!&gt;0,#REF!&lt;5),D79&amp;#REF!,D79&amp;"9"))</f>
        <v>ZZZ9</v>
      </c>
      <c r="L79" s="278">
        <f t="shared" si="0"/>
        <v>999</v>
      </c>
      <c r="M79" s="311">
        <f t="shared" si="1"/>
        <v>999</v>
      </c>
      <c r="N79" s="306"/>
      <c r="O79" s="97"/>
      <c r="P79" s="114">
        <f t="shared" si="2"/>
        <v>999</v>
      </c>
      <c r="Q79" s="97"/>
    </row>
    <row r="80" spans="1:17" s="11" customFormat="1" ht="18.899999999999999" customHeight="1" x14ac:dyDescent="0.25">
      <c r="A80" s="279">
        <v>74</v>
      </c>
      <c r="B80" s="95"/>
      <c r="C80" s="95"/>
      <c r="D80" s="96"/>
      <c r="E80" s="292"/>
      <c r="F80" s="97"/>
      <c r="G80" s="97"/>
      <c r="H80" s="347"/>
      <c r="I80" s="312"/>
      <c r="J80" s="276" t="e">
        <f>IF(AND(Q80="",#REF!&gt;0,#REF!&lt;5),K80,)</f>
        <v>#REF!</v>
      </c>
      <c r="K80" s="274" t="str">
        <f>IF(D80="","ZZZ9",IF(AND(#REF!&gt;0,#REF!&lt;5),D80&amp;#REF!,D80&amp;"9"))</f>
        <v>ZZZ9</v>
      </c>
      <c r="L80" s="278">
        <f t="shared" si="0"/>
        <v>999</v>
      </c>
      <c r="M80" s="311">
        <f t="shared" si="1"/>
        <v>999</v>
      </c>
      <c r="N80" s="306"/>
      <c r="O80" s="97"/>
      <c r="P80" s="114">
        <f t="shared" si="2"/>
        <v>999</v>
      </c>
      <c r="Q80" s="97"/>
    </row>
    <row r="81" spans="1:17" s="11" customFormat="1" ht="18.899999999999999" customHeight="1" x14ac:dyDescent="0.25">
      <c r="A81" s="279">
        <v>75</v>
      </c>
      <c r="B81" s="95"/>
      <c r="C81" s="95"/>
      <c r="D81" s="96"/>
      <c r="E81" s="292"/>
      <c r="F81" s="97"/>
      <c r="G81" s="97"/>
      <c r="H81" s="347"/>
      <c r="I81" s="312"/>
      <c r="J81" s="276" t="e">
        <f>IF(AND(Q81="",#REF!&gt;0,#REF!&lt;5),K81,)</f>
        <v>#REF!</v>
      </c>
      <c r="K81" s="274" t="str">
        <f>IF(D81="","ZZZ9",IF(AND(#REF!&gt;0,#REF!&lt;5),D81&amp;#REF!,D81&amp;"9"))</f>
        <v>ZZZ9</v>
      </c>
      <c r="L81" s="278">
        <f t="shared" si="0"/>
        <v>999</v>
      </c>
      <c r="M81" s="311">
        <f t="shared" si="1"/>
        <v>999</v>
      </c>
      <c r="N81" s="306"/>
      <c r="O81" s="97"/>
      <c r="P81" s="114">
        <f t="shared" si="2"/>
        <v>999</v>
      </c>
      <c r="Q81" s="97"/>
    </row>
    <row r="82" spans="1:17" s="11" customFormat="1" ht="18.899999999999999" customHeight="1" x14ac:dyDescent="0.25">
      <c r="A82" s="279">
        <v>76</v>
      </c>
      <c r="B82" s="95"/>
      <c r="C82" s="95"/>
      <c r="D82" s="96"/>
      <c r="E82" s="292"/>
      <c r="F82" s="97"/>
      <c r="G82" s="97"/>
      <c r="H82" s="347"/>
      <c r="I82" s="312"/>
      <c r="J82" s="276" t="e">
        <f>IF(AND(Q82="",#REF!&gt;0,#REF!&lt;5),K82,)</f>
        <v>#REF!</v>
      </c>
      <c r="K82" s="274" t="str">
        <f>IF(D82="","ZZZ9",IF(AND(#REF!&gt;0,#REF!&lt;5),D82&amp;#REF!,D82&amp;"9"))</f>
        <v>ZZZ9</v>
      </c>
      <c r="L82" s="278">
        <f t="shared" si="0"/>
        <v>999</v>
      </c>
      <c r="M82" s="311">
        <f t="shared" si="1"/>
        <v>999</v>
      </c>
      <c r="N82" s="306"/>
      <c r="O82" s="97"/>
      <c r="P82" s="114">
        <f t="shared" si="2"/>
        <v>999</v>
      </c>
      <c r="Q82" s="97"/>
    </row>
    <row r="83" spans="1:17" s="11" customFormat="1" ht="18.899999999999999" customHeight="1" x14ac:dyDescent="0.25">
      <c r="A83" s="279">
        <v>77</v>
      </c>
      <c r="B83" s="95"/>
      <c r="C83" s="95"/>
      <c r="D83" s="96"/>
      <c r="E83" s="292"/>
      <c r="F83" s="97"/>
      <c r="G83" s="97"/>
      <c r="H83" s="347"/>
      <c r="I83" s="312"/>
      <c r="J83" s="276" t="e">
        <f>IF(AND(Q83="",#REF!&gt;0,#REF!&lt;5),K83,)</f>
        <v>#REF!</v>
      </c>
      <c r="K83" s="274" t="str">
        <f>IF(D83="","ZZZ9",IF(AND(#REF!&gt;0,#REF!&lt;5),D83&amp;#REF!,D83&amp;"9"))</f>
        <v>ZZZ9</v>
      </c>
      <c r="L83" s="278">
        <f t="shared" si="0"/>
        <v>999</v>
      </c>
      <c r="M83" s="311">
        <f t="shared" si="1"/>
        <v>999</v>
      </c>
      <c r="N83" s="306"/>
      <c r="O83" s="97"/>
      <c r="P83" s="114">
        <f t="shared" si="2"/>
        <v>999</v>
      </c>
      <c r="Q83" s="97"/>
    </row>
    <row r="84" spans="1:17" s="11" customFormat="1" ht="18.899999999999999" customHeight="1" x14ac:dyDescent="0.25">
      <c r="A84" s="279">
        <v>78</v>
      </c>
      <c r="B84" s="95"/>
      <c r="C84" s="95"/>
      <c r="D84" s="96"/>
      <c r="E84" s="292"/>
      <c r="F84" s="97"/>
      <c r="G84" s="97"/>
      <c r="H84" s="347"/>
      <c r="I84" s="312"/>
      <c r="J84" s="276" t="e">
        <f>IF(AND(Q84="",#REF!&gt;0,#REF!&lt;5),K84,)</f>
        <v>#REF!</v>
      </c>
      <c r="K84" s="274" t="str">
        <f>IF(D84="","ZZZ9",IF(AND(#REF!&gt;0,#REF!&lt;5),D84&amp;#REF!,D84&amp;"9"))</f>
        <v>ZZZ9</v>
      </c>
      <c r="L84" s="278">
        <f t="shared" si="0"/>
        <v>999</v>
      </c>
      <c r="M84" s="311">
        <f t="shared" si="1"/>
        <v>999</v>
      </c>
      <c r="N84" s="306"/>
      <c r="O84" s="97"/>
      <c r="P84" s="114">
        <f t="shared" si="2"/>
        <v>999</v>
      </c>
      <c r="Q84" s="97"/>
    </row>
    <row r="85" spans="1:17" s="11" customFormat="1" ht="18.899999999999999" customHeight="1" x14ac:dyDescent="0.25">
      <c r="A85" s="279">
        <v>79</v>
      </c>
      <c r="B85" s="95"/>
      <c r="C85" s="95"/>
      <c r="D85" s="96"/>
      <c r="E85" s="292"/>
      <c r="F85" s="97"/>
      <c r="G85" s="97"/>
      <c r="H85" s="347"/>
      <c r="I85" s="312"/>
      <c r="J85" s="276" t="e">
        <f>IF(AND(Q85="",#REF!&gt;0,#REF!&lt;5),K85,)</f>
        <v>#REF!</v>
      </c>
      <c r="K85" s="274" t="str">
        <f>IF(D85="","ZZZ9",IF(AND(#REF!&gt;0,#REF!&lt;5),D85&amp;#REF!,D85&amp;"9"))</f>
        <v>ZZZ9</v>
      </c>
      <c r="L85" s="278">
        <f t="shared" si="0"/>
        <v>999</v>
      </c>
      <c r="M85" s="311">
        <f t="shared" si="1"/>
        <v>999</v>
      </c>
      <c r="N85" s="306"/>
      <c r="O85" s="97"/>
      <c r="P85" s="114">
        <f t="shared" si="2"/>
        <v>999</v>
      </c>
      <c r="Q85" s="97"/>
    </row>
    <row r="86" spans="1:17" s="11" customFormat="1" ht="18.899999999999999" customHeight="1" x14ac:dyDescent="0.25">
      <c r="A86" s="279">
        <v>80</v>
      </c>
      <c r="B86" s="95"/>
      <c r="C86" s="95"/>
      <c r="D86" s="96"/>
      <c r="E86" s="292"/>
      <c r="F86" s="97"/>
      <c r="G86" s="97"/>
      <c r="H86" s="347"/>
      <c r="I86" s="312"/>
      <c r="J86" s="276" t="e">
        <f>IF(AND(Q86="",#REF!&gt;0,#REF!&lt;5),K86,)</f>
        <v>#REF!</v>
      </c>
      <c r="K86" s="274" t="str">
        <f>IF(D86="","ZZZ9",IF(AND(#REF!&gt;0,#REF!&lt;5),D86&amp;#REF!,D86&amp;"9"))</f>
        <v>ZZZ9</v>
      </c>
      <c r="L86" s="278">
        <f t="shared" si="0"/>
        <v>999</v>
      </c>
      <c r="M86" s="311">
        <f t="shared" si="1"/>
        <v>999</v>
      </c>
      <c r="N86" s="306"/>
      <c r="O86" s="97"/>
      <c r="P86" s="114">
        <f t="shared" si="2"/>
        <v>999</v>
      </c>
      <c r="Q86" s="97"/>
    </row>
    <row r="87" spans="1:17" s="11" customFormat="1" ht="18.899999999999999" customHeight="1" x14ac:dyDescent="0.25">
      <c r="A87" s="279">
        <v>81</v>
      </c>
      <c r="B87" s="95"/>
      <c r="C87" s="95"/>
      <c r="D87" s="96"/>
      <c r="E87" s="292"/>
      <c r="F87" s="97"/>
      <c r="G87" s="97"/>
      <c r="H87" s="347"/>
      <c r="I87" s="312"/>
      <c r="J87" s="276" t="e">
        <f>IF(AND(Q87="",#REF!&gt;0,#REF!&lt;5),K87,)</f>
        <v>#REF!</v>
      </c>
      <c r="K87" s="274" t="str">
        <f>IF(D87="","ZZZ9",IF(AND(#REF!&gt;0,#REF!&lt;5),D87&amp;#REF!,D87&amp;"9"))</f>
        <v>ZZZ9</v>
      </c>
      <c r="L87" s="278">
        <f t="shared" si="0"/>
        <v>999</v>
      </c>
      <c r="M87" s="311">
        <f t="shared" si="1"/>
        <v>999</v>
      </c>
      <c r="N87" s="306"/>
      <c r="O87" s="97"/>
      <c r="P87" s="114">
        <f t="shared" si="2"/>
        <v>999</v>
      </c>
      <c r="Q87" s="97"/>
    </row>
    <row r="88" spans="1:17" s="11" customFormat="1" ht="18.899999999999999" customHeight="1" x14ac:dyDescent="0.25">
      <c r="A88" s="279">
        <v>82</v>
      </c>
      <c r="B88" s="95"/>
      <c r="C88" s="95"/>
      <c r="D88" s="96"/>
      <c r="E88" s="292"/>
      <c r="F88" s="97"/>
      <c r="G88" s="97"/>
      <c r="H88" s="347"/>
      <c r="I88" s="312"/>
      <c r="J88" s="276" t="e">
        <f>IF(AND(Q88="",#REF!&gt;0,#REF!&lt;5),K88,)</f>
        <v>#REF!</v>
      </c>
      <c r="K88" s="274" t="str">
        <f>IF(D88="","ZZZ9",IF(AND(#REF!&gt;0,#REF!&lt;5),D88&amp;#REF!,D88&amp;"9"))</f>
        <v>ZZZ9</v>
      </c>
      <c r="L88" s="278">
        <f t="shared" si="0"/>
        <v>999</v>
      </c>
      <c r="M88" s="311">
        <f t="shared" si="1"/>
        <v>999</v>
      </c>
      <c r="N88" s="306"/>
      <c r="O88" s="97"/>
      <c r="P88" s="114">
        <f t="shared" si="2"/>
        <v>999</v>
      </c>
      <c r="Q88" s="97"/>
    </row>
    <row r="89" spans="1:17" s="11" customFormat="1" ht="18.899999999999999" customHeight="1" x14ac:dyDescent="0.25">
      <c r="A89" s="279">
        <v>83</v>
      </c>
      <c r="B89" s="95"/>
      <c r="C89" s="95"/>
      <c r="D89" s="96"/>
      <c r="E89" s="292"/>
      <c r="F89" s="97"/>
      <c r="G89" s="97"/>
      <c r="H89" s="347"/>
      <c r="I89" s="312"/>
      <c r="J89" s="276" t="e">
        <f>IF(AND(Q89="",#REF!&gt;0,#REF!&lt;5),K89,)</f>
        <v>#REF!</v>
      </c>
      <c r="K89" s="274" t="str">
        <f>IF(D89="","ZZZ9",IF(AND(#REF!&gt;0,#REF!&lt;5),D89&amp;#REF!,D89&amp;"9"))</f>
        <v>ZZZ9</v>
      </c>
      <c r="L89" s="278">
        <f t="shared" si="0"/>
        <v>999</v>
      </c>
      <c r="M89" s="311">
        <f t="shared" si="1"/>
        <v>999</v>
      </c>
      <c r="N89" s="306"/>
      <c r="O89" s="97"/>
      <c r="P89" s="114">
        <f t="shared" si="2"/>
        <v>999</v>
      </c>
      <c r="Q89" s="97"/>
    </row>
    <row r="90" spans="1:17" s="11" customFormat="1" ht="18.899999999999999" customHeight="1" x14ac:dyDescent="0.25">
      <c r="A90" s="279">
        <v>84</v>
      </c>
      <c r="B90" s="95"/>
      <c r="C90" s="95"/>
      <c r="D90" s="96"/>
      <c r="E90" s="292"/>
      <c r="F90" s="97"/>
      <c r="G90" s="97"/>
      <c r="H90" s="347"/>
      <c r="I90" s="312"/>
      <c r="J90" s="276" t="e">
        <f>IF(AND(Q90="",#REF!&gt;0,#REF!&lt;5),K90,)</f>
        <v>#REF!</v>
      </c>
      <c r="K90" s="274" t="str">
        <f>IF(D90="","ZZZ9",IF(AND(#REF!&gt;0,#REF!&lt;5),D90&amp;#REF!,D90&amp;"9"))</f>
        <v>ZZZ9</v>
      </c>
      <c r="L90" s="278">
        <f t="shared" si="0"/>
        <v>999</v>
      </c>
      <c r="M90" s="311">
        <f t="shared" si="1"/>
        <v>999</v>
      </c>
      <c r="N90" s="306"/>
      <c r="O90" s="97"/>
      <c r="P90" s="114">
        <f t="shared" si="2"/>
        <v>999</v>
      </c>
      <c r="Q90" s="97"/>
    </row>
    <row r="91" spans="1:17" s="11" customFormat="1" ht="18.899999999999999" customHeight="1" x14ac:dyDescent="0.25">
      <c r="A91" s="279">
        <v>85</v>
      </c>
      <c r="B91" s="95"/>
      <c r="C91" s="95"/>
      <c r="D91" s="96"/>
      <c r="E91" s="292"/>
      <c r="F91" s="97"/>
      <c r="G91" s="97"/>
      <c r="H91" s="347"/>
      <c r="I91" s="312"/>
      <c r="J91" s="276" t="e">
        <f>IF(AND(Q91="",#REF!&gt;0,#REF!&lt;5),K91,)</f>
        <v>#REF!</v>
      </c>
      <c r="K91" s="274" t="str">
        <f>IF(D91="","ZZZ9",IF(AND(#REF!&gt;0,#REF!&lt;5),D91&amp;#REF!,D91&amp;"9"))</f>
        <v>ZZZ9</v>
      </c>
      <c r="L91" s="278">
        <f t="shared" si="0"/>
        <v>999</v>
      </c>
      <c r="M91" s="311">
        <f t="shared" si="1"/>
        <v>999</v>
      </c>
      <c r="N91" s="306"/>
      <c r="O91" s="97"/>
      <c r="P91" s="114">
        <f t="shared" si="2"/>
        <v>999</v>
      </c>
      <c r="Q91" s="97"/>
    </row>
    <row r="92" spans="1:17" s="11" customFormat="1" ht="18.899999999999999" customHeight="1" x14ac:dyDescent="0.25">
      <c r="A92" s="279">
        <v>86</v>
      </c>
      <c r="B92" s="95"/>
      <c r="C92" s="95"/>
      <c r="D92" s="96"/>
      <c r="E92" s="292"/>
      <c r="F92" s="97"/>
      <c r="G92" s="97"/>
      <c r="H92" s="347"/>
      <c r="I92" s="312"/>
      <c r="J92" s="276" t="e">
        <f>IF(AND(Q92="",#REF!&gt;0,#REF!&lt;5),K92,)</f>
        <v>#REF!</v>
      </c>
      <c r="K92" s="274" t="str">
        <f>IF(D92="","ZZZ9",IF(AND(#REF!&gt;0,#REF!&lt;5),D92&amp;#REF!,D92&amp;"9"))</f>
        <v>ZZZ9</v>
      </c>
      <c r="L92" s="278">
        <f t="shared" si="0"/>
        <v>999</v>
      </c>
      <c r="M92" s="311">
        <f t="shared" si="1"/>
        <v>999</v>
      </c>
      <c r="N92" s="306"/>
      <c r="O92" s="97"/>
      <c r="P92" s="114">
        <f t="shared" si="2"/>
        <v>999</v>
      </c>
      <c r="Q92" s="97"/>
    </row>
    <row r="93" spans="1:17" s="11" customFormat="1" ht="18.899999999999999" customHeight="1" x14ac:dyDescent="0.25">
      <c r="A93" s="279">
        <v>87</v>
      </c>
      <c r="B93" s="95"/>
      <c r="C93" s="95"/>
      <c r="D93" s="96"/>
      <c r="E93" s="292"/>
      <c r="F93" s="97"/>
      <c r="G93" s="97"/>
      <c r="H93" s="347"/>
      <c r="I93" s="312"/>
      <c r="J93" s="276" t="e">
        <f>IF(AND(Q93="",#REF!&gt;0,#REF!&lt;5),K93,)</f>
        <v>#REF!</v>
      </c>
      <c r="K93" s="274" t="str">
        <f>IF(D93="","ZZZ9",IF(AND(#REF!&gt;0,#REF!&lt;5),D93&amp;#REF!,D93&amp;"9"))</f>
        <v>ZZZ9</v>
      </c>
      <c r="L93" s="278">
        <f t="shared" si="0"/>
        <v>999</v>
      </c>
      <c r="M93" s="311">
        <f t="shared" si="1"/>
        <v>999</v>
      </c>
      <c r="N93" s="306"/>
      <c r="O93" s="97"/>
      <c r="P93" s="114">
        <f t="shared" si="2"/>
        <v>999</v>
      </c>
      <c r="Q93" s="97"/>
    </row>
    <row r="94" spans="1:17" s="11" customFormat="1" ht="18.899999999999999" customHeight="1" x14ac:dyDescent="0.25">
      <c r="A94" s="279">
        <v>88</v>
      </c>
      <c r="B94" s="95"/>
      <c r="C94" s="95"/>
      <c r="D94" s="96"/>
      <c r="E94" s="292"/>
      <c r="F94" s="97"/>
      <c r="G94" s="97"/>
      <c r="H94" s="347"/>
      <c r="I94" s="312"/>
      <c r="J94" s="276" t="e">
        <f>IF(AND(Q94="",#REF!&gt;0,#REF!&lt;5),K94,)</f>
        <v>#REF!</v>
      </c>
      <c r="K94" s="274" t="str">
        <f>IF(D94="","ZZZ9",IF(AND(#REF!&gt;0,#REF!&lt;5),D94&amp;#REF!,D94&amp;"9"))</f>
        <v>ZZZ9</v>
      </c>
      <c r="L94" s="278">
        <f t="shared" si="0"/>
        <v>999</v>
      </c>
      <c r="M94" s="311">
        <f t="shared" si="1"/>
        <v>999</v>
      </c>
      <c r="N94" s="306"/>
      <c r="O94" s="97"/>
      <c r="P94" s="114">
        <f t="shared" si="2"/>
        <v>999</v>
      </c>
      <c r="Q94" s="97"/>
    </row>
    <row r="95" spans="1:17" s="11" customFormat="1" ht="18.899999999999999" customHeight="1" x14ac:dyDescent="0.25">
      <c r="A95" s="279">
        <v>89</v>
      </c>
      <c r="B95" s="95"/>
      <c r="C95" s="95"/>
      <c r="D95" s="96"/>
      <c r="E95" s="292"/>
      <c r="F95" s="97"/>
      <c r="G95" s="97"/>
      <c r="H95" s="347"/>
      <c r="I95" s="312"/>
      <c r="J95" s="276" t="e">
        <f>IF(AND(Q95="",#REF!&gt;0,#REF!&lt;5),K95,)</f>
        <v>#REF!</v>
      </c>
      <c r="K95" s="274" t="str">
        <f>IF(D95="","ZZZ9",IF(AND(#REF!&gt;0,#REF!&lt;5),D95&amp;#REF!,D95&amp;"9"))</f>
        <v>ZZZ9</v>
      </c>
      <c r="L95" s="278">
        <f t="shared" si="0"/>
        <v>999</v>
      </c>
      <c r="M95" s="311">
        <f t="shared" si="1"/>
        <v>999</v>
      </c>
      <c r="N95" s="306"/>
      <c r="O95" s="97"/>
      <c r="P95" s="114">
        <f t="shared" si="2"/>
        <v>999</v>
      </c>
      <c r="Q95" s="97"/>
    </row>
    <row r="96" spans="1:17" s="11" customFormat="1" ht="18.899999999999999" customHeight="1" x14ac:dyDescent="0.25">
      <c r="A96" s="279">
        <v>90</v>
      </c>
      <c r="B96" s="95"/>
      <c r="C96" s="95"/>
      <c r="D96" s="96"/>
      <c r="E96" s="292"/>
      <c r="F96" s="97"/>
      <c r="G96" s="97"/>
      <c r="H96" s="347"/>
      <c r="I96" s="312"/>
      <c r="J96" s="276" t="e">
        <f>IF(AND(Q96="",#REF!&gt;0,#REF!&lt;5),K96,)</f>
        <v>#REF!</v>
      </c>
      <c r="K96" s="274" t="str">
        <f>IF(D96="","ZZZ9",IF(AND(#REF!&gt;0,#REF!&lt;5),D96&amp;#REF!,D96&amp;"9"))</f>
        <v>ZZZ9</v>
      </c>
      <c r="L96" s="278">
        <f t="shared" si="0"/>
        <v>999</v>
      </c>
      <c r="M96" s="311">
        <f t="shared" si="1"/>
        <v>999</v>
      </c>
      <c r="N96" s="306"/>
      <c r="O96" s="97"/>
      <c r="P96" s="114">
        <f t="shared" si="2"/>
        <v>999</v>
      </c>
      <c r="Q96" s="97"/>
    </row>
    <row r="97" spans="1:17" s="11" customFormat="1" ht="18.899999999999999" customHeight="1" x14ac:dyDescent="0.25">
      <c r="A97" s="279">
        <v>91</v>
      </c>
      <c r="B97" s="95"/>
      <c r="C97" s="95"/>
      <c r="D97" s="96"/>
      <c r="E97" s="292"/>
      <c r="F97" s="97"/>
      <c r="G97" s="97"/>
      <c r="H97" s="347"/>
      <c r="I97" s="312"/>
      <c r="J97" s="276" t="e">
        <f>IF(AND(Q97="",#REF!&gt;0,#REF!&lt;5),K97,)</f>
        <v>#REF!</v>
      </c>
      <c r="K97" s="274" t="str">
        <f>IF(D97="","ZZZ9",IF(AND(#REF!&gt;0,#REF!&lt;5),D97&amp;#REF!,D97&amp;"9"))</f>
        <v>ZZZ9</v>
      </c>
      <c r="L97" s="278">
        <f t="shared" si="0"/>
        <v>999</v>
      </c>
      <c r="M97" s="311">
        <f t="shared" si="1"/>
        <v>999</v>
      </c>
      <c r="N97" s="306"/>
      <c r="O97" s="97"/>
      <c r="P97" s="114">
        <f t="shared" si="2"/>
        <v>999</v>
      </c>
      <c r="Q97" s="97"/>
    </row>
    <row r="98" spans="1:17" s="11" customFormat="1" ht="18.899999999999999" customHeight="1" x14ac:dyDescent="0.25">
      <c r="A98" s="279">
        <v>92</v>
      </c>
      <c r="B98" s="95"/>
      <c r="C98" s="95"/>
      <c r="D98" s="96"/>
      <c r="E98" s="292"/>
      <c r="F98" s="97"/>
      <c r="G98" s="97"/>
      <c r="H98" s="347"/>
      <c r="I98" s="312"/>
      <c r="J98" s="276" t="e">
        <f>IF(AND(Q98="",#REF!&gt;0,#REF!&lt;5),K98,)</f>
        <v>#REF!</v>
      </c>
      <c r="K98" s="274" t="str">
        <f>IF(D98="","ZZZ9",IF(AND(#REF!&gt;0,#REF!&lt;5),D98&amp;#REF!,D98&amp;"9"))</f>
        <v>ZZZ9</v>
      </c>
      <c r="L98" s="278">
        <f t="shared" si="0"/>
        <v>999</v>
      </c>
      <c r="M98" s="311">
        <f t="shared" si="1"/>
        <v>999</v>
      </c>
      <c r="N98" s="306"/>
      <c r="O98" s="97"/>
      <c r="P98" s="114">
        <f t="shared" si="2"/>
        <v>999</v>
      </c>
      <c r="Q98" s="97"/>
    </row>
    <row r="99" spans="1:17" s="11" customFormat="1" ht="18.899999999999999" customHeight="1" x14ac:dyDescent="0.25">
      <c r="A99" s="279">
        <v>93</v>
      </c>
      <c r="B99" s="95"/>
      <c r="C99" s="95"/>
      <c r="D99" s="96"/>
      <c r="E99" s="292"/>
      <c r="F99" s="97"/>
      <c r="G99" s="97"/>
      <c r="H99" s="347"/>
      <c r="I99" s="312"/>
      <c r="J99" s="276" t="e">
        <f>IF(AND(Q99="",#REF!&gt;0,#REF!&lt;5),K99,)</f>
        <v>#REF!</v>
      </c>
      <c r="K99" s="274" t="str">
        <f>IF(D99="","ZZZ9",IF(AND(#REF!&gt;0,#REF!&lt;5),D99&amp;#REF!,D99&amp;"9"))</f>
        <v>ZZZ9</v>
      </c>
      <c r="L99" s="278">
        <f t="shared" si="0"/>
        <v>999</v>
      </c>
      <c r="M99" s="311">
        <f t="shared" si="1"/>
        <v>999</v>
      </c>
      <c r="N99" s="306"/>
      <c r="O99" s="97"/>
      <c r="P99" s="114">
        <f t="shared" si="2"/>
        <v>999</v>
      </c>
      <c r="Q99" s="97"/>
    </row>
    <row r="100" spans="1:17" s="11" customFormat="1" ht="18.899999999999999" customHeight="1" x14ac:dyDescent="0.25">
      <c r="A100" s="279">
        <v>94</v>
      </c>
      <c r="B100" s="95"/>
      <c r="C100" s="95"/>
      <c r="D100" s="96"/>
      <c r="E100" s="292"/>
      <c r="F100" s="97"/>
      <c r="G100" s="97"/>
      <c r="H100" s="347"/>
      <c r="I100" s="312"/>
      <c r="J100" s="276" t="e">
        <f>IF(AND(Q100="",#REF!&gt;0,#REF!&lt;5),K100,)</f>
        <v>#REF!</v>
      </c>
      <c r="K100" s="274" t="str">
        <f>IF(D100="","ZZZ9",IF(AND(#REF!&gt;0,#REF!&lt;5),D100&amp;#REF!,D100&amp;"9"))</f>
        <v>ZZZ9</v>
      </c>
      <c r="L100" s="278">
        <f t="shared" si="0"/>
        <v>999</v>
      </c>
      <c r="M100" s="311">
        <f t="shared" si="1"/>
        <v>999</v>
      </c>
      <c r="N100" s="306"/>
      <c r="O100" s="97"/>
      <c r="P100" s="114">
        <f t="shared" si="2"/>
        <v>999</v>
      </c>
      <c r="Q100" s="97"/>
    </row>
    <row r="101" spans="1:17" s="11" customFormat="1" ht="18.899999999999999" customHeight="1" x14ac:dyDescent="0.25">
      <c r="A101" s="279">
        <v>95</v>
      </c>
      <c r="B101" s="95"/>
      <c r="C101" s="95"/>
      <c r="D101" s="96"/>
      <c r="E101" s="292"/>
      <c r="F101" s="97"/>
      <c r="G101" s="97"/>
      <c r="H101" s="347"/>
      <c r="I101" s="312"/>
      <c r="J101" s="276" t="e">
        <f>IF(AND(Q101="",#REF!&gt;0,#REF!&lt;5),K101,)</f>
        <v>#REF!</v>
      </c>
      <c r="K101" s="274" t="str">
        <f>IF(D101="","ZZZ9",IF(AND(#REF!&gt;0,#REF!&lt;5),D101&amp;#REF!,D101&amp;"9"))</f>
        <v>ZZZ9</v>
      </c>
      <c r="L101" s="278">
        <f t="shared" si="0"/>
        <v>999</v>
      </c>
      <c r="M101" s="311">
        <f t="shared" si="1"/>
        <v>999</v>
      </c>
      <c r="N101" s="306"/>
      <c r="O101" s="97"/>
      <c r="P101" s="114">
        <f t="shared" si="2"/>
        <v>999</v>
      </c>
      <c r="Q101" s="97"/>
    </row>
    <row r="102" spans="1:17" s="11" customFormat="1" ht="18.899999999999999" customHeight="1" x14ac:dyDescent="0.25">
      <c r="A102" s="279">
        <v>96</v>
      </c>
      <c r="B102" s="95"/>
      <c r="C102" s="95"/>
      <c r="D102" s="96"/>
      <c r="E102" s="292"/>
      <c r="F102" s="97"/>
      <c r="G102" s="97"/>
      <c r="H102" s="347"/>
      <c r="I102" s="312"/>
      <c r="J102" s="276" t="e">
        <f>IF(AND(Q102="",#REF!&gt;0,#REF!&lt;5),K102,)</f>
        <v>#REF!</v>
      </c>
      <c r="K102" s="274" t="str">
        <f>IF(D102="","ZZZ9",IF(AND(#REF!&gt;0,#REF!&lt;5),D102&amp;#REF!,D102&amp;"9"))</f>
        <v>ZZZ9</v>
      </c>
      <c r="L102" s="278">
        <f t="shared" si="0"/>
        <v>999</v>
      </c>
      <c r="M102" s="311">
        <f t="shared" si="1"/>
        <v>999</v>
      </c>
      <c r="N102" s="306"/>
      <c r="O102" s="97"/>
      <c r="P102" s="114">
        <f t="shared" si="2"/>
        <v>999</v>
      </c>
      <c r="Q102" s="97"/>
    </row>
    <row r="103" spans="1:17" s="11" customFormat="1" ht="18.899999999999999" customHeight="1" x14ac:dyDescent="0.25">
      <c r="A103" s="279">
        <v>97</v>
      </c>
      <c r="B103" s="95"/>
      <c r="C103" s="95"/>
      <c r="D103" s="96"/>
      <c r="E103" s="292"/>
      <c r="F103" s="97"/>
      <c r="G103" s="97"/>
      <c r="H103" s="347"/>
      <c r="I103" s="312"/>
      <c r="J103" s="276" t="e">
        <f>IF(AND(Q103="",#REF!&gt;0,#REF!&lt;5),K103,)</f>
        <v>#REF!</v>
      </c>
      <c r="K103" s="274" t="str">
        <f>IF(D103="","ZZZ9",IF(AND(#REF!&gt;0,#REF!&lt;5),D103&amp;#REF!,D103&amp;"9"))</f>
        <v>ZZZ9</v>
      </c>
      <c r="L103" s="278">
        <f t="shared" si="0"/>
        <v>999</v>
      </c>
      <c r="M103" s="311">
        <f t="shared" si="1"/>
        <v>999</v>
      </c>
      <c r="N103" s="306"/>
      <c r="O103" s="97"/>
      <c r="P103" s="114">
        <f t="shared" si="2"/>
        <v>999</v>
      </c>
      <c r="Q103" s="97"/>
    </row>
    <row r="104" spans="1:17" s="11" customFormat="1" ht="18.899999999999999" customHeight="1" x14ac:dyDescent="0.25">
      <c r="A104" s="279">
        <v>98</v>
      </c>
      <c r="B104" s="95"/>
      <c r="C104" s="95"/>
      <c r="D104" s="96"/>
      <c r="E104" s="292"/>
      <c r="F104" s="97"/>
      <c r="G104" s="97"/>
      <c r="H104" s="347"/>
      <c r="I104" s="312"/>
      <c r="J104" s="276" t="e">
        <f>IF(AND(Q104="",#REF!&gt;0,#REF!&lt;5),K104,)</f>
        <v>#REF!</v>
      </c>
      <c r="K104" s="274" t="str">
        <f>IF(D104="","ZZZ9",IF(AND(#REF!&gt;0,#REF!&lt;5),D104&amp;#REF!,D104&amp;"9"))</f>
        <v>ZZZ9</v>
      </c>
      <c r="L104" s="278">
        <f t="shared" ref="L104:L156" si="3">IF(Q104="",999,Q104)</f>
        <v>999</v>
      </c>
      <c r="M104" s="311">
        <f t="shared" ref="M104:M156" si="4">IF(P104=999,999,1)</f>
        <v>999</v>
      </c>
      <c r="N104" s="306"/>
      <c r="O104" s="97"/>
      <c r="P104" s="114">
        <f t="shared" ref="P104:P156" si="5">IF(N104="DA",1,IF(N104="WC",2,IF(N104="SE",3,IF(N104="Q",4,IF(N104="LL",5,999)))))</f>
        <v>999</v>
      </c>
      <c r="Q104" s="97"/>
    </row>
    <row r="105" spans="1:17" s="11" customFormat="1" ht="18.899999999999999" customHeight="1" x14ac:dyDescent="0.25">
      <c r="A105" s="279">
        <v>99</v>
      </c>
      <c r="B105" s="95"/>
      <c r="C105" s="95"/>
      <c r="D105" s="96"/>
      <c r="E105" s="292"/>
      <c r="F105" s="97"/>
      <c r="G105" s="97"/>
      <c r="H105" s="347"/>
      <c r="I105" s="312"/>
      <c r="J105" s="276" t="e">
        <f>IF(AND(Q105="",#REF!&gt;0,#REF!&lt;5),K105,)</f>
        <v>#REF!</v>
      </c>
      <c r="K105" s="274" t="str">
        <f>IF(D105="","ZZZ9",IF(AND(#REF!&gt;0,#REF!&lt;5),D105&amp;#REF!,D105&amp;"9"))</f>
        <v>ZZZ9</v>
      </c>
      <c r="L105" s="278">
        <f t="shared" si="3"/>
        <v>999</v>
      </c>
      <c r="M105" s="311">
        <f t="shared" si="4"/>
        <v>999</v>
      </c>
      <c r="N105" s="306"/>
      <c r="O105" s="97"/>
      <c r="P105" s="114">
        <f t="shared" si="5"/>
        <v>999</v>
      </c>
      <c r="Q105" s="97"/>
    </row>
    <row r="106" spans="1:17" s="11" customFormat="1" ht="18.899999999999999" customHeight="1" x14ac:dyDescent="0.25">
      <c r="A106" s="279">
        <v>100</v>
      </c>
      <c r="B106" s="95"/>
      <c r="C106" s="95"/>
      <c r="D106" s="96"/>
      <c r="E106" s="292"/>
      <c r="F106" s="97"/>
      <c r="G106" s="97"/>
      <c r="H106" s="347"/>
      <c r="I106" s="312"/>
      <c r="J106" s="276" t="e">
        <f>IF(AND(Q106="",#REF!&gt;0,#REF!&lt;5),K106,)</f>
        <v>#REF!</v>
      </c>
      <c r="K106" s="274" t="str">
        <f>IF(D106="","ZZZ9",IF(AND(#REF!&gt;0,#REF!&lt;5),D106&amp;#REF!,D106&amp;"9"))</f>
        <v>ZZZ9</v>
      </c>
      <c r="L106" s="278">
        <f t="shared" si="3"/>
        <v>999</v>
      </c>
      <c r="M106" s="311">
        <f t="shared" si="4"/>
        <v>999</v>
      </c>
      <c r="N106" s="306"/>
      <c r="O106" s="97"/>
      <c r="P106" s="114">
        <f t="shared" si="5"/>
        <v>999</v>
      </c>
      <c r="Q106" s="97"/>
    </row>
    <row r="107" spans="1:17" s="11" customFormat="1" ht="18.899999999999999" customHeight="1" x14ac:dyDescent="0.25">
      <c r="A107" s="279">
        <v>101</v>
      </c>
      <c r="B107" s="95"/>
      <c r="C107" s="95"/>
      <c r="D107" s="96"/>
      <c r="E107" s="292"/>
      <c r="F107" s="97"/>
      <c r="G107" s="97"/>
      <c r="H107" s="347"/>
      <c r="I107" s="312"/>
      <c r="J107" s="276" t="e">
        <f>IF(AND(Q107="",#REF!&gt;0,#REF!&lt;5),K107,)</f>
        <v>#REF!</v>
      </c>
      <c r="K107" s="274" t="str">
        <f>IF(D107="","ZZZ9",IF(AND(#REF!&gt;0,#REF!&lt;5),D107&amp;#REF!,D107&amp;"9"))</f>
        <v>ZZZ9</v>
      </c>
      <c r="L107" s="278">
        <f t="shared" si="3"/>
        <v>999</v>
      </c>
      <c r="M107" s="311">
        <f t="shared" si="4"/>
        <v>999</v>
      </c>
      <c r="N107" s="306"/>
      <c r="O107" s="97"/>
      <c r="P107" s="114">
        <f t="shared" si="5"/>
        <v>999</v>
      </c>
      <c r="Q107" s="97"/>
    </row>
    <row r="108" spans="1:17" s="11" customFormat="1" ht="18.899999999999999" customHeight="1" x14ac:dyDescent="0.25">
      <c r="A108" s="279">
        <v>102</v>
      </c>
      <c r="B108" s="95"/>
      <c r="C108" s="95"/>
      <c r="D108" s="96"/>
      <c r="E108" s="292"/>
      <c r="F108" s="97"/>
      <c r="G108" s="97"/>
      <c r="H108" s="347"/>
      <c r="I108" s="312"/>
      <c r="J108" s="276" t="e">
        <f>IF(AND(Q108="",#REF!&gt;0,#REF!&lt;5),K108,)</f>
        <v>#REF!</v>
      </c>
      <c r="K108" s="274" t="str">
        <f>IF(D108="","ZZZ9",IF(AND(#REF!&gt;0,#REF!&lt;5),D108&amp;#REF!,D108&amp;"9"))</f>
        <v>ZZZ9</v>
      </c>
      <c r="L108" s="278">
        <f t="shared" si="3"/>
        <v>999</v>
      </c>
      <c r="M108" s="311">
        <f t="shared" si="4"/>
        <v>999</v>
      </c>
      <c r="N108" s="306"/>
      <c r="O108" s="97"/>
      <c r="P108" s="114">
        <f t="shared" si="5"/>
        <v>999</v>
      </c>
      <c r="Q108" s="97"/>
    </row>
    <row r="109" spans="1:17" s="11" customFormat="1" ht="18.899999999999999" customHeight="1" x14ac:dyDescent="0.25">
      <c r="A109" s="279">
        <v>103</v>
      </c>
      <c r="B109" s="95"/>
      <c r="C109" s="95"/>
      <c r="D109" s="96"/>
      <c r="E109" s="292"/>
      <c r="F109" s="97"/>
      <c r="G109" s="97"/>
      <c r="H109" s="347"/>
      <c r="I109" s="312"/>
      <c r="J109" s="276" t="e">
        <f>IF(AND(Q109="",#REF!&gt;0,#REF!&lt;5),K109,)</f>
        <v>#REF!</v>
      </c>
      <c r="K109" s="274" t="str">
        <f>IF(D109="","ZZZ9",IF(AND(#REF!&gt;0,#REF!&lt;5),D109&amp;#REF!,D109&amp;"9"))</f>
        <v>ZZZ9</v>
      </c>
      <c r="L109" s="278">
        <f t="shared" si="3"/>
        <v>999</v>
      </c>
      <c r="M109" s="311">
        <f t="shared" si="4"/>
        <v>999</v>
      </c>
      <c r="N109" s="306"/>
      <c r="O109" s="97"/>
      <c r="P109" s="114">
        <f t="shared" si="5"/>
        <v>999</v>
      </c>
      <c r="Q109" s="97"/>
    </row>
    <row r="110" spans="1:17" s="11" customFormat="1" ht="18.899999999999999" customHeight="1" x14ac:dyDescent="0.25">
      <c r="A110" s="279">
        <v>104</v>
      </c>
      <c r="B110" s="95"/>
      <c r="C110" s="95"/>
      <c r="D110" s="96"/>
      <c r="E110" s="292"/>
      <c r="F110" s="97"/>
      <c r="G110" s="97"/>
      <c r="H110" s="347"/>
      <c r="I110" s="312"/>
      <c r="J110" s="276" t="e">
        <f>IF(AND(Q110="",#REF!&gt;0,#REF!&lt;5),K110,)</f>
        <v>#REF!</v>
      </c>
      <c r="K110" s="274" t="str">
        <f>IF(D110="","ZZZ9",IF(AND(#REF!&gt;0,#REF!&lt;5),D110&amp;#REF!,D110&amp;"9"))</f>
        <v>ZZZ9</v>
      </c>
      <c r="L110" s="278">
        <f t="shared" si="3"/>
        <v>999</v>
      </c>
      <c r="M110" s="311">
        <f t="shared" si="4"/>
        <v>999</v>
      </c>
      <c r="N110" s="306"/>
      <c r="O110" s="97"/>
      <c r="P110" s="114">
        <f t="shared" si="5"/>
        <v>999</v>
      </c>
      <c r="Q110" s="97"/>
    </row>
    <row r="111" spans="1:17" s="11" customFormat="1" ht="18.899999999999999" customHeight="1" x14ac:dyDescent="0.25">
      <c r="A111" s="279">
        <v>105</v>
      </c>
      <c r="B111" s="95"/>
      <c r="C111" s="95"/>
      <c r="D111" s="96"/>
      <c r="E111" s="292"/>
      <c r="F111" s="97"/>
      <c r="G111" s="97"/>
      <c r="H111" s="347"/>
      <c r="I111" s="312"/>
      <c r="J111" s="276" t="e">
        <f>IF(AND(Q111="",#REF!&gt;0,#REF!&lt;5),K111,)</f>
        <v>#REF!</v>
      </c>
      <c r="K111" s="274" t="str">
        <f>IF(D111="","ZZZ9",IF(AND(#REF!&gt;0,#REF!&lt;5),D111&amp;#REF!,D111&amp;"9"))</f>
        <v>ZZZ9</v>
      </c>
      <c r="L111" s="278">
        <f t="shared" si="3"/>
        <v>999</v>
      </c>
      <c r="M111" s="311">
        <f t="shared" si="4"/>
        <v>999</v>
      </c>
      <c r="N111" s="306"/>
      <c r="O111" s="97"/>
      <c r="P111" s="114">
        <f t="shared" si="5"/>
        <v>999</v>
      </c>
      <c r="Q111" s="97"/>
    </row>
    <row r="112" spans="1:17" s="11" customFormat="1" ht="18.899999999999999" customHeight="1" x14ac:dyDescent="0.25">
      <c r="A112" s="279">
        <v>106</v>
      </c>
      <c r="B112" s="95"/>
      <c r="C112" s="95"/>
      <c r="D112" s="96"/>
      <c r="E112" s="292"/>
      <c r="F112" s="97"/>
      <c r="G112" s="97"/>
      <c r="H112" s="347"/>
      <c r="I112" s="312"/>
      <c r="J112" s="276" t="e">
        <f>IF(AND(Q112="",#REF!&gt;0,#REF!&lt;5),K112,)</f>
        <v>#REF!</v>
      </c>
      <c r="K112" s="274" t="str">
        <f>IF(D112="","ZZZ9",IF(AND(#REF!&gt;0,#REF!&lt;5),D112&amp;#REF!,D112&amp;"9"))</f>
        <v>ZZZ9</v>
      </c>
      <c r="L112" s="278">
        <f t="shared" si="3"/>
        <v>999</v>
      </c>
      <c r="M112" s="311">
        <f t="shared" si="4"/>
        <v>999</v>
      </c>
      <c r="N112" s="306"/>
      <c r="O112" s="97"/>
      <c r="P112" s="114">
        <f t="shared" si="5"/>
        <v>999</v>
      </c>
      <c r="Q112" s="97"/>
    </row>
    <row r="113" spans="1:17" s="11" customFormat="1" ht="18.899999999999999" customHeight="1" x14ac:dyDescent="0.25">
      <c r="A113" s="279">
        <v>107</v>
      </c>
      <c r="B113" s="95"/>
      <c r="C113" s="95"/>
      <c r="D113" s="96"/>
      <c r="E113" s="292"/>
      <c r="F113" s="97"/>
      <c r="G113" s="97"/>
      <c r="H113" s="347"/>
      <c r="I113" s="312"/>
      <c r="J113" s="276" t="e">
        <f>IF(AND(Q113="",#REF!&gt;0,#REF!&lt;5),K113,)</f>
        <v>#REF!</v>
      </c>
      <c r="K113" s="274" t="str">
        <f>IF(D113="","ZZZ9",IF(AND(#REF!&gt;0,#REF!&lt;5),D113&amp;#REF!,D113&amp;"9"))</f>
        <v>ZZZ9</v>
      </c>
      <c r="L113" s="278">
        <f t="shared" si="3"/>
        <v>999</v>
      </c>
      <c r="M113" s="311">
        <f t="shared" si="4"/>
        <v>999</v>
      </c>
      <c r="N113" s="306"/>
      <c r="O113" s="97"/>
      <c r="P113" s="114">
        <f t="shared" si="5"/>
        <v>999</v>
      </c>
      <c r="Q113" s="97"/>
    </row>
    <row r="114" spans="1:17" s="11" customFormat="1" ht="18.899999999999999" customHeight="1" x14ac:dyDescent="0.25">
      <c r="A114" s="279">
        <v>108</v>
      </c>
      <c r="B114" s="95"/>
      <c r="C114" s="95"/>
      <c r="D114" s="96"/>
      <c r="E114" s="292"/>
      <c r="F114" s="97"/>
      <c r="G114" s="97"/>
      <c r="H114" s="347"/>
      <c r="I114" s="312"/>
      <c r="J114" s="276" t="e">
        <f>IF(AND(Q114="",#REF!&gt;0,#REF!&lt;5),K114,)</f>
        <v>#REF!</v>
      </c>
      <c r="K114" s="274" t="str">
        <f>IF(D114="","ZZZ9",IF(AND(#REF!&gt;0,#REF!&lt;5),D114&amp;#REF!,D114&amp;"9"))</f>
        <v>ZZZ9</v>
      </c>
      <c r="L114" s="278">
        <f t="shared" si="3"/>
        <v>999</v>
      </c>
      <c r="M114" s="311">
        <f t="shared" si="4"/>
        <v>999</v>
      </c>
      <c r="N114" s="306"/>
      <c r="O114" s="97"/>
      <c r="P114" s="114">
        <f t="shared" si="5"/>
        <v>999</v>
      </c>
      <c r="Q114" s="97"/>
    </row>
    <row r="115" spans="1:17" s="11" customFormat="1" ht="18.899999999999999" customHeight="1" x14ac:dyDescent="0.25">
      <c r="A115" s="279">
        <v>109</v>
      </c>
      <c r="B115" s="95"/>
      <c r="C115" s="95"/>
      <c r="D115" s="96"/>
      <c r="E115" s="292"/>
      <c r="F115" s="97"/>
      <c r="G115" s="97"/>
      <c r="H115" s="347"/>
      <c r="I115" s="312"/>
      <c r="J115" s="276" t="e">
        <f>IF(AND(Q115="",#REF!&gt;0,#REF!&lt;5),K115,)</f>
        <v>#REF!</v>
      </c>
      <c r="K115" s="274" t="str">
        <f>IF(D115="","ZZZ9",IF(AND(#REF!&gt;0,#REF!&lt;5),D115&amp;#REF!,D115&amp;"9"))</f>
        <v>ZZZ9</v>
      </c>
      <c r="L115" s="278">
        <f t="shared" si="3"/>
        <v>999</v>
      </c>
      <c r="M115" s="311">
        <f t="shared" si="4"/>
        <v>999</v>
      </c>
      <c r="N115" s="306"/>
      <c r="O115" s="97"/>
      <c r="P115" s="114">
        <f t="shared" si="5"/>
        <v>999</v>
      </c>
      <c r="Q115" s="97"/>
    </row>
    <row r="116" spans="1:17" s="11" customFormat="1" ht="18.899999999999999" customHeight="1" x14ac:dyDescent="0.25">
      <c r="A116" s="279">
        <v>110</v>
      </c>
      <c r="B116" s="95"/>
      <c r="C116" s="95"/>
      <c r="D116" s="96"/>
      <c r="E116" s="292"/>
      <c r="F116" s="97"/>
      <c r="G116" s="97"/>
      <c r="H116" s="347"/>
      <c r="I116" s="312"/>
      <c r="J116" s="276" t="e">
        <f>IF(AND(Q116="",#REF!&gt;0,#REF!&lt;5),K116,)</f>
        <v>#REF!</v>
      </c>
      <c r="K116" s="274" t="str">
        <f>IF(D116="","ZZZ9",IF(AND(#REF!&gt;0,#REF!&lt;5),D116&amp;#REF!,D116&amp;"9"))</f>
        <v>ZZZ9</v>
      </c>
      <c r="L116" s="278">
        <f t="shared" si="3"/>
        <v>999</v>
      </c>
      <c r="M116" s="311">
        <f t="shared" si="4"/>
        <v>999</v>
      </c>
      <c r="N116" s="306"/>
      <c r="O116" s="97"/>
      <c r="P116" s="114">
        <f t="shared" si="5"/>
        <v>999</v>
      </c>
      <c r="Q116" s="97"/>
    </row>
    <row r="117" spans="1:17" s="11" customFormat="1" ht="18.899999999999999" customHeight="1" x14ac:dyDescent="0.25">
      <c r="A117" s="279">
        <v>111</v>
      </c>
      <c r="B117" s="95"/>
      <c r="C117" s="95"/>
      <c r="D117" s="96"/>
      <c r="E117" s="292"/>
      <c r="F117" s="97"/>
      <c r="G117" s="97"/>
      <c r="H117" s="347"/>
      <c r="I117" s="312"/>
      <c r="J117" s="276" t="e">
        <f>IF(AND(Q117="",#REF!&gt;0,#REF!&lt;5),K117,)</f>
        <v>#REF!</v>
      </c>
      <c r="K117" s="274" t="str">
        <f>IF(D117="","ZZZ9",IF(AND(#REF!&gt;0,#REF!&lt;5),D117&amp;#REF!,D117&amp;"9"))</f>
        <v>ZZZ9</v>
      </c>
      <c r="L117" s="278">
        <f t="shared" si="3"/>
        <v>999</v>
      </c>
      <c r="M117" s="311">
        <f t="shared" si="4"/>
        <v>999</v>
      </c>
      <c r="N117" s="306"/>
      <c r="O117" s="97"/>
      <c r="P117" s="114">
        <f t="shared" si="5"/>
        <v>999</v>
      </c>
      <c r="Q117" s="97"/>
    </row>
    <row r="118" spans="1:17" s="11" customFormat="1" ht="18.899999999999999" customHeight="1" x14ac:dyDescent="0.25">
      <c r="A118" s="279">
        <v>112</v>
      </c>
      <c r="B118" s="95"/>
      <c r="C118" s="95"/>
      <c r="D118" s="96"/>
      <c r="E118" s="292"/>
      <c r="F118" s="97"/>
      <c r="G118" s="97"/>
      <c r="H118" s="347"/>
      <c r="I118" s="312"/>
      <c r="J118" s="276" t="e">
        <f>IF(AND(Q118="",#REF!&gt;0,#REF!&lt;5),K118,)</f>
        <v>#REF!</v>
      </c>
      <c r="K118" s="274" t="str">
        <f>IF(D118="","ZZZ9",IF(AND(#REF!&gt;0,#REF!&lt;5),D118&amp;#REF!,D118&amp;"9"))</f>
        <v>ZZZ9</v>
      </c>
      <c r="L118" s="278">
        <f t="shared" si="3"/>
        <v>999</v>
      </c>
      <c r="M118" s="311">
        <f t="shared" si="4"/>
        <v>999</v>
      </c>
      <c r="N118" s="306"/>
      <c r="O118" s="97"/>
      <c r="P118" s="114">
        <f t="shared" si="5"/>
        <v>999</v>
      </c>
      <c r="Q118" s="97"/>
    </row>
    <row r="119" spans="1:17" s="11" customFormat="1" ht="18.899999999999999" customHeight="1" x14ac:dyDescent="0.25">
      <c r="A119" s="279">
        <v>113</v>
      </c>
      <c r="B119" s="95"/>
      <c r="C119" s="95"/>
      <c r="D119" s="96"/>
      <c r="E119" s="292"/>
      <c r="F119" s="97"/>
      <c r="G119" s="97"/>
      <c r="H119" s="347"/>
      <c r="I119" s="312"/>
      <c r="J119" s="276" t="e">
        <f>IF(AND(Q119="",#REF!&gt;0,#REF!&lt;5),K119,)</f>
        <v>#REF!</v>
      </c>
      <c r="K119" s="274" t="str">
        <f>IF(D119="","ZZZ9",IF(AND(#REF!&gt;0,#REF!&lt;5),D119&amp;#REF!,D119&amp;"9"))</f>
        <v>ZZZ9</v>
      </c>
      <c r="L119" s="278">
        <f t="shared" si="3"/>
        <v>999</v>
      </c>
      <c r="M119" s="311">
        <f t="shared" si="4"/>
        <v>999</v>
      </c>
      <c r="N119" s="306"/>
      <c r="O119" s="97"/>
      <c r="P119" s="114">
        <f t="shared" si="5"/>
        <v>999</v>
      </c>
      <c r="Q119" s="97"/>
    </row>
    <row r="120" spans="1:17" s="11" customFormat="1" ht="18.899999999999999" customHeight="1" x14ac:dyDescent="0.25">
      <c r="A120" s="279">
        <v>114</v>
      </c>
      <c r="B120" s="95"/>
      <c r="C120" s="95"/>
      <c r="D120" s="96"/>
      <c r="E120" s="292"/>
      <c r="F120" s="97"/>
      <c r="G120" s="97"/>
      <c r="H120" s="347"/>
      <c r="I120" s="312"/>
      <c r="J120" s="276" t="e">
        <f>IF(AND(Q120="",#REF!&gt;0,#REF!&lt;5),K120,)</f>
        <v>#REF!</v>
      </c>
      <c r="K120" s="274" t="str">
        <f>IF(D120="","ZZZ9",IF(AND(#REF!&gt;0,#REF!&lt;5),D120&amp;#REF!,D120&amp;"9"))</f>
        <v>ZZZ9</v>
      </c>
      <c r="L120" s="278">
        <f t="shared" si="3"/>
        <v>999</v>
      </c>
      <c r="M120" s="311">
        <f t="shared" si="4"/>
        <v>999</v>
      </c>
      <c r="N120" s="306"/>
      <c r="O120" s="97"/>
      <c r="P120" s="114">
        <f t="shared" si="5"/>
        <v>999</v>
      </c>
      <c r="Q120" s="97"/>
    </row>
    <row r="121" spans="1:17" s="11" customFormat="1" ht="18.899999999999999" customHeight="1" x14ac:dyDescent="0.25">
      <c r="A121" s="279">
        <v>115</v>
      </c>
      <c r="B121" s="95"/>
      <c r="C121" s="95"/>
      <c r="D121" s="96"/>
      <c r="E121" s="292"/>
      <c r="F121" s="97"/>
      <c r="G121" s="97"/>
      <c r="H121" s="347"/>
      <c r="I121" s="312"/>
      <c r="J121" s="276" t="e">
        <f>IF(AND(Q121="",#REF!&gt;0,#REF!&lt;5),K121,)</f>
        <v>#REF!</v>
      </c>
      <c r="K121" s="274" t="str">
        <f>IF(D121="","ZZZ9",IF(AND(#REF!&gt;0,#REF!&lt;5),D121&amp;#REF!,D121&amp;"9"))</f>
        <v>ZZZ9</v>
      </c>
      <c r="L121" s="278">
        <f t="shared" si="3"/>
        <v>999</v>
      </c>
      <c r="M121" s="311">
        <f t="shared" si="4"/>
        <v>999</v>
      </c>
      <c r="N121" s="306"/>
      <c r="O121" s="97"/>
      <c r="P121" s="114">
        <f t="shared" si="5"/>
        <v>999</v>
      </c>
      <c r="Q121" s="97"/>
    </row>
    <row r="122" spans="1:17" s="11" customFormat="1" ht="18.899999999999999" customHeight="1" x14ac:dyDescent="0.25">
      <c r="A122" s="279">
        <v>116</v>
      </c>
      <c r="B122" s="95"/>
      <c r="C122" s="95"/>
      <c r="D122" s="96"/>
      <c r="E122" s="292"/>
      <c r="F122" s="97"/>
      <c r="G122" s="97"/>
      <c r="H122" s="347"/>
      <c r="I122" s="312"/>
      <c r="J122" s="276" t="e">
        <f>IF(AND(Q122="",#REF!&gt;0,#REF!&lt;5),K122,)</f>
        <v>#REF!</v>
      </c>
      <c r="K122" s="274" t="str">
        <f>IF(D122="","ZZZ9",IF(AND(#REF!&gt;0,#REF!&lt;5),D122&amp;#REF!,D122&amp;"9"))</f>
        <v>ZZZ9</v>
      </c>
      <c r="L122" s="278">
        <f t="shared" si="3"/>
        <v>999</v>
      </c>
      <c r="M122" s="311">
        <f t="shared" si="4"/>
        <v>999</v>
      </c>
      <c r="N122" s="306"/>
      <c r="O122" s="97"/>
      <c r="P122" s="114">
        <f t="shared" si="5"/>
        <v>999</v>
      </c>
      <c r="Q122" s="97"/>
    </row>
    <row r="123" spans="1:17" s="11" customFormat="1" ht="18.899999999999999" customHeight="1" x14ac:dyDescent="0.25">
      <c r="A123" s="279">
        <v>117</v>
      </c>
      <c r="B123" s="95"/>
      <c r="C123" s="95"/>
      <c r="D123" s="96"/>
      <c r="E123" s="292"/>
      <c r="F123" s="97"/>
      <c r="G123" s="97"/>
      <c r="H123" s="347"/>
      <c r="I123" s="312"/>
      <c r="J123" s="276" t="e">
        <f>IF(AND(Q123="",#REF!&gt;0,#REF!&lt;5),K123,)</f>
        <v>#REF!</v>
      </c>
      <c r="K123" s="274" t="str">
        <f>IF(D123="","ZZZ9",IF(AND(#REF!&gt;0,#REF!&lt;5),D123&amp;#REF!,D123&amp;"9"))</f>
        <v>ZZZ9</v>
      </c>
      <c r="L123" s="278">
        <f t="shared" si="3"/>
        <v>999</v>
      </c>
      <c r="M123" s="311">
        <f t="shared" si="4"/>
        <v>999</v>
      </c>
      <c r="N123" s="306"/>
      <c r="O123" s="97"/>
      <c r="P123" s="114">
        <f t="shared" si="5"/>
        <v>999</v>
      </c>
      <c r="Q123" s="97"/>
    </row>
    <row r="124" spans="1:17" s="11" customFormat="1" ht="18.899999999999999" customHeight="1" x14ac:dyDescent="0.25">
      <c r="A124" s="279">
        <v>118</v>
      </c>
      <c r="B124" s="95"/>
      <c r="C124" s="95"/>
      <c r="D124" s="96"/>
      <c r="E124" s="292"/>
      <c r="F124" s="97"/>
      <c r="G124" s="97"/>
      <c r="H124" s="347"/>
      <c r="I124" s="312"/>
      <c r="J124" s="276" t="e">
        <f>IF(AND(Q124="",#REF!&gt;0,#REF!&lt;5),K124,)</f>
        <v>#REF!</v>
      </c>
      <c r="K124" s="274" t="str">
        <f>IF(D124="","ZZZ9",IF(AND(#REF!&gt;0,#REF!&lt;5),D124&amp;#REF!,D124&amp;"9"))</f>
        <v>ZZZ9</v>
      </c>
      <c r="L124" s="278">
        <f t="shared" si="3"/>
        <v>999</v>
      </c>
      <c r="M124" s="311">
        <f t="shared" si="4"/>
        <v>999</v>
      </c>
      <c r="N124" s="306"/>
      <c r="O124" s="97"/>
      <c r="P124" s="114">
        <f t="shared" si="5"/>
        <v>999</v>
      </c>
      <c r="Q124" s="97"/>
    </row>
    <row r="125" spans="1:17" s="11" customFormat="1" ht="18.899999999999999" customHeight="1" x14ac:dyDescent="0.25">
      <c r="A125" s="279">
        <v>119</v>
      </c>
      <c r="B125" s="95"/>
      <c r="C125" s="95"/>
      <c r="D125" s="96"/>
      <c r="E125" s="292"/>
      <c r="F125" s="97"/>
      <c r="G125" s="97"/>
      <c r="H125" s="347"/>
      <c r="I125" s="312"/>
      <c r="J125" s="276" t="e">
        <f>IF(AND(Q125="",#REF!&gt;0,#REF!&lt;5),K125,)</f>
        <v>#REF!</v>
      </c>
      <c r="K125" s="274" t="str">
        <f>IF(D125="","ZZZ9",IF(AND(#REF!&gt;0,#REF!&lt;5),D125&amp;#REF!,D125&amp;"9"))</f>
        <v>ZZZ9</v>
      </c>
      <c r="L125" s="278">
        <f t="shared" si="3"/>
        <v>999</v>
      </c>
      <c r="M125" s="311">
        <f t="shared" si="4"/>
        <v>999</v>
      </c>
      <c r="N125" s="306"/>
      <c r="O125" s="97"/>
      <c r="P125" s="114">
        <f t="shared" si="5"/>
        <v>999</v>
      </c>
      <c r="Q125" s="97"/>
    </row>
    <row r="126" spans="1:17" s="11" customFormat="1" ht="18.899999999999999" customHeight="1" x14ac:dyDescent="0.25">
      <c r="A126" s="279">
        <v>120</v>
      </c>
      <c r="B126" s="95"/>
      <c r="C126" s="95"/>
      <c r="D126" s="96"/>
      <c r="E126" s="292"/>
      <c r="F126" s="97"/>
      <c r="G126" s="97"/>
      <c r="H126" s="347"/>
      <c r="I126" s="312"/>
      <c r="J126" s="276" t="e">
        <f>IF(AND(Q126="",#REF!&gt;0,#REF!&lt;5),K126,)</f>
        <v>#REF!</v>
      </c>
      <c r="K126" s="274" t="str">
        <f>IF(D126="","ZZZ9",IF(AND(#REF!&gt;0,#REF!&lt;5),D126&amp;#REF!,D126&amp;"9"))</f>
        <v>ZZZ9</v>
      </c>
      <c r="L126" s="278">
        <f t="shared" si="3"/>
        <v>999</v>
      </c>
      <c r="M126" s="311">
        <f t="shared" si="4"/>
        <v>999</v>
      </c>
      <c r="N126" s="306"/>
      <c r="O126" s="97"/>
      <c r="P126" s="114">
        <f t="shared" si="5"/>
        <v>999</v>
      </c>
      <c r="Q126" s="97"/>
    </row>
    <row r="127" spans="1:17" s="11" customFormat="1" ht="18.899999999999999" customHeight="1" x14ac:dyDescent="0.25">
      <c r="A127" s="279">
        <v>121</v>
      </c>
      <c r="B127" s="95"/>
      <c r="C127" s="95"/>
      <c r="D127" s="96"/>
      <c r="E127" s="292"/>
      <c r="F127" s="97"/>
      <c r="G127" s="97"/>
      <c r="H127" s="347"/>
      <c r="I127" s="312"/>
      <c r="J127" s="276" t="e">
        <f>IF(AND(Q127="",#REF!&gt;0,#REF!&lt;5),K127,)</f>
        <v>#REF!</v>
      </c>
      <c r="K127" s="274" t="str">
        <f>IF(D127="","ZZZ9",IF(AND(#REF!&gt;0,#REF!&lt;5),D127&amp;#REF!,D127&amp;"9"))</f>
        <v>ZZZ9</v>
      </c>
      <c r="L127" s="278">
        <f t="shared" si="3"/>
        <v>999</v>
      </c>
      <c r="M127" s="311">
        <f t="shared" si="4"/>
        <v>999</v>
      </c>
      <c r="N127" s="306"/>
      <c r="O127" s="97"/>
      <c r="P127" s="114">
        <f t="shared" si="5"/>
        <v>999</v>
      </c>
      <c r="Q127" s="97"/>
    </row>
    <row r="128" spans="1:17" s="11" customFormat="1" ht="18.899999999999999" customHeight="1" x14ac:dyDescent="0.25">
      <c r="A128" s="279">
        <v>122</v>
      </c>
      <c r="B128" s="95"/>
      <c r="C128" s="95"/>
      <c r="D128" s="96"/>
      <c r="E128" s="292"/>
      <c r="F128" s="97"/>
      <c r="G128" s="97"/>
      <c r="H128" s="347"/>
      <c r="I128" s="312"/>
      <c r="J128" s="276" t="e">
        <f>IF(AND(Q128="",#REF!&gt;0,#REF!&lt;5),K128,)</f>
        <v>#REF!</v>
      </c>
      <c r="K128" s="274" t="str">
        <f>IF(D128="","ZZZ9",IF(AND(#REF!&gt;0,#REF!&lt;5),D128&amp;#REF!,D128&amp;"9"))</f>
        <v>ZZZ9</v>
      </c>
      <c r="L128" s="278">
        <f t="shared" si="3"/>
        <v>999</v>
      </c>
      <c r="M128" s="311">
        <f t="shared" si="4"/>
        <v>999</v>
      </c>
      <c r="N128" s="306"/>
      <c r="O128" s="97"/>
      <c r="P128" s="114">
        <f t="shared" si="5"/>
        <v>999</v>
      </c>
      <c r="Q128" s="97"/>
    </row>
    <row r="129" spans="1:17" s="11" customFormat="1" ht="18.899999999999999" customHeight="1" x14ac:dyDescent="0.25">
      <c r="A129" s="279">
        <v>123</v>
      </c>
      <c r="B129" s="95"/>
      <c r="C129" s="95"/>
      <c r="D129" s="96"/>
      <c r="E129" s="292"/>
      <c r="F129" s="97"/>
      <c r="G129" s="97"/>
      <c r="H129" s="347"/>
      <c r="I129" s="312"/>
      <c r="J129" s="276" t="e">
        <f>IF(AND(Q129="",#REF!&gt;0,#REF!&lt;5),K129,)</f>
        <v>#REF!</v>
      </c>
      <c r="K129" s="274" t="str">
        <f>IF(D129="","ZZZ9",IF(AND(#REF!&gt;0,#REF!&lt;5),D129&amp;#REF!,D129&amp;"9"))</f>
        <v>ZZZ9</v>
      </c>
      <c r="L129" s="278">
        <f t="shared" si="3"/>
        <v>999</v>
      </c>
      <c r="M129" s="311">
        <f t="shared" si="4"/>
        <v>999</v>
      </c>
      <c r="N129" s="306"/>
      <c r="O129" s="97"/>
      <c r="P129" s="114">
        <f t="shared" si="5"/>
        <v>999</v>
      </c>
      <c r="Q129" s="97"/>
    </row>
    <row r="130" spans="1:17" s="11" customFormat="1" ht="18.899999999999999" customHeight="1" x14ac:dyDescent="0.25">
      <c r="A130" s="279">
        <v>124</v>
      </c>
      <c r="B130" s="95"/>
      <c r="C130" s="95"/>
      <c r="D130" s="96"/>
      <c r="E130" s="292"/>
      <c r="F130" s="97"/>
      <c r="G130" s="97"/>
      <c r="H130" s="347"/>
      <c r="I130" s="312"/>
      <c r="J130" s="276" t="e">
        <f>IF(AND(Q130="",#REF!&gt;0,#REF!&lt;5),K130,)</f>
        <v>#REF!</v>
      </c>
      <c r="K130" s="274" t="str">
        <f>IF(D130="","ZZZ9",IF(AND(#REF!&gt;0,#REF!&lt;5),D130&amp;#REF!,D130&amp;"9"))</f>
        <v>ZZZ9</v>
      </c>
      <c r="L130" s="278">
        <f t="shared" si="3"/>
        <v>999</v>
      </c>
      <c r="M130" s="311">
        <f t="shared" si="4"/>
        <v>999</v>
      </c>
      <c r="N130" s="306"/>
      <c r="O130" s="97"/>
      <c r="P130" s="114">
        <f t="shared" si="5"/>
        <v>999</v>
      </c>
      <c r="Q130" s="97"/>
    </row>
    <row r="131" spans="1:17" s="11" customFormat="1" ht="18.899999999999999" customHeight="1" x14ac:dyDescent="0.25">
      <c r="A131" s="279">
        <v>125</v>
      </c>
      <c r="B131" s="95"/>
      <c r="C131" s="95"/>
      <c r="D131" s="96"/>
      <c r="E131" s="292"/>
      <c r="F131" s="97"/>
      <c r="G131" s="97"/>
      <c r="H131" s="347"/>
      <c r="I131" s="312"/>
      <c r="J131" s="276" t="e">
        <f>IF(AND(Q131="",#REF!&gt;0,#REF!&lt;5),K131,)</f>
        <v>#REF!</v>
      </c>
      <c r="K131" s="274" t="str">
        <f>IF(D131="","ZZZ9",IF(AND(#REF!&gt;0,#REF!&lt;5),D131&amp;#REF!,D131&amp;"9"))</f>
        <v>ZZZ9</v>
      </c>
      <c r="L131" s="278">
        <f t="shared" si="3"/>
        <v>999</v>
      </c>
      <c r="M131" s="311">
        <f t="shared" si="4"/>
        <v>999</v>
      </c>
      <c r="N131" s="306"/>
      <c r="O131" s="97"/>
      <c r="P131" s="114">
        <f t="shared" si="5"/>
        <v>999</v>
      </c>
      <c r="Q131" s="97"/>
    </row>
    <row r="132" spans="1:17" s="11" customFormat="1" ht="18.899999999999999" customHeight="1" x14ac:dyDescent="0.25">
      <c r="A132" s="279">
        <v>126</v>
      </c>
      <c r="B132" s="95"/>
      <c r="C132" s="95"/>
      <c r="D132" s="96"/>
      <c r="E132" s="292"/>
      <c r="F132" s="97"/>
      <c r="G132" s="97"/>
      <c r="H132" s="347"/>
      <c r="I132" s="312"/>
      <c r="J132" s="276" t="e">
        <f>IF(AND(Q132="",#REF!&gt;0,#REF!&lt;5),K132,)</f>
        <v>#REF!</v>
      </c>
      <c r="K132" s="274" t="str">
        <f>IF(D132="","ZZZ9",IF(AND(#REF!&gt;0,#REF!&lt;5),D132&amp;#REF!,D132&amp;"9"))</f>
        <v>ZZZ9</v>
      </c>
      <c r="L132" s="278">
        <f t="shared" si="3"/>
        <v>999</v>
      </c>
      <c r="M132" s="311">
        <f t="shared" si="4"/>
        <v>999</v>
      </c>
      <c r="N132" s="306"/>
      <c r="O132" s="97"/>
      <c r="P132" s="114">
        <f t="shared" si="5"/>
        <v>999</v>
      </c>
      <c r="Q132" s="97"/>
    </row>
    <row r="133" spans="1:17" s="11" customFormat="1" ht="18.899999999999999" customHeight="1" x14ac:dyDescent="0.25">
      <c r="A133" s="279">
        <v>127</v>
      </c>
      <c r="B133" s="95"/>
      <c r="C133" s="95"/>
      <c r="D133" s="96"/>
      <c r="E133" s="292"/>
      <c r="F133" s="97"/>
      <c r="G133" s="97"/>
      <c r="H133" s="347"/>
      <c r="I133" s="312"/>
      <c r="J133" s="276" t="e">
        <f>IF(AND(Q133="",#REF!&gt;0,#REF!&lt;5),K133,)</f>
        <v>#REF!</v>
      </c>
      <c r="K133" s="274" t="str">
        <f>IF(D133="","ZZZ9",IF(AND(#REF!&gt;0,#REF!&lt;5),D133&amp;#REF!,D133&amp;"9"))</f>
        <v>ZZZ9</v>
      </c>
      <c r="L133" s="278">
        <f t="shared" si="3"/>
        <v>999</v>
      </c>
      <c r="M133" s="311">
        <f t="shared" si="4"/>
        <v>999</v>
      </c>
      <c r="N133" s="306"/>
      <c r="O133" s="97"/>
      <c r="P133" s="114">
        <f t="shared" si="5"/>
        <v>999</v>
      </c>
      <c r="Q133" s="97"/>
    </row>
    <row r="134" spans="1:17" s="11" customFormat="1" ht="18.899999999999999" customHeight="1" x14ac:dyDescent="0.25">
      <c r="A134" s="279">
        <v>128</v>
      </c>
      <c r="B134" s="95"/>
      <c r="C134" s="95"/>
      <c r="D134" s="96"/>
      <c r="E134" s="292"/>
      <c r="F134" s="97"/>
      <c r="G134" s="97"/>
      <c r="H134" s="347"/>
      <c r="I134" s="312"/>
      <c r="J134" s="276" t="e">
        <f>IF(AND(Q134="",#REF!&gt;0,#REF!&lt;5),K134,)</f>
        <v>#REF!</v>
      </c>
      <c r="K134" s="274" t="str">
        <f>IF(D134="","ZZZ9",IF(AND(#REF!&gt;0,#REF!&lt;5),D134&amp;#REF!,D134&amp;"9"))</f>
        <v>ZZZ9</v>
      </c>
      <c r="L134" s="278">
        <f t="shared" si="3"/>
        <v>999</v>
      </c>
      <c r="M134" s="311">
        <f t="shared" si="4"/>
        <v>999</v>
      </c>
      <c r="N134" s="306"/>
      <c r="O134" s="312"/>
      <c r="P134" s="313">
        <f t="shared" si="5"/>
        <v>999</v>
      </c>
      <c r="Q134" s="312"/>
    </row>
    <row r="135" spans="1:17" x14ac:dyDescent="0.25">
      <c r="A135" s="279">
        <v>129</v>
      </c>
      <c r="B135" s="95"/>
      <c r="C135" s="95"/>
      <c r="D135" s="96"/>
      <c r="E135" s="292"/>
      <c r="F135" s="97"/>
      <c r="G135" s="97"/>
      <c r="H135" s="347"/>
      <c r="I135" s="312"/>
      <c r="J135" s="276" t="e">
        <f>IF(AND(Q135="",#REF!&gt;0,#REF!&lt;5),K135,)</f>
        <v>#REF!</v>
      </c>
      <c r="K135" s="274" t="str">
        <f>IF(D135="","ZZZ9",IF(AND(#REF!&gt;0,#REF!&lt;5),D135&amp;#REF!,D135&amp;"9"))</f>
        <v>ZZZ9</v>
      </c>
      <c r="L135" s="278">
        <f t="shared" si="3"/>
        <v>999</v>
      </c>
      <c r="M135" s="311">
        <f t="shared" si="4"/>
        <v>999</v>
      </c>
      <c r="N135" s="306"/>
      <c r="O135" s="97"/>
      <c r="P135" s="114">
        <f t="shared" si="5"/>
        <v>999</v>
      </c>
      <c r="Q135" s="97"/>
    </row>
    <row r="136" spans="1:17" x14ac:dyDescent="0.25">
      <c r="A136" s="279">
        <v>130</v>
      </c>
      <c r="B136" s="95"/>
      <c r="C136" s="95"/>
      <c r="D136" s="96"/>
      <c r="E136" s="292"/>
      <c r="F136" s="97"/>
      <c r="G136" s="97"/>
      <c r="H136" s="347"/>
      <c r="I136" s="312"/>
      <c r="J136" s="276" t="e">
        <f>IF(AND(Q136="",#REF!&gt;0,#REF!&lt;5),K136,)</f>
        <v>#REF!</v>
      </c>
      <c r="K136" s="274" t="str">
        <f>IF(D136="","ZZZ9",IF(AND(#REF!&gt;0,#REF!&lt;5),D136&amp;#REF!,D136&amp;"9"))</f>
        <v>ZZZ9</v>
      </c>
      <c r="L136" s="278">
        <f t="shared" si="3"/>
        <v>999</v>
      </c>
      <c r="M136" s="311">
        <f t="shared" si="4"/>
        <v>999</v>
      </c>
      <c r="N136" s="306"/>
      <c r="O136" s="97"/>
      <c r="P136" s="114">
        <f t="shared" si="5"/>
        <v>999</v>
      </c>
      <c r="Q136" s="97"/>
    </row>
    <row r="137" spans="1:17" x14ac:dyDescent="0.25">
      <c r="A137" s="279">
        <v>131</v>
      </c>
      <c r="B137" s="95"/>
      <c r="C137" s="95"/>
      <c r="D137" s="96"/>
      <c r="E137" s="292"/>
      <c r="F137" s="97"/>
      <c r="G137" s="97"/>
      <c r="H137" s="347"/>
      <c r="I137" s="312"/>
      <c r="J137" s="276" t="e">
        <f>IF(AND(Q137="",#REF!&gt;0,#REF!&lt;5),K137,)</f>
        <v>#REF!</v>
      </c>
      <c r="K137" s="274" t="str">
        <f>IF(D137="","ZZZ9",IF(AND(#REF!&gt;0,#REF!&lt;5),D137&amp;#REF!,D137&amp;"9"))</f>
        <v>ZZZ9</v>
      </c>
      <c r="L137" s="278">
        <f t="shared" si="3"/>
        <v>999</v>
      </c>
      <c r="M137" s="311">
        <f t="shared" si="4"/>
        <v>999</v>
      </c>
      <c r="N137" s="306"/>
      <c r="O137" s="97"/>
      <c r="P137" s="114">
        <f t="shared" si="5"/>
        <v>999</v>
      </c>
      <c r="Q137" s="97"/>
    </row>
    <row r="138" spans="1:17" x14ac:dyDescent="0.25">
      <c r="A138" s="279">
        <v>132</v>
      </c>
      <c r="B138" s="95"/>
      <c r="C138" s="95"/>
      <c r="D138" s="96"/>
      <c r="E138" s="292"/>
      <c r="F138" s="97"/>
      <c r="G138" s="97"/>
      <c r="H138" s="347"/>
      <c r="I138" s="312"/>
      <c r="J138" s="276" t="e">
        <f>IF(AND(Q138="",#REF!&gt;0,#REF!&lt;5),K138,)</f>
        <v>#REF!</v>
      </c>
      <c r="K138" s="274" t="str">
        <f>IF(D138="","ZZZ9",IF(AND(#REF!&gt;0,#REF!&lt;5),D138&amp;#REF!,D138&amp;"9"))</f>
        <v>ZZZ9</v>
      </c>
      <c r="L138" s="278">
        <f t="shared" si="3"/>
        <v>999</v>
      </c>
      <c r="M138" s="311">
        <f t="shared" si="4"/>
        <v>999</v>
      </c>
      <c r="N138" s="306"/>
      <c r="O138" s="97"/>
      <c r="P138" s="114">
        <f t="shared" si="5"/>
        <v>999</v>
      </c>
      <c r="Q138" s="97"/>
    </row>
    <row r="139" spans="1:17" x14ac:dyDescent="0.25">
      <c r="A139" s="279">
        <v>133</v>
      </c>
      <c r="B139" s="95"/>
      <c r="C139" s="95"/>
      <c r="D139" s="96"/>
      <c r="E139" s="292"/>
      <c r="F139" s="97"/>
      <c r="G139" s="97"/>
      <c r="H139" s="347"/>
      <c r="I139" s="312"/>
      <c r="J139" s="276" t="e">
        <f>IF(AND(Q139="",#REF!&gt;0,#REF!&lt;5),K139,)</f>
        <v>#REF!</v>
      </c>
      <c r="K139" s="274" t="str">
        <f>IF(D139="","ZZZ9",IF(AND(#REF!&gt;0,#REF!&lt;5),D139&amp;#REF!,D139&amp;"9"))</f>
        <v>ZZZ9</v>
      </c>
      <c r="L139" s="278">
        <f t="shared" si="3"/>
        <v>999</v>
      </c>
      <c r="M139" s="311">
        <f t="shared" si="4"/>
        <v>999</v>
      </c>
      <c r="N139" s="306"/>
      <c r="O139" s="97"/>
      <c r="P139" s="114">
        <f t="shared" si="5"/>
        <v>999</v>
      </c>
      <c r="Q139" s="97"/>
    </row>
    <row r="140" spans="1:17" x14ac:dyDescent="0.25">
      <c r="A140" s="279">
        <v>134</v>
      </c>
      <c r="B140" s="95"/>
      <c r="C140" s="95"/>
      <c r="D140" s="96"/>
      <c r="E140" s="292"/>
      <c r="F140" s="97"/>
      <c r="G140" s="97"/>
      <c r="H140" s="347"/>
      <c r="I140" s="312"/>
      <c r="J140" s="276" t="e">
        <f>IF(AND(Q140="",#REF!&gt;0,#REF!&lt;5),K140,)</f>
        <v>#REF!</v>
      </c>
      <c r="K140" s="274" t="str">
        <f>IF(D140="","ZZZ9",IF(AND(#REF!&gt;0,#REF!&lt;5),D140&amp;#REF!,D140&amp;"9"))</f>
        <v>ZZZ9</v>
      </c>
      <c r="L140" s="278">
        <f t="shared" si="3"/>
        <v>999</v>
      </c>
      <c r="M140" s="311">
        <f t="shared" si="4"/>
        <v>999</v>
      </c>
      <c r="N140" s="306"/>
      <c r="O140" s="97"/>
      <c r="P140" s="114">
        <f t="shared" si="5"/>
        <v>999</v>
      </c>
      <c r="Q140" s="97"/>
    </row>
    <row r="141" spans="1:17" x14ac:dyDescent="0.25">
      <c r="A141" s="279">
        <v>135</v>
      </c>
      <c r="B141" s="95"/>
      <c r="C141" s="95"/>
      <c r="D141" s="96"/>
      <c r="E141" s="292"/>
      <c r="F141" s="97"/>
      <c r="G141" s="97"/>
      <c r="H141" s="347"/>
      <c r="I141" s="312"/>
      <c r="J141" s="276" t="e">
        <f>IF(AND(Q141="",#REF!&gt;0,#REF!&lt;5),K141,)</f>
        <v>#REF!</v>
      </c>
      <c r="K141" s="274" t="str">
        <f>IF(D141="","ZZZ9",IF(AND(#REF!&gt;0,#REF!&lt;5),D141&amp;#REF!,D141&amp;"9"))</f>
        <v>ZZZ9</v>
      </c>
      <c r="L141" s="278">
        <f t="shared" si="3"/>
        <v>999</v>
      </c>
      <c r="M141" s="311">
        <f t="shared" si="4"/>
        <v>999</v>
      </c>
      <c r="N141" s="306"/>
      <c r="O141" s="312"/>
      <c r="P141" s="313">
        <f t="shared" si="5"/>
        <v>999</v>
      </c>
      <c r="Q141" s="312"/>
    </row>
    <row r="142" spans="1:17" x14ac:dyDescent="0.25">
      <c r="A142" s="279">
        <v>136</v>
      </c>
      <c r="B142" s="95"/>
      <c r="C142" s="95"/>
      <c r="D142" s="96"/>
      <c r="E142" s="292"/>
      <c r="F142" s="97"/>
      <c r="G142" s="97"/>
      <c r="H142" s="347"/>
      <c r="I142" s="312"/>
      <c r="J142" s="276" t="e">
        <f>IF(AND(Q142="",#REF!&gt;0,#REF!&lt;5),K142,)</f>
        <v>#REF!</v>
      </c>
      <c r="K142" s="274" t="str">
        <f>IF(D142="","ZZZ9",IF(AND(#REF!&gt;0,#REF!&lt;5),D142&amp;#REF!,D142&amp;"9"))</f>
        <v>ZZZ9</v>
      </c>
      <c r="L142" s="278">
        <f t="shared" si="3"/>
        <v>999</v>
      </c>
      <c r="M142" s="311">
        <f t="shared" si="4"/>
        <v>999</v>
      </c>
      <c r="N142" s="306"/>
      <c r="O142" s="97"/>
      <c r="P142" s="114">
        <f t="shared" si="5"/>
        <v>999</v>
      </c>
      <c r="Q142" s="97"/>
    </row>
    <row r="143" spans="1:17" x14ac:dyDescent="0.25">
      <c r="A143" s="279">
        <v>137</v>
      </c>
      <c r="B143" s="95"/>
      <c r="C143" s="95"/>
      <c r="D143" s="96"/>
      <c r="E143" s="292"/>
      <c r="F143" s="97"/>
      <c r="G143" s="97"/>
      <c r="H143" s="347"/>
      <c r="I143" s="312"/>
      <c r="J143" s="276" t="e">
        <f>IF(AND(Q143="",#REF!&gt;0,#REF!&lt;5),K143,)</f>
        <v>#REF!</v>
      </c>
      <c r="K143" s="274" t="str">
        <f>IF(D143="","ZZZ9",IF(AND(#REF!&gt;0,#REF!&lt;5),D143&amp;#REF!,D143&amp;"9"))</f>
        <v>ZZZ9</v>
      </c>
      <c r="L143" s="278">
        <f t="shared" si="3"/>
        <v>999</v>
      </c>
      <c r="M143" s="311">
        <f t="shared" si="4"/>
        <v>999</v>
      </c>
      <c r="N143" s="306"/>
      <c r="O143" s="97"/>
      <c r="P143" s="114">
        <f t="shared" si="5"/>
        <v>999</v>
      </c>
      <c r="Q143" s="97"/>
    </row>
    <row r="144" spans="1:17" x14ac:dyDescent="0.25">
      <c r="A144" s="279">
        <v>138</v>
      </c>
      <c r="B144" s="95"/>
      <c r="C144" s="95"/>
      <c r="D144" s="96"/>
      <c r="E144" s="292"/>
      <c r="F144" s="97"/>
      <c r="G144" s="97"/>
      <c r="H144" s="347"/>
      <c r="I144" s="312"/>
      <c r="J144" s="276" t="e">
        <f>IF(AND(Q144="",#REF!&gt;0,#REF!&lt;5),K144,)</f>
        <v>#REF!</v>
      </c>
      <c r="K144" s="274" t="str">
        <f>IF(D144="","ZZZ9",IF(AND(#REF!&gt;0,#REF!&lt;5),D144&amp;#REF!,D144&amp;"9"))</f>
        <v>ZZZ9</v>
      </c>
      <c r="L144" s="278">
        <f t="shared" si="3"/>
        <v>999</v>
      </c>
      <c r="M144" s="311">
        <f t="shared" si="4"/>
        <v>999</v>
      </c>
      <c r="N144" s="306"/>
      <c r="O144" s="97"/>
      <c r="P144" s="114">
        <f t="shared" si="5"/>
        <v>999</v>
      </c>
      <c r="Q144" s="97"/>
    </row>
    <row r="145" spans="1:17" x14ac:dyDescent="0.25">
      <c r="A145" s="279">
        <v>139</v>
      </c>
      <c r="B145" s="95"/>
      <c r="C145" s="95"/>
      <c r="D145" s="96"/>
      <c r="E145" s="292"/>
      <c r="F145" s="97"/>
      <c r="G145" s="97"/>
      <c r="H145" s="347"/>
      <c r="I145" s="312"/>
      <c r="J145" s="276" t="e">
        <f>IF(AND(Q145="",#REF!&gt;0,#REF!&lt;5),K145,)</f>
        <v>#REF!</v>
      </c>
      <c r="K145" s="274" t="str">
        <f>IF(D145="","ZZZ9",IF(AND(#REF!&gt;0,#REF!&lt;5),D145&amp;#REF!,D145&amp;"9"))</f>
        <v>ZZZ9</v>
      </c>
      <c r="L145" s="278">
        <f t="shared" si="3"/>
        <v>999</v>
      </c>
      <c r="M145" s="311">
        <f t="shared" si="4"/>
        <v>999</v>
      </c>
      <c r="N145" s="306"/>
      <c r="O145" s="97"/>
      <c r="P145" s="114">
        <f t="shared" si="5"/>
        <v>999</v>
      </c>
      <c r="Q145" s="97"/>
    </row>
    <row r="146" spans="1:17" x14ac:dyDescent="0.25">
      <c r="A146" s="279">
        <v>140</v>
      </c>
      <c r="B146" s="95"/>
      <c r="C146" s="95"/>
      <c r="D146" s="96"/>
      <c r="E146" s="292"/>
      <c r="F146" s="97"/>
      <c r="G146" s="97"/>
      <c r="H146" s="347"/>
      <c r="I146" s="312"/>
      <c r="J146" s="276" t="e">
        <f>IF(AND(Q146="",#REF!&gt;0,#REF!&lt;5),K146,)</f>
        <v>#REF!</v>
      </c>
      <c r="K146" s="274" t="str">
        <f>IF(D146="","ZZZ9",IF(AND(#REF!&gt;0,#REF!&lt;5),D146&amp;#REF!,D146&amp;"9"))</f>
        <v>ZZZ9</v>
      </c>
      <c r="L146" s="278">
        <f t="shared" si="3"/>
        <v>999</v>
      </c>
      <c r="M146" s="311">
        <f t="shared" si="4"/>
        <v>999</v>
      </c>
      <c r="N146" s="306"/>
      <c r="O146" s="97"/>
      <c r="P146" s="114">
        <f t="shared" si="5"/>
        <v>999</v>
      </c>
      <c r="Q146" s="97"/>
    </row>
    <row r="147" spans="1:17" x14ac:dyDescent="0.25">
      <c r="A147" s="279">
        <v>141</v>
      </c>
      <c r="B147" s="95"/>
      <c r="C147" s="95"/>
      <c r="D147" s="96"/>
      <c r="E147" s="292"/>
      <c r="F147" s="97"/>
      <c r="G147" s="97"/>
      <c r="H147" s="347"/>
      <c r="I147" s="312"/>
      <c r="J147" s="276" t="e">
        <f>IF(AND(Q147="",#REF!&gt;0,#REF!&lt;5),K147,)</f>
        <v>#REF!</v>
      </c>
      <c r="K147" s="274" t="str">
        <f>IF(D147="","ZZZ9",IF(AND(#REF!&gt;0,#REF!&lt;5),D147&amp;#REF!,D147&amp;"9"))</f>
        <v>ZZZ9</v>
      </c>
      <c r="L147" s="278">
        <f t="shared" si="3"/>
        <v>999</v>
      </c>
      <c r="M147" s="311">
        <f t="shared" si="4"/>
        <v>999</v>
      </c>
      <c r="N147" s="306"/>
      <c r="O147" s="97"/>
      <c r="P147" s="114">
        <f t="shared" si="5"/>
        <v>999</v>
      </c>
      <c r="Q147" s="97"/>
    </row>
    <row r="148" spans="1:17" x14ac:dyDescent="0.25">
      <c r="A148" s="279">
        <v>142</v>
      </c>
      <c r="B148" s="95"/>
      <c r="C148" s="95"/>
      <c r="D148" s="96"/>
      <c r="E148" s="292"/>
      <c r="F148" s="97"/>
      <c r="G148" s="97"/>
      <c r="H148" s="347"/>
      <c r="I148" s="312"/>
      <c r="J148" s="276" t="e">
        <f>IF(AND(Q148="",#REF!&gt;0,#REF!&lt;5),K148,)</f>
        <v>#REF!</v>
      </c>
      <c r="K148" s="274" t="str">
        <f>IF(D148="","ZZZ9",IF(AND(#REF!&gt;0,#REF!&lt;5),D148&amp;#REF!,D148&amp;"9"))</f>
        <v>ZZZ9</v>
      </c>
      <c r="L148" s="278">
        <f t="shared" si="3"/>
        <v>999</v>
      </c>
      <c r="M148" s="311">
        <f t="shared" si="4"/>
        <v>999</v>
      </c>
      <c r="N148" s="306"/>
      <c r="O148" s="312"/>
      <c r="P148" s="313">
        <f t="shared" si="5"/>
        <v>999</v>
      </c>
      <c r="Q148" s="312"/>
    </row>
    <row r="149" spans="1:17" x14ac:dyDescent="0.25">
      <c r="A149" s="279">
        <v>143</v>
      </c>
      <c r="B149" s="95"/>
      <c r="C149" s="95"/>
      <c r="D149" s="96"/>
      <c r="E149" s="292"/>
      <c r="F149" s="97"/>
      <c r="G149" s="97"/>
      <c r="H149" s="347"/>
      <c r="I149" s="312"/>
      <c r="J149" s="276" t="e">
        <f>IF(AND(Q149="",#REF!&gt;0,#REF!&lt;5),K149,)</f>
        <v>#REF!</v>
      </c>
      <c r="K149" s="274" t="str">
        <f>IF(D149="","ZZZ9",IF(AND(#REF!&gt;0,#REF!&lt;5),D149&amp;#REF!,D149&amp;"9"))</f>
        <v>ZZZ9</v>
      </c>
      <c r="L149" s="278">
        <f t="shared" si="3"/>
        <v>999</v>
      </c>
      <c r="M149" s="311">
        <f t="shared" si="4"/>
        <v>999</v>
      </c>
      <c r="N149" s="306"/>
      <c r="O149" s="97"/>
      <c r="P149" s="114">
        <f t="shared" si="5"/>
        <v>999</v>
      </c>
      <c r="Q149" s="97"/>
    </row>
    <row r="150" spans="1:17" x14ac:dyDescent="0.25">
      <c r="A150" s="279">
        <v>144</v>
      </c>
      <c r="B150" s="95"/>
      <c r="C150" s="95"/>
      <c r="D150" s="96"/>
      <c r="E150" s="292"/>
      <c r="F150" s="97"/>
      <c r="G150" s="97"/>
      <c r="H150" s="347"/>
      <c r="I150" s="312"/>
      <c r="J150" s="276" t="e">
        <f>IF(AND(Q150="",#REF!&gt;0,#REF!&lt;5),K150,)</f>
        <v>#REF!</v>
      </c>
      <c r="K150" s="274" t="str">
        <f>IF(D150="","ZZZ9",IF(AND(#REF!&gt;0,#REF!&lt;5),D150&amp;#REF!,D150&amp;"9"))</f>
        <v>ZZZ9</v>
      </c>
      <c r="L150" s="278">
        <f t="shared" si="3"/>
        <v>999</v>
      </c>
      <c r="M150" s="311">
        <f t="shared" si="4"/>
        <v>999</v>
      </c>
      <c r="N150" s="306"/>
      <c r="O150" s="97"/>
      <c r="P150" s="114">
        <f t="shared" si="5"/>
        <v>999</v>
      </c>
      <c r="Q150" s="97"/>
    </row>
    <row r="151" spans="1:17" x14ac:dyDescent="0.25">
      <c r="A151" s="279">
        <v>145</v>
      </c>
      <c r="B151" s="95"/>
      <c r="C151" s="95"/>
      <c r="D151" s="96"/>
      <c r="E151" s="292"/>
      <c r="F151" s="97"/>
      <c r="G151" s="97"/>
      <c r="H151" s="347"/>
      <c r="I151" s="312"/>
      <c r="J151" s="276" t="e">
        <f>IF(AND(Q151="",#REF!&gt;0,#REF!&lt;5),K151,)</f>
        <v>#REF!</v>
      </c>
      <c r="K151" s="274" t="str">
        <f>IF(D151="","ZZZ9",IF(AND(#REF!&gt;0,#REF!&lt;5),D151&amp;#REF!,D151&amp;"9"))</f>
        <v>ZZZ9</v>
      </c>
      <c r="L151" s="278">
        <f t="shared" si="3"/>
        <v>999</v>
      </c>
      <c r="M151" s="311">
        <f t="shared" si="4"/>
        <v>999</v>
      </c>
      <c r="N151" s="306"/>
      <c r="O151" s="97"/>
      <c r="P151" s="114">
        <f t="shared" si="5"/>
        <v>999</v>
      </c>
      <c r="Q151" s="97"/>
    </row>
    <row r="152" spans="1:17" x14ac:dyDescent="0.25">
      <c r="A152" s="279">
        <v>146</v>
      </c>
      <c r="B152" s="95"/>
      <c r="C152" s="95"/>
      <c r="D152" s="96"/>
      <c r="E152" s="292"/>
      <c r="F152" s="97"/>
      <c r="G152" s="97"/>
      <c r="H152" s="347"/>
      <c r="I152" s="312"/>
      <c r="J152" s="276" t="e">
        <f>IF(AND(Q152="",#REF!&gt;0,#REF!&lt;5),K152,)</f>
        <v>#REF!</v>
      </c>
      <c r="K152" s="274" t="str">
        <f>IF(D152="","ZZZ9",IF(AND(#REF!&gt;0,#REF!&lt;5),D152&amp;#REF!,D152&amp;"9"))</f>
        <v>ZZZ9</v>
      </c>
      <c r="L152" s="278">
        <f t="shared" si="3"/>
        <v>999</v>
      </c>
      <c r="M152" s="311">
        <f t="shared" si="4"/>
        <v>999</v>
      </c>
      <c r="N152" s="306"/>
      <c r="O152" s="97"/>
      <c r="P152" s="114">
        <f t="shared" si="5"/>
        <v>999</v>
      </c>
      <c r="Q152" s="97"/>
    </row>
    <row r="153" spans="1:17" x14ac:dyDescent="0.25">
      <c r="A153" s="279">
        <v>147</v>
      </c>
      <c r="B153" s="95"/>
      <c r="C153" s="95"/>
      <c r="D153" s="96"/>
      <c r="E153" s="292"/>
      <c r="F153" s="97"/>
      <c r="G153" s="97"/>
      <c r="H153" s="347"/>
      <c r="I153" s="312"/>
      <c r="J153" s="276" t="e">
        <f>IF(AND(Q153="",#REF!&gt;0,#REF!&lt;5),K153,)</f>
        <v>#REF!</v>
      </c>
      <c r="K153" s="274" t="str">
        <f>IF(D153="","ZZZ9",IF(AND(#REF!&gt;0,#REF!&lt;5),D153&amp;#REF!,D153&amp;"9"))</f>
        <v>ZZZ9</v>
      </c>
      <c r="L153" s="278">
        <f t="shared" si="3"/>
        <v>999</v>
      </c>
      <c r="M153" s="311">
        <f t="shared" si="4"/>
        <v>999</v>
      </c>
      <c r="N153" s="306"/>
      <c r="O153" s="97"/>
      <c r="P153" s="114">
        <f t="shared" si="5"/>
        <v>999</v>
      </c>
      <c r="Q153" s="97"/>
    </row>
    <row r="154" spans="1:17" x14ac:dyDescent="0.25">
      <c r="A154" s="279">
        <v>148</v>
      </c>
      <c r="B154" s="95"/>
      <c r="C154" s="95"/>
      <c r="D154" s="96"/>
      <c r="E154" s="292"/>
      <c r="F154" s="97"/>
      <c r="G154" s="97"/>
      <c r="H154" s="347"/>
      <c r="I154" s="312"/>
      <c r="J154" s="276" t="e">
        <f>IF(AND(Q154="",#REF!&gt;0,#REF!&lt;5),K154,)</f>
        <v>#REF!</v>
      </c>
      <c r="K154" s="274" t="str">
        <f>IF(D154="","ZZZ9",IF(AND(#REF!&gt;0,#REF!&lt;5),D154&amp;#REF!,D154&amp;"9"))</f>
        <v>ZZZ9</v>
      </c>
      <c r="L154" s="278">
        <f t="shared" si="3"/>
        <v>999</v>
      </c>
      <c r="M154" s="311">
        <f t="shared" si="4"/>
        <v>999</v>
      </c>
      <c r="N154" s="306"/>
      <c r="O154" s="97"/>
      <c r="P154" s="114">
        <f t="shared" si="5"/>
        <v>999</v>
      </c>
      <c r="Q154" s="97"/>
    </row>
    <row r="155" spans="1:17" x14ac:dyDescent="0.25">
      <c r="A155" s="279">
        <v>149</v>
      </c>
      <c r="B155" s="95"/>
      <c r="C155" s="95"/>
      <c r="D155" s="96"/>
      <c r="E155" s="292"/>
      <c r="F155" s="97"/>
      <c r="G155" s="97"/>
      <c r="H155" s="347"/>
      <c r="I155" s="312"/>
      <c r="J155" s="276" t="e">
        <f>IF(AND(Q155="",#REF!&gt;0,#REF!&lt;5),K155,)</f>
        <v>#REF!</v>
      </c>
      <c r="K155" s="274" t="str">
        <f>IF(D155="","ZZZ9",IF(AND(#REF!&gt;0,#REF!&lt;5),D155&amp;#REF!,D155&amp;"9"))</f>
        <v>ZZZ9</v>
      </c>
      <c r="L155" s="278">
        <f t="shared" si="3"/>
        <v>999</v>
      </c>
      <c r="M155" s="311">
        <f t="shared" si="4"/>
        <v>999</v>
      </c>
      <c r="N155" s="306"/>
      <c r="O155" s="97"/>
      <c r="P155" s="114">
        <f t="shared" si="5"/>
        <v>999</v>
      </c>
      <c r="Q155" s="97"/>
    </row>
    <row r="156" spans="1:17" x14ac:dyDescent="0.25">
      <c r="A156" s="279">
        <v>150</v>
      </c>
      <c r="B156" s="95"/>
      <c r="C156" s="95"/>
      <c r="D156" s="96"/>
      <c r="E156" s="292"/>
      <c r="F156" s="97"/>
      <c r="G156" s="97"/>
      <c r="H156" s="347"/>
      <c r="I156" s="312"/>
      <c r="J156" s="276" t="e">
        <f>IF(AND(Q156="",#REF!&gt;0,#REF!&lt;5),K156,)</f>
        <v>#REF!</v>
      </c>
      <c r="K156" s="274" t="str">
        <f>IF(D156="","ZZZ9",IF(AND(#REF!&gt;0,#REF!&lt;5),D156&amp;#REF!,D156&amp;"9"))</f>
        <v>ZZZ9</v>
      </c>
      <c r="L156" s="278">
        <f t="shared" si="3"/>
        <v>999</v>
      </c>
      <c r="M156" s="311">
        <f t="shared" si="4"/>
        <v>999</v>
      </c>
      <c r="N156" s="306"/>
      <c r="O156" s="97"/>
      <c r="P156" s="114">
        <f t="shared" si="5"/>
        <v>999</v>
      </c>
      <c r="Q156" s="97"/>
    </row>
  </sheetData>
  <conditionalFormatting sqref="A7:A37 A38:D156">
    <cfRule type="expression" dxfId="42" priority="18" stopIfTrue="1">
      <formula>$Q7&gt;=1</formula>
    </cfRule>
  </conditionalFormatting>
  <conditionalFormatting sqref="B28:C29">
    <cfRule type="expression" dxfId="41" priority="1" stopIfTrue="1">
      <formula>$S28&gt;=1</formula>
    </cfRule>
  </conditionalFormatting>
  <conditionalFormatting sqref="B7:D10">
    <cfRule type="expression" dxfId="40" priority="4" stopIfTrue="1">
      <formula>$S7&gt;=1</formula>
    </cfRule>
  </conditionalFormatting>
  <conditionalFormatting sqref="D17">
    <cfRule type="expression" dxfId="39" priority="3" stopIfTrue="1">
      <formula>$S17&gt;=1</formula>
    </cfRule>
  </conditionalFormatting>
  <conditionalFormatting sqref="D29">
    <cfRule type="expression" dxfId="38" priority="2" stopIfTrue="1">
      <formula>$S28&gt;=1</formula>
    </cfRule>
  </conditionalFormatting>
  <conditionalFormatting sqref="E7:E14">
    <cfRule type="expression" dxfId="37" priority="10" stopIfTrue="1">
      <formula>AND(ROUNDDOWN(($A$4-E7)/365.25,0)&lt;=13,G7&lt;&gt;"OK")</formula>
    </cfRule>
    <cfRule type="expression" dxfId="36" priority="11" stopIfTrue="1">
      <formula>AND(ROUNDDOWN(($A$4-E7)/365.25,0)&lt;=14,G7&lt;&gt;"OK")</formula>
    </cfRule>
    <cfRule type="expression" dxfId="35" priority="12" stopIfTrue="1">
      <formula>AND(ROUNDDOWN(($A$4-E7)/365.25,0)&lt;=17,G7&lt;&gt;"OK")</formula>
    </cfRule>
    <cfRule type="expression" dxfId="34" priority="15" stopIfTrue="1">
      <formula>AND(ROUNDDOWN(($A$4-E7)/365.25,0)&lt;=13,G7&lt;&gt;"OK")</formula>
    </cfRule>
    <cfRule type="expression" dxfId="33" priority="16" stopIfTrue="1">
      <formula>AND(ROUNDDOWN(($A$4-E7)/365.25,0)&lt;=14,G7&lt;&gt;"OK")</formula>
    </cfRule>
    <cfRule type="expression" dxfId="32" priority="17" stopIfTrue="1">
      <formula>AND(ROUNDDOWN(($A$4-E7)/365.25,0)&lt;=17,G7&lt;&gt;"OK")</formula>
    </cfRule>
  </conditionalFormatting>
  <conditionalFormatting sqref="E7:E27 E29:E37">
    <cfRule type="expression" dxfId="31" priority="6" stopIfTrue="1">
      <formula>AND(ROUNDDOWN(($A$4-E7)/365.25,0)&lt;=13,G7&lt;&gt;"OK")</formula>
    </cfRule>
    <cfRule type="expression" dxfId="30" priority="7" stopIfTrue="1">
      <formula>AND(ROUNDDOWN(($A$4-E7)/365.25,0)&lt;=14,G7&lt;&gt;"OK")</formula>
    </cfRule>
    <cfRule type="expression" dxfId="29" priority="8" stopIfTrue="1">
      <formula>AND(ROUNDDOWN(($A$4-E7)/365.25,0)&lt;=17,G7&lt;&gt;"OK")</formula>
    </cfRule>
  </conditionalFormatting>
  <conditionalFormatting sqref="E7:E156">
    <cfRule type="expression" dxfId="28" priority="20" stopIfTrue="1">
      <formula>AND(ROUNDDOWN(($A$4-E7)/365.25,0)&lt;=13,G7&lt;&gt;"OK")</formula>
    </cfRule>
    <cfRule type="expression" dxfId="27" priority="21" stopIfTrue="1">
      <formula>AND(ROUNDDOWN(($A$4-E7)/365.25,0)&lt;=14,G7&lt;&gt;"OK")</formula>
    </cfRule>
    <cfRule type="expression" dxfId="26" priority="22" stopIfTrue="1">
      <formula>AND(ROUNDDOWN(($A$4-E7)/365.25,0)&lt;=17,G7&lt;&gt;"OK")</formula>
    </cfRule>
  </conditionalFormatting>
  <conditionalFormatting sqref="J7:J156">
    <cfRule type="cellIs" dxfId="25" priority="14"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0">
    <tabColor indexed="11"/>
    <pageSetUpPr fitToPage="1"/>
  </sheetPr>
  <dimension ref="A1:AK79"/>
  <sheetViews>
    <sheetView showGridLines="0" showZeros="0" workbookViewId="0">
      <selection activeCell="V1" sqref="V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118"/>
      <c r="I1" s="262"/>
      <c r="J1" s="119"/>
      <c r="K1" s="289"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E2" s="310" t="str">
        <f>Altalanos!$D$8</f>
        <v>5 fiú B elo</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3">
      <c r="A4" s="400" t="str">
        <f>Altalanos!$A$10</f>
        <v>2024.05.27-06.01.</v>
      </c>
      <c r="B4" s="400"/>
      <c r="C4" s="400"/>
      <c r="D4" s="283"/>
      <c r="E4" s="123"/>
      <c r="F4" s="123"/>
      <c r="G4" s="123" t="str">
        <f>Altalanos!$C$10</f>
        <v>Balatonboglár</v>
      </c>
      <c r="H4" s="91"/>
      <c r="I4" s="123"/>
      <c r="J4" s="124"/>
      <c r="K4" s="125"/>
      <c r="L4" s="124"/>
      <c r="M4" s="126"/>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117</v>
      </c>
      <c r="N5" s="130"/>
      <c r="O5" s="128" t="s">
        <v>116</v>
      </c>
      <c r="P5" s="130"/>
      <c r="Q5" s="128" t="s">
        <v>115</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3">
      <c r="A6" s="132"/>
      <c r="B6" s="332"/>
      <c r="C6" s="332"/>
      <c r="D6" s="332"/>
      <c r="E6" s="332"/>
      <c r="F6" s="331" t="str">
        <f>IF(Y3="","",CONCATENATE(AH1," / ",AG1," pont"))</f>
        <v/>
      </c>
      <c r="G6" s="333"/>
      <c r="H6" s="5"/>
      <c r="I6" s="333"/>
      <c r="J6" s="334"/>
      <c r="K6" s="332" t="str">
        <f>IF(Y3="","",CONCATENATE(AF1," pont"))</f>
        <v/>
      </c>
      <c r="L6" s="334"/>
      <c r="M6" s="332" t="str">
        <f>IF(Y3="","",CONCATENATE(AE1," pont"))</f>
        <v/>
      </c>
      <c r="N6" s="334"/>
      <c r="O6" s="332" t="str">
        <f>IF(Y3="","",CONCATENATE(AD1," pont"))</f>
        <v/>
      </c>
      <c r="P6" s="334"/>
      <c r="Q6" s="332" t="str">
        <f>IF(Y3="","",CONCATENATE(AC1," pont"))</f>
        <v/>
      </c>
      <c r="R6" s="339"/>
      <c r="Y6" s="328"/>
      <c r="Z6" s="328"/>
      <c r="AA6" s="328" t="s">
        <v>129</v>
      </c>
      <c r="AB6" s="336">
        <v>150</v>
      </c>
      <c r="AC6" s="336">
        <v>120</v>
      </c>
      <c r="AD6" s="336">
        <v>90</v>
      </c>
      <c r="AE6" s="336">
        <v>60</v>
      </c>
      <c r="AF6" s="336">
        <v>40</v>
      </c>
      <c r="AG6" s="336">
        <v>25</v>
      </c>
      <c r="AH6" s="336">
        <v>10</v>
      </c>
      <c r="AI6"/>
      <c r="AJ6"/>
      <c r="AK6"/>
    </row>
    <row r="7" spans="1:37" s="34" customFormat="1" ht="10.5" customHeight="1" x14ac:dyDescent="0.25">
      <c r="A7" s="133">
        <v>1</v>
      </c>
      <c r="B7" s="271">
        <f>IF($E7="","",VLOOKUP($E7,'Fiú 5B ELO'!$A$7:$O$48,14))</f>
        <v>0</v>
      </c>
      <c r="C7" s="271">
        <f>IF($E7="","",VLOOKUP($E7,'Fiú 5B ELO'!$A$7:$O$48,15))</f>
        <v>0</v>
      </c>
      <c r="D7" s="295">
        <f>IF($E7="","",VLOOKUP($E7,'Fiú 5B ELO'!$A$7:$O$48,5))</f>
        <v>0</v>
      </c>
      <c r="E7" s="134">
        <v>1</v>
      </c>
      <c r="F7" s="135" t="str">
        <f>UPPER(IF($E7="","",VLOOKUP($E7,'Fiú 5B ELO'!$A$7:$O$48,2)))</f>
        <v>BENCSIK</v>
      </c>
      <c r="G7" s="135" t="str">
        <f>IF($E7="","",VLOOKUP($E7,'Fiú 5B ELO'!$A$7:$O$48,3))</f>
        <v>József Benedek</v>
      </c>
      <c r="H7" s="135"/>
      <c r="I7" s="135" t="str">
        <f>IF($E7="","",VLOOKUP($E7,'Fiú 5B ELO'!$A$7:$O$48,4))</f>
        <v>Mercedes-Benz Általános Iskola és Gimnázium Kecskemét</v>
      </c>
      <c r="J7" s="137"/>
      <c r="K7" s="136"/>
      <c r="L7" s="136"/>
      <c r="M7" s="136"/>
      <c r="N7" s="136"/>
      <c r="O7" s="139"/>
      <c r="P7" s="140"/>
      <c r="Q7" s="141"/>
      <c r="R7" s="142"/>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6" customHeight="1" x14ac:dyDescent="0.25">
      <c r="A8" s="145"/>
      <c r="B8" s="308"/>
      <c r="C8" s="308"/>
      <c r="D8" s="304"/>
      <c r="E8" s="146"/>
      <c r="F8" s="147"/>
      <c r="G8" s="147"/>
      <c r="H8" s="148"/>
      <c r="I8" s="149" t="s">
        <v>0</v>
      </c>
      <c r="J8" s="150" t="s">
        <v>423</v>
      </c>
      <c r="K8" s="151" t="str">
        <f>UPPER(IF(OR(J8="a",J8="as"),F7,IF(OR(J8="b",J8="bs"),F9,)))</f>
        <v>BENCSIK</v>
      </c>
      <c r="L8" s="151"/>
      <c r="M8" s="136"/>
      <c r="N8" s="136"/>
      <c r="O8" s="139"/>
      <c r="P8" s="140"/>
      <c r="Q8" s="141"/>
      <c r="R8" s="142"/>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6" customHeight="1" x14ac:dyDescent="0.25">
      <c r="A9" s="145">
        <v>2</v>
      </c>
      <c r="B9" s="271" t="str">
        <f>IF($E9="","",VLOOKUP($E9,'Fiú 5B ELO'!$A$7:$O$48,14))</f>
        <v/>
      </c>
      <c r="C9" s="271" t="str">
        <f>IF($E9="","",VLOOKUP($E9,'Fiú 5B ELO'!$A$7:$O$48,15))</f>
        <v/>
      </c>
      <c r="D9" s="295" t="str">
        <f>IF($E9="","",VLOOKUP($E9,'Fiú 5B ELO'!$A$7:$O$48,5))</f>
        <v/>
      </c>
      <c r="E9" s="134"/>
      <c r="F9" s="388" t="s">
        <v>424</v>
      </c>
      <c r="G9" s="322" t="str">
        <f>IF($E9="","",VLOOKUP($E9,'Fiú 5B ELO'!$A$7:$O$48,3))</f>
        <v/>
      </c>
      <c r="H9" s="322"/>
      <c r="I9" s="322" t="str">
        <f>IF($E9="","",VLOOKUP($E9,'Fiú 5B ELO'!$A$7:$O$48,4))</f>
        <v/>
      </c>
      <c r="J9" s="154"/>
      <c r="K9" s="136"/>
      <c r="L9" s="155"/>
      <c r="M9" s="136"/>
      <c r="N9" s="136"/>
      <c r="O9" s="139"/>
      <c r="P9" s="140"/>
      <c r="Q9" s="141"/>
      <c r="R9" s="142"/>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6" customHeight="1" x14ac:dyDescent="0.25">
      <c r="A10" s="145"/>
      <c r="B10" s="308"/>
      <c r="C10" s="308"/>
      <c r="D10" s="304"/>
      <c r="E10" s="156"/>
      <c r="F10" s="323"/>
      <c r="G10" s="323"/>
      <c r="H10" s="324"/>
      <c r="I10" s="323"/>
      <c r="J10" s="157"/>
      <c r="K10" s="149" t="s">
        <v>0</v>
      </c>
      <c r="L10" s="158"/>
      <c r="M10" s="151" t="str">
        <f>UPPER(IF(OR(L10="a",L10="as"),K8,IF(OR(L10="b",L10="bs"),K12,)))</f>
        <v/>
      </c>
      <c r="N10" s="159"/>
      <c r="O10" s="160"/>
      <c r="P10" s="160"/>
      <c r="Q10" s="141"/>
      <c r="R10" s="142"/>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5">
      <c r="A11" s="145">
        <v>3</v>
      </c>
      <c r="B11" s="271">
        <f>IF($E11="","",VLOOKUP($E11,'Fiú 5B ELO'!$A$7:$O$48,14))</f>
        <v>0</v>
      </c>
      <c r="C11" s="271">
        <f>IF($E11="","",VLOOKUP($E11,'Fiú 5B ELO'!$A$7:$O$48,15))</f>
        <v>0</v>
      </c>
      <c r="D11" s="295">
        <f>IF($E11="","",VLOOKUP($E11,'Fiú 5B ELO'!$A$7:$O$48,5))</f>
        <v>0</v>
      </c>
      <c r="E11" s="134">
        <v>22</v>
      </c>
      <c r="F11" s="322" t="str">
        <f>UPPER(IF($E11="","",VLOOKUP($E11,'Fiú 5B ELO'!$A$7:$O$48,2)))</f>
        <v>BALOGH</v>
      </c>
      <c r="G11" s="322" t="str">
        <f>IF($E11="","",VLOOKUP($E11,'Fiú 5B ELO'!$A$7:$O$48,3))</f>
        <v>Balázs</v>
      </c>
      <c r="H11" s="322"/>
      <c r="I11" s="322" t="str">
        <f>IF($E11="","",VLOOKUP($E11,'Fiú 5B ELO'!$A$7:$O$48,4))</f>
        <v>Sashegyi Sándor Ált. Isk.</v>
      </c>
      <c r="J11" s="137"/>
      <c r="K11" s="136"/>
      <c r="L11" s="161"/>
      <c r="M11" s="136"/>
      <c r="N11" s="162"/>
      <c r="O11" s="160"/>
      <c r="P11" s="160"/>
      <c r="Q11" s="141"/>
      <c r="R11" s="142"/>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5">
      <c r="A12" s="145"/>
      <c r="B12" s="308"/>
      <c r="C12" s="308"/>
      <c r="D12" s="304"/>
      <c r="E12" s="156"/>
      <c r="F12" s="323"/>
      <c r="G12" s="323"/>
      <c r="H12" s="324"/>
      <c r="I12" s="325" t="s">
        <v>0</v>
      </c>
      <c r="J12" s="150"/>
      <c r="K12" s="151" t="str">
        <f>UPPER(IF(OR(J12="a",J12="as"),F11,IF(OR(J12="b",J12="bs"),F13,)))</f>
        <v/>
      </c>
      <c r="L12" s="163"/>
      <c r="M12" s="136"/>
      <c r="N12" s="162"/>
      <c r="O12" s="160"/>
      <c r="P12" s="160"/>
      <c r="Q12" s="141"/>
      <c r="R12" s="142"/>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5">
      <c r="A13" s="145">
        <v>4</v>
      </c>
      <c r="B13" s="271">
        <f>IF($E13="","",VLOOKUP($E13,'Fiú 5B ELO'!$A$7:$O$48,14))</f>
        <v>0</v>
      </c>
      <c r="C13" s="271">
        <f>IF($E13="","",VLOOKUP($E13,'Fiú 5B ELO'!$A$7:$O$48,15))</f>
        <v>0</v>
      </c>
      <c r="D13" s="295">
        <f>IF($E13="","",VLOOKUP($E13,'Fiú 5B ELO'!$A$7:$O$48,5))</f>
        <v>0</v>
      </c>
      <c r="E13" s="134">
        <v>16</v>
      </c>
      <c r="F13" s="322" t="str">
        <f>UPPER(IF($E13="","",VLOOKUP($E13,'Fiú 5B ELO'!$A$7:$O$48,2)))</f>
        <v>TELL</v>
      </c>
      <c r="G13" s="322" t="str">
        <f>IF($E13="","",VLOOKUP($E13,'Fiú 5B ELO'!$A$7:$O$48,3))</f>
        <v>Bálint</v>
      </c>
      <c r="H13" s="322"/>
      <c r="I13" s="322" t="str">
        <f>IF($E13="","",VLOOKUP($E13,'Fiú 5B ELO'!$A$7:$O$48,4))</f>
        <v>Gyöngyösi Kálváriaparti Sport- és Általános Iskola</v>
      </c>
      <c r="J13" s="164"/>
      <c r="K13" s="136"/>
      <c r="L13" s="136"/>
      <c r="M13" s="136"/>
      <c r="N13" s="162"/>
      <c r="O13" s="160"/>
      <c r="P13" s="160"/>
      <c r="Q13" s="141"/>
      <c r="R13" s="142"/>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5">
      <c r="A14" s="145"/>
      <c r="B14" s="308"/>
      <c r="C14" s="308"/>
      <c r="D14" s="304"/>
      <c r="E14" s="156"/>
      <c r="F14" s="323"/>
      <c r="G14" s="323"/>
      <c r="H14" s="324"/>
      <c r="I14" s="323"/>
      <c r="J14" s="157"/>
      <c r="K14" s="136"/>
      <c r="L14" s="136"/>
      <c r="M14" s="149" t="s">
        <v>0</v>
      </c>
      <c r="N14" s="158"/>
      <c r="O14" s="151" t="str">
        <f>UPPER(IF(OR(N14="a",N14="as"),M10,IF(OR(N14="b",N14="bs"),M18,)))</f>
        <v/>
      </c>
      <c r="P14" s="159"/>
      <c r="Q14" s="141"/>
      <c r="R14" s="142"/>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5">
      <c r="A15" s="145">
        <v>5</v>
      </c>
      <c r="B15" s="271">
        <f>IF($E15="","",VLOOKUP($E15,'Fiú 5B ELO'!$A$7:$O$48,14))</f>
        <v>0</v>
      </c>
      <c r="C15" s="271">
        <f>IF($E15="","",VLOOKUP($E15,'Fiú 5B ELO'!$A$7:$O$48,15))</f>
        <v>0</v>
      </c>
      <c r="D15" s="295">
        <f>IF($E15="","",VLOOKUP($E15,'Fiú 5B ELO'!$A$7:$O$48,5))</f>
        <v>0</v>
      </c>
      <c r="E15" s="134">
        <v>26</v>
      </c>
      <c r="F15" s="322" t="str">
        <f>UPPER(IF($E15="","",VLOOKUP($E15,'Fiú 5B ELO'!$A$7:$O$48,2)))</f>
        <v>DOMONYAI</v>
      </c>
      <c r="G15" s="322" t="str">
        <f>IF($E15="","",VLOOKUP($E15,'Fiú 5B ELO'!$A$7:$O$48,3))</f>
        <v>István</v>
      </c>
      <c r="H15" s="322"/>
      <c r="I15" s="322" t="str">
        <f>IF($E15="","",VLOOKUP($E15,'Fiú 5B ELO'!$A$7:$O$48,4))</f>
        <v xml:space="preserve">Szekszárdi Babits Mihály </v>
      </c>
      <c r="J15" s="166"/>
      <c r="K15" s="136"/>
      <c r="L15" s="136"/>
      <c r="M15" s="136"/>
      <c r="N15" s="162"/>
      <c r="O15" s="136"/>
      <c r="P15" s="217"/>
      <c r="Q15" s="139"/>
      <c r="R15" s="140"/>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3">
      <c r="A16" s="145"/>
      <c r="B16" s="308"/>
      <c r="C16" s="308"/>
      <c r="D16" s="304"/>
      <c r="E16" s="156"/>
      <c r="F16" s="323"/>
      <c r="G16" s="323"/>
      <c r="H16" s="324"/>
      <c r="I16" s="325" t="s">
        <v>0</v>
      </c>
      <c r="J16" s="150"/>
      <c r="K16" s="151" t="str">
        <f>UPPER(IF(OR(J16="a",J16="as"),F15,IF(OR(J16="b",J16="bs"),F17,)))</f>
        <v/>
      </c>
      <c r="L16" s="151"/>
      <c r="M16" s="136"/>
      <c r="N16" s="162"/>
      <c r="O16" s="139"/>
      <c r="P16" s="217"/>
      <c r="Q16" s="139"/>
      <c r="R16" s="140"/>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5">
      <c r="A17" s="145">
        <v>6</v>
      </c>
      <c r="B17" s="271">
        <f>IF($E17="","",VLOOKUP($E17,'Fiú 5B ELO'!$A$7:$O$48,14))</f>
        <v>0</v>
      </c>
      <c r="C17" s="271">
        <f>IF($E17="","",VLOOKUP($E17,'Fiú 5B ELO'!$A$7:$O$48,15))</f>
        <v>0</v>
      </c>
      <c r="D17" s="295">
        <f>IF($E17="","",VLOOKUP($E17,'Fiú 5B ELO'!$A$7:$O$48,5))</f>
        <v>0</v>
      </c>
      <c r="E17" s="134">
        <v>14</v>
      </c>
      <c r="F17" s="322" t="str">
        <f>UPPER(IF($E17="","",VLOOKUP($E17,'Fiú 5B ELO'!$A$7:$O$48,2)))</f>
        <v>SÓLYOM</v>
      </c>
      <c r="G17" s="322" t="str">
        <f>IF($E17="","",VLOOKUP($E17,'Fiú 5B ELO'!$A$7:$O$48,3))</f>
        <v>Ádám</v>
      </c>
      <c r="H17" s="322"/>
      <c r="I17" s="322" t="str">
        <f>IF($E17="","",VLOOKUP($E17,'Fiú 5B ELO'!$A$7:$O$48,4))</f>
        <v>Berettyóújfalui József Attila Általános Iskola és Alapfokú Művészeti Iskola</v>
      </c>
      <c r="J17" s="154"/>
      <c r="K17" s="136"/>
      <c r="L17" s="155"/>
      <c r="M17" s="136"/>
      <c r="N17" s="162"/>
      <c r="O17" s="139"/>
      <c r="P17" s="217"/>
      <c r="Q17" s="139"/>
      <c r="R17" s="140"/>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5">
      <c r="A18" s="145"/>
      <c r="B18" s="308"/>
      <c r="C18" s="308"/>
      <c r="D18" s="304"/>
      <c r="E18" s="156"/>
      <c r="F18" s="323"/>
      <c r="G18" s="323"/>
      <c r="H18" s="324"/>
      <c r="I18" s="323"/>
      <c r="J18" s="157"/>
      <c r="K18" s="149" t="s">
        <v>0</v>
      </c>
      <c r="L18" s="158"/>
      <c r="M18" s="151" t="str">
        <f>UPPER(IF(OR(L18="a",L18="as"),K16,IF(OR(L18="b",L18="bs"),K20,)))</f>
        <v/>
      </c>
      <c r="N18" s="168"/>
      <c r="O18" s="139"/>
      <c r="P18" s="217"/>
      <c r="Q18" s="139"/>
      <c r="R18" s="140"/>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5">
      <c r="A19" s="145">
        <v>7</v>
      </c>
      <c r="B19" s="271">
        <f>IF($E19="","",VLOOKUP($E19,'Fiú 5B ELO'!$A$7:$O$48,14))</f>
        <v>0</v>
      </c>
      <c r="C19" s="271">
        <f>IF($E19="","",VLOOKUP($E19,'Fiú 5B ELO'!$A$7:$O$48,15))</f>
        <v>0</v>
      </c>
      <c r="D19" s="295">
        <f>IF($E19="","",VLOOKUP($E19,'Fiú 5B ELO'!$A$7:$O$48,5))</f>
        <v>0</v>
      </c>
      <c r="E19" s="134">
        <v>31</v>
      </c>
      <c r="F19" s="322" t="str">
        <f>UPPER(IF($E19="","",VLOOKUP($E19,'Fiú 5B ELO'!$A$7:$O$48,2)))</f>
        <v>MITS</v>
      </c>
      <c r="G19" s="322" t="str">
        <f>IF($E19="","",VLOOKUP($E19,'Fiú 5B ELO'!$A$7:$O$48,3))</f>
        <v>Vilmos</v>
      </c>
      <c r="H19" s="322"/>
      <c r="I19" s="322" t="str">
        <f>IF($E19="","",VLOOKUP($E19,'Fiú 5B ELO'!$A$7:$O$48,4))</f>
        <v>Györgyi Dénes Általános Iskola</v>
      </c>
      <c r="J19" s="137"/>
      <c r="K19" s="136"/>
      <c r="L19" s="161"/>
      <c r="M19" s="136"/>
      <c r="N19" s="160"/>
      <c r="O19" s="139"/>
      <c r="P19" s="217"/>
      <c r="Q19" s="139"/>
      <c r="R19" s="140"/>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5">
      <c r="A20" s="145"/>
      <c r="B20" s="308"/>
      <c r="C20" s="308"/>
      <c r="D20" s="304"/>
      <c r="E20" s="146"/>
      <c r="F20" s="147"/>
      <c r="G20" s="147"/>
      <c r="H20" s="148"/>
      <c r="I20" s="149" t="s">
        <v>0</v>
      </c>
      <c r="J20" s="150"/>
      <c r="K20" s="151" t="str">
        <f>UPPER(IF(OR(J20="a",J20="as"),F19,IF(OR(J20="b",J20="bs"),F21,)))</f>
        <v/>
      </c>
      <c r="L20" s="163"/>
      <c r="M20" s="136"/>
      <c r="N20" s="160"/>
      <c r="O20" s="139"/>
      <c r="P20" s="217"/>
      <c r="Q20" s="139"/>
      <c r="R20" s="140"/>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5">
      <c r="A21" s="133">
        <v>8</v>
      </c>
      <c r="B21" s="271">
        <f>IF($E21="","",VLOOKUP($E21,'Fiú 5B ELO'!$A$7:$O$48,14))</f>
        <v>0</v>
      </c>
      <c r="C21" s="271">
        <f>IF($E21="","",VLOOKUP($E21,'Fiú 5B ELO'!$A$7:$O$48,15))</f>
        <v>0</v>
      </c>
      <c r="D21" s="295">
        <f>IF($E21="","",VLOOKUP($E21,'Fiú 5B ELO'!$A$7:$O$48,5))</f>
        <v>0</v>
      </c>
      <c r="E21" s="134">
        <v>5</v>
      </c>
      <c r="F21" s="135" t="str">
        <f>UPPER(IF($E21="","",VLOOKUP($E21,'Fiú 5B ELO'!$A$7:$O$48,2)))</f>
        <v xml:space="preserve">MAJOR </v>
      </c>
      <c r="G21" s="135" t="str">
        <f>IF($E21="","",VLOOKUP($E21,'Fiú 5B ELO'!$A$7:$O$48,3))</f>
        <v>Zsombor</v>
      </c>
      <c r="H21" s="135"/>
      <c r="I21" s="135" t="str">
        <f>IF($E21="","",VLOOKUP($E21,'Fiú 5B ELO'!$A$7:$O$48,4))</f>
        <v>Sarkadi Ált. Isk.</v>
      </c>
      <c r="J21" s="164"/>
      <c r="K21" s="136"/>
      <c r="L21" s="136"/>
      <c r="M21" s="136"/>
      <c r="N21" s="160"/>
      <c r="O21" s="139"/>
      <c r="P21" s="217"/>
      <c r="Q21" s="139"/>
      <c r="R21" s="140"/>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5">
      <c r="A22" s="145"/>
      <c r="B22" s="308"/>
      <c r="C22" s="308"/>
      <c r="D22" s="304"/>
      <c r="E22" s="146"/>
      <c r="F22" s="165"/>
      <c r="G22" s="165"/>
      <c r="H22" s="169"/>
      <c r="I22" s="165"/>
      <c r="J22" s="157"/>
      <c r="K22" s="136"/>
      <c r="L22" s="136"/>
      <c r="M22" s="136"/>
      <c r="N22" s="160"/>
      <c r="O22" s="149" t="s">
        <v>0</v>
      </c>
      <c r="P22" s="158"/>
      <c r="Q22" s="151" t="str">
        <f>UPPER(IF(OR(P22="a",P22="as"),O14,IF(OR(P22="b",P22="bs"),O30,)))</f>
        <v/>
      </c>
      <c r="R22" s="218"/>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5">
      <c r="A23" s="133">
        <v>9</v>
      </c>
      <c r="B23" s="271">
        <f>IF($E23="","",VLOOKUP($E23,'Fiú 5B ELO'!$A$7:$O$48,14))</f>
        <v>0</v>
      </c>
      <c r="C23" s="271">
        <f>IF($E23="","",VLOOKUP($E23,'Fiú 5B ELO'!$A$7:$O$48,15))</f>
        <v>0</v>
      </c>
      <c r="D23" s="295">
        <f>IF($E23="","",VLOOKUP($E23,'Fiú 5B ELO'!$A$7:$O$48,5))</f>
        <v>0</v>
      </c>
      <c r="E23" s="134">
        <v>4</v>
      </c>
      <c r="F23" s="135" t="str">
        <f>UPPER(IF($E23="","",VLOOKUP($E23,'Fiú 5B ELO'!$A$7:$O$48,2)))</f>
        <v>SZENDREI</v>
      </c>
      <c r="G23" s="135" t="str">
        <f>IF($E23="","",VLOOKUP($E23,'Fiú 5B ELO'!$A$7:$O$48,3))</f>
        <v>Örs</v>
      </c>
      <c r="H23" s="135"/>
      <c r="I23" s="135" t="str">
        <f>IF($E23="","",VLOOKUP($E23,'Fiú 5B ELO'!$A$7:$O$48,4))</f>
        <v>Pécsi Ciszterci Szt.Margit</v>
      </c>
      <c r="J23" s="137"/>
      <c r="K23" s="136"/>
      <c r="L23" s="136"/>
      <c r="M23" s="136"/>
      <c r="N23" s="160"/>
      <c r="O23" s="139"/>
      <c r="P23" s="217"/>
      <c r="Q23" s="136"/>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5">
      <c r="A24" s="145"/>
      <c r="B24" s="308"/>
      <c r="C24" s="308"/>
      <c r="D24" s="304"/>
      <c r="E24" s="146"/>
      <c r="F24" s="147"/>
      <c r="G24" s="147"/>
      <c r="H24" s="148"/>
      <c r="I24" s="149" t="s">
        <v>0</v>
      </c>
      <c r="J24" s="150"/>
      <c r="K24" s="151" t="str">
        <f>UPPER(IF(OR(J24="a",J24="as"),F23,IF(OR(J24="b",J24="bs"),F25,)))</f>
        <v/>
      </c>
      <c r="L24" s="151"/>
      <c r="M24" s="136"/>
      <c r="N24" s="160"/>
      <c r="O24" s="139"/>
      <c r="P24" s="217"/>
      <c r="Q24" s="139"/>
      <c r="R24" s="217"/>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5">
      <c r="A25" s="145">
        <v>10</v>
      </c>
      <c r="B25" s="271">
        <f>IF($E25="","",VLOOKUP($E25,'Fiú 5B ELO'!$A$7:$O$48,14))</f>
        <v>0</v>
      </c>
      <c r="C25" s="271">
        <f>IF($E25="","",VLOOKUP($E25,'Fiú 5B ELO'!$A$7:$O$48,15))</f>
        <v>0</v>
      </c>
      <c r="D25" s="295">
        <f>IF($E25="","",VLOOKUP($E25,'Fiú 5B ELO'!$A$7:$O$48,5))</f>
        <v>0</v>
      </c>
      <c r="E25" s="134">
        <v>13</v>
      </c>
      <c r="F25" s="322" t="str">
        <f>UPPER(IF($E25="","",VLOOKUP($E25,'Fiú 5B ELO'!$A$7:$O$48,2)))</f>
        <v>T. NAGY</v>
      </c>
      <c r="G25" s="322" t="str">
        <f>IF($E25="","",VLOOKUP($E25,'Fiú 5B ELO'!$A$7:$O$48,3))</f>
        <v>Sándor</v>
      </c>
      <c r="H25" s="322"/>
      <c r="I25" s="322" t="str">
        <f>IF($E25="","",VLOOKUP($E25,'Fiú 5B ELO'!$A$7:$O$48,4))</f>
        <v>Szfvári Teleki B. Gimn.</v>
      </c>
      <c r="J25" s="154"/>
      <c r="K25" s="136"/>
      <c r="L25" s="155"/>
      <c r="M25" s="136"/>
      <c r="N25" s="160"/>
      <c r="O25" s="139"/>
      <c r="P25" s="217"/>
      <c r="Q25" s="139"/>
      <c r="R25" s="21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5">
      <c r="A26" s="145"/>
      <c r="B26" s="308"/>
      <c r="C26" s="308"/>
      <c r="D26" s="304"/>
      <c r="E26" s="156"/>
      <c r="F26" s="323"/>
      <c r="G26" s="323"/>
      <c r="H26" s="324"/>
      <c r="I26" s="323"/>
      <c r="J26" s="157"/>
      <c r="K26" s="149" t="s">
        <v>0</v>
      </c>
      <c r="L26" s="158"/>
      <c r="M26" s="151" t="str">
        <f>UPPER(IF(OR(L26="a",L26="as"),K24,IF(OR(L26="b",L26="bs"),K28,)))</f>
        <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71">
        <f>IF($E27="","",VLOOKUP($E27,'Fiú 5B ELO'!$A$7:$O$48,14))</f>
        <v>0</v>
      </c>
      <c r="C27" s="271">
        <f>IF($E27="","",VLOOKUP($E27,'Fiú 5B ELO'!$A$7:$O$48,15))</f>
        <v>0</v>
      </c>
      <c r="D27" s="295">
        <f>IF($E27="","",VLOOKUP($E27,'Fiú 5B ELO'!$A$7:$O$48,5))</f>
        <v>0</v>
      </c>
      <c r="E27" s="134">
        <v>24</v>
      </c>
      <c r="F27" s="322" t="str">
        <f>UPPER(IF($E27="","",VLOOKUP($E27,'Fiú 5B ELO'!$A$7:$O$48,2)))</f>
        <v>DANCSICS</v>
      </c>
      <c r="G27" s="322" t="str">
        <f>IF($E27="","",VLOOKUP($E27,'Fiú 5B ELO'!$A$7:$O$48,3))</f>
        <v>Máté</v>
      </c>
      <c r="H27" s="322"/>
      <c r="I27" s="322" t="str">
        <f>IF($E27="","",VLOOKUP($E27,'Fiú 5B ELO'!$A$7:$O$48,4))</f>
        <v>Kaposvári Kodály Isk. KP</v>
      </c>
      <c r="J27" s="137"/>
      <c r="K27" s="136"/>
      <c r="L27" s="161"/>
      <c r="M27" s="136"/>
      <c r="N27" s="162"/>
      <c r="O27" s="139"/>
      <c r="P27" s="217"/>
      <c r="Q27" s="139"/>
      <c r="R27" s="217"/>
      <c r="S27" s="143"/>
      <c r="Y27"/>
      <c r="Z27"/>
      <c r="AA27"/>
      <c r="AB27"/>
      <c r="AC27"/>
      <c r="AD27"/>
      <c r="AE27"/>
      <c r="AF27"/>
      <c r="AG27"/>
      <c r="AH27"/>
      <c r="AI27"/>
      <c r="AJ27"/>
      <c r="AK27"/>
    </row>
    <row r="28" spans="1:37" s="34" customFormat="1" ht="9.6" customHeight="1" x14ac:dyDescent="0.25">
      <c r="A28" s="170"/>
      <c r="B28" s="308"/>
      <c r="C28" s="308"/>
      <c r="D28" s="304"/>
      <c r="E28" s="156"/>
      <c r="F28" s="323"/>
      <c r="G28" s="323"/>
      <c r="H28" s="324"/>
      <c r="I28" s="325" t="s">
        <v>0</v>
      </c>
      <c r="J28" s="150"/>
      <c r="K28" s="151" t="str">
        <f>UPPER(IF(OR(J28="a",J28="as"),F27,IF(OR(J28="b",J28="bs"),F29,)))</f>
        <v/>
      </c>
      <c r="L28" s="163"/>
      <c r="M28" s="136"/>
      <c r="N28" s="162"/>
      <c r="O28" s="139"/>
      <c r="P28" s="217"/>
      <c r="Q28" s="139"/>
      <c r="R28" s="217"/>
      <c r="S28" s="143"/>
    </row>
    <row r="29" spans="1:37" s="34" customFormat="1" ht="9.6" customHeight="1" x14ac:dyDescent="0.25">
      <c r="A29" s="145">
        <v>12</v>
      </c>
      <c r="B29" s="271">
        <f>IF($E29="","",VLOOKUP($E29,'Fiú 5B ELO'!$A$7:$O$48,14))</f>
        <v>0</v>
      </c>
      <c r="C29" s="271">
        <f>IF($E29="","",VLOOKUP($E29,'Fiú 5B ELO'!$A$7:$O$48,15))</f>
        <v>0</v>
      </c>
      <c r="D29" s="295">
        <f>IF($E29="","",VLOOKUP($E29,'Fiú 5B ELO'!$A$7:$O$48,5))</f>
        <v>0</v>
      </c>
      <c r="E29" s="134">
        <v>15</v>
      </c>
      <c r="F29" s="322" t="str">
        <f>UPPER(IF($E29="","",VLOOKUP($E29,'Fiú 5B ELO'!$A$7:$O$48,2)))</f>
        <v>VLADÁR</v>
      </c>
      <c r="G29" s="322" t="str">
        <f>IF($E29="","",VLOOKUP($E29,'Fiú 5B ELO'!$A$7:$O$48,3))</f>
        <v>Márk</v>
      </c>
      <c r="H29" s="322"/>
      <c r="I29" s="322" t="str">
        <f>IF($E29="","",VLOOKUP($E29,'Fiú 5B ELO'!$A$7:$O$48,4))</f>
        <v xml:space="preserve">Debreceni Nemzetközi Iskola </v>
      </c>
      <c r="J29" s="164"/>
      <c r="K29" s="136"/>
      <c r="L29" s="136"/>
      <c r="M29" s="136"/>
      <c r="N29" s="162"/>
      <c r="O29" s="139"/>
      <c r="P29" s="217"/>
      <c r="Q29" s="139"/>
      <c r="R29" s="217"/>
      <c r="S29" s="143"/>
    </row>
    <row r="30" spans="1:37" s="34" customFormat="1" ht="9.6" customHeight="1" x14ac:dyDescent="0.25">
      <c r="A30" s="145"/>
      <c r="B30" s="308"/>
      <c r="C30" s="308"/>
      <c r="D30" s="304"/>
      <c r="E30" s="156"/>
      <c r="F30" s="323"/>
      <c r="G30" s="323"/>
      <c r="H30" s="324"/>
      <c r="I30" s="323"/>
      <c r="J30" s="157"/>
      <c r="K30" s="136"/>
      <c r="L30" s="136"/>
      <c r="M30" s="149" t="s">
        <v>0</v>
      </c>
      <c r="N30" s="158"/>
      <c r="O30" s="151" t="str">
        <f>UPPER(IF(OR(N30="a",N30="as"),M26,IF(OR(N30="b",N30="bs"),M34,)))</f>
        <v/>
      </c>
      <c r="P30" s="219"/>
      <c r="Q30" s="139"/>
      <c r="R30" s="217"/>
      <c r="S30" s="143"/>
    </row>
    <row r="31" spans="1:37" s="34" customFormat="1" ht="9.6" customHeight="1" x14ac:dyDescent="0.25">
      <c r="A31" s="145">
        <v>13</v>
      </c>
      <c r="B31" s="271">
        <f>IF($E31="","",VLOOKUP($E31,'Fiú 5B ELO'!$A$7:$O$48,14))</f>
        <v>0</v>
      </c>
      <c r="C31" s="271">
        <f>IF($E31="","",VLOOKUP($E31,'Fiú 5B ELO'!$A$7:$O$48,15))</f>
        <v>0</v>
      </c>
      <c r="D31" s="295">
        <f>IF($E31="","",VLOOKUP($E31,'Fiú 5B ELO'!$A$7:$O$48,5))</f>
        <v>0</v>
      </c>
      <c r="E31" s="134">
        <v>30</v>
      </c>
      <c r="F31" s="322" t="str">
        <f>UPPER(IF($E31="","",VLOOKUP($E31,'Fiú 5B ELO'!$A$7:$O$48,2)))</f>
        <v>MOLNÁR</v>
      </c>
      <c r="G31" s="322" t="str">
        <f>IF($E31="","",VLOOKUP($E31,'Fiú 5B ELO'!$A$7:$O$48,3))</f>
        <v>Dávid</v>
      </c>
      <c r="H31" s="322"/>
      <c r="I31" s="322" t="str">
        <f>IF($E31="","",VLOOKUP($E31,'Fiú 5B ELO'!$A$7:$O$48,4))</f>
        <v>Balatonfüredi Radnóti Miklós Általános Iskola</v>
      </c>
      <c r="J31" s="166"/>
      <c r="K31" s="136"/>
      <c r="L31" s="136"/>
      <c r="M31" s="136"/>
      <c r="N31" s="162"/>
      <c r="O31" s="136"/>
      <c r="P31" s="140"/>
      <c r="Q31" s="139"/>
      <c r="R31" s="217"/>
      <c r="S31" s="143"/>
    </row>
    <row r="32" spans="1:37" s="34" customFormat="1" ht="9.6" customHeight="1" x14ac:dyDescent="0.25">
      <c r="A32" s="145"/>
      <c r="B32" s="308"/>
      <c r="C32" s="308"/>
      <c r="D32" s="304"/>
      <c r="E32" s="156"/>
      <c r="F32" s="323"/>
      <c r="G32" s="323"/>
      <c r="H32" s="324"/>
      <c r="I32" s="325" t="s">
        <v>0</v>
      </c>
      <c r="J32" s="150"/>
      <c r="K32" s="151" t="str">
        <f>UPPER(IF(OR(J32="a",J32="as"),F31,IF(OR(J32="b",J32="bs"),F33,)))</f>
        <v/>
      </c>
      <c r="L32" s="151"/>
      <c r="M32" s="136"/>
      <c r="N32" s="162"/>
      <c r="O32" s="139"/>
      <c r="P32" s="140"/>
      <c r="Q32" s="139"/>
      <c r="R32" s="217"/>
      <c r="S32" s="143"/>
    </row>
    <row r="33" spans="1:19" s="34" customFormat="1" ht="9.6" customHeight="1" x14ac:dyDescent="0.25">
      <c r="A33" s="145">
        <v>14</v>
      </c>
      <c r="B33" s="271">
        <f>IF($E33="","",VLOOKUP($E33,'Fiú 5B ELO'!$A$7:$O$48,14))</f>
        <v>0</v>
      </c>
      <c r="C33" s="271">
        <f>IF($E33="","",VLOOKUP($E33,'Fiú 5B ELO'!$A$7:$O$48,15))</f>
        <v>0</v>
      </c>
      <c r="D33" s="295">
        <f>IF($E33="","",VLOOKUP($E33,'Fiú 5B ELO'!$A$7:$O$48,5))</f>
        <v>0</v>
      </c>
      <c r="E33" s="134">
        <v>19</v>
      </c>
      <c r="F33" s="322" t="str">
        <f>UPPER(IF($E33="","",VLOOKUP($E33,'Fiú 5B ELO'!$A$7:$O$48,2)))</f>
        <v>BÉKEFI</v>
      </c>
      <c r="G33" s="322" t="str">
        <f>IF($E33="","",VLOOKUP($E33,'Fiú 5B ELO'!$A$7:$O$48,3))</f>
        <v>Szabolcs</v>
      </c>
      <c r="H33" s="322"/>
      <c r="I33" s="322" t="str">
        <f>IF($E33="","",VLOOKUP($E33,'Fiú 5B ELO'!$A$7:$O$48,4))</f>
        <v>Bercsényi Miklós Általános Iskola</v>
      </c>
      <c r="J33" s="154"/>
      <c r="K33" s="136"/>
      <c r="L33" s="155"/>
      <c r="M33" s="136"/>
      <c r="N33" s="162"/>
      <c r="O33" s="139"/>
      <c r="P33" s="140"/>
      <c r="Q33" s="139"/>
      <c r="R33" s="217"/>
      <c r="S33" s="143"/>
    </row>
    <row r="34" spans="1:19" s="34" customFormat="1" ht="9.6" customHeight="1" x14ac:dyDescent="0.25">
      <c r="A34" s="145"/>
      <c r="B34" s="308"/>
      <c r="C34" s="308"/>
      <c r="D34" s="304"/>
      <c r="E34" s="156"/>
      <c r="F34" s="323"/>
      <c r="G34" s="323"/>
      <c r="H34" s="324"/>
      <c r="I34" s="323"/>
      <c r="J34" s="157"/>
      <c r="K34" s="149" t="s">
        <v>0</v>
      </c>
      <c r="L34" s="158"/>
      <c r="M34" s="151" t="str">
        <f>UPPER(IF(OR(L34="a",L34="as"),K32,IF(OR(L34="b",L34="bs"),K36,)))</f>
        <v/>
      </c>
      <c r="N34" s="168"/>
      <c r="O34" s="139"/>
      <c r="P34" s="140"/>
      <c r="Q34" s="139"/>
      <c r="R34" s="217"/>
      <c r="S34" s="143"/>
    </row>
    <row r="35" spans="1:19" s="34" customFormat="1" ht="9.6" customHeight="1" x14ac:dyDescent="0.25">
      <c r="A35" s="145">
        <v>15</v>
      </c>
      <c r="B35" s="271">
        <f>IF($E35="","",VLOOKUP($E35,'Fiú 5B ELO'!$A$7:$O$48,14))</f>
        <v>0</v>
      </c>
      <c r="C35" s="271">
        <f>IF($E35="","",VLOOKUP($E35,'Fiú 5B ELO'!$A$7:$O$48,15))</f>
        <v>0</v>
      </c>
      <c r="D35" s="295">
        <f>IF($E35="","",VLOOKUP($E35,'Fiú 5B ELO'!$A$7:$O$48,5))</f>
        <v>0</v>
      </c>
      <c r="E35" s="134">
        <v>17</v>
      </c>
      <c r="F35" s="322" t="str">
        <f>UPPER(IF($E35="","",VLOOKUP($E35,'Fiú 5B ELO'!$A$7:$O$48,2)))</f>
        <v>GALLIK</v>
      </c>
      <c r="G35" s="322" t="str">
        <f>IF($E35="","",VLOOKUP($E35,'Fiú 5B ELO'!$A$7:$O$48,3))</f>
        <v>Gergő János</v>
      </c>
      <c r="H35" s="322"/>
      <c r="I35" s="322" t="str">
        <f>IF($E35="","",VLOOKUP($E35,'Fiú 5B ELO'!$A$7:$O$48,4))</f>
        <v>Felsőtárkányi Általános Iskola és Alapfokú Művészeti Iskola</v>
      </c>
      <c r="J35" s="137"/>
      <c r="K35" s="136"/>
      <c r="L35" s="161"/>
      <c r="M35" s="136"/>
      <c r="N35" s="160"/>
      <c r="O35" s="139"/>
      <c r="P35" s="140"/>
      <c r="Q35" s="139"/>
      <c r="R35" s="217"/>
      <c r="S35" s="143"/>
    </row>
    <row r="36" spans="1:19" s="34" customFormat="1" ht="9.6" customHeight="1" x14ac:dyDescent="0.25">
      <c r="A36" s="145"/>
      <c r="B36" s="308"/>
      <c r="C36" s="308"/>
      <c r="D36" s="304"/>
      <c r="E36" s="146"/>
      <c r="F36" s="147"/>
      <c r="G36" s="147"/>
      <c r="H36" s="148"/>
      <c r="I36" s="149" t="s">
        <v>0</v>
      </c>
      <c r="J36" s="150"/>
      <c r="K36" s="151" t="str">
        <f>UPPER(IF(OR(J36="a",J36="as"),F35,IF(OR(J36="b",J36="bs"),F37,)))</f>
        <v/>
      </c>
      <c r="L36" s="163"/>
      <c r="M36" s="136"/>
      <c r="N36" s="160"/>
      <c r="O36" s="139"/>
      <c r="P36" s="140"/>
      <c r="Q36" s="139"/>
      <c r="R36" s="217"/>
      <c r="S36" s="143"/>
    </row>
    <row r="37" spans="1:19" s="34" customFormat="1" ht="9.6" customHeight="1" x14ac:dyDescent="0.25">
      <c r="A37" s="133">
        <v>16</v>
      </c>
      <c r="B37" s="271">
        <f>IF($E37="","",VLOOKUP($E37,'Fiú 5B ELO'!$A$7:$O$48,14))</f>
        <v>0</v>
      </c>
      <c r="C37" s="271">
        <f>IF($E37="","",VLOOKUP($E37,'Fiú 5B ELO'!$A$7:$O$48,15))</f>
        <v>0</v>
      </c>
      <c r="D37" s="295">
        <f>IF($E37="","",VLOOKUP($E37,'Fiú 5B ELO'!$A$7:$O$48,5))</f>
        <v>0</v>
      </c>
      <c r="E37" s="134">
        <v>7</v>
      </c>
      <c r="F37" s="135" t="str">
        <f>UPPER(IF($E37="","",VLOOKUP($E37,'Fiú 5B ELO'!$A$7:$O$48,2)))</f>
        <v>TÖRÖK</v>
      </c>
      <c r="G37" s="135" t="str">
        <f>IF($E37="","",VLOOKUP($E37,'Fiú 5B ELO'!$A$7:$O$48,3))</f>
        <v>Benedek</v>
      </c>
      <c r="H37" s="135"/>
      <c r="I37" s="135" t="str">
        <f>IF($E37="","",VLOOKUP($E37,'Fiú 5B ELO'!$A$7:$O$48,4))</f>
        <v>Kazincbarcikai Pollack Mihály Általános Iskola</v>
      </c>
      <c r="J37" s="164"/>
      <c r="K37" s="136"/>
      <c r="L37" s="136"/>
      <c r="M37" s="136"/>
      <c r="N37" s="160"/>
      <c r="O37" s="140"/>
      <c r="P37" s="140"/>
      <c r="Q37" s="139"/>
      <c r="R37" s="217"/>
      <c r="S37" s="143"/>
    </row>
    <row r="38" spans="1:19" s="34" customFormat="1" ht="9.6" customHeight="1" x14ac:dyDescent="0.25">
      <c r="A38" s="145"/>
      <c r="B38" s="308"/>
      <c r="C38" s="308"/>
      <c r="D38" s="304"/>
      <c r="E38" s="146"/>
      <c r="F38" s="147"/>
      <c r="G38" s="147"/>
      <c r="H38" s="148"/>
      <c r="I38" s="147"/>
      <c r="J38" s="157"/>
      <c r="K38" s="136"/>
      <c r="L38" s="136"/>
      <c r="M38" s="136"/>
      <c r="N38" s="160"/>
      <c r="O38" s="316" t="s">
        <v>118</v>
      </c>
      <c r="P38" s="221"/>
      <c r="Q38" s="151" t="str">
        <f>UPPER(IF(OR(P39="a",P39="as"),Q22,IF(OR(P39="b",P39="bs"),Q54,)))</f>
        <v/>
      </c>
      <c r="R38" s="222"/>
      <c r="S38" s="143"/>
    </row>
    <row r="39" spans="1:19" s="34" customFormat="1" ht="9.6" customHeight="1" x14ac:dyDescent="0.25">
      <c r="A39" s="133">
        <v>17</v>
      </c>
      <c r="B39" s="271">
        <f>IF($E39="","",VLOOKUP($E39,'Fiú 5B ELO'!$A$7:$O$48,14))</f>
        <v>0</v>
      </c>
      <c r="C39" s="271">
        <f>IF($E39="","",VLOOKUP($E39,'Fiú 5B ELO'!$A$7:$O$48,15))</f>
        <v>0</v>
      </c>
      <c r="D39" s="295">
        <f>IF($E39="","",VLOOKUP($E39,'Fiú 5B ELO'!$A$7:$O$48,5))</f>
        <v>0</v>
      </c>
      <c r="E39" s="134">
        <v>6</v>
      </c>
      <c r="F39" s="135" t="str">
        <f>UPPER(IF($E39="","",VLOOKUP($E39,'Fiú 5B ELO'!$A$7:$O$48,2)))</f>
        <v xml:space="preserve">FEJES </v>
      </c>
      <c r="G39" s="135" t="str">
        <f>IF($E39="","",VLOOKUP($E39,'Fiú 5B ELO'!$A$7:$O$48,3))</f>
        <v>Dániel</v>
      </c>
      <c r="H39" s="135"/>
      <c r="I39" s="135" t="str">
        <f>IF($E39="","",VLOOKUP($E39,'Fiú 5B ELO'!$A$7:$O$48,4))</f>
        <v>Orosháza Vörösmarty</v>
      </c>
      <c r="J39" s="137"/>
      <c r="K39" s="136"/>
      <c r="L39" s="136"/>
      <c r="M39" s="136"/>
      <c r="N39" s="160"/>
      <c r="O39" s="149" t="s">
        <v>0</v>
      </c>
      <c r="P39" s="223"/>
      <c r="Q39" s="136"/>
      <c r="R39" s="217"/>
      <c r="S39" s="143"/>
    </row>
    <row r="40" spans="1:19" s="34" customFormat="1" ht="9.6" customHeight="1" x14ac:dyDescent="0.25">
      <c r="A40" s="145"/>
      <c r="B40" s="308"/>
      <c r="C40" s="308"/>
      <c r="D40" s="304"/>
      <c r="E40" s="146"/>
      <c r="F40" s="147"/>
      <c r="G40" s="147"/>
      <c r="H40" s="148"/>
      <c r="I40" s="149" t="s">
        <v>0</v>
      </c>
      <c r="J40" s="150"/>
      <c r="K40" s="151" t="str">
        <f>UPPER(IF(OR(J40="a",J40="as"),F39,IF(OR(J40="b",J40="bs"),F41,)))</f>
        <v/>
      </c>
      <c r="L40" s="151"/>
      <c r="M40" s="136"/>
      <c r="N40" s="160"/>
      <c r="O40" s="139"/>
      <c r="P40" s="140"/>
      <c r="Q40" s="139"/>
      <c r="R40" s="217"/>
      <c r="S40" s="143"/>
    </row>
    <row r="41" spans="1:19" s="34" customFormat="1" ht="9.6" customHeight="1" x14ac:dyDescent="0.25">
      <c r="A41" s="145">
        <v>18</v>
      </c>
      <c r="B41" s="271">
        <f>IF($E41="","",VLOOKUP($E41,'Fiú 5B ELO'!$A$7:$O$48,14))</f>
        <v>0</v>
      </c>
      <c r="C41" s="271">
        <f>IF($E41="","",VLOOKUP($E41,'Fiú 5B ELO'!$A$7:$O$48,15))</f>
        <v>0</v>
      </c>
      <c r="D41" s="295">
        <f>IF($E41="","",VLOOKUP($E41,'Fiú 5B ELO'!$A$7:$O$48,5))</f>
        <v>0</v>
      </c>
      <c r="E41" s="134">
        <v>9</v>
      </c>
      <c r="F41" s="322" t="str">
        <f>UPPER(IF($E41="","",VLOOKUP($E41,'Fiú 5B ELO'!$A$7:$O$48,2)))</f>
        <v>DOLMÁNY</v>
      </c>
      <c r="G41" s="322" t="str">
        <f>IF($E41="","",VLOOKUP($E41,'Fiú 5B ELO'!$A$7:$O$48,3))</f>
        <v>Balázs</v>
      </c>
      <c r="H41" s="322"/>
      <c r="I41" s="322" t="str">
        <f>IF($E41="","",VLOOKUP($E41,'Fiú 5B ELO'!$A$7:$O$48,4))</f>
        <v>Pestszentlőrinci Német Nemzetiségi Általános Iskola</v>
      </c>
      <c r="J41" s="154"/>
      <c r="K41" s="136"/>
      <c r="L41" s="155"/>
      <c r="M41" s="136"/>
      <c r="N41" s="160"/>
      <c r="O41" s="139"/>
      <c r="P41" s="140"/>
      <c r="Q41" s="401" t="str">
        <f>IF(Y3="","",CONCATENATE(AB1," pont"))</f>
        <v/>
      </c>
      <c r="R41" s="402"/>
      <c r="S41" s="143"/>
    </row>
    <row r="42" spans="1:19" s="34" customFormat="1" ht="9.6" customHeight="1" x14ac:dyDescent="0.25">
      <c r="A42" s="145"/>
      <c r="B42" s="308"/>
      <c r="C42" s="308"/>
      <c r="D42" s="304"/>
      <c r="E42" s="156"/>
      <c r="F42" s="323"/>
      <c r="G42" s="323"/>
      <c r="H42" s="324"/>
      <c r="I42" s="323"/>
      <c r="J42" s="157"/>
      <c r="K42" s="149" t="s">
        <v>0</v>
      </c>
      <c r="L42" s="158"/>
      <c r="M42" s="151" t="str">
        <f>UPPER(IF(OR(L42="a",L42="as"),K40,IF(OR(L42="b",L42="bs"),K44,)))</f>
        <v/>
      </c>
      <c r="N42" s="159"/>
      <c r="O42" s="139"/>
      <c r="P42" s="140"/>
      <c r="Q42" s="139"/>
      <c r="R42" s="217"/>
      <c r="S42" s="143"/>
    </row>
    <row r="43" spans="1:19" s="34" customFormat="1" ht="9.6" customHeight="1" x14ac:dyDescent="0.25">
      <c r="A43" s="145">
        <v>19</v>
      </c>
      <c r="B43" s="271">
        <f>IF($E43="","",VLOOKUP($E43,'Fiú 5B ELO'!$A$7:$O$48,14))</f>
        <v>0</v>
      </c>
      <c r="C43" s="271">
        <f>IF($E43="","",VLOOKUP($E43,'Fiú 5B ELO'!$A$7:$O$48,15))</f>
        <v>0</v>
      </c>
      <c r="D43" s="295">
        <f>IF($E43="","",VLOOKUP($E43,'Fiú 5B ELO'!$A$7:$O$48,5))</f>
        <v>0</v>
      </c>
      <c r="E43" s="134">
        <v>20</v>
      </c>
      <c r="F43" s="322" t="str">
        <f>UPPER(IF($E43="","",VLOOKUP($E43,'Fiú 5B ELO'!$A$7:$O$48,2)))</f>
        <v>WICHA</v>
      </c>
      <c r="G43" s="322" t="str">
        <f>IF($E43="","",VLOOKUP($E43,'Fiú 5B ELO'!$A$7:$O$48,3))</f>
        <v>Timon</v>
      </c>
      <c r="H43" s="322"/>
      <c r="I43" s="322" t="str">
        <f>IF($E43="","",VLOOKUP($E43,'Fiú 5B ELO'!$A$7:$O$48,4))</f>
        <v>Kőkúti Általános Iskola</v>
      </c>
      <c r="J43" s="137"/>
      <c r="K43" s="136"/>
      <c r="L43" s="161"/>
      <c r="M43" s="136"/>
      <c r="N43" s="162"/>
      <c r="O43" s="139"/>
      <c r="P43" s="140"/>
      <c r="Q43" s="139"/>
      <c r="R43" s="217"/>
      <c r="S43" s="143"/>
    </row>
    <row r="44" spans="1:19" s="34" customFormat="1" ht="9.6" customHeight="1" x14ac:dyDescent="0.25">
      <c r="A44" s="145"/>
      <c r="B44" s="308"/>
      <c r="C44" s="308"/>
      <c r="D44" s="304"/>
      <c r="E44" s="156"/>
      <c r="F44" s="323"/>
      <c r="G44" s="323"/>
      <c r="H44" s="324"/>
      <c r="I44" s="325" t="s">
        <v>0</v>
      </c>
      <c r="J44" s="150"/>
      <c r="K44" s="151" t="str">
        <f>UPPER(IF(OR(J44="a",J44="as"),F43,IF(OR(J44="b",J44="bs"),F45,)))</f>
        <v/>
      </c>
      <c r="L44" s="163"/>
      <c r="M44" s="136"/>
      <c r="N44" s="162"/>
      <c r="O44" s="139"/>
      <c r="P44" s="140"/>
      <c r="Q44" s="139"/>
      <c r="R44" s="217"/>
      <c r="S44" s="143"/>
    </row>
    <row r="45" spans="1:19" s="34" customFormat="1" ht="9.6" customHeight="1" x14ac:dyDescent="0.25">
      <c r="A45" s="145">
        <v>20</v>
      </c>
      <c r="B45" s="271">
        <f>IF($E45="","",VLOOKUP($E45,'Fiú 5B ELO'!$A$7:$O$48,14))</f>
        <v>0</v>
      </c>
      <c r="C45" s="271">
        <f>IF($E45="","",VLOOKUP($E45,'Fiú 5B ELO'!$A$7:$O$48,15))</f>
        <v>0</v>
      </c>
      <c r="D45" s="295">
        <f>IF($E45="","",VLOOKUP($E45,'Fiú 5B ELO'!$A$7:$O$48,5))</f>
        <v>0</v>
      </c>
      <c r="E45" s="134">
        <v>29</v>
      </c>
      <c r="F45" s="322" t="str">
        <f>UPPER(IF($E45="","",VLOOKUP($E45,'Fiú 5B ELO'!$A$7:$O$48,2)))</f>
        <v xml:space="preserve">RÁCZ </v>
      </c>
      <c r="G45" s="322" t="str">
        <f>IF($E45="","",VLOOKUP($E45,'Fiú 5B ELO'!$A$7:$O$48,3))</f>
        <v>István</v>
      </c>
      <c r="H45" s="322"/>
      <c r="I45" s="322" t="str">
        <f>IF($E45="","",VLOOKUP($E45,'Fiú 5B ELO'!$A$7:$O$48,4))</f>
        <v xml:space="preserve">Szombathelyi Reguly Antal Nyelvoktató Nemzetiségi Általános Iskola </v>
      </c>
      <c r="J45" s="164"/>
      <c r="K45" s="136"/>
      <c r="L45" s="136"/>
      <c r="M45" s="136"/>
      <c r="N45" s="162"/>
      <c r="O45" s="139"/>
      <c r="P45" s="140"/>
      <c r="Q45" s="139"/>
      <c r="R45" s="217"/>
      <c r="S45" s="143"/>
    </row>
    <row r="46" spans="1:19" s="34" customFormat="1" ht="9.6" customHeight="1" x14ac:dyDescent="0.25">
      <c r="A46" s="145"/>
      <c r="B46" s="308"/>
      <c r="C46" s="308"/>
      <c r="D46" s="304"/>
      <c r="E46" s="156"/>
      <c r="F46" s="323"/>
      <c r="G46" s="323"/>
      <c r="H46" s="324"/>
      <c r="I46" s="323"/>
      <c r="J46" s="157"/>
      <c r="K46" s="136"/>
      <c r="L46" s="136"/>
      <c r="M46" s="149" t="s">
        <v>0</v>
      </c>
      <c r="N46" s="158"/>
      <c r="O46" s="151" t="str">
        <f>UPPER(IF(OR(N46="a",N46="as"),M42,IF(OR(N46="b",N46="bs"),M50,)))</f>
        <v/>
      </c>
      <c r="P46" s="218"/>
      <c r="Q46" s="139"/>
      <c r="R46" s="217"/>
      <c r="S46" s="143"/>
    </row>
    <row r="47" spans="1:19" s="34" customFormat="1" ht="9.6" customHeight="1" x14ac:dyDescent="0.25">
      <c r="A47" s="145">
        <v>21</v>
      </c>
      <c r="B47" s="271">
        <f>IF($E47="","",VLOOKUP($E47,'Fiú 5B ELO'!$A$7:$O$48,14))</f>
        <v>0</v>
      </c>
      <c r="C47" s="271">
        <f>IF($E47="","",VLOOKUP($E47,'Fiú 5B ELO'!$A$7:$O$48,15))</f>
        <v>0</v>
      </c>
      <c r="D47" s="295">
        <f>IF($E47="","",VLOOKUP($E47,'Fiú 5B ELO'!$A$7:$O$48,5))</f>
        <v>0</v>
      </c>
      <c r="E47" s="134">
        <v>11</v>
      </c>
      <c r="F47" s="322" t="str">
        <f>UPPER(IF($E47="","",VLOOKUP($E47,'Fiú 5B ELO'!$A$7:$O$48,2)))</f>
        <v>SEPP</v>
      </c>
      <c r="G47" s="322" t="str">
        <f>IF($E47="","",VLOOKUP($E47,'Fiú 5B ELO'!$A$7:$O$48,3))</f>
        <v>Máté Domonkos</v>
      </c>
      <c r="H47" s="322"/>
      <c r="I47" s="322" t="str">
        <f>IF($E47="","",VLOOKUP($E47,'Fiú 5B ELO'!$A$7:$O$48,4))</f>
        <v>Szikra Ált.Isk.</v>
      </c>
      <c r="J47" s="166"/>
      <c r="K47" s="136"/>
      <c r="L47" s="136"/>
      <c r="M47" s="136"/>
      <c r="N47" s="162"/>
      <c r="O47" s="136"/>
      <c r="P47" s="217"/>
      <c r="Q47" s="139"/>
      <c r="R47" s="217"/>
      <c r="S47" s="143"/>
    </row>
    <row r="48" spans="1:19" s="34" customFormat="1" ht="9.6" customHeight="1" x14ac:dyDescent="0.25">
      <c r="A48" s="145"/>
      <c r="B48" s="308"/>
      <c r="C48" s="308"/>
      <c r="D48" s="304"/>
      <c r="E48" s="156"/>
      <c r="F48" s="323"/>
      <c r="G48" s="323"/>
      <c r="H48" s="324"/>
      <c r="I48" s="325" t="s">
        <v>0</v>
      </c>
      <c r="J48" s="150"/>
      <c r="K48" s="151" t="str">
        <f>UPPER(IF(OR(J48="a",J48="as"),F47,IF(OR(J48="b",J48="bs"),F49,)))</f>
        <v/>
      </c>
      <c r="L48" s="151"/>
      <c r="M48" s="136"/>
      <c r="N48" s="162"/>
      <c r="O48" s="139"/>
      <c r="P48" s="217"/>
      <c r="Q48" s="139"/>
      <c r="R48" s="217"/>
      <c r="S48" s="143"/>
    </row>
    <row r="49" spans="1:19" s="34" customFormat="1" ht="9.6" customHeight="1" x14ac:dyDescent="0.25">
      <c r="A49" s="145">
        <v>22</v>
      </c>
      <c r="B49" s="271">
        <f>IF($E49="","",VLOOKUP($E49,'Fiú 5B ELO'!$A$7:$O$48,14))</f>
        <v>0</v>
      </c>
      <c r="C49" s="271">
        <f>IF($E49="","",VLOOKUP($E49,'Fiú 5B ELO'!$A$7:$O$48,15))</f>
        <v>0</v>
      </c>
      <c r="D49" s="295">
        <f>IF($E49="","",VLOOKUP($E49,'Fiú 5B ELO'!$A$7:$O$48,5))</f>
        <v>0</v>
      </c>
      <c r="E49" s="134">
        <v>27</v>
      </c>
      <c r="F49" s="322" t="str">
        <f>UPPER(IF($E49="","",VLOOKUP($E49,'Fiú 5B ELO'!$A$7:$O$48,2)))</f>
        <v>PETERDI</v>
      </c>
      <c r="G49" s="322" t="str">
        <f>IF($E49="","",VLOOKUP($E49,'Fiú 5B ELO'!$A$7:$O$48,3))</f>
        <v>Zsombor</v>
      </c>
      <c r="H49" s="322"/>
      <c r="I49" s="322" t="str">
        <f>IF($E49="","",VLOOKUP($E49,'Fiú 5B ELO'!$A$7:$O$48,4))</f>
        <v>Nagydorogi Széchényi Sándor</v>
      </c>
      <c r="J49" s="154"/>
      <c r="K49" s="136"/>
      <c r="L49" s="155"/>
      <c r="M49" s="136"/>
      <c r="N49" s="162"/>
      <c r="O49" s="139"/>
      <c r="P49" s="217"/>
      <c r="Q49" s="139"/>
      <c r="R49" s="217"/>
      <c r="S49" s="143"/>
    </row>
    <row r="50" spans="1:19" s="34" customFormat="1" ht="9.6" customHeight="1" x14ac:dyDescent="0.25">
      <c r="A50" s="145"/>
      <c r="B50" s="308"/>
      <c r="C50" s="308"/>
      <c r="D50" s="304"/>
      <c r="E50" s="156"/>
      <c r="F50" s="323"/>
      <c r="G50" s="323"/>
      <c r="H50" s="324"/>
      <c r="I50" s="323"/>
      <c r="J50" s="157"/>
      <c r="K50" s="149" t="s">
        <v>0</v>
      </c>
      <c r="L50" s="158"/>
      <c r="M50" s="151" t="str">
        <f>UPPER(IF(OR(L50="a",L50="as"),K48,IF(OR(L50="b",L50="bs"),K52,)))</f>
        <v/>
      </c>
      <c r="N50" s="168"/>
      <c r="O50" s="139"/>
      <c r="P50" s="217"/>
      <c r="Q50" s="139"/>
      <c r="R50" s="217"/>
      <c r="S50" s="143"/>
    </row>
    <row r="51" spans="1:19" s="34" customFormat="1" ht="9.6" customHeight="1" x14ac:dyDescent="0.25">
      <c r="A51" s="145">
        <v>23</v>
      </c>
      <c r="B51" s="271">
        <f>IF($E51="","",VLOOKUP($E51,'Fiú 5B ELO'!$A$7:$O$48,14))</f>
        <v>0</v>
      </c>
      <c r="C51" s="271">
        <f>IF($E51="","",VLOOKUP($E51,'Fiú 5B ELO'!$A$7:$O$48,15))</f>
        <v>0</v>
      </c>
      <c r="D51" s="295">
        <f>IF($E51="","",VLOOKUP($E51,'Fiú 5B ELO'!$A$7:$O$48,5))</f>
        <v>0</v>
      </c>
      <c r="E51" s="134">
        <v>23</v>
      </c>
      <c r="F51" s="322" t="str">
        <f>UPPER(IF($E51="","",VLOOKUP($E51,'Fiú 5B ELO'!$A$7:$O$48,2)))</f>
        <v>BERÉNYI</v>
      </c>
      <c r="G51" s="322" t="str">
        <f>IF($E51="","",VLOOKUP($E51,'Fiú 5B ELO'!$A$7:$O$48,3))</f>
        <v>Benedek</v>
      </c>
      <c r="H51" s="322"/>
      <c r="I51" s="322" t="str">
        <f>IF($E51="","",VLOOKUP($E51,'Fiú 5B ELO'!$A$7:$O$48,4))</f>
        <v>Dabasi Táncsics Mihály</v>
      </c>
      <c r="J51" s="137"/>
      <c r="K51" s="136"/>
      <c r="L51" s="161"/>
      <c r="M51" s="136"/>
      <c r="N51" s="160"/>
      <c r="O51" s="139"/>
      <c r="P51" s="217"/>
      <c r="Q51" s="139"/>
      <c r="R51" s="217"/>
      <c r="S51" s="143"/>
    </row>
    <row r="52" spans="1:19" s="34" customFormat="1" ht="9.6" customHeight="1" x14ac:dyDescent="0.25">
      <c r="A52" s="145"/>
      <c r="B52" s="308"/>
      <c r="C52" s="308"/>
      <c r="D52" s="304"/>
      <c r="E52" s="146"/>
      <c r="F52" s="147"/>
      <c r="G52" s="147"/>
      <c r="H52" s="148"/>
      <c r="I52" s="149" t="s">
        <v>0</v>
      </c>
      <c r="J52" s="150"/>
      <c r="K52" s="151" t="str">
        <f>UPPER(IF(OR(J52="a",J52="as"),F51,IF(OR(J52="b",J52="bs"),F53,)))</f>
        <v/>
      </c>
      <c r="L52" s="163"/>
      <c r="M52" s="136"/>
      <c r="N52" s="160"/>
      <c r="O52" s="139"/>
      <c r="P52" s="217"/>
      <c r="Q52" s="139"/>
      <c r="R52" s="217"/>
      <c r="S52" s="143"/>
    </row>
    <row r="53" spans="1:19" s="34" customFormat="1" ht="9.6" customHeight="1" x14ac:dyDescent="0.25">
      <c r="A53" s="133">
        <v>24</v>
      </c>
      <c r="B53" s="271">
        <f>IF($E53="","",VLOOKUP($E53,'Fiú 5B ELO'!$A$7:$O$48,14))</f>
        <v>0</v>
      </c>
      <c r="C53" s="271">
        <f>IF($E53="","",VLOOKUP($E53,'Fiú 5B ELO'!$A$7:$O$48,15))</f>
        <v>0</v>
      </c>
      <c r="D53" s="295">
        <f>IF($E53="","",VLOOKUP($E53,'Fiú 5B ELO'!$A$7:$O$48,5))</f>
        <v>0</v>
      </c>
      <c r="E53" s="134">
        <v>3</v>
      </c>
      <c r="F53" s="135" t="str">
        <f>UPPER(IF($E53="","",VLOOKUP($E53,'Fiú 5B ELO'!$A$7:$O$48,2)))</f>
        <v>SILLYE</v>
      </c>
      <c r="G53" s="135" t="str">
        <f>IF($E53="","",VLOOKUP($E53,'Fiú 5B ELO'!$A$7:$O$48,3))</f>
        <v>Imre Botond</v>
      </c>
      <c r="H53" s="135"/>
      <c r="I53" s="135" t="str">
        <f>IF($E53="","",VLOOKUP($E53,'Fiú 5B ELO'!$A$7:$O$48,4))</f>
        <v>Pécsi Jókai Mór Ált.Isk.</v>
      </c>
      <c r="J53" s="164"/>
      <c r="K53" s="136"/>
      <c r="L53" s="136"/>
      <c r="M53" s="136"/>
      <c r="N53" s="160"/>
      <c r="O53" s="139"/>
      <c r="P53" s="217"/>
      <c r="Q53" s="139"/>
      <c r="R53" s="217"/>
      <c r="S53" s="143"/>
    </row>
    <row r="54" spans="1:19" s="34" customFormat="1" ht="9.6" customHeight="1" x14ac:dyDescent="0.25">
      <c r="A54" s="145"/>
      <c r="B54" s="308"/>
      <c r="C54" s="308"/>
      <c r="D54" s="304"/>
      <c r="E54" s="146"/>
      <c r="F54" s="165"/>
      <c r="G54" s="165"/>
      <c r="H54" s="169"/>
      <c r="I54" s="165"/>
      <c r="J54" s="157"/>
      <c r="K54" s="136"/>
      <c r="L54" s="136"/>
      <c r="M54" s="136"/>
      <c r="N54" s="160"/>
      <c r="O54" s="149" t="s">
        <v>0</v>
      </c>
      <c r="P54" s="158"/>
      <c r="Q54" s="151" t="str">
        <f>UPPER(IF(OR(P54="a",P54="as"),O46,IF(OR(P54="b",P54="bs"),O62,)))</f>
        <v/>
      </c>
      <c r="R54" s="219"/>
      <c r="S54" s="143"/>
    </row>
    <row r="55" spans="1:19" s="34" customFormat="1" ht="9.6" customHeight="1" x14ac:dyDescent="0.25">
      <c r="A55" s="133">
        <v>25</v>
      </c>
      <c r="B55" s="271">
        <f>IF($E55="","",VLOOKUP($E55,'Fiú 5B ELO'!$A$7:$O$48,14))</f>
        <v>0</v>
      </c>
      <c r="C55" s="271">
        <f>IF($E55="","",VLOOKUP($E55,'Fiú 5B ELO'!$A$7:$O$48,15))</f>
        <v>0</v>
      </c>
      <c r="D55" s="295">
        <f>IF($E55="","",VLOOKUP($E55,'Fiú 5B ELO'!$A$7:$O$48,5))</f>
        <v>0</v>
      </c>
      <c r="E55" s="134">
        <v>8</v>
      </c>
      <c r="F55" s="135" t="str">
        <f>UPPER(IF($E55="","",VLOOKUP($E55,'Fiú 5B ELO'!$A$7:$O$48,2)))</f>
        <v xml:space="preserve">PIROS-NESZÁDELI </v>
      </c>
      <c r="G55" s="135" t="str">
        <f>IF($E55="","",VLOOKUP($E55,'Fiú 5B ELO'!$A$7:$O$48,3))</f>
        <v>Gergely</v>
      </c>
      <c r="H55" s="135"/>
      <c r="I55" s="135" t="str">
        <f>IF($E55="","",VLOOKUP($E55,'Fiú 5B ELO'!$A$7:$O$48,4))</f>
        <v>Kazincbarcikai Pollack Mihály Általános Iskola</v>
      </c>
      <c r="J55" s="137"/>
      <c r="K55" s="136"/>
      <c r="L55" s="136"/>
      <c r="M55" s="136"/>
      <c r="N55" s="160"/>
      <c r="O55" s="139"/>
      <c r="P55" s="217"/>
      <c r="Q55" s="136"/>
      <c r="R55" s="140"/>
      <c r="S55" s="143"/>
    </row>
    <row r="56" spans="1:19" s="34" customFormat="1" ht="9.6" customHeight="1" x14ac:dyDescent="0.25">
      <c r="A56" s="145"/>
      <c r="B56" s="308"/>
      <c r="C56" s="308"/>
      <c r="D56" s="304"/>
      <c r="E56" s="146"/>
      <c r="F56" s="147"/>
      <c r="G56" s="147"/>
      <c r="H56" s="148"/>
      <c r="I56" s="149" t="s">
        <v>0</v>
      </c>
      <c r="J56" s="150"/>
      <c r="K56" s="151" t="str">
        <f>UPPER(IF(OR(J56="a",J56="as"),F55,IF(OR(J56="b",J56="bs"),F57,)))</f>
        <v/>
      </c>
      <c r="L56" s="151"/>
      <c r="M56" s="136"/>
      <c r="N56" s="160"/>
      <c r="O56" s="139"/>
      <c r="P56" s="217"/>
      <c r="Q56" s="139"/>
      <c r="R56" s="140"/>
      <c r="S56" s="143"/>
    </row>
    <row r="57" spans="1:19" s="34" customFormat="1" ht="9.6" customHeight="1" x14ac:dyDescent="0.25">
      <c r="A57" s="145">
        <v>26</v>
      </c>
      <c r="B57" s="271">
        <f>IF($E57="","",VLOOKUP($E57,'Fiú 5B ELO'!$A$7:$O$48,14))</f>
        <v>0</v>
      </c>
      <c r="C57" s="271">
        <f>IF($E57="","",VLOOKUP($E57,'Fiú 5B ELO'!$A$7:$O$48,15))</f>
        <v>0</v>
      </c>
      <c r="D57" s="295">
        <f>IF($E57="","",VLOOKUP($E57,'Fiú 5B ELO'!$A$7:$O$48,5))</f>
        <v>0</v>
      </c>
      <c r="E57" s="134">
        <v>12</v>
      </c>
      <c r="F57" s="322" t="str">
        <f>UPPER(IF($E57="","",VLOOKUP($E57,'Fiú 5B ELO'!$A$7:$O$48,2)))</f>
        <v>MOLNÁR</v>
      </c>
      <c r="G57" s="322" t="str">
        <f>IF($E57="","",VLOOKUP($E57,'Fiú 5B ELO'!$A$7:$O$48,3))</f>
        <v>Botond</v>
      </c>
      <c r="H57" s="322"/>
      <c r="I57" s="322" t="str">
        <f>IF($E57="","",VLOOKUP($E57,'Fiú 5B ELO'!$A$7:$O$48,4))</f>
        <v>Szfvári Teleki B. Gimn.</v>
      </c>
      <c r="J57" s="154"/>
      <c r="K57" s="136"/>
      <c r="L57" s="155"/>
      <c r="M57" s="136"/>
      <c r="N57" s="160"/>
      <c r="O57" s="139"/>
      <c r="P57" s="217"/>
      <c r="Q57" s="139"/>
      <c r="R57" s="140"/>
      <c r="S57" s="143"/>
    </row>
    <row r="58" spans="1:19" s="34" customFormat="1" ht="9.6" customHeight="1" x14ac:dyDescent="0.25">
      <c r="A58" s="145"/>
      <c r="B58" s="308"/>
      <c r="C58" s="308"/>
      <c r="D58" s="304"/>
      <c r="E58" s="156"/>
      <c r="F58" s="323"/>
      <c r="G58" s="323"/>
      <c r="H58" s="324"/>
      <c r="I58" s="323"/>
      <c r="J58" s="157"/>
      <c r="K58" s="149" t="s">
        <v>0</v>
      </c>
      <c r="L58" s="158"/>
      <c r="M58" s="151" t="str">
        <f>UPPER(IF(OR(L58="a",L58="as"),K56,IF(OR(L58="b",L58="bs"),K60,)))</f>
        <v/>
      </c>
      <c r="N58" s="159"/>
      <c r="O58" s="139"/>
      <c r="P58" s="217"/>
      <c r="Q58" s="139"/>
      <c r="R58" s="140"/>
      <c r="S58" s="143"/>
    </row>
    <row r="59" spans="1:19" s="34" customFormat="1" ht="9.6" customHeight="1" x14ac:dyDescent="0.25">
      <c r="A59" s="145">
        <v>27</v>
      </c>
      <c r="B59" s="271">
        <f>IF($E59="","",VLOOKUP($E59,'Fiú 5B ELO'!$A$7:$O$48,14))</f>
        <v>0</v>
      </c>
      <c r="C59" s="271">
        <f>IF($E59="","",VLOOKUP($E59,'Fiú 5B ELO'!$A$7:$O$48,15))</f>
        <v>0</v>
      </c>
      <c r="D59" s="295">
        <f>IF($E59="","",VLOOKUP($E59,'Fiú 5B ELO'!$A$7:$O$48,5))</f>
        <v>0</v>
      </c>
      <c r="E59" s="134">
        <v>10</v>
      </c>
      <c r="F59" s="322" t="str">
        <f>UPPER(IF($E59="","",VLOOKUP($E59,'Fiú 5B ELO'!$A$7:$O$48,2)))</f>
        <v>LEBI-KOVÁCS</v>
      </c>
      <c r="G59" s="322" t="str">
        <f>IF($E59="","",VLOOKUP($E59,'Fiú 5B ELO'!$A$7:$O$48,3))</f>
        <v>Isai</v>
      </c>
      <c r="H59" s="322"/>
      <c r="I59" s="322" t="str">
        <f>IF($E59="","",VLOOKUP($E59,'Fiú 5B ELO'!$A$7:$O$48,4))</f>
        <v>Kandó Téri Általános Iskola</v>
      </c>
      <c r="J59" s="137"/>
      <c r="K59" s="136"/>
      <c r="L59" s="161"/>
      <c r="M59" s="136"/>
      <c r="N59" s="162"/>
      <c r="O59" s="139"/>
      <c r="P59" s="217"/>
      <c r="Q59" s="139"/>
      <c r="R59" s="140"/>
      <c r="S59" s="176"/>
    </row>
    <row r="60" spans="1:19" s="34" customFormat="1" ht="9.6" customHeight="1" x14ac:dyDescent="0.25">
      <c r="A60" s="145"/>
      <c r="B60" s="308"/>
      <c r="C60" s="308"/>
      <c r="D60" s="304"/>
      <c r="E60" s="156"/>
      <c r="F60" s="323"/>
      <c r="G60" s="323"/>
      <c r="H60" s="324"/>
      <c r="I60" s="325" t="s">
        <v>0</v>
      </c>
      <c r="J60" s="150"/>
      <c r="K60" s="151" t="str">
        <f>UPPER(IF(OR(J60="a",J60="as"),F59,IF(OR(J60="b",J60="bs"),F61,)))</f>
        <v/>
      </c>
      <c r="L60" s="163"/>
      <c r="M60" s="136"/>
      <c r="N60" s="162"/>
      <c r="O60" s="139"/>
      <c r="P60" s="217"/>
      <c r="Q60" s="139"/>
      <c r="R60" s="140"/>
      <c r="S60" s="143"/>
    </row>
    <row r="61" spans="1:19" s="34" customFormat="1" ht="9.6" customHeight="1" x14ac:dyDescent="0.25">
      <c r="A61" s="145">
        <v>28</v>
      </c>
      <c r="B61" s="271">
        <f>IF($E61="","",VLOOKUP($E61,'Fiú 5B ELO'!$A$7:$O$48,14))</f>
        <v>0</v>
      </c>
      <c r="C61" s="271">
        <f>IF($E61="","",VLOOKUP($E61,'Fiú 5B ELO'!$A$7:$O$48,15))</f>
        <v>0</v>
      </c>
      <c r="D61" s="295">
        <f>IF($E61="","",VLOOKUP($E61,'Fiú 5B ELO'!$A$7:$O$48,5))</f>
        <v>0</v>
      </c>
      <c r="E61" s="134">
        <v>28</v>
      </c>
      <c r="F61" s="322" t="str">
        <f>UPPER(IF($E61="","",VLOOKUP($E61,'Fiú 5B ELO'!$A$7:$O$48,2)))</f>
        <v>HÉRINCS</v>
      </c>
      <c r="G61" s="322" t="str">
        <f>IF($E61="","",VLOOKUP($E61,'Fiú 5B ELO'!$A$7:$O$48,3))</f>
        <v>Bence</v>
      </c>
      <c r="H61" s="322"/>
      <c r="I61" s="322" t="str">
        <f>IF($E61="","",VLOOKUP($E61,'Fiú 5B ELO'!$A$7:$O$48,4))</f>
        <v>ELTE Bolyai János Gyakorló Általános Iskola és Gimnázium</v>
      </c>
      <c r="J61" s="164"/>
      <c r="K61" s="136"/>
      <c r="L61" s="136"/>
      <c r="M61" s="136"/>
      <c r="N61" s="162"/>
      <c r="O61" s="139"/>
      <c r="P61" s="217"/>
      <c r="Q61" s="139"/>
      <c r="R61" s="140"/>
      <c r="S61" s="143"/>
    </row>
    <row r="62" spans="1:19" s="34" customFormat="1" ht="9.6" customHeight="1" x14ac:dyDescent="0.25">
      <c r="A62" s="145"/>
      <c r="B62" s="308"/>
      <c r="C62" s="308"/>
      <c r="D62" s="304"/>
      <c r="E62" s="156"/>
      <c r="F62" s="323"/>
      <c r="G62" s="323"/>
      <c r="H62" s="324"/>
      <c r="I62" s="323"/>
      <c r="J62" s="157"/>
      <c r="K62" s="136"/>
      <c r="L62" s="136"/>
      <c r="M62" s="149" t="s">
        <v>0</v>
      </c>
      <c r="N62" s="158"/>
      <c r="O62" s="151" t="str">
        <f>UPPER(IF(OR(N62="a",N62="as"),M58,IF(OR(N62="b",N62="bs"),M66,)))</f>
        <v/>
      </c>
      <c r="P62" s="219"/>
      <c r="Q62" s="139"/>
      <c r="R62" s="140"/>
      <c r="S62" s="143"/>
    </row>
    <row r="63" spans="1:19" s="34" customFormat="1" ht="9.6" customHeight="1" x14ac:dyDescent="0.25">
      <c r="A63" s="145">
        <v>29</v>
      </c>
      <c r="B63" s="271">
        <f>IF($E63="","",VLOOKUP($E63,'Fiú 5B ELO'!$A$7:$O$48,14))</f>
        <v>0</v>
      </c>
      <c r="C63" s="271">
        <f>IF($E63="","",VLOOKUP($E63,'Fiú 5B ELO'!$A$7:$O$48,15))</f>
        <v>0</v>
      </c>
      <c r="D63" s="295">
        <f>IF($E63="","",VLOOKUP($E63,'Fiú 5B ELO'!$A$7:$O$48,5))</f>
        <v>0</v>
      </c>
      <c r="E63" s="134">
        <v>25</v>
      </c>
      <c r="F63" s="322" t="str">
        <f>UPPER(IF($E63="","",VLOOKUP($E63,'Fiú 5B ELO'!$A$7:$O$48,2)))</f>
        <v>DARA-KOVÁCS</v>
      </c>
      <c r="G63" s="322" t="str">
        <f>IF($E63="","",VLOOKUP($E63,'Fiú 5B ELO'!$A$7:$O$48,3))</f>
        <v>Ármin</v>
      </c>
      <c r="H63" s="322"/>
      <c r="I63" s="322" t="str">
        <f>IF($E63="","",VLOOKUP($E63,'Fiú 5B ELO'!$A$7:$O$48,4))</f>
        <v>Nagyboldogasszony Római katolikus iskola</v>
      </c>
      <c r="J63" s="166"/>
      <c r="K63" s="136"/>
      <c r="L63" s="136"/>
      <c r="M63" s="136"/>
      <c r="N63" s="162"/>
      <c r="O63" s="136"/>
      <c r="P63" s="160"/>
      <c r="Q63" s="141"/>
      <c r="R63" s="142"/>
      <c r="S63" s="143"/>
    </row>
    <row r="64" spans="1:19" s="34" customFormat="1" ht="9.6" customHeight="1" x14ac:dyDescent="0.25">
      <c r="A64" s="145"/>
      <c r="B64" s="308"/>
      <c r="C64" s="308"/>
      <c r="D64" s="304"/>
      <c r="E64" s="156"/>
      <c r="F64" s="323"/>
      <c r="G64" s="323"/>
      <c r="H64" s="324"/>
      <c r="I64" s="325" t="s">
        <v>0</v>
      </c>
      <c r="J64" s="150"/>
      <c r="K64" s="151" t="str">
        <f>UPPER(IF(OR(J64="a",J64="as"),F63,IF(OR(J64="b",J64="bs"),F65,)))</f>
        <v/>
      </c>
      <c r="L64" s="151"/>
      <c r="M64" s="136"/>
      <c r="N64" s="162"/>
      <c r="O64" s="160"/>
      <c r="P64" s="160"/>
      <c r="Q64" s="141"/>
      <c r="R64" s="142"/>
      <c r="S64" s="143"/>
    </row>
    <row r="65" spans="1:19" s="34" customFormat="1" ht="9.6" customHeight="1" x14ac:dyDescent="0.25">
      <c r="A65" s="145">
        <v>30</v>
      </c>
      <c r="B65" s="271">
        <f>IF($E65="","",VLOOKUP($E65,'Fiú 5B ELO'!$A$7:$O$48,14))</f>
        <v>0</v>
      </c>
      <c r="C65" s="271">
        <f>IF($E65="","",VLOOKUP($E65,'Fiú 5B ELO'!$A$7:$O$48,15))</f>
        <v>0</v>
      </c>
      <c r="D65" s="295">
        <f>IF($E65="","",VLOOKUP($E65,'Fiú 5B ELO'!$A$7:$O$48,5))</f>
        <v>0</v>
      </c>
      <c r="E65" s="134">
        <v>18</v>
      </c>
      <c r="F65" s="322" t="str">
        <f>UPPER(IF($E65="","",VLOOKUP($E65,'Fiú 5B ELO'!$A$7:$O$48,2)))</f>
        <v>KOVÁCS</v>
      </c>
      <c r="G65" s="322" t="str">
        <f>IF($E65="","",VLOOKUP($E65,'Fiú 5B ELO'!$A$7:$O$48,3))</f>
        <v>Olivér</v>
      </c>
      <c r="H65" s="322"/>
      <c r="I65" s="322" t="str">
        <f>IF($E65="","",VLOOKUP($E65,'Fiú 5B ELO'!$A$7:$O$48,4))</f>
        <v>Jászberényi Nagyboldogasszony Katolikus Óvoda, Kéttannyelvű Általános Iskola és Gimnázium</v>
      </c>
      <c r="J65" s="154"/>
      <c r="K65" s="136"/>
      <c r="L65" s="155"/>
      <c r="M65" s="136"/>
      <c r="N65" s="162"/>
      <c r="O65" s="160"/>
      <c r="P65" s="160"/>
      <c r="Q65" s="141"/>
      <c r="R65" s="142"/>
      <c r="S65" s="143"/>
    </row>
    <row r="66" spans="1:19" s="34" customFormat="1" ht="9.6" customHeight="1" x14ac:dyDescent="0.25">
      <c r="A66" s="145"/>
      <c r="B66" s="308"/>
      <c r="C66" s="308"/>
      <c r="D66" s="304"/>
      <c r="E66" s="156"/>
      <c r="F66" s="323"/>
      <c r="G66" s="323"/>
      <c r="H66" s="324"/>
      <c r="I66" s="323"/>
      <c r="J66" s="157"/>
      <c r="K66" s="149" t="s">
        <v>0</v>
      </c>
      <c r="L66" s="158"/>
      <c r="M66" s="151" t="str">
        <f>UPPER(IF(OR(L66="a",L66="as"),K64,IF(OR(L66="b",L66="bs"),K68,)))</f>
        <v/>
      </c>
      <c r="N66" s="168"/>
      <c r="O66" s="160"/>
      <c r="P66" s="160"/>
      <c r="Q66" s="141"/>
      <c r="R66" s="142"/>
      <c r="S66" s="143"/>
    </row>
    <row r="67" spans="1:19" s="34" customFormat="1" ht="9.6" customHeight="1" x14ac:dyDescent="0.25">
      <c r="A67" s="145">
        <v>31</v>
      </c>
      <c r="B67" s="271">
        <f>IF($E67="","",VLOOKUP($E67,'Fiú 5B ELO'!$A$7:$O$48,14))</f>
        <v>0</v>
      </c>
      <c r="C67" s="271">
        <f>IF($E67="","",VLOOKUP($E67,'Fiú 5B ELO'!$A$7:$O$48,15))</f>
        <v>0</v>
      </c>
      <c r="D67" s="295">
        <f>IF($E67="","",VLOOKUP($E67,'Fiú 5B ELO'!$A$7:$O$48,5))</f>
        <v>0</v>
      </c>
      <c r="E67" s="134">
        <v>21</v>
      </c>
      <c r="F67" s="322" t="str">
        <f>UPPER(IF($E67="","",VLOOKUP($E67,'Fiú 5B ELO'!$A$7:$O$48,2)))</f>
        <v>SZABÓ</v>
      </c>
      <c r="G67" s="322" t="str">
        <f>IF($E67="","",VLOOKUP($E67,'Fiú 5B ELO'!$A$7:$O$48,3))</f>
        <v>Botond</v>
      </c>
      <c r="H67" s="322"/>
      <c r="I67" s="322" t="str">
        <f>IF($E67="","",VLOOKUP($E67,'Fiú 5B ELO'!$A$7:$O$48,4))</f>
        <v>Esztergomi József Attila Általános Iskola</v>
      </c>
      <c r="J67" s="137"/>
      <c r="K67" s="136"/>
      <c r="L67" s="161"/>
      <c r="M67" s="136"/>
      <c r="N67" s="160"/>
      <c r="O67" s="160"/>
      <c r="P67" s="160"/>
      <c r="Q67" s="141"/>
      <c r="R67" s="142"/>
      <c r="S67" s="143"/>
    </row>
    <row r="68" spans="1:19" s="34" customFormat="1" ht="9.6" customHeight="1" x14ac:dyDescent="0.25">
      <c r="A68" s="145"/>
      <c r="B68" s="308"/>
      <c r="C68" s="308"/>
      <c r="D68" s="304"/>
      <c r="E68" s="146"/>
      <c r="F68" s="147"/>
      <c r="G68" s="147"/>
      <c r="H68" s="148"/>
      <c r="I68" s="149" t="s">
        <v>0</v>
      </c>
      <c r="J68" s="150"/>
      <c r="K68" s="151" t="str">
        <f>UPPER(IF(OR(J68="a",J68="as"),F67,IF(OR(J68="b",J68="bs"),F69,)))</f>
        <v/>
      </c>
      <c r="L68" s="163"/>
      <c r="M68" s="136"/>
      <c r="N68" s="160"/>
      <c r="O68" s="160"/>
      <c r="P68" s="160"/>
      <c r="Q68" s="141"/>
      <c r="R68" s="142"/>
      <c r="S68" s="143"/>
    </row>
    <row r="69" spans="1:19" s="34" customFormat="1" ht="9.6" customHeight="1" x14ac:dyDescent="0.25">
      <c r="A69" s="133">
        <v>32</v>
      </c>
      <c r="B69" s="271">
        <f>IF($E69="","",VLOOKUP($E69,'Fiú 5B ELO'!$A$7:$O$48,14))</f>
        <v>0</v>
      </c>
      <c r="C69" s="271">
        <f>IF($E69="","",VLOOKUP($E69,'Fiú 5B ELO'!$A$7:$O$48,15))</f>
        <v>0</v>
      </c>
      <c r="D69" s="295">
        <f>IF($E69="","",VLOOKUP($E69,'Fiú 5B ELO'!$A$7:$O$48,5))</f>
        <v>0</v>
      </c>
      <c r="E69" s="134">
        <v>2</v>
      </c>
      <c r="F69" s="135" t="str">
        <f>UPPER(IF($E69="","",VLOOKUP($E69,'Fiú 5B ELO'!$A$7:$O$48,2)))</f>
        <v>LÁSZLÓ</v>
      </c>
      <c r="G69" s="135" t="str">
        <f>IF($E69="","",VLOOKUP($E69,'Fiú 5B ELO'!$A$7:$O$48,3))</f>
        <v>Kolos</v>
      </c>
      <c r="H69" s="135"/>
      <c r="I69" s="135" t="str">
        <f>IF($E69="","",VLOOKUP($E69,'Fiú 5B ELO'!$A$7:$O$48,4))</f>
        <v>Szent Imre Katolikus Óvoda és Általános Iskola Kecskemét</v>
      </c>
      <c r="J69" s="164"/>
      <c r="K69" s="136"/>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100</v>
      </c>
      <c r="B71" s="184"/>
      <c r="C71" s="184"/>
      <c r="D71" s="299"/>
      <c r="E71" s="185" t="s">
        <v>5</v>
      </c>
      <c r="F71" s="186" t="s">
        <v>102</v>
      </c>
      <c r="G71" s="185"/>
      <c r="H71" s="187"/>
      <c r="I71" s="188"/>
      <c r="J71" s="185" t="s">
        <v>5</v>
      </c>
      <c r="K71" s="186" t="s">
        <v>111</v>
      </c>
      <c r="L71" s="189"/>
      <c r="M71" s="186" t="s">
        <v>112</v>
      </c>
      <c r="N71" s="190"/>
      <c r="O71" s="191" t="s">
        <v>113</v>
      </c>
      <c r="P71" s="191"/>
      <c r="Q71" s="192"/>
      <c r="R71" s="193"/>
    </row>
    <row r="72" spans="1:19" s="18" customFormat="1" ht="9" customHeight="1" x14ac:dyDescent="0.25">
      <c r="A72" s="300" t="s">
        <v>101</v>
      </c>
      <c r="B72" s="301"/>
      <c r="C72" s="302"/>
      <c r="D72" s="303"/>
      <c r="E72" s="195">
        <v>1</v>
      </c>
      <c r="F72" s="85" t="str">
        <f>IF(E72&gt;$R$79,,UPPER(VLOOKUP(E72,'Fiú 5B ELO'!$A$7:$Q$134,2)))</f>
        <v>BENCSIK</v>
      </c>
      <c r="G72" s="196"/>
      <c r="H72" s="85"/>
      <c r="I72" s="84"/>
      <c r="J72" s="197" t="s">
        <v>6</v>
      </c>
      <c r="K72" s="194"/>
      <c r="L72" s="198"/>
      <c r="M72" s="194"/>
      <c r="N72" s="199"/>
      <c r="O72" s="200" t="s">
        <v>103</v>
      </c>
      <c r="P72" s="201"/>
      <c r="Q72" s="201"/>
      <c r="R72" s="202"/>
    </row>
    <row r="73" spans="1:19" s="18" customFormat="1" ht="9" customHeight="1" x14ac:dyDescent="0.25">
      <c r="A73" s="207" t="s">
        <v>110</v>
      </c>
      <c r="B73" s="205"/>
      <c r="C73" s="296"/>
      <c r="D73" s="208"/>
      <c r="E73" s="195">
        <v>2</v>
      </c>
      <c r="F73" s="85" t="str">
        <f>IF(E73&gt;$R$79,,UPPER(VLOOKUP(E73,'Fiú 5B ELO'!$A$7:$Q$134,2)))</f>
        <v>LÁSZLÓ</v>
      </c>
      <c r="G73" s="196"/>
      <c r="H73" s="85"/>
      <c r="I73" s="84"/>
      <c r="J73" s="197" t="s">
        <v>7</v>
      </c>
      <c r="K73" s="194"/>
      <c r="L73" s="198"/>
      <c r="M73" s="194"/>
      <c r="N73" s="199"/>
      <c r="O73" s="203"/>
      <c r="P73" s="204"/>
      <c r="Q73" s="205"/>
      <c r="R73" s="206"/>
    </row>
    <row r="74" spans="1:19" s="18" customFormat="1" ht="9" customHeight="1" x14ac:dyDescent="0.25">
      <c r="A74" s="265"/>
      <c r="B74" s="266"/>
      <c r="C74" s="297"/>
      <c r="D74" s="267"/>
      <c r="E74" s="195">
        <v>3</v>
      </c>
      <c r="F74" s="85" t="str">
        <f>IF(E74&gt;$R$79,,UPPER(VLOOKUP(E74,'Fiú 5B ELO'!$A$7:$Q$134,2)))</f>
        <v>SILLYE</v>
      </c>
      <c r="G74" s="196"/>
      <c r="H74" s="85"/>
      <c r="I74" s="84"/>
      <c r="J74" s="197" t="s">
        <v>8</v>
      </c>
      <c r="K74" s="194"/>
      <c r="L74" s="198"/>
      <c r="M74" s="194"/>
      <c r="N74" s="199"/>
      <c r="O74" s="200" t="s">
        <v>104</v>
      </c>
      <c r="P74" s="201"/>
      <c r="Q74" s="201"/>
      <c r="R74" s="202"/>
    </row>
    <row r="75" spans="1:19" s="18" customFormat="1" ht="9" customHeight="1" x14ac:dyDescent="0.25">
      <c r="A75" s="209"/>
      <c r="B75" s="127"/>
      <c r="C75" s="127"/>
      <c r="D75" s="210"/>
      <c r="E75" s="195">
        <v>4</v>
      </c>
      <c r="F75" s="85" t="str">
        <f>IF(E75&gt;$R$79,,UPPER(VLOOKUP(E75,'Fiú 5B ELO'!$A$7:$Q$134,2)))</f>
        <v>SZENDREI</v>
      </c>
      <c r="G75" s="196"/>
      <c r="H75" s="85"/>
      <c r="I75" s="84"/>
      <c r="J75" s="197" t="s">
        <v>9</v>
      </c>
      <c r="K75" s="194"/>
      <c r="L75" s="198"/>
      <c r="M75" s="194"/>
      <c r="N75" s="199"/>
      <c r="O75" s="194"/>
      <c r="P75" s="198"/>
      <c r="Q75" s="194"/>
      <c r="R75" s="199"/>
    </row>
    <row r="76" spans="1:19" s="18" customFormat="1" ht="9" customHeight="1" x14ac:dyDescent="0.25">
      <c r="A76" s="253"/>
      <c r="B76" s="268"/>
      <c r="C76" s="268"/>
      <c r="D76" s="298"/>
      <c r="E76" s="195">
        <v>5</v>
      </c>
      <c r="F76" s="85" t="str">
        <f>IF(E76&gt;$R$79,,UPPER(VLOOKUP(E76,'Fiú 5B ELO'!$A$7:$Q$134,2)))</f>
        <v xml:space="preserve">MAJOR </v>
      </c>
      <c r="G76" s="196"/>
      <c r="H76" s="85"/>
      <c r="I76" s="84"/>
      <c r="J76" s="197" t="s">
        <v>10</v>
      </c>
      <c r="K76" s="194"/>
      <c r="L76" s="198"/>
      <c r="M76" s="194"/>
      <c r="N76" s="199"/>
      <c r="O76" s="205"/>
      <c r="P76" s="204"/>
      <c r="Q76" s="205"/>
      <c r="R76" s="206"/>
    </row>
    <row r="77" spans="1:19" s="18" customFormat="1" ht="9" customHeight="1" x14ac:dyDescent="0.25">
      <c r="A77" s="254"/>
      <c r="B77" s="22"/>
      <c r="C77" s="127"/>
      <c r="D77" s="210"/>
      <c r="E77" s="195">
        <v>6</v>
      </c>
      <c r="F77" s="85" t="str">
        <f>IF(E77&gt;$R$79,,UPPER(VLOOKUP(E77,'Fiú 5B ELO'!$A$7:$Q$134,2)))</f>
        <v xml:space="preserve">FEJES </v>
      </c>
      <c r="G77" s="196"/>
      <c r="H77" s="85"/>
      <c r="I77" s="84"/>
      <c r="J77" s="197" t="s">
        <v>11</v>
      </c>
      <c r="K77" s="194"/>
      <c r="L77" s="198"/>
      <c r="M77" s="194"/>
      <c r="N77" s="199"/>
      <c r="O77" s="200" t="s">
        <v>90</v>
      </c>
      <c r="P77" s="201"/>
      <c r="Q77" s="201"/>
      <c r="R77" s="202"/>
    </row>
    <row r="78" spans="1:19" s="18" customFormat="1" ht="9" customHeight="1" x14ac:dyDescent="0.25">
      <c r="A78" s="254"/>
      <c r="B78" s="22"/>
      <c r="C78" s="293"/>
      <c r="D78" s="263"/>
      <c r="E78" s="195">
        <v>7</v>
      </c>
      <c r="F78" s="85" t="str">
        <f>IF(E78&gt;$R$79,,UPPER(VLOOKUP(E78,'Fiú 5B ELO'!$A$7:$Q$134,2)))</f>
        <v>TÖRÖK</v>
      </c>
      <c r="G78" s="196"/>
      <c r="H78" s="85"/>
      <c r="I78" s="84"/>
      <c r="J78" s="197" t="s">
        <v>12</v>
      </c>
      <c r="K78" s="194"/>
      <c r="L78" s="198"/>
      <c r="M78" s="194"/>
      <c r="N78" s="199"/>
      <c r="O78" s="194"/>
      <c r="P78" s="198"/>
      <c r="Q78" s="194"/>
      <c r="R78" s="199"/>
    </row>
    <row r="79" spans="1:19" s="18" customFormat="1" ht="9" customHeight="1" x14ac:dyDescent="0.25">
      <c r="A79" s="255"/>
      <c r="B79" s="252"/>
      <c r="C79" s="294"/>
      <c r="D79" s="264"/>
      <c r="E79" s="211">
        <v>8</v>
      </c>
      <c r="F79" s="212" t="str">
        <f>IF(E79&gt;$R$79,,UPPER(VLOOKUP(E79,'Fiú 5B ELO'!$A$7:$Q$134,2)))</f>
        <v xml:space="preserve">PIROS-NESZÁDELI </v>
      </c>
      <c r="G79" s="213"/>
      <c r="H79" s="212"/>
      <c r="I79" s="214"/>
      <c r="J79" s="215" t="s">
        <v>13</v>
      </c>
      <c r="K79" s="205"/>
      <c r="L79" s="204"/>
      <c r="M79" s="205"/>
      <c r="N79" s="206"/>
      <c r="O79" s="205" t="str">
        <f>R4</f>
        <v>Rákóczi Andrea</v>
      </c>
      <c r="P79" s="204"/>
      <c r="Q79" s="205"/>
      <c r="R79" s="216">
        <f>MIN(8,'Fiú 5B ELO'!Q5)</f>
        <v>8</v>
      </c>
    </row>
  </sheetData>
  <mergeCells count="2">
    <mergeCell ref="A4:C4"/>
    <mergeCell ref="Q41:R41"/>
  </mergeCells>
  <conditionalFormatting sqref="E7 E9 E11">
    <cfRule type="expression" dxfId="24" priority="1" stopIfTrue="1">
      <formula>$E7&lt;9</formula>
    </cfRule>
  </conditionalFormatting>
  <conditionalFormatting sqref="E13 E15 E17 E19 E21 E23 E25 E27 E29 E31 E33 E35 E37 E39 E41 E43 E45 E47 E49 E51 E53 E55 E57 E59 E61 E63 E65 E67 E69">
    <cfRule type="expression" dxfId="23" priority="7" stopIfTrue="1">
      <formula>AND($E13&lt;9,$C13&gt;0)</formula>
    </cfRule>
  </conditionalFormatting>
  <conditionalFormatting sqref="H7 H9 H11 H13 H15 H17 H19 H21 H23 H25 H27 H29 H31 H33 H35 H37 H39 H41 H43 H45 H47 H49 H51 H53 H55 H57 H59 H61 H63 H65 H67 H69">
    <cfRule type="expression" dxfId="22" priority="11" stopIfTrue="1">
      <formula>AND($E7&lt;9,$C7&gt;0)</formula>
    </cfRule>
  </conditionalFormatting>
  <conditionalFormatting sqref="I8 K10 I12 M14 I16 K18 I20 O22 I24 K26 I28 M30 I32 K34 I36 O39 I40 K42 I44 M46 I48 K50 I52 O54 I56 K58 I60 M62 I64 K66 I68">
    <cfRule type="expression" dxfId="21" priority="8" stopIfTrue="1">
      <formula>AND($O$1="CU",I8="Umpire")</formula>
    </cfRule>
    <cfRule type="expression" dxfId="20" priority="9" stopIfTrue="1">
      <formula>AND($O$1="CU",I8&lt;&gt;"Umpire",J8&lt;&gt;"")</formula>
    </cfRule>
    <cfRule type="expression" dxfId="19" priority="10" stopIfTrue="1">
      <formula>AND($O$1="CU",I8&lt;&gt;"Umpire")</formula>
    </cfRule>
  </conditionalFormatting>
  <conditionalFormatting sqref="J8 L10 J12 N14 J16 L18 J20 P22 J24 L26 J28 N30 J32 L34 J36 P39 J40 L42 J44 N46 J48 L50 J52 P54 J56 L58 J60 N62 J64 L66 J68 R79">
    <cfRule type="expression" dxfId="18" priority="4" stopIfTrue="1">
      <formula>$O$1="CU"</formula>
    </cfRule>
  </conditionalFormatting>
  <conditionalFormatting sqref="K8 M10 K12 O14 K16 M18 K20 Q22 K24 M26 K28 O30 K32 M34 K36 K40 M42 K44 O46 K48 M50 K52 Q54 K56 M58 K60 O62 K64 M66 K68">
    <cfRule type="expression" dxfId="17" priority="5" stopIfTrue="1">
      <formula>J8="as"</formula>
    </cfRule>
    <cfRule type="expression" dxfId="16" priority="6" stopIfTrue="1">
      <formula>J8="bs"</formula>
    </cfRule>
  </conditionalFormatting>
  <conditionalFormatting sqref="Q38">
    <cfRule type="expression" dxfId="15" priority="2" stopIfTrue="1">
      <formula>P39="as"</formula>
    </cfRule>
    <cfRule type="expression" dxfId="14" priority="3" stopIfTrue="1">
      <formula>P39="bs"</formula>
    </cfRule>
  </conditionalFormatting>
  <dataValidations count="2">
    <dataValidation type="list" allowBlank="1" showInputMessage="1" sqref="O54 O39 O22" xr:uid="{00000000-0002-0000-1200-000000000000}">
      <formula1>$V$8:$V$17</formula1>
    </dataValidation>
    <dataValidation type="list" allowBlank="1" showInputMessage="1" sqref="I8 I24 I12 I28 I16 I40 I20 I44 I48 I52 I32 I36 I56 I60 I64 I68 K66 K58 K50 K42 K34 K26 K18 K10 M14 M30 M46 M62" xr:uid="{00000000-0002-0000-1200-000001000000}">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9">
    <tabColor indexed="11"/>
    <pageSetUpPr fitToPage="1"/>
  </sheetPr>
  <dimension ref="A1:AK57"/>
  <sheetViews>
    <sheetView showGridLines="0" showZeros="0" workbookViewId="0">
      <selection activeCell="H2" sqref="H2"/>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86"/>
      <c r="I1" s="262"/>
      <c r="J1" s="119"/>
      <c r="K1" s="289" t="s">
        <v>109</v>
      </c>
      <c r="L1" s="106"/>
      <c r="M1" s="87"/>
      <c r="N1" s="119"/>
      <c r="O1" s="119" t="s">
        <v>3</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D2" s="88"/>
      <c r="E2" s="310" t="str">
        <f>Altalanos!$D$8</f>
        <v>5 fiú B elo</v>
      </c>
      <c r="F2" s="88"/>
      <c r="G2" s="120"/>
      <c r="H2" s="99" t="s">
        <v>426</v>
      </c>
      <c r="I2" s="99"/>
      <c r="J2" s="121"/>
      <c r="K2" s="106"/>
      <c r="L2" s="106"/>
      <c r="M2" s="106"/>
      <c r="N2" s="121"/>
      <c r="O2" s="99"/>
      <c r="P2" s="121"/>
      <c r="Q2" s="99"/>
      <c r="R2" s="121"/>
      <c r="Y2" s="329"/>
      <c r="Z2" s="328"/>
      <c r="AA2" s="340" t="s">
        <v>125</v>
      </c>
      <c r="AB2" s="341">
        <v>300</v>
      </c>
      <c r="AC2" s="341">
        <v>250</v>
      </c>
      <c r="AD2" s="341">
        <v>200</v>
      </c>
      <c r="AE2" s="341">
        <v>150</v>
      </c>
      <c r="AF2" s="341">
        <v>120</v>
      </c>
      <c r="AG2" s="341">
        <v>90</v>
      </c>
      <c r="AH2" s="341">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40" t="s">
        <v>126</v>
      </c>
      <c r="AB3" s="341">
        <v>280</v>
      </c>
      <c r="AC3" s="341">
        <v>230</v>
      </c>
      <c r="AD3" s="341">
        <v>180</v>
      </c>
      <c r="AE3" s="341">
        <v>140</v>
      </c>
      <c r="AF3" s="341">
        <v>80</v>
      </c>
      <c r="AG3" s="341">
        <v>0</v>
      </c>
      <c r="AH3" s="341">
        <v>0</v>
      </c>
      <c r="AI3"/>
      <c r="AJ3"/>
      <c r="AK3"/>
    </row>
    <row r="4" spans="1:37" s="28" customFormat="1" ht="11.25" customHeight="1" thickBot="1" x14ac:dyDescent="0.3">
      <c r="A4" s="400" t="str">
        <f>Altalanos!$A$10</f>
        <v>2024.05.27-06.01.</v>
      </c>
      <c r="B4" s="400"/>
      <c r="C4" s="400"/>
      <c r="D4" s="283"/>
      <c r="E4" s="123"/>
      <c r="F4" s="123"/>
      <c r="G4" s="123" t="str">
        <f>Altalanos!$C$10</f>
        <v>Balatonboglár</v>
      </c>
      <c r="H4" s="91"/>
      <c r="I4" s="123"/>
      <c r="J4" s="124"/>
      <c r="K4" s="125"/>
      <c r="L4" s="124"/>
      <c r="M4" s="126"/>
      <c r="N4" s="124"/>
      <c r="O4" s="123"/>
      <c r="P4" s="124"/>
      <c r="Q4" s="123"/>
      <c r="R4" s="83" t="str">
        <f>Altalanos!$E$10</f>
        <v>Rákóczi Andrea</v>
      </c>
      <c r="Y4" s="328"/>
      <c r="Z4" s="328"/>
      <c r="AA4" s="340" t="s">
        <v>127</v>
      </c>
      <c r="AB4" s="341">
        <v>250</v>
      </c>
      <c r="AC4" s="341">
        <v>200</v>
      </c>
      <c r="AD4" s="341">
        <v>150</v>
      </c>
      <c r="AE4" s="341">
        <v>120</v>
      </c>
      <c r="AF4" s="341">
        <v>90</v>
      </c>
      <c r="AG4" s="341">
        <v>60</v>
      </c>
      <c r="AH4" s="341">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116</v>
      </c>
      <c r="N5" s="130"/>
      <c r="O5" s="128" t="s">
        <v>115</v>
      </c>
      <c r="P5" s="130"/>
      <c r="Q5" s="128" t="s">
        <v>114</v>
      </c>
      <c r="R5" s="131"/>
      <c r="Y5" s="328">
        <f>IF(OR(Altalanos!$A$8="F1",Altalanos!$A$8="F2",Altalanos!$A$8="N1",Altalanos!$A$8="N2"),1,2)</f>
        <v>2</v>
      </c>
      <c r="Z5" s="328"/>
      <c r="AA5" s="340" t="s">
        <v>128</v>
      </c>
      <c r="AB5" s="341">
        <v>200</v>
      </c>
      <c r="AC5" s="341">
        <v>150</v>
      </c>
      <c r="AD5" s="341">
        <v>120</v>
      </c>
      <c r="AE5" s="341">
        <v>90</v>
      </c>
      <c r="AF5" s="341">
        <v>60</v>
      </c>
      <c r="AG5" s="341">
        <v>40</v>
      </c>
      <c r="AH5" s="341">
        <v>15</v>
      </c>
      <c r="AI5"/>
      <c r="AJ5"/>
      <c r="AK5"/>
    </row>
    <row r="6" spans="1:37" s="19" customFormat="1" ht="11.1" customHeight="1" thickBot="1" x14ac:dyDescent="0.3">
      <c r="A6" s="132"/>
      <c r="B6" s="332"/>
      <c r="C6" s="332"/>
      <c r="D6" s="332"/>
      <c r="E6" s="332"/>
      <c r="F6" s="331" t="str">
        <f>IF(Y3="","",CONCATENATE(AH1," / ",VLOOKUP(Y3,AB1:AH1,5)," pont"))</f>
        <v/>
      </c>
      <c r="G6" s="333"/>
      <c r="H6" s="5"/>
      <c r="I6" s="333"/>
      <c r="J6" s="334"/>
      <c r="K6" s="332" t="str">
        <f>IF(Y3="","",CONCATENATE(VLOOKUP(Y3,AB1:AH1,4)," pont"))</f>
        <v/>
      </c>
      <c r="L6" s="334"/>
      <c r="M6" s="332" t="str">
        <f>IF(Y3="","",CONCATENATE(VLOOKUP(Y3,AB1:AH1,3)," pont"))</f>
        <v/>
      </c>
      <c r="N6" s="334"/>
      <c r="O6" s="332" t="str">
        <f>IF(Y3="","",CONCATENATE(VLOOKUP(Y3,AB1:AH1,2)," pont"))</f>
        <v/>
      </c>
      <c r="P6" s="334"/>
      <c r="Q6" s="332" t="str">
        <f>IF(Y3="","",CONCATENATE(VLOOKUP(Y3,AB1:AH1,1)," pont"))</f>
        <v/>
      </c>
      <c r="R6" s="335"/>
      <c r="Y6" s="328"/>
      <c r="Z6" s="328"/>
      <c r="AA6" s="340" t="s">
        <v>129</v>
      </c>
      <c r="AB6" s="341">
        <v>150</v>
      </c>
      <c r="AC6" s="341">
        <v>120</v>
      </c>
      <c r="AD6" s="341">
        <v>90</v>
      </c>
      <c r="AE6" s="341">
        <v>60</v>
      </c>
      <c r="AF6" s="341">
        <v>40</v>
      </c>
      <c r="AG6" s="341">
        <v>25</v>
      </c>
      <c r="AH6" s="341">
        <v>10</v>
      </c>
      <c r="AI6"/>
      <c r="AJ6"/>
      <c r="AK6"/>
    </row>
    <row r="7" spans="1:37" s="34" customFormat="1" ht="12.9" customHeight="1" x14ac:dyDescent="0.25">
      <c r="A7" s="133">
        <v>1</v>
      </c>
      <c r="B7" s="271" t="str">
        <f>IF($E7="","",VLOOKUP($E7,'Fiú 5B ELO'!$A$7:$O$22,14))</f>
        <v/>
      </c>
      <c r="C7" s="295" t="str">
        <f>IF($E7="","",VLOOKUP($E7,'Fiú 5B ELO'!$A$7:$O$22,15))</f>
        <v/>
      </c>
      <c r="D7" s="295" t="str">
        <f>IF($E7="","",VLOOKUP($E7,'Fiú 5B ELO'!$A$7:$O$22,5))</f>
        <v/>
      </c>
      <c r="E7" s="134"/>
      <c r="F7" s="135" t="str">
        <f>UPPER(IF($E7="","",VLOOKUP($E7,'Fiú 5B ELO'!$A$7:$O$22,2)))</f>
        <v/>
      </c>
      <c r="G7" s="135" t="str">
        <f>IF($E7="","",VLOOKUP($E7,'Fiú 5B ELO'!$A$7:$O$22,3))</f>
        <v/>
      </c>
      <c r="H7" s="135"/>
      <c r="I7" s="135" t="str">
        <f>IF($E7="","",VLOOKUP($E7,'Fiú 5B ELO'!$A$7:$O$22,4))</f>
        <v/>
      </c>
      <c r="J7" s="137"/>
      <c r="K7" s="136"/>
      <c r="L7" s="136"/>
      <c r="M7" s="136"/>
      <c r="N7" s="136"/>
      <c r="O7" s="139"/>
      <c r="P7" s="140"/>
      <c r="Q7" s="141"/>
      <c r="R7" s="142"/>
      <c r="S7" s="143"/>
      <c r="U7" s="144" t="str">
        <f>Birók!P21</f>
        <v>Bíró</v>
      </c>
      <c r="Y7" s="328"/>
      <c r="Z7" s="328"/>
      <c r="AA7" s="340" t="s">
        <v>130</v>
      </c>
      <c r="AB7" s="341">
        <v>120</v>
      </c>
      <c r="AC7" s="341">
        <v>90</v>
      </c>
      <c r="AD7" s="341">
        <v>60</v>
      </c>
      <c r="AE7" s="341">
        <v>40</v>
      </c>
      <c r="AF7" s="341">
        <v>25</v>
      </c>
      <c r="AG7" s="341">
        <v>10</v>
      </c>
      <c r="AH7" s="341">
        <v>5</v>
      </c>
      <c r="AI7"/>
      <c r="AJ7"/>
      <c r="AK7"/>
    </row>
    <row r="8" spans="1:37" s="34" customFormat="1" ht="12.9" customHeight="1" x14ac:dyDescent="0.25">
      <c r="A8" s="145"/>
      <c r="B8" s="308"/>
      <c r="C8" s="304"/>
      <c r="D8" s="304"/>
      <c r="E8" s="146"/>
      <c r="F8" s="147"/>
      <c r="G8" s="147"/>
      <c r="H8" s="148"/>
      <c r="I8" s="357" t="s">
        <v>0</v>
      </c>
      <c r="J8" s="150"/>
      <c r="K8" s="151" t="str">
        <f>UPPER(IF(OR(J8="a",J8="as"),F7,IF(OR(J8="b",J8="bs"),F9,)))</f>
        <v/>
      </c>
      <c r="L8" s="151"/>
      <c r="M8" s="136"/>
      <c r="N8" s="136"/>
      <c r="O8" s="139"/>
      <c r="P8" s="140"/>
      <c r="Q8" s="141"/>
      <c r="R8" s="142"/>
      <c r="S8" s="143"/>
      <c r="U8" s="152" t="str">
        <f>Birók!P22</f>
        <v xml:space="preserve"> </v>
      </c>
      <c r="Y8" s="328"/>
      <c r="Z8" s="328"/>
      <c r="AA8" s="340" t="s">
        <v>131</v>
      </c>
      <c r="AB8" s="341">
        <v>90</v>
      </c>
      <c r="AC8" s="341">
        <v>60</v>
      </c>
      <c r="AD8" s="341">
        <v>40</v>
      </c>
      <c r="AE8" s="341">
        <v>25</v>
      </c>
      <c r="AF8" s="341">
        <v>10</v>
      </c>
      <c r="AG8" s="341">
        <v>5</v>
      </c>
      <c r="AH8" s="341">
        <v>2</v>
      </c>
      <c r="AI8"/>
      <c r="AJ8"/>
      <c r="AK8"/>
    </row>
    <row r="9" spans="1:37" s="34" customFormat="1" ht="12.9" customHeight="1" x14ac:dyDescent="0.25">
      <c r="A9" s="145">
        <v>2</v>
      </c>
      <c r="B9" s="271" t="str">
        <f>IF($E9="","",VLOOKUP($E9,'Fiú 5B ELO'!$A$7:$O$22,14))</f>
        <v/>
      </c>
      <c r="C9" s="295" t="str">
        <f>IF($E9="","",VLOOKUP($E9,'Fiú 5B ELO'!$A$7:$O$22,15))</f>
        <v/>
      </c>
      <c r="D9" s="295" t="str">
        <f>IF($E9="","",VLOOKUP($E9,'Fiú 5B ELO'!$A$7:$O$22,5))</f>
        <v/>
      </c>
      <c r="E9" s="134"/>
      <c r="F9" s="153" t="str">
        <f>UPPER(IF($E9="","",VLOOKUP($E9,'Fiú 5B ELO'!$A$7:$O$22,2)))</f>
        <v/>
      </c>
      <c r="G9" s="153" t="str">
        <f>IF($E9="","",VLOOKUP($E9,'Fiú 5B ELO'!$A$7:$O$22,3))</f>
        <v/>
      </c>
      <c r="H9" s="153"/>
      <c r="I9" s="135" t="str">
        <f>IF($E9="","",VLOOKUP($E9,'Fiú 5B ELO'!$A$7:$O$22,4))</f>
        <v/>
      </c>
      <c r="J9" s="154"/>
      <c r="K9" s="136"/>
      <c r="L9" s="155"/>
      <c r="M9" s="136"/>
      <c r="N9" s="136"/>
      <c r="O9" s="139"/>
      <c r="P9" s="140"/>
      <c r="Q9" s="141"/>
      <c r="R9" s="142"/>
      <c r="S9" s="143"/>
      <c r="U9" s="152" t="str">
        <f>Birók!P23</f>
        <v xml:space="preserve"> </v>
      </c>
      <c r="Y9" s="328"/>
      <c r="Z9" s="328"/>
      <c r="AA9" s="340" t="s">
        <v>132</v>
      </c>
      <c r="AB9" s="341">
        <v>60</v>
      </c>
      <c r="AC9" s="341">
        <v>40</v>
      </c>
      <c r="AD9" s="341">
        <v>25</v>
      </c>
      <c r="AE9" s="341">
        <v>10</v>
      </c>
      <c r="AF9" s="341">
        <v>5</v>
      </c>
      <c r="AG9" s="341">
        <v>2</v>
      </c>
      <c r="AH9" s="341">
        <v>1</v>
      </c>
      <c r="AI9"/>
      <c r="AJ9"/>
      <c r="AK9"/>
    </row>
    <row r="10" spans="1:37" s="34" customFormat="1" ht="12.9" customHeight="1" x14ac:dyDescent="0.25">
      <c r="A10" s="145"/>
      <c r="B10" s="308"/>
      <c r="C10" s="304"/>
      <c r="D10" s="304"/>
      <c r="E10" s="156"/>
      <c r="F10" s="147"/>
      <c r="G10" s="147"/>
      <c r="H10" s="148"/>
      <c r="I10" s="136"/>
      <c r="J10" s="157"/>
      <c r="K10" s="149" t="s">
        <v>0</v>
      </c>
      <c r="L10" s="158"/>
      <c r="M10" s="151" t="str">
        <f>UPPER(IF(OR(L10="a",L10="as"),K8,IF(OR(L10="b",L10="bs"),K12,)))</f>
        <v/>
      </c>
      <c r="N10" s="159"/>
      <c r="O10" s="160"/>
      <c r="P10" s="160"/>
      <c r="Q10" s="141"/>
      <c r="R10" s="142"/>
      <c r="S10" s="143"/>
      <c r="U10" s="152" t="str">
        <f>Birók!P24</f>
        <v xml:space="preserve"> </v>
      </c>
      <c r="Y10" s="328"/>
      <c r="Z10" s="328"/>
      <c r="AA10" s="340" t="s">
        <v>133</v>
      </c>
      <c r="AB10" s="341">
        <v>40</v>
      </c>
      <c r="AC10" s="341">
        <v>25</v>
      </c>
      <c r="AD10" s="341">
        <v>15</v>
      </c>
      <c r="AE10" s="341">
        <v>7</v>
      </c>
      <c r="AF10" s="341">
        <v>4</v>
      </c>
      <c r="AG10" s="341">
        <v>1</v>
      </c>
      <c r="AH10" s="341">
        <v>0</v>
      </c>
      <c r="AI10"/>
      <c r="AJ10"/>
      <c r="AK10"/>
    </row>
    <row r="11" spans="1:37" s="34" customFormat="1" ht="12.9" customHeight="1" x14ac:dyDescent="0.25">
      <c r="A11" s="145">
        <v>3</v>
      </c>
      <c r="B11" s="271" t="str">
        <f>IF($E11="","",VLOOKUP($E11,'Fiú 5B ELO'!$A$7:$O$22,14))</f>
        <v/>
      </c>
      <c r="C11" s="295" t="str">
        <f>IF($E11="","",VLOOKUP($E11,'Fiú 5B ELO'!$A$7:$O$22,15))</f>
        <v/>
      </c>
      <c r="D11" s="295" t="str">
        <f>IF($E11="","",VLOOKUP($E11,'Fiú 5B ELO'!$A$7:$O$22,5))</f>
        <v/>
      </c>
      <c r="E11" s="134"/>
      <c r="F11" s="153" t="str">
        <f>UPPER(IF($E11="","",VLOOKUP($E11,'Fiú 5B ELO'!$A$7:$O$22,2)))</f>
        <v/>
      </c>
      <c r="G11" s="153" t="str">
        <f>IF($E11="","",VLOOKUP($E11,'Fiú 5B ELO'!$A$7:$O$22,3))</f>
        <v/>
      </c>
      <c r="H11" s="153"/>
      <c r="I11" s="153" t="str">
        <f>IF($E11="","",VLOOKUP($E11,'Fiú 5B ELO'!$A$7:$O$22,4))</f>
        <v/>
      </c>
      <c r="J11" s="137"/>
      <c r="K11" s="136"/>
      <c r="L11" s="161"/>
      <c r="M11" s="136"/>
      <c r="N11" s="162"/>
      <c r="O11" s="160"/>
      <c r="P11" s="160"/>
      <c r="Q11" s="141"/>
      <c r="R11" s="142"/>
      <c r="S11" s="143"/>
      <c r="U11" s="152" t="str">
        <f>Birók!P25</f>
        <v xml:space="preserve"> </v>
      </c>
      <c r="Y11" s="328"/>
      <c r="Z11" s="328"/>
      <c r="AA11" s="340" t="s">
        <v>134</v>
      </c>
      <c r="AB11" s="341">
        <v>25</v>
      </c>
      <c r="AC11" s="341">
        <v>15</v>
      </c>
      <c r="AD11" s="341">
        <v>10</v>
      </c>
      <c r="AE11" s="341">
        <v>6</v>
      </c>
      <c r="AF11" s="341">
        <v>3</v>
      </c>
      <c r="AG11" s="341">
        <v>1</v>
      </c>
      <c r="AH11" s="341">
        <v>0</v>
      </c>
      <c r="AI11"/>
      <c r="AJ11"/>
      <c r="AK11"/>
    </row>
    <row r="12" spans="1:37" s="34" customFormat="1" ht="12.9" customHeight="1" x14ac:dyDescent="0.25">
      <c r="A12" s="145"/>
      <c r="B12" s="308"/>
      <c r="C12" s="304"/>
      <c r="D12" s="304"/>
      <c r="E12" s="156"/>
      <c r="F12" s="147"/>
      <c r="G12" s="147"/>
      <c r="H12" s="148"/>
      <c r="I12" s="357" t="s">
        <v>0</v>
      </c>
      <c r="J12" s="150"/>
      <c r="K12" s="151" t="str">
        <f>UPPER(IF(OR(J12="a",J12="as"),F11,IF(OR(J12="b",J12="bs"),F13,)))</f>
        <v/>
      </c>
      <c r="L12" s="163"/>
      <c r="M12" s="136"/>
      <c r="N12" s="162"/>
      <c r="O12" s="160"/>
      <c r="P12" s="160"/>
      <c r="Q12" s="141"/>
      <c r="R12" s="142"/>
      <c r="S12" s="143"/>
      <c r="U12" s="152" t="str">
        <f>Birók!P26</f>
        <v xml:space="preserve"> </v>
      </c>
      <c r="Y12" s="328"/>
      <c r="Z12" s="328"/>
      <c r="AA12" s="340" t="s">
        <v>139</v>
      </c>
      <c r="AB12" s="341">
        <v>15</v>
      </c>
      <c r="AC12" s="341">
        <v>10</v>
      </c>
      <c r="AD12" s="341">
        <v>6</v>
      </c>
      <c r="AE12" s="341">
        <v>3</v>
      </c>
      <c r="AF12" s="341">
        <v>1</v>
      </c>
      <c r="AG12" s="341">
        <v>0</v>
      </c>
      <c r="AH12" s="341">
        <v>0</v>
      </c>
      <c r="AI12"/>
      <c r="AJ12"/>
      <c r="AK12"/>
    </row>
    <row r="13" spans="1:37" s="34" customFormat="1" ht="12.9" customHeight="1" x14ac:dyDescent="0.25">
      <c r="A13" s="145">
        <v>4</v>
      </c>
      <c r="B13" s="271" t="str">
        <f>IF($E13="","",VLOOKUP($E13,'Fiú 5B ELO'!$A$7:$O$22,14))</f>
        <v/>
      </c>
      <c r="C13" s="295" t="str">
        <f>IF($E13="","",VLOOKUP($E13,'Fiú 5B ELO'!$A$7:$O$22,15))</f>
        <v/>
      </c>
      <c r="D13" s="295" t="str">
        <f>IF($E13="","",VLOOKUP($E13,'Fiú 5B ELO'!$A$7:$O$22,5))</f>
        <v/>
      </c>
      <c r="E13" s="134"/>
      <c r="F13" s="153" t="str">
        <f>UPPER(IF($E13="","",VLOOKUP($E13,'Fiú 5B ELO'!$A$7:$O$22,2)))</f>
        <v/>
      </c>
      <c r="G13" s="153" t="str">
        <f>IF($E13="","",VLOOKUP($E13,'Fiú 5B ELO'!$A$7:$O$22,3))</f>
        <v/>
      </c>
      <c r="H13" s="153"/>
      <c r="I13" s="153" t="str">
        <f>IF($E13="","",VLOOKUP($E13,'Fiú 5B ELO'!$A$7:$O$22,4))</f>
        <v/>
      </c>
      <c r="J13" s="164"/>
      <c r="K13" s="136"/>
      <c r="L13" s="136"/>
      <c r="M13" s="136"/>
      <c r="N13" s="162"/>
      <c r="O13" s="160"/>
      <c r="P13" s="160"/>
      <c r="Q13" s="141"/>
      <c r="R13" s="142"/>
      <c r="S13" s="143"/>
      <c r="U13" s="152" t="str">
        <f>Birók!P27</f>
        <v xml:space="preserve"> </v>
      </c>
      <c r="Y13" s="328"/>
      <c r="Z13" s="328"/>
      <c r="AA13" s="340" t="s">
        <v>135</v>
      </c>
      <c r="AB13" s="341">
        <v>10</v>
      </c>
      <c r="AC13" s="341">
        <v>6</v>
      </c>
      <c r="AD13" s="341">
        <v>3</v>
      </c>
      <c r="AE13" s="341">
        <v>1</v>
      </c>
      <c r="AF13" s="341">
        <v>0</v>
      </c>
      <c r="AG13" s="341">
        <v>0</v>
      </c>
      <c r="AH13" s="341">
        <v>0</v>
      </c>
      <c r="AI13"/>
      <c r="AJ13"/>
      <c r="AK13"/>
    </row>
    <row r="14" spans="1:37" s="34" customFormat="1" ht="12.9" customHeight="1" x14ac:dyDescent="0.25">
      <c r="A14" s="145"/>
      <c r="B14" s="308"/>
      <c r="C14" s="304"/>
      <c r="D14" s="304"/>
      <c r="E14" s="156"/>
      <c r="F14" s="136"/>
      <c r="G14" s="136"/>
      <c r="H14" s="65"/>
      <c r="I14" s="165"/>
      <c r="J14" s="157"/>
      <c r="K14" s="136"/>
      <c r="L14" s="136"/>
      <c r="M14" s="149" t="s">
        <v>0</v>
      </c>
      <c r="N14" s="158"/>
      <c r="O14" s="151" t="str">
        <f>UPPER(IF(OR(N14="a",N14="as"),M10,IF(OR(N14="b",N14="bs"),M18,)))</f>
        <v/>
      </c>
      <c r="P14" s="159"/>
      <c r="Q14" s="141"/>
      <c r="R14" s="142"/>
      <c r="S14" s="143"/>
      <c r="U14" s="152" t="str">
        <f>Birók!P28</f>
        <v xml:space="preserve"> </v>
      </c>
      <c r="Y14" s="328"/>
      <c r="Z14" s="328"/>
      <c r="AA14" s="340" t="s">
        <v>136</v>
      </c>
      <c r="AB14" s="341">
        <v>3</v>
      </c>
      <c r="AC14" s="341">
        <v>2</v>
      </c>
      <c r="AD14" s="341">
        <v>1</v>
      </c>
      <c r="AE14" s="341">
        <v>0</v>
      </c>
      <c r="AF14" s="341">
        <v>0</v>
      </c>
      <c r="AG14" s="341">
        <v>0</v>
      </c>
      <c r="AH14" s="341">
        <v>0</v>
      </c>
      <c r="AI14"/>
      <c r="AJ14"/>
      <c r="AK14"/>
    </row>
    <row r="15" spans="1:37" s="34" customFormat="1" ht="12.9" customHeight="1" x14ac:dyDescent="0.25">
      <c r="A15" s="133">
        <v>5</v>
      </c>
      <c r="B15" s="271" t="str">
        <f>IF($E15="","",VLOOKUP($E15,'Fiú 5B ELO'!$A$7:$O$22,14))</f>
        <v/>
      </c>
      <c r="C15" s="295" t="str">
        <f>IF($E15="","",VLOOKUP($E15,'Fiú 5B ELO'!$A$7:$O$22,15))</f>
        <v/>
      </c>
      <c r="D15" s="295" t="str">
        <f>IF($E15="","",VLOOKUP($E15,'Fiú 5B ELO'!$A$7:$O$22,5))</f>
        <v/>
      </c>
      <c r="E15" s="134"/>
      <c r="F15" s="135" t="str">
        <f>UPPER(IF($E15="","",VLOOKUP($E15,'Fiú 5B ELO'!$A$7:$O$22,2)))</f>
        <v/>
      </c>
      <c r="G15" s="135" t="str">
        <f>IF($E15="","",VLOOKUP($E15,'Fiú 5B ELO'!$A$7:$O$22,3))</f>
        <v/>
      </c>
      <c r="H15" s="135"/>
      <c r="I15" s="135" t="str">
        <f>IF($E15="","",VLOOKUP($E15,'Fiú 5B ELO'!$A$7:$O$22,4))</f>
        <v/>
      </c>
      <c r="J15" s="166"/>
      <c r="K15" s="136"/>
      <c r="L15" s="136"/>
      <c r="M15" s="136"/>
      <c r="N15" s="162"/>
      <c r="O15" s="136"/>
      <c r="P15" s="162"/>
      <c r="Q15" s="141"/>
      <c r="R15" s="142"/>
      <c r="S15" s="143"/>
      <c r="U15" s="152" t="str">
        <f>Birók!P29</f>
        <v xml:space="preserve"> </v>
      </c>
      <c r="Y15" s="328"/>
      <c r="Z15" s="328"/>
      <c r="AA15" s="340"/>
      <c r="AB15" s="340"/>
      <c r="AC15" s="340"/>
      <c r="AD15" s="340"/>
      <c r="AE15" s="340"/>
      <c r="AF15" s="340"/>
      <c r="AG15" s="340"/>
      <c r="AH15" s="340"/>
      <c r="AI15"/>
      <c r="AJ15"/>
      <c r="AK15"/>
    </row>
    <row r="16" spans="1:37" s="34" customFormat="1" ht="12.9" customHeight="1" thickBot="1" x14ac:dyDescent="0.3">
      <c r="A16" s="145"/>
      <c r="B16" s="308"/>
      <c r="C16" s="304"/>
      <c r="D16" s="304"/>
      <c r="E16" s="156"/>
      <c r="F16" s="147"/>
      <c r="G16" s="147"/>
      <c r="H16" s="148"/>
      <c r="I16" s="357" t="s">
        <v>0</v>
      </c>
      <c r="J16" s="150"/>
      <c r="K16" s="151" t="str">
        <f>UPPER(IF(OR(J16="a",J16="as"),F15,IF(OR(J16="b",J16="bs"),F17,)))</f>
        <v/>
      </c>
      <c r="L16" s="151"/>
      <c r="M16" s="136"/>
      <c r="N16" s="162"/>
      <c r="O16" s="160"/>
      <c r="P16" s="162"/>
      <c r="Q16" s="141"/>
      <c r="R16" s="142"/>
      <c r="S16" s="143"/>
      <c r="U16" s="167" t="str">
        <f>Birók!P30</f>
        <v>Egyik sem</v>
      </c>
      <c r="Y16" s="328"/>
      <c r="Z16" s="328"/>
      <c r="AA16" s="340" t="s">
        <v>125</v>
      </c>
      <c r="AB16" s="341">
        <v>150</v>
      </c>
      <c r="AC16" s="341">
        <v>120</v>
      </c>
      <c r="AD16" s="341">
        <v>90</v>
      </c>
      <c r="AE16" s="341">
        <v>60</v>
      </c>
      <c r="AF16" s="341">
        <v>40</v>
      </c>
      <c r="AG16" s="341">
        <v>25</v>
      </c>
      <c r="AH16" s="341">
        <v>15</v>
      </c>
      <c r="AI16"/>
      <c r="AJ16"/>
      <c r="AK16"/>
    </row>
    <row r="17" spans="1:37" s="34" customFormat="1" ht="12.9" customHeight="1" x14ac:dyDescent="0.25">
      <c r="A17" s="145">
        <v>6</v>
      </c>
      <c r="B17" s="271" t="str">
        <f>IF($E17="","",VLOOKUP($E17,'Fiú 5B ELO'!$A$7:$O$22,14))</f>
        <v/>
      </c>
      <c r="C17" s="295" t="str">
        <f>IF($E17="","",VLOOKUP($E17,'Fiú 5B ELO'!$A$7:$O$22,15))</f>
        <v/>
      </c>
      <c r="D17" s="295" t="str">
        <f>IF($E17="","",VLOOKUP($E17,'Fiú 5B ELO'!$A$7:$O$22,5))</f>
        <v/>
      </c>
      <c r="E17" s="134"/>
      <c r="F17" s="153" t="str">
        <f>UPPER(IF($E17="","",VLOOKUP($E17,'Fiú 5B ELO'!$A$7:$O$22,2)))</f>
        <v/>
      </c>
      <c r="G17" s="153" t="str">
        <f>IF($E17="","",VLOOKUP($E17,'Fiú 5B ELO'!$A$7:$O$22,3))</f>
        <v/>
      </c>
      <c r="H17" s="153"/>
      <c r="I17" s="153" t="str">
        <f>IF($E17="","",VLOOKUP($E17,'Fiú 5B ELO'!$A$7:$O$22,4))</f>
        <v/>
      </c>
      <c r="J17" s="154"/>
      <c r="K17" s="136"/>
      <c r="L17" s="155"/>
      <c r="M17" s="136"/>
      <c r="N17" s="162"/>
      <c r="O17" s="160"/>
      <c r="P17" s="162"/>
      <c r="Q17" s="141"/>
      <c r="R17" s="142"/>
      <c r="S17" s="143"/>
      <c r="Y17" s="328"/>
      <c r="Z17" s="328"/>
      <c r="AA17" s="340" t="s">
        <v>127</v>
      </c>
      <c r="AB17" s="341">
        <v>120</v>
      </c>
      <c r="AC17" s="341">
        <v>90</v>
      </c>
      <c r="AD17" s="341">
        <v>60</v>
      </c>
      <c r="AE17" s="341">
        <v>40</v>
      </c>
      <c r="AF17" s="341">
        <v>25</v>
      </c>
      <c r="AG17" s="341">
        <v>15</v>
      </c>
      <c r="AH17" s="341">
        <v>8</v>
      </c>
      <c r="AI17"/>
      <c r="AJ17"/>
      <c r="AK17"/>
    </row>
    <row r="18" spans="1:37" s="34" customFormat="1" ht="12.9" customHeight="1" x14ac:dyDescent="0.25">
      <c r="A18" s="145"/>
      <c r="B18" s="308"/>
      <c r="C18" s="304"/>
      <c r="D18" s="304"/>
      <c r="E18" s="156"/>
      <c r="F18" s="147"/>
      <c r="G18" s="147"/>
      <c r="H18" s="148"/>
      <c r="I18" s="136"/>
      <c r="J18" s="157"/>
      <c r="K18" s="149" t="s">
        <v>0</v>
      </c>
      <c r="L18" s="158"/>
      <c r="M18" s="151" t="str">
        <f>UPPER(IF(OR(L18="a",L18="as"),K16,IF(OR(L18="b",L18="bs"),K20,)))</f>
        <v/>
      </c>
      <c r="N18" s="168"/>
      <c r="O18" s="160"/>
      <c r="P18" s="162"/>
      <c r="Q18" s="141"/>
      <c r="R18" s="142"/>
      <c r="S18" s="143"/>
      <c r="Y18" s="328"/>
      <c r="Z18" s="328"/>
      <c r="AA18" s="340" t="s">
        <v>128</v>
      </c>
      <c r="AB18" s="341">
        <v>90</v>
      </c>
      <c r="AC18" s="341">
        <v>60</v>
      </c>
      <c r="AD18" s="341">
        <v>40</v>
      </c>
      <c r="AE18" s="341">
        <v>25</v>
      </c>
      <c r="AF18" s="341">
        <v>15</v>
      </c>
      <c r="AG18" s="341">
        <v>8</v>
      </c>
      <c r="AH18" s="341">
        <v>4</v>
      </c>
      <c r="AI18"/>
      <c r="AJ18"/>
      <c r="AK18"/>
    </row>
    <row r="19" spans="1:37" s="34" customFormat="1" ht="12.9" customHeight="1" x14ac:dyDescent="0.25">
      <c r="A19" s="145">
        <v>7</v>
      </c>
      <c r="B19" s="271" t="str">
        <f>IF($E19="","",VLOOKUP($E19,'Fiú 5B ELO'!$A$7:$O$22,14))</f>
        <v/>
      </c>
      <c r="C19" s="295" t="str">
        <f>IF($E19="","",VLOOKUP($E19,'Fiú 5B ELO'!$A$7:$O$22,15))</f>
        <v/>
      </c>
      <c r="D19" s="295" t="str">
        <f>IF($E19="","",VLOOKUP($E19,'Fiú 5B ELO'!$A$7:$O$22,5))</f>
        <v/>
      </c>
      <c r="E19" s="134"/>
      <c r="F19" s="153" t="str">
        <f>UPPER(IF($E19="","",VLOOKUP($E19,'Fiú 5B ELO'!$A$7:$O$22,2)))</f>
        <v/>
      </c>
      <c r="G19" s="153" t="str">
        <f>IF($E19="","",VLOOKUP($E19,'Fiú 5B ELO'!$A$7:$O$22,3))</f>
        <v/>
      </c>
      <c r="H19" s="153"/>
      <c r="I19" s="153" t="str">
        <f>IF($E19="","",VLOOKUP($E19,'Fiú 5B ELO'!$A$7:$O$22,4))</f>
        <v/>
      </c>
      <c r="J19" s="137"/>
      <c r="K19" s="136"/>
      <c r="L19" s="161"/>
      <c r="M19" s="136"/>
      <c r="N19" s="160"/>
      <c r="O19" s="160"/>
      <c r="P19" s="162"/>
      <c r="Q19" s="141"/>
      <c r="R19" s="142"/>
      <c r="S19" s="143"/>
      <c r="Y19" s="328"/>
      <c r="Z19" s="328"/>
      <c r="AA19" s="340" t="s">
        <v>129</v>
      </c>
      <c r="AB19" s="341">
        <v>60</v>
      </c>
      <c r="AC19" s="341">
        <v>40</v>
      </c>
      <c r="AD19" s="341">
        <v>25</v>
      </c>
      <c r="AE19" s="341">
        <v>15</v>
      </c>
      <c r="AF19" s="341">
        <v>8</v>
      </c>
      <c r="AG19" s="341">
        <v>4</v>
      </c>
      <c r="AH19" s="341">
        <v>2</v>
      </c>
      <c r="AI19"/>
      <c r="AJ19"/>
      <c r="AK19"/>
    </row>
    <row r="20" spans="1:37" s="34" customFormat="1" ht="12.9" customHeight="1" x14ac:dyDescent="0.25">
      <c r="A20" s="145"/>
      <c r="B20" s="308"/>
      <c r="C20" s="304"/>
      <c r="D20" s="304"/>
      <c r="E20" s="146"/>
      <c r="F20" s="147"/>
      <c r="G20" s="147"/>
      <c r="H20" s="148"/>
      <c r="I20" s="357" t="s">
        <v>0</v>
      </c>
      <c r="J20" s="150"/>
      <c r="K20" s="151" t="str">
        <f>UPPER(IF(OR(J20="a",J20="as"),F19,IF(OR(J20="b",J20="bs"),F21,)))</f>
        <v/>
      </c>
      <c r="L20" s="163"/>
      <c r="M20" s="136"/>
      <c r="N20" s="160"/>
      <c r="O20" s="160"/>
      <c r="P20" s="162"/>
      <c r="Q20" s="141"/>
      <c r="R20" s="142"/>
      <c r="S20" s="143"/>
      <c r="Y20" s="328"/>
      <c r="Z20" s="328"/>
      <c r="AA20" s="340" t="s">
        <v>130</v>
      </c>
      <c r="AB20" s="341">
        <v>40</v>
      </c>
      <c r="AC20" s="341">
        <v>25</v>
      </c>
      <c r="AD20" s="341">
        <v>15</v>
      </c>
      <c r="AE20" s="341">
        <v>8</v>
      </c>
      <c r="AF20" s="341">
        <v>4</v>
      </c>
      <c r="AG20" s="341">
        <v>2</v>
      </c>
      <c r="AH20" s="341">
        <v>1</v>
      </c>
      <c r="AI20"/>
      <c r="AJ20"/>
      <c r="AK20"/>
    </row>
    <row r="21" spans="1:37" s="34" customFormat="1" ht="12.9" customHeight="1" x14ac:dyDescent="0.25">
      <c r="A21" s="145">
        <v>8</v>
      </c>
      <c r="B21" s="271" t="str">
        <f>IF($E21="","",VLOOKUP($E21,'Fiú 5B ELO'!$A$7:$O$22,14))</f>
        <v/>
      </c>
      <c r="C21" s="295" t="str">
        <f>IF($E21="","",VLOOKUP($E21,'Fiú 5B ELO'!$A$7:$O$22,15))</f>
        <v/>
      </c>
      <c r="D21" s="295" t="str">
        <f>IF($E21="","",VLOOKUP($E21,'Fiú 5B ELO'!$A$7:$O$22,5))</f>
        <v/>
      </c>
      <c r="E21" s="134"/>
      <c r="F21" s="153" t="str">
        <f>UPPER(IF($E21="","",VLOOKUP($E21,'Fiú 5B ELO'!$A$7:$O$22,2)))</f>
        <v/>
      </c>
      <c r="G21" s="153" t="str">
        <f>IF($E21="","",VLOOKUP($E21,'Fiú 5B ELO'!$A$7:$O$22,3))</f>
        <v/>
      </c>
      <c r="H21" s="153"/>
      <c r="I21" s="153" t="str">
        <f>IF($E21="","",VLOOKUP($E21,'Fiú 5B ELO'!$A$7:$O$22,4))</f>
        <v/>
      </c>
      <c r="J21" s="164"/>
      <c r="K21" s="136"/>
      <c r="L21" s="136"/>
      <c r="M21" s="136"/>
      <c r="N21" s="160"/>
      <c r="O21" s="160"/>
      <c r="P21" s="162"/>
      <c r="Q21" s="141"/>
      <c r="R21" s="142"/>
      <c r="S21" s="143"/>
      <c r="Y21" s="328"/>
      <c r="Z21" s="328"/>
      <c r="AA21" s="340" t="s">
        <v>131</v>
      </c>
      <c r="AB21" s="341">
        <v>25</v>
      </c>
      <c r="AC21" s="341">
        <v>15</v>
      </c>
      <c r="AD21" s="341">
        <v>10</v>
      </c>
      <c r="AE21" s="341">
        <v>6</v>
      </c>
      <c r="AF21" s="341">
        <v>3</v>
      </c>
      <c r="AG21" s="341">
        <v>1</v>
      </c>
      <c r="AH21" s="341">
        <v>0</v>
      </c>
      <c r="AI21"/>
      <c r="AJ21"/>
      <c r="AK21"/>
    </row>
    <row r="22" spans="1:37" s="34" customFormat="1" ht="12.9" customHeight="1" x14ac:dyDescent="0.25">
      <c r="A22" s="145"/>
      <c r="B22" s="308"/>
      <c r="C22" s="304"/>
      <c r="D22" s="304"/>
      <c r="E22" s="146"/>
      <c r="F22" s="165"/>
      <c r="G22" s="165"/>
      <c r="H22" s="169"/>
      <c r="I22" s="165"/>
      <c r="J22" s="157"/>
      <c r="K22" s="136"/>
      <c r="L22" s="136"/>
      <c r="M22" s="136"/>
      <c r="N22" s="160"/>
      <c r="O22" s="149" t="s">
        <v>0</v>
      </c>
      <c r="P22" s="158"/>
      <c r="Q22" s="151" t="str">
        <f>UPPER(IF(OR(P22="a",P22="as"),O14,IF(OR(P22="b",P22="bs"),O30,)))</f>
        <v/>
      </c>
      <c r="R22" s="159"/>
      <c r="S22" s="143"/>
      <c r="Y22" s="328"/>
      <c r="Z22" s="328"/>
      <c r="AA22" s="340" t="s">
        <v>132</v>
      </c>
      <c r="AB22" s="341">
        <v>15</v>
      </c>
      <c r="AC22" s="341">
        <v>10</v>
      </c>
      <c r="AD22" s="341">
        <v>6</v>
      </c>
      <c r="AE22" s="341">
        <v>3</v>
      </c>
      <c r="AF22" s="341">
        <v>1</v>
      </c>
      <c r="AG22" s="341">
        <v>0</v>
      </c>
      <c r="AH22" s="341">
        <v>0</v>
      </c>
      <c r="AI22"/>
      <c r="AJ22"/>
      <c r="AK22"/>
    </row>
    <row r="23" spans="1:37" s="34" customFormat="1" ht="12.9" customHeight="1" x14ac:dyDescent="0.25">
      <c r="A23" s="145">
        <v>9</v>
      </c>
      <c r="B23" s="271" t="str">
        <f>IF($E23="","",VLOOKUP($E23,'Fiú 5B ELO'!$A$7:$O$22,14))</f>
        <v/>
      </c>
      <c r="C23" s="295" t="str">
        <f>IF($E23="","",VLOOKUP($E23,'Fiú 5B ELO'!$A$7:$O$22,15))</f>
        <v/>
      </c>
      <c r="D23" s="295" t="str">
        <f>IF($E23="","",VLOOKUP($E23,'Fiú 5B ELO'!$A$7:$O$22,5))</f>
        <v/>
      </c>
      <c r="E23" s="134"/>
      <c r="F23" s="153" t="str">
        <f>UPPER(IF($E23="","",VLOOKUP($E23,'Fiú 5B ELO'!$A$7:$O$22,2)))</f>
        <v/>
      </c>
      <c r="G23" s="153" t="str">
        <f>IF($E23="","",VLOOKUP($E23,'Fiú 5B ELO'!$A$7:$O$22,3))</f>
        <v/>
      </c>
      <c r="H23" s="153"/>
      <c r="I23" s="153" t="str">
        <f>IF($E23="","",VLOOKUP($E23,'Fiú 5B ELO'!$A$7:$O$22,4))</f>
        <v/>
      </c>
      <c r="J23" s="137"/>
      <c r="K23" s="136"/>
      <c r="L23" s="136"/>
      <c r="M23" s="136"/>
      <c r="N23" s="160"/>
      <c r="O23" s="136"/>
      <c r="P23" s="162"/>
      <c r="Q23" s="136"/>
      <c r="R23" s="160"/>
      <c r="S23" s="143"/>
      <c r="Y23" s="328"/>
      <c r="Z23" s="328"/>
      <c r="AA23" s="340" t="s">
        <v>133</v>
      </c>
      <c r="AB23" s="341">
        <v>10</v>
      </c>
      <c r="AC23" s="341">
        <v>6</v>
      </c>
      <c r="AD23" s="341">
        <v>3</v>
      </c>
      <c r="AE23" s="341">
        <v>1</v>
      </c>
      <c r="AF23" s="341">
        <v>0</v>
      </c>
      <c r="AG23" s="341">
        <v>0</v>
      </c>
      <c r="AH23" s="341">
        <v>0</v>
      </c>
      <c r="AI23"/>
      <c r="AJ23"/>
      <c r="AK23"/>
    </row>
    <row r="24" spans="1:37" s="34" customFormat="1" ht="12.9" customHeight="1" x14ac:dyDescent="0.25">
      <c r="A24" s="145"/>
      <c r="B24" s="308"/>
      <c r="C24" s="304"/>
      <c r="D24" s="304"/>
      <c r="E24" s="146"/>
      <c r="F24" s="147"/>
      <c r="G24" s="147"/>
      <c r="H24" s="148"/>
      <c r="I24" s="357" t="s">
        <v>0</v>
      </c>
      <c r="J24" s="150"/>
      <c r="K24" s="151" t="str">
        <f>UPPER(IF(OR(J24="a",J24="as"),F23,IF(OR(J24="b",J24="bs"),F25,)))</f>
        <v/>
      </c>
      <c r="L24" s="151"/>
      <c r="M24" s="136"/>
      <c r="N24" s="160"/>
      <c r="O24" s="160"/>
      <c r="P24" s="162"/>
      <c r="Q24" s="141"/>
      <c r="R24" s="142"/>
      <c r="S24" s="143"/>
      <c r="Y24" s="328"/>
      <c r="Z24" s="328"/>
      <c r="AA24" s="340" t="s">
        <v>134</v>
      </c>
      <c r="AB24" s="341">
        <v>6</v>
      </c>
      <c r="AC24" s="341">
        <v>3</v>
      </c>
      <c r="AD24" s="341">
        <v>1</v>
      </c>
      <c r="AE24" s="341">
        <v>0</v>
      </c>
      <c r="AF24" s="341">
        <v>0</v>
      </c>
      <c r="AG24" s="341">
        <v>0</v>
      </c>
      <c r="AH24" s="341">
        <v>0</v>
      </c>
      <c r="AI24"/>
      <c r="AJ24"/>
      <c r="AK24"/>
    </row>
    <row r="25" spans="1:37" s="34" customFormat="1" ht="12.9" customHeight="1" x14ac:dyDescent="0.25">
      <c r="A25" s="145">
        <v>10</v>
      </c>
      <c r="B25" s="271" t="str">
        <f>IF($E25="","",VLOOKUP($E25,'Fiú 5B ELO'!$A$7:$O$22,14))</f>
        <v/>
      </c>
      <c r="C25" s="295" t="str">
        <f>IF($E25="","",VLOOKUP($E25,'Fiú 5B ELO'!$A$7:$O$22,15))</f>
        <v/>
      </c>
      <c r="D25" s="295" t="str">
        <f>IF($E25="","",VLOOKUP($E25,'Fiú 5B ELO'!$A$7:$O$22,5))</f>
        <v/>
      </c>
      <c r="E25" s="134"/>
      <c r="F25" s="153" t="str">
        <f>UPPER(IF($E25="","",VLOOKUP($E25,'Fiú 5B ELO'!$A$7:$O$22,2)))</f>
        <v/>
      </c>
      <c r="G25" s="153" t="str">
        <f>IF($E25="","",VLOOKUP($E25,'Fiú 5B ELO'!$A$7:$O$22,3))</f>
        <v/>
      </c>
      <c r="H25" s="153"/>
      <c r="I25" s="153" t="str">
        <f>IF($E25="","",VLOOKUP($E25,'Fiú 5B ELO'!$A$7:$O$22,4))</f>
        <v/>
      </c>
      <c r="J25" s="154"/>
      <c r="K25" s="136"/>
      <c r="L25" s="155"/>
      <c r="M25" s="136"/>
      <c r="N25" s="160"/>
      <c r="O25" s="160"/>
      <c r="P25" s="162"/>
      <c r="Q25" s="141"/>
      <c r="R25" s="142"/>
      <c r="S25" s="143"/>
      <c r="Y25" s="328"/>
      <c r="Z25" s="328"/>
      <c r="AA25" s="340" t="s">
        <v>139</v>
      </c>
      <c r="AB25" s="341">
        <v>3</v>
      </c>
      <c r="AC25" s="341">
        <v>2</v>
      </c>
      <c r="AD25" s="341">
        <v>1</v>
      </c>
      <c r="AE25" s="341">
        <v>0</v>
      </c>
      <c r="AF25" s="341">
        <v>0</v>
      </c>
      <c r="AG25" s="341">
        <v>0</v>
      </c>
      <c r="AH25" s="341">
        <v>0</v>
      </c>
      <c r="AI25"/>
      <c r="AJ25"/>
      <c r="AK25"/>
    </row>
    <row r="26" spans="1:37" s="34" customFormat="1" ht="12.9" customHeight="1" x14ac:dyDescent="0.25">
      <c r="A26" s="145"/>
      <c r="B26" s="308"/>
      <c r="C26" s="304"/>
      <c r="D26" s="304"/>
      <c r="E26" s="156"/>
      <c r="F26" s="147"/>
      <c r="G26" s="147"/>
      <c r="H26" s="148"/>
      <c r="I26" s="136"/>
      <c r="J26" s="157"/>
      <c r="K26" s="149" t="s">
        <v>0</v>
      </c>
      <c r="L26" s="158"/>
      <c r="M26" s="151" t="str">
        <f>UPPER(IF(OR(L26="a",L26="as"),K24,IF(OR(L26="b",L26="bs"),K28,)))</f>
        <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71" t="str">
        <f>IF($E27="","",VLOOKUP($E27,'Fiú 5B ELO'!$A$7:$O$22,14))</f>
        <v/>
      </c>
      <c r="C27" s="295" t="str">
        <f>IF($E27="","",VLOOKUP($E27,'Fiú 5B ELO'!$A$7:$O$22,15))</f>
        <v/>
      </c>
      <c r="D27" s="295" t="str">
        <f>IF($E27="","",VLOOKUP($E27,'Fiú 5B ELO'!$A$7:$O$22,5))</f>
        <v/>
      </c>
      <c r="E27" s="134"/>
      <c r="F27" s="153" t="str">
        <f>UPPER(IF($E27="","",VLOOKUP($E27,'Fiú 5B ELO'!$A$7:$O$22,2)))</f>
        <v/>
      </c>
      <c r="G27" s="153" t="str">
        <f>IF($E27="","",VLOOKUP($E27,'Fiú 5B ELO'!$A$7:$O$22,3))</f>
        <v/>
      </c>
      <c r="H27" s="153"/>
      <c r="I27" s="153" t="str">
        <f>IF($E27="","",VLOOKUP($E27,'Fiú 5B ELO'!$A$7:$O$22,4))</f>
        <v/>
      </c>
      <c r="J27" s="137"/>
      <c r="K27" s="136"/>
      <c r="L27" s="161"/>
      <c r="M27" s="136"/>
      <c r="N27" s="162"/>
      <c r="O27" s="160"/>
      <c r="P27" s="162"/>
      <c r="Q27" s="141"/>
      <c r="R27" s="142"/>
      <c r="S27" s="143"/>
      <c r="Y27"/>
      <c r="Z27"/>
      <c r="AA27"/>
      <c r="AB27"/>
      <c r="AC27"/>
      <c r="AD27"/>
      <c r="AE27"/>
      <c r="AF27"/>
      <c r="AG27"/>
      <c r="AH27"/>
      <c r="AI27"/>
      <c r="AJ27"/>
      <c r="AK27"/>
    </row>
    <row r="28" spans="1:37" s="34" customFormat="1" ht="12.9" customHeight="1" x14ac:dyDescent="0.25">
      <c r="A28" s="170"/>
      <c r="B28" s="308"/>
      <c r="C28" s="304"/>
      <c r="D28" s="304"/>
      <c r="E28" s="156"/>
      <c r="F28" s="147"/>
      <c r="G28" s="147"/>
      <c r="H28" s="148"/>
      <c r="I28" s="357" t="s">
        <v>0</v>
      </c>
      <c r="J28" s="150"/>
      <c r="K28" s="151" t="str">
        <f>UPPER(IF(OR(J28="a",J28="as"),F27,IF(OR(J28="b",J28="bs"),F29,)))</f>
        <v/>
      </c>
      <c r="L28" s="163"/>
      <c r="M28" s="136"/>
      <c r="N28" s="162"/>
      <c r="O28" s="160"/>
      <c r="P28" s="162"/>
      <c r="Q28" s="141"/>
      <c r="R28" s="142"/>
      <c r="S28" s="143"/>
    </row>
    <row r="29" spans="1:37" s="34" customFormat="1" ht="12.9" customHeight="1" x14ac:dyDescent="0.25">
      <c r="A29" s="133">
        <v>12</v>
      </c>
      <c r="B29" s="271" t="str">
        <f>IF($E29="","",VLOOKUP($E29,'Fiú 5B ELO'!$A$7:$O$22,14))</f>
        <v/>
      </c>
      <c r="C29" s="295" t="str">
        <f>IF($E29="","",VLOOKUP($E29,'Fiú 5B ELO'!$A$7:$O$22,15))</f>
        <v/>
      </c>
      <c r="D29" s="295" t="str">
        <f>IF($E29="","",VLOOKUP($E29,'Fiú 5B ELO'!$A$7:$O$22,5))</f>
        <v/>
      </c>
      <c r="E29" s="134"/>
      <c r="F29" s="135" t="str">
        <f>UPPER(IF($E29="","",VLOOKUP($E29,'Fiú 5B ELO'!$A$7:$O$22,2)))</f>
        <v/>
      </c>
      <c r="G29" s="135" t="str">
        <f>IF($E29="","",VLOOKUP($E29,'Fiú 5B ELO'!$A$7:$O$22,3))</f>
        <v/>
      </c>
      <c r="H29" s="135"/>
      <c r="I29" s="135" t="str">
        <f>IF($E29="","",VLOOKUP($E29,'Fiú 5B ELO'!$A$7:$O$22,4))</f>
        <v/>
      </c>
      <c r="J29" s="164"/>
      <c r="K29" s="136"/>
      <c r="L29" s="136"/>
      <c r="M29" s="136"/>
      <c r="N29" s="162"/>
      <c r="O29" s="160"/>
      <c r="P29" s="162"/>
      <c r="Q29" s="141"/>
      <c r="R29" s="142"/>
      <c r="S29" s="143"/>
    </row>
    <row r="30" spans="1:37" s="34" customFormat="1" ht="12.9" customHeight="1" x14ac:dyDescent="0.25">
      <c r="A30" s="145"/>
      <c r="B30" s="308"/>
      <c r="C30" s="304"/>
      <c r="D30" s="304"/>
      <c r="E30" s="156"/>
      <c r="F30" s="136"/>
      <c r="G30" s="136"/>
      <c r="H30" s="65"/>
      <c r="I30" s="165"/>
      <c r="J30" s="157"/>
      <c r="K30" s="136"/>
      <c r="L30" s="136"/>
      <c r="M30" s="149" t="s">
        <v>0</v>
      </c>
      <c r="N30" s="158"/>
      <c r="O30" s="151" t="str">
        <f>UPPER(IF(OR(N30="a",N30="as"),M26,IF(OR(N30="b",N30="bs"),M34,)))</f>
        <v/>
      </c>
      <c r="P30" s="168"/>
      <c r="Q30" s="141"/>
      <c r="R30" s="142"/>
      <c r="S30" s="143"/>
    </row>
    <row r="31" spans="1:37" s="34" customFormat="1" ht="12.9" customHeight="1" x14ac:dyDescent="0.25">
      <c r="A31" s="145">
        <v>13</v>
      </c>
      <c r="B31" s="271" t="str">
        <f>IF($E31="","",VLOOKUP($E31,'Fiú 5B ELO'!$A$7:$O$22,14))</f>
        <v/>
      </c>
      <c r="C31" s="295" t="str">
        <f>IF($E31="","",VLOOKUP($E31,'Fiú 5B ELO'!$A$7:$O$22,15))</f>
        <v/>
      </c>
      <c r="D31" s="295" t="str">
        <f>IF($E31="","",VLOOKUP($E31,'Fiú 5B ELO'!$A$7:$O$22,5))</f>
        <v/>
      </c>
      <c r="E31" s="134"/>
      <c r="F31" s="153" t="str">
        <f>UPPER(IF($E31="","",VLOOKUP($E31,'Fiú 5B ELO'!$A$7:$O$22,2)))</f>
        <v/>
      </c>
      <c r="G31" s="153" t="str">
        <f>IF($E31="","",VLOOKUP($E31,'Fiú 5B ELO'!$A$7:$O$22,3))</f>
        <v/>
      </c>
      <c r="H31" s="153"/>
      <c r="I31" s="153" t="str">
        <f>IF($E31="","",VLOOKUP($E31,'Fiú 5B ELO'!$A$7:$O$22,4))</f>
        <v/>
      </c>
      <c r="J31" s="166"/>
      <c r="K31" s="136"/>
      <c r="L31" s="136"/>
      <c r="M31" s="136"/>
      <c r="N31" s="162"/>
      <c r="O31" s="136"/>
      <c r="P31" s="160"/>
      <c r="Q31" s="141"/>
      <c r="R31" s="142"/>
      <c r="S31" s="143"/>
    </row>
    <row r="32" spans="1:37" s="34" customFormat="1" ht="12.9" customHeight="1" x14ac:dyDescent="0.25">
      <c r="A32" s="145"/>
      <c r="B32" s="308"/>
      <c r="C32" s="304"/>
      <c r="D32" s="304"/>
      <c r="E32" s="156"/>
      <c r="F32" s="147"/>
      <c r="G32" s="147"/>
      <c r="H32" s="148"/>
      <c r="I32" s="149" t="s">
        <v>0</v>
      </c>
      <c r="J32" s="150"/>
      <c r="K32" s="151" t="str">
        <f>UPPER(IF(OR(J32="a",J32="as"),F31,IF(OR(J32="b",J32="bs"),F33,)))</f>
        <v/>
      </c>
      <c r="L32" s="151"/>
      <c r="M32" s="136"/>
      <c r="N32" s="162"/>
      <c r="O32" s="160"/>
      <c r="P32" s="160"/>
      <c r="Q32" s="141"/>
      <c r="R32" s="142"/>
      <c r="S32" s="143"/>
    </row>
    <row r="33" spans="1:19" s="34" customFormat="1" ht="12.9" customHeight="1" x14ac:dyDescent="0.25">
      <c r="A33" s="145">
        <v>14</v>
      </c>
      <c r="B33" s="271" t="str">
        <f>IF($E33="","",VLOOKUP($E33,'Fiú 5B ELO'!$A$7:$O$22,14))</f>
        <v/>
      </c>
      <c r="C33" s="295" t="str">
        <f>IF($E33="","",VLOOKUP($E33,'Fiú 5B ELO'!$A$7:$O$22,15))</f>
        <v/>
      </c>
      <c r="D33" s="295" t="str">
        <f>IF($E33="","",VLOOKUP($E33,'Fiú 5B ELO'!$A$7:$O$22,5))</f>
        <v/>
      </c>
      <c r="E33" s="134"/>
      <c r="F33" s="153" t="str">
        <f>UPPER(IF($E33="","",VLOOKUP($E33,'Fiú 5B ELO'!$A$7:$O$22,2)))</f>
        <v/>
      </c>
      <c r="G33" s="153" t="str">
        <f>IF($E33="","",VLOOKUP($E33,'Fiú 5B ELO'!$A$7:$O$22,3))</f>
        <v/>
      </c>
      <c r="H33" s="153"/>
      <c r="I33" s="153" t="str">
        <f>IF($E33="","",VLOOKUP($E33,'Fiú 5B ELO'!$A$7:$O$22,4))</f>
        <v/>
      </c>
      <c r="J33" s="154"/>
      <c r="K33" s="136"/>
      <c r="L33" s="155"/>
      <c r="M33" s="136"/>
      <c r="N33" s="162"/>
      <c r="O33" s="160"/>
      <c r="P33" s="160"/>
      <c r="Q33" s="141"/>
      <c r="R33" s="142"/>
      <c r="S33" s="143"/>
    </row>
    <row r="34" spans="1:19" s="34" customFormat="1" ht="12.9" customHeight="1" x14ac:dyDescent="0.25">
      <c r="A34" s="145"/>
      <c r="B34" s="308"/>
      <c r="C34" s="304"/>
      <c r="D34" s="304"/>
      <c r="E34" s="156"/>
      <c r="F34" s="147"/>
      <c r="G34" s="147"/>
      <c r="H34" s="148"/>
      <c r="I34" s="136"/>
      <c r="J34" s="157"/>
      <c r="K34" s="149" t="s">
        <v>0</v>
      </c>
      <c r="L34" s="158"/>
      <c r="M34" s="151" t="str">
        <f>UPPER(IF(OR(L34="a",L34="as"),K32,IF(OR(L34="b",L34="bs"),K36,)))</f>
        <v/>
      </c>
      <c r="N34" s="168"/>
      <c r="O34" s="160"/>
      <c r="P34" s="160"/>
      <c r="Q34" s="141"/>
      <c r="R34" s="142"/>
      <c r="S34" s="143"/>
    </row>
    <row r="35" spans="1:19" s="34" customFormat="1" ht="12.9" customHeight="1" x14ac:dyDescent="0.25">
      <c r="A35" s="145">
        <v>15</v>
      </c>
      <c r="B35" s="271" t="str">
        <f>IF($E35="","",VLOOKUP($E35,'Fiú 5B ELO'!$A$7:$O$22,14))</f>
        <v/>
      </c>
      <c r="C35" s="295" t="str">
        <f>IF($E35="","",VLOOKUP($E35,'Fiú 5B ELO'!$A$7:$O$22,15))</f>
        <v/>
      </c>
      <c r="D35" s="295" t="str">
        <f>IF($E35="","",VLOOKUP($E35,'Fiú 5B ELO'!$A$7:$O$22,5))</f>
        <v/>
      </c>
      <c r="E35" s="134"/>
      <c r="F35" s="153" t="str">
        <f>UPPER(IF($E35="","",VLOOKUP($E35,'Fiú 5B ELO'!$A$7:$O$22,2)))</f>
        <v/>
      </c>
      <c r="G35" s="153" t="str">
        <f>IF($E35="","",VLOOKUP($E35,'Fiú 5B ELO'!$A$7:$O$22,3))</f>
        <v/>
      </c>
      <c r="H35" s="153"/>
      <c r="I35" s="153" t="str">
        <f>IF($E35="","",VLOOKUP($E35,'Fiú 5B ELO'!$A$7:$O$22,4))</f>
        <v/>
      </c>
      <c r="J35" s="137"/>
      <c r="K35" s="136"/>
      <c r="L35" s="161"/>
      <c r="M35" s="136"/>
      <c r="N35" s="160"/>
      <c r="O35" s="160"/>
      <c r="P35" s="160"/>
      <c r="Q35" s="141"/>
      <c r="R35" s="142"/>
      <c r="S35" s="143"/>
    </row>
    <row r="36" spans="1:19" s="34" customFormat="1" ht="12.9" customHeight="1" x14ac:dyDescent="0.25">
      <c r="A36" s="145"/>
      <c r="B36" s="308"/>
      <c r="C36" s="304"/>
      <c r="D36" s="304"/>
      <c r="E36" s="146"/>
      <c r="F36" s="147"/>
      <c r="G36" s="147"/>
      <c r="H36" s="148"/>
      <c r="I36" s="149" t="s">
        <v>0</v>
      </c>
      <c r="J36" s="150"/>
      <c r="K36" s="151" t="str">
        <f>UPPER(IF(OR(J36="a",J36="as"),F35,IF(OR(J36="b",J36="bs"),F37,)))</f>
        <v/>
      </c>
      <c r="L36" s="163"/>
      <c r="M36" s="136"/>
      <c r="N36" s="160"/>
      <c r="O36" s="160"/>
      <c r="P36" s="160"/>
      <c r="Q36" s="141"/>
      <c r="R36" s="142"/>
      <c r="S36" s="143"/>
    </row>
    <row r="37" spans="1:19" s="34" customFormat="1" ht="12.9" customHeight="1" x14ac:dyDescent="0.25">
      <c r="A37" s="133">
        <v>16</v>
      </c>
      <c r="B37" s="271" t="str">
        <f>IF($E37="","",VLOOKUP($E37,'Fiú 5B ELO'!$A$7:$O$22,14))</f>
        <v/>
      </c>
      <c r="C37" s="295" t="str">
        <f>IF($E37="","",VLOOKUP($E37,'Fiú 5B ELO'!$A$7:$O$22,15))</f>
        <v/>
      </c>
      <c r="D37" s="295" t="str">
        <f>IF($E37="","",VLOOKUP($E37,'Fiú 5B ELO'!$A$7:$O$22,5))</f>
        <v/>
      </c>
      <c r="E37" s="134"/>
      <c r="F37" s="135" t="str">
        <f>UPPER(IF($E37="","",VLOOKUP($E37,'Fiú 5B ELO'!$A$7:$O$22,2)))</f>
        <v/>
      </c>
      <c r="G37" s="135" t="str">
        <f>IF($E37="","",VLOOKUP($E37,'Fiú 5B ELO'!$A$7:$O$22,3))</f>
        <v/>
      </c>
      <c r="H37" s="153"/>
      <c r="I37" s="135" t="str">
        <f>IF($E37="","",VLOOKUP($E37,'Fiú 5B ELO'!$A$7:$O$22,4))</f>
        <v/>
      </c>
      <c r="J37" s="164"/>
      <c r="K37" s="136"/>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100</v>
      </c>
      <c r="B49" s="184"/>
      <c r="C49" s="184"/>
      <c r="D49" s="299"/>
      <c r="E49" s="185" t="s">
        <v>5</v>
      </c>
      <c r="F49" s="186" t="s">
        <v>102</v>
      </c>
      <c r="G49" s="185"/>
      <c r="H49" s="187"/>
      <c r="I49" s="188"/>
      <c r="J49" s="185" t="s">
        <v>5</v>
      </c>
      <c r="K49" s="186" t="s">
        <v>111</v>
      </c>
      <c r="L49" s="189"/>
      <c r="M49" s="186" t="s">
        <v>112</v>
      </c>
      <c r="N49" s="190"/>
      <c r="O49" s="191" t="s">
        <v>113</v>
      </c>
      <c r="P49" s="191"/>
      <c r="Q49" s="192"/>
      <c r="R49" s="193"/>
    </row>
    <row r="50" spans="1:18" s="18" customFormat="1" ht="9" customHeight="1" x14ac:dyDescent="0.25">
      <c r="A50" s="300" t="s">
        <v>101</v>
      </c>
      <c r="B50" s="301"/>
      <c r="C50" s="302"/>
      <c r="D50" s="303"/>
      <c r="E50" s="195">
        <v>1</v>
      </c>
      <c r="F50" s="85" t="str">
        <f>IF(E50&gt;$R$57,,UPPER(VLOOKUP(E50,'Fiú 5B ELO'!$A$7:$Q$134,2)))</f>
        <v>BENCSIK</v>
      </c>
      <c r="G50" s="196"/>
      <c r="H50" s="85"/>
      <c r="I50" s="84"/>
      <c r="J50" s="197" t="s">
        <v>6</v>
      </c>
      <c r="K50" s="194"/>
      <c r="L50" s="198"/>
      <c r="M50" s="194"/>
      <c r="N50" s="199"/>
      <c r="O50" s="200" t="s">
        <v>103</v>
      </c>
      <c r="P50" s="201"/>
      <c r="Q50" s="201"/>
      <c r="R50" s="202"/>
    </row>
    <row r="51" spans="1:18" s="18" customFormat="1" ht="9" customHeight="1" x14ac:dyDescent="0.25">
      <c r="A51" s="207" t="s">
        <v>110</v>
      </c>
      <c r="B51" s="205"/>
      <c r="C51" s="296"/>
      <c r="D51" s="208"/>
      <c r="E51" s="195">
        <v>2</v>
      </c>
      <c r="F51" s="85" t="str">
        <f>IF(E51&gt;$R$57,,UPPER(VLOOKUP(E51,'Fiú 5B ELO'!$A$7:$Q$134,2)))</f>
        <v>LÁSZLÓ</v>
      </c>
      <c r="G51" s="196"/>
      <c r="H51" s="85"/>
      <c r="I51" s="84"/>
      <c r="J51" s="197" t="s">
        <v>7</v>
      </c>
      <c r="K51" s="194"/>
      <c r="L51" s="198"/>
      <c r="M51" s="194"/>
      <c r="N51" s="199"/>
      <c r="O51" s="203"/>
      <c r="P51" s="204"/>
      <c r="Q51" s="205"/>
      <c r="R51" s="206"/>
    </row>
    <row r="52" spans="1:18" s="18" customFormat="1" ht="9" customHeight="1" x14ac:dyDescent="0.25">
      <c r="A52" s="265"/>
      <c r="B52" s="266"/>
      <c r="C52" s="297"/>
      <c r="D52" s="267"/>
      <c r="E52" s="195">
        <v>3</v>
      </c>
      <c r="F52" s="85" t="str">
        <f>IF(E52&gt;$R$57,,UPPER(VLOOKUP(E52,'Fiú 5B ELO'!$A$7:$Q$134,2)))</f>
        <v>SILLYE</v>
      </c>
      <c r="G52" s="196"/>
      <c r="H52" s="85"/>
      <c r="I52" s="84"/>
      <c r="J52" s="197" t="s">
        <v>8</v>
      </c>
      <c r="K52" s="194"/>
      <c r="L52" s="198"/>
      <c r="M52" s="194"/>
      <c r="N52" s="199"/>
      <c r="O52" s="200" t="s">
        <v>104</v>
      </c>
      <c r="P52" s="201"/>
      <c r="Q52" s="201"/>
      <c r="R52" s="202"/>
    </row>
    <row r="53" spans="1:18" s="18" customFormat="1" ht="9" customHeight="1" x14ac:dyDescent="0.25">
      <c r="A53" s="209"/>
      <c r="B53" s="127"/>
      <c r="C53" s="127"/>
      <c r="D53" s="210"/>
      <c r="E53" s="195">
        <v>4</v>
      </c>
      <c r="F53" s="85" t="str">
        <f>IF(E53&gt;$R$57,,UPPER(VLOOKUP(E53,'Fiú 5B ELO'!$A$7:$Q$134,2)))</f>
        <v>SZENDREI</v>
      </c>
      <c r="G53" s="196"/>
      <c r="H53" s="85"/>
      <c r="I53" s="84"/>
      <c r="J53" s="197" t="s">
        <v>9</v>
      </c>
      <c r="K53" s="194"/>
      <c r="L53" s="198"/>
      <c r="M53" s="194"/>
      <c r="N53" s="199"/>
      <c r="O53" s="194"/>
      <c r="P53" s="198"/>
      <c r="Q53" s="194"/>
      <c r="R53" s="199"/>
    </row>
    <row r="54" spans="1:18" s="18" customFormat="1" ht="9" customHeight="1" x14ac:dyDescent="0.25">
      <c r="A54" s="253"/>
      <c r="B54" s="268"/>
      <c r="C54" s="268"/>
      <c r="D54" s="298"/>
      <c r="E54" s="195"/>
      <c r="F54" s="85"/>
      <c r="G54" s="196"/>
      <c r="H54" s="85"/>
      <c r="I54" s="84"/>
      <c r="J54" s="197" t="s">
        <v>10</v>
      </c>
      <c r="K54" s="194"/>
      <c r="L54" s="198"/>
      <c r="M54" s="194"/>
      <c r="N54" s="199"/>
      <c r="O54" s="205"/>
      <c r="P54" s="204"/>
      <c r="Q54" s="205"/>
      <c r="R54" s="206"/>
    </row>
    <row r="55" spans="1:18" s="18" customFormat="1" ht="9" customHeight="1" x14ac:dyDescent="0.25">
      <c r="A55" s="254"/>
      <c r="B55" s="22"/>
      <c r="C55" s="127"/>
      <c r="D55" s="210"/>
      <c r="E55" s="195"/>
      <c r="F55" s="85"/>
      <c r="G55" s="196"/>
      <c r="H55" s="85"/>
      <c r="I55" s="84"/>
      <c r="J55" s="197" t="s">
        <v>11</v>
      </c>
      <c r="K55" s="194"/>
      <c r="L55" s="198"/>
      <c r="M55" s="194"/>
      <c r="N55" s="199"/>
      <c r="O55" s="200" t="s">
        <v>90</v>
      </c>
      <c r="P55" s="201"/>
      <c r="Q55" s="201"/>
      <c r="R55" s="202"/>
    </row>
    <row r="56" spans="1:18" s="18" customFormat="1" ht="9" customHeight="1" x14ac:dyDescent="0.25">
      <c r="A56" s="254"/>
      <c r="B56" s="22"/>
      <c r="C56" s="293"/>
      <c r="D56" s="263"/>
      <c r="E56" s="195"/>
      <c r="F56" s="85"/>
      <c r="G56" s="196"/>
      <c r="H56" s="85"/>
      <c r="I56" s="84"/>
      <c r="J56" s="197" t="s">
        <v>12</v>
      </c>
      <c r="K56" s="194"/>
      <c r="L56" s="198"/>
      <c r="M56" s="194"/>
      <c r="N56" s="199"/>
      <c r="O56" s="194"/>
      <c r="P56" s="198"/>
      <c r="Q56" s="194"/>
      <c r="R56" s="199"/>
    </row>
    <row r="57" spans="1:18" s="18" customFormat="1" ht="9" customHeight="1" x14ac:dyDescent="0.25">
      <c r="A57" s="255"/>
      <c r="B57" s="252"/>
      <c r="C57" s="294"/>
      <c r="D57" s="264"/>
      <c r="E57" s="211"/>
      <c r="F57" s="212"/>
      <c r="G57" s="213"/>
      <c r="H57" s="212"/>
      <c r="I57" s="214"/>
      <c r="J57" s="215" t="s">
        <v>13</v>
      </c>
      <c r="K57" s="205"/>
      <c r="L57" s="204"/>
      <c r="M57" s="205"/>
      <c r="N57" s="206"/>
      <c r="O57" s="205" t="str">
        <f>R4</f>
        <v>Rákóczi Andrea</v>
      </c>
      <c r="P57" s="204"/>
      <c r="Q57" s="205"/>
      <c r="R57" s="216">
        <f>MIN(4,'Fiú 5B ELO'!Q5)</f>
        <v>4</v>
      </c>
    </row>
  </sheetData>
  <mergeCells count="1">
    <mergeCell ref="A4:C4"/>
  </mergeCells>
  <conditionalFormatting sqref="B39 B41 B43 B45 B47">
    <cfRule type="cellIs" dxfId="13" priority="4" stopIfTrue="1" operator="equal">
      <formula>"QA"</formula>
    </cfRule>
    <cfRule type="cellIs" dxfId="12" priority="5" stopIfTrue="1" operator="equal">
      <formula>"DA"</formula>
    </cfRule>
  </conditionalFormatting>
  <conditionalFormatting sqref="E7 E9 E11 E13 E15 E17 E19 E21 E23 E25 E27 E29 E31 E33 E35 E37">
    <cfRule type="expression" dxfId="11" priority="2" stopIfTrue="1">
      <formula>$E7&lt;5</formula>
    </cfRule>
  </conditionalFormatting>
  <conditionalFormatting sqref="E39 E41 E43 E45 E47">
    <cfRule type="expression" dxfId="10" priority="10" stopIfTrue="1">
      <formula>AND($E39&lt;9,$C39&gt;0)</formula>
    </cfRule>
  </conditionalFormatting>
  <conditionalFormatting sqref="F7 F9 F11 F13 F15 F17 F19 F21 F23 F25 F27 F29 F31 F33 F35 F37">
    <cfRule type="cellIs" dxfId="9" priority="1" stopIfTrue="1" operator="equal">
      <formula>"Bye"</formula>
    </cfRule>
  </conditionalFormatting>
  <conditionalFormatting sqref="F39 F41 F43 F45 F47">
    <cfRule type="cellIs" dxfId="8" priority="8" stopIfTrue="1" operator="equal">
      <formula>"Bye"</formula>
    </cfRule>
  </conditionalFormatting>
  <conditionalFormatting sqref="F39:I39 F41:I41 F43:I43 F45:I45 F47:I47">
    <cfRule type="expression" dxfId="7" priority="9" stopIfTrue="1">
      <formula>AND($E39&lt;9,$C39&gt;0)</formula>
    </cfRule>
  </conditionalFormatting>
  <conditionalFormatting sqref="H7 H9 H11 H13 H15 H17 H19 H21 H23 H25 H27 H29 H31 H33 H35 H37">
    <cfRule type="expression" dxfId="6" priority="14" stopIfTrue="1">
      <formula>AND($E7&lt;9,$C7&gt;0)</formula>
    </cfRule>
  </conditionalFormatting>
  <conditionalFormatting sqref="I8 K10 I12 M14 I16 K18 I20 O22 I24 K26 I28 M30 I32 K34 I36 M40 I42 K44 I46">
    <cfRule type="expression" dxfId="5" priority="11" stopIfTrue="1">
      <formula>AND($O$1="CU",I8="Umpire")</formula>
    </cfRule>
    <cfRule type="expression" dxfId="4" priority="12" stopIfTrue="1">
      <formula>AND($O$1="CU",I8&lt;&gt;"Umpire",J8&lt;&gt;"")</formula>
    </cfRule>
    <cfRule type="expression" dxfId="3" priority="13" stopIfTrue="1">
      <formula>AND($O$1="CU",I8&lt;&gt;"Umpire")</formula>
    </cfRule>
  </conditionalFormatting>
  <conditionalFormatting sqref="J8 L10 J12 N14 J16 L18 J20 P22 J24 L26 J28 N30 J32 L34 J36 R57">
    <cfRule type="expression" dxfId="2" priority="3" stopIfTrue="1">
      <formula>$O$1="CU"</formula>
    </cfRule>
  </conditionalFormatting>
  <conditionalFormatting sqref="K8 M10 K12 O14 K16 M18 K20 Q22 K24 M26 K28 O30 K32 M34 K36 O40 K42 M44 K46">
    <cfRule type="expression" dxfId="1" priority="6" stopIfTrue="1">
      <formula>J8="as"</formula>
    </cfRule>
    <cfRule type="expression" dxfId="0" priority="7" stopIfTrue="1">
      <formula>J8="bs"</formula>
    </cfRule>
  </conditionalFormatting>
  <dataValidations count="1">
    <dataValidation type="list" allowBlank="1" showInputMessage="1" sqref="I46 I42 K44 M40 I8 M14 K10 K18 K26 K34 M30 I12 I36 O22 I16 I32 I24 I20 I28" xr:uid="{00000000-0002-0000-1100-000000000000}">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8">
    <pageSetUpPr fitToPage="1"/>
  </sheetPr>
  <dimension ref="A1:P42"/>
  <sheetViews>
    <sheetView showGridLines="0" showZeros="0" workbookViewId="0">
      <selection activeCell="A22" sqref="A22:B23"/>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0" customWidth="1"/>
    <col min="15" max="15" width="8.5546875" customWidth="1"/>
    <col min="16" max="16" width="11.5546875" hidden="1" customWidth="1"/>
  </cols>
  <sheetData>
    <row r="1" spans="1:14" ht="24.6" x14ac:dyDescent="0.3">
      <c r="A1" s="41" t="str">
        <f>Altalanos!$A$6</f>
        <v>Diákolimpia</v>
      </c>
      <c r="B1" s="42"/>
      <c r="C1" s="42"/>
      <c r="D1" s="33"/>
      <c r="E1" s="33"/>
      <c r="F1" s="43"/>
      <c r="G1" s="33"/>
      <c r="H1" s="33"/>
      <c r="I1" s="33"/>
      <c r="J1" s="33"/>
      <c r="K1" s="33"/>
      <c r="L1" s="33"/>
      <c r="M1" s="33"/>
      <c r="N1" s="44"/>
    </row>
    <row r="2" spans="1:14" x14ac:dyDescent="0.25">
      <c r="A2" s="45"/>
      <c r="B2" s="27"/>
      <c r="C2" s="27"/>
      <c r="D2" s="33"/>
      <c r="E2" s="33"/>
      <c r="F2" s="33"/>
      <c r="G2" s="33"/>
      <c r="H2" s="33"/>
      <c r="I2" s="33"/>
      <c r="J2" s="33"/>
      <c r="K2" s="33"/>
      <c r="L2" s="33"/>
      <c r="M2" s="33"/>
      <c r="N2" s="43"/>
    </row>
    <row r="3" spans="1:14" s="2" customFormat="1" ht="39.75" customHeight="1" thickBot="1" x14ac:dyDescent="0.3">
      <c r="A3" s="46"/>
      <c r="B3" s="47" t="s">
        <v>80</v>
      </c>
      <c r="C3" s="48"/>
      <c r="D3" s="49"/>
      <c r="E3" s="49"/>
      <c r="F3" s="50"/>
      <c r="G3" s="49"/>
      <c r="H3" s="51"/>
      <c r="I3" s="50"/>
      <c r="J3" s="49"/>
      <c r="K3" s="49"/>
      <c r="L3" s="49"/>
      <c r="M3" s="49"/>
      <c r="N3" s="51"/>
    </row>
    <row r="4" spans="1:14" s="18" customFormat="1" ht="9.6" x14ac:dyDescent="0.25">
      <c r="A4" s="50" t="s">
        <v>81</v>
      </c>
      <c r="B4" s="48" t="s">
        <v>78</v>
      </c>
      <c r="C4" s="52"/>
      <c r="D4" s="52"/>
      <c r="E4" s="52"/>
      <c r="F4" s="52"/>
      <c r="G4" s="52"/>
      <c r="H4" s="52"/>
      <c r="I4" s="52"/>
      <c r="J4" s="52"/>
      <c r="K4" s="52"/>
      <c r="L4" s="52"/>
      <c r="M4" s="52"/>
      <c r="N4" s="52"/>
    </row>
    <row r="5" spans="1:14" s="34" customFormat="1" ht="12.75" customHeight="1" x14ac:dyDescent="0.25">
      <c r="A5" s="53" t="str">
        <f>Altalanos!$A$10</f>
        <v>2024.05.27-06.01.</v>
      </c>
      <c r="B5" s="54" t="str">
        <f>Altalanos!$C$10</f>
        <v>Balatonboglár</v>
      </c>
      <c r="C5" s="55"/>
      <c r="D5" s="55"/>
      <c r="E5" s="55"/>
      <c r="F5" s="55"/>
      <c r="G5" s="55"/>
      <c r="H5" s="55"/>
      <c r="I5" s="55"/>
      <c r="J5" s="55"/>
      <c r="K5" s="55"/>
      <c r="L5" s="55"/>
      <c r="M5" s="56"/>
      <c r="N5" s="56"/>
    </row>
    <row r="6" spans="1:14" s="2" customFormat="1" ht="60" customHeight="1" thickBot="1" x14ac:dyDescent="0.3">
      <c r="A6" s="397" t="s">
        <v>82</v>
      </c>
      <c r="B6" s="397"/>
      <c r="C6" s="57"/>
      <c r="D6" s="57"/>
      <c r="E6" s="57"/>
      <c r="F6" s="58"/>
      <c r="G6" s="59"/>
      <c r="H6" s="57"/>
      <c r="I6" s="58"/>
      <c r="J6" s="57"/>
      <c r="K6" s="57"/>
      <c r="L6" s="57"/>
      <c r="M6" s="57"/>
      <c r="N6" s="60"/>
    </row>
    <row r="7" spans="1:14" s="18" customFormat="1" ht="13.5" hidden="1" customHeight="1" x14ac:dyDescent="0.25">
      <c r="A7" s="61"/>
      <c r="B7" s="62"/>
      <c r="C7" s="62"/>
      <c r="D7" s="62"/>
      <c r="E7" s="62"/>
      <c r="F7" s="62"/>
      <c r="G7" s="62"/>
      <c r="H7" s="62"/>
      <c r="I7" s="62"/>
      <c r="J7" s="62"/>
      <c r="K7" s="62"/>
      <c r="L7" s="62"/>
      <c r="M7" s="62"/>
      <c r="N7" s="52"/>
    </row>
    <row r="8" spans="1:14" s="11" customFormat="1" ht="12.75" hidden="1" customHeight="1" x14ac:dyDescent="0.25">
      <c r="A8" s="63"/>
      <c r="B8" s="36"/>
      <c r="C8" s="36"/>
      <c r="D8" s="36"/>
      <c r="E8" s="36"/>
      <c r="F8" s="36"/>
      <c r="G8" s="36"/>
      <c r="H8" s="36"/>
      <c r="I8" s="36"/>
      <c r="J8" s="36"/>
      <c r="K8" s="36"/>
      <c r="L8" s="36"/>
      <c r="M8" s="36"/>
      <c r="N8" s="55"/>
    </row>
    <row r="9" spans="1:14" s="18" customFormat="1" hidden="1" x14ac:dyDescent="0.25">
      <c r="A9" s="64"/>
      <c r="B9" s="66"/>
      <c r="C9" s="67"/>
      <c r="D9" s="66"/>
      <c r="E9" s="66"/>
      <c r="F9" s="66"/>
      <c r="G9" s="66"/>
      <c r="H9" s="66"/>
      <c r="I9" s="66"/>
      <c r="J9" s="66"/>
      <c r="K9" s="66"/>
      <c r="L9" s="66"/>
      <c r="M9" s="66"/>
      <c r="N9" s="68"/>
    </row>
    <row r="10" spans="1:14" s="18" customFormat="1" ht="9.6" hidden="1" x14ac:dyDescent="0.25">
      <c r="A10" s="61"/>
      <c r="B10" s="62"/>
      <c r="C10" s="52"/>
      <c r="D10" s="52"/>
      <c r="E10" s="52"/>
      <c r="F10" s="52"/>
      <c r="G10" s="52"/>
      <c r="H10" s="52"/>
      <c r="I10" s="52"/>
      <c r="J10" s="52"/>
      <c r="K10" s="52"/>
      <c r="L10" s="52"/>
      <c r="M10" s="52"/>
      <c r="N10" s="52"/>
    </row>
    <row r="11" spans="1:14" s="34" customFormat="1" ht="12.75" hidden="1" customHeight="1" x14ac:dyDescent="0.25">
      <c r="A11" s="69"/>
      <c r="B11" s="35"/>
      <c r="C11" s="55"/>
      <c r="D11" s="55"/>
      <c r="E11" s="55"/>
      <c r="F11" s="55"/>
      <c r="G11" s="55"/>
      <c r="H11" s="55"/>
      <c r="I11" s="55"/>
      <c r="J11" s="55"/>
      <c r="K11" s="55"/>
      <c r="L11" s="55"/>
      <c r="M11" s="56"/>
      <c r="N11" s="52"/>
    </row>
    <row r="12" spans="1:14" s="18" customFormat="1" ht="9.6" hidden="1" x14ac:dyDescent="0.25">
      <c r="A12" s="61"/>
      <c r="B12" s="62"/>
      <c r="C12" s="62"/>
      <c r="D12" s="62"/>
      <c r="E12" s="62"/>
      <c r="F12" s="62"/>
      <c r="G12" s="62"/>
      <c r="H12" s="62"/>
      <c r="I12" s="62"/>
      <c r="J12" s="62"/>
      <c r="K12" s="62"/>
      <c r="L12" s="62"/>
      <c r="M12" s="62"/>
      <c r="N12" s="52"/>
    </row>
    <row r="13" spans="1:14" s="11" customFormat="1" ht="12.75" hidden="1" customHeight="1" x14ac:dyDescent="0.25">
      <c r="A13" s="63"/>
      <c r="B13" s="36"/>
      <c r="C13" s="36"/>
      <c r="D13" s="36"/>
      <c r="E13" s="36"/>
      <c r="F13" s="36"/>
      <c r="G13" s="36"/>
      <c r="H13" s="36"/>
      <c r="I13" s="36"/>
      <c r="J13" s="36"/>
      <c r="K13" s="36"/>
      <c r="L13" s="36"/>
      <c r="M13" s="36"/>
      <c r="N13" s="12"/>
    </row>
    <row r="14" spans="1:14" s="18" customFormat="1" hidden="1" x14ac:dyDescent="0.25">
      <c r="A14" s="64"/>
      <c r="B14" s="66"/>
      <c r="C14" s="67"/>
      <c r="D14" s="66"/>
      <c r="E14" s="66"/>
      <c r="F14" s="66"/>
      <c r="G14" s="66"/>
      <c r="H14" s="66"/>
      <c r="I14" s="66"/>
      <c r="J14" s="66"/>
      <c r="K14" s="66"/>
      <c r="L14" s="66"/>
      <c r="M14" s="66"/>
      <c r="N14" s="68"/>
    </row>
    <row r="15" spans="1:14" s="18" customFormat="1" ht="9.6" hidden="1" x14ac:dyDescent="0.25">
      <c r="A15" s="61"/>
      <c r="B15" s="62"/>
      <c r="C15" s="52"/>
      <c r="D15" s="52"/>
      <c r="E15" s="52"/>
      <c r="F15" s="52"/>
      <c r="G15" s="52"/>
      <c r="H15" s="52"/>
      <c r="I15" s="52"/>
      <c r="J15" s="52"/>
      <c r="K15" s="52"/>
      <c r="L15" s="52"/>
      <c r="M15" s="52"/>
      <c r="N15" s="52"/>
    </row>
    <row r="16" spans="1:14" s="18" customFormat="1" hidden="1" x14ac:dyDescent="0.25">
      <c r="A16" s="69"/>
      <c r="B16" s="35"/>
      <c r="C16" s="55"/>
      <c r="D16" s="55"/>
      <c r="E16" s="55"/>
      <c r="F16" s="55"/>
      <c r="G16" s="55"/>
      <c r="H16" s="55"/>
      <c r="I16" s="55"/>
      <c r="J16" s="55"/>
      <c r="K16" s="55"/>
      <c r="L16" s="55"/>
      <c r="M16" s="56"/>
      <c r="N16" s="52"/>
    </row>
    <row r="17" spans="1:16" s="18" customFormat="1" ht="9.6" hidden="1" x14ac:dyDescent="0.25">
      <c r="A17" s="61"/>
      <c r="B17" s="62"/>
      <c r="C17" s="62"/>
      <c r="D17" s="62"/>
      <c r="E17" s="62"/>
      <c r="F17" s="62"/>
      <c r="G17" s="62"/>
      <c r="H17" s="62"/>
      <c r="I17" s="62"/>
      <c r="J17" s="62"/>
      <c r="K17" s="62"/>
      <c r="L17" s="62"/>
      <c r="M17" s="62"/>
      <c r="N17" s="52"/>
    </row>
    <row r="18" spans="1:16" s="11" customFormat="1" ht="12.75" hidden="1" customHeight="1" x14ac:dyDescent="0.25">
      <c r="A18" s="63"/>
      <c r="B18" s="36"/>
      <c r="C18" s="36"/>
      <c r="D18" s="36"/>
      <c r="E18" s="36"/>
      <c r="F18" s="36"/>
      <c r="G18" s="36"/>
      <c r="H18" s="36"/>
      <c r="I18" s="36"/>
      <c r="J18" s="36"/>
      <c r="K18" s="36"/>
      <c r="L18" s="36"/>
      <c r="M18" s="36"/>
      <c r="N18" s="12"/>
    </row>
    <row r="19" spans="1:16" s="11" customFormat="1" ht="7.5" hidden="1" customHeight="1" x14ac:dyDescent="0.25">
      <c r="A19" s="70"/>
      <c r="B19" s="70"/>
      <c r="C19" s="14"/>
      <c r="D19" s="14"/>
      <c r="E19" s="14"/>
      <c r="F19" s="14"/>
      <c r="G19" s="14"/>
      <c r="H19" s="14"/>
      <c r="I19" s="14"/>
      <c r="J19" s="14"/>
      <c r="K19" s="14"/>
      <c r="L19" s="14"/>
      <c r="M19" s="14"/>
      <c r="N19" s="12"/>
    </row>
    <row r="20" spans="1:16" s="18" customFormat="1" ht="13.8" thickBot="1" x14ac:dyDescent="0.3">
      <c r="A20" s="260" t="s">
        <v>83</v>
      </c>
      <c r="B20" s="261"/>
      <c r="C20" s="67"/>
      <c r="D20" s="66"/>
      <c r="E20" s="66"/>
      <c r="F20" s="66"/>
      <c r="G20" s="66"/>
      <c r="H20" s="66"/>
      <c r="I20" s="66"/>
      <c r="J20" s="66"/>
      <c r="K20" s="66"/>
      <c r="L20" s="66"/>
      <c r="M20" s="66"/>
      <c r="N20" s="68"/>
    </row>
    <row r="21" spans="1:16" s="18" customFormat="1" ht="9.6" x14ac:dyDescent="0.25">
      <c r="A21" s="71" t="s">
        <v>84</v>
      </c>
      <c r="B21" s="72" t="s">
        <v>85</v>
      </c>
      <c r="C21" s="52"/>
      <c r="D21" s="52"/>
      <c r="E21" s="52"/>
      <c r="F21" s="52"/>
      <c r="G21" s="52"/>
      <c r="H21" s="52"/>
      <c r="I21" s="52"/>
      <c r="J21" s="52"/>
      <c r="K21" s="52"/>
      <c r="L21" s="52"/>
      <c r="M21" s="52"/>
      <c r="N21" s="52"/>
      <c r="P21" s="73" t="s">
        <v>119</v>
      </c>
    </row>
    <row r="22" spans="1:16" s="18" customFormat="1" ht="19.5" customHeight="1" x14ac:dyDescent="0.25">
      <c r="A22" s="74"/>
      <c r="B22" s="75"/>
      <c r="C22" s="55"/>
      <c r="D22" s="55"/>
      <c r="E22" s="55"/>
      <c r="F22" s="55"/>
      <c r="G22" s="55"/>
      <c r="H22" s="55"/>
      <c r="I22" s="55"/>
      <c r="J22" s="55"/>
      <c r="K22" s="55"/>
      <c r="L22" s="55"/>
      <c r="M22" s="56"/>
      <c r="N22" s="52"/>
      <c r="P22" s="76" t="str">
        <f t="shared" ref="P22:P29" si="0">LEFT(B22,1)&amp;" "&amp;A22</f>
        <v xml:space="preserve"> </v>
      </c>
    </row>
    <row r="23" spans="1:16" s="18" customFormat="1" ht="19.5" customHeight="1" x14ac:dyDescent="0.25">
      <c r="A23" s="74"/>
      <c r="B23" s="75"/>
      <c r="C23" s="55"/>
      <c r="D23" s="55"/>
      <c r="E23" s="55"/>
      <c r="F23" s="55"/>
      <c r="G23" s="55"/>
      <c r="H23" s="55"/>
      <c r="I23" s="55"/>
      <c r="J23" s="55"/>
      <c r="K23" s="55"/>
      <c r="L23" s="55"/>
      <c r="M23" s="56"/>
      <c r="N23" s="52"/>
      <c r="P23" s="76" t="str">
        <f t="shared" si="0"/>
        <v xml:space="preserve"> </v>
      </c>
    </row>
    <row r="24" spans="1:16" s="18" customFormat="1" ht="19.5" customHeight="1" x14ac:dyDescent="0.25">
      <c r="A24" s="74"/>
      <c r="B24" s="75"/>
      <c r="C24" s="55"/>
      <c r="D24" s="55"/>
      <c r="E24" s="55"/>
      <c r="F24" s="55"/>
      <c r="G24" s="55"/>
      <c r="H24" s="55"/>
      <c r="I24" s="55"/>
      <c r="J24" s="55"/>
      <c r="K24" s="55"/>
      <c r="L24" s="55"/>
      <c r="M24" s="56"/>
      <c r="N24" s="52"/>
      <c r="P24" s="76" t="str">
        <f t="shared" si="0"/>
        <v xml:space="preserve"> </v>
      </c>
    </row>
    <row r="25" spans="1:16" s="2" customFormat="1" ht="19.5" customHeight="1" x14ac:dyDescent="0.25">
      <c r="A25" s="74"/>
      <c r="B25" s="75"/>
      <c r="C25" s="55"/>
      <c r="D25" s="55"/>
      <c r="E25" s="55"/>
      <c r="F25" s="55"/>
      <c r="G25" s="55"/>
      <c r="H25" s="55"/>
      <c r="I25" s="55"/>
      <c r="J25" s="55"/>
      <c r="K25" s="55"/>
      <c r="L25" s="55"/>
      <c r="M25" s="56"/>
      <c r="N25" s="52"/>
      <c r="P25" s="76" t="str">
        <f t="shared" si="0"/>
        <v xml:space="preserve"> </v>
      </c>
    </row>
    <row r="26" spans="1:16" s="2" customFormat="1" ht="19.5" customHeight="1" x14ac:dyDescent="0.25">
      <c r="A26" s="74"/>
      <c r="B26" s="75"/>
      <c r="C26" s="55"/>
      <c r="D26" s="55"/>
      <c r="E26" s="55"/>
      <c r="F26" s="55"/>
      <c r="G26" s="55"/>
      <c r="H26" s="55"/>
      <c r="I26" s="55"/>
      <c r="J26" s="55"/>
      <c r="K26" s="55"/>
      <c r="L26" s="55"/>
      <c r="M26" s="56"/>
      <c r="N26" s="52"/>
      <c r="P26" s="76" t="str">
        <f t="shared" si="0"/>
        <v xml:space="preserve"> </v>
      </c>
    </row>
    <row r="27" spans="1:16" s="2" customFormat="1" ht="19.5" customHeight="1" x14ac:dyDescent="0.25">
      <c r="A27" s="74"/>
      <c r="B27" s="75"/>
      <c r="C27" s="55"/>
      <c r="D27" s="55"/>
      <c r="E27" s="55"/>
      <c r="F27" s="55"/>
      <c r="G27" s="55"/>
      <c r="H27" s="55"/>
      <c r="I27" s="55"/>
      <c r="J27" s="55"/>
      <c r="K27" s="55"/>
      <c r="L27" s="55"/>
      <c r="M27" s="56"/>
      <c r="N27" s="52"/>
      <c r="P27" s="76" t="str">
        <f t="shared" si="0"/>
        <v xml:space="preserve"> </v>
      </c>
    </row>
    <row r="28" spans="1:16" s="2" customFormat="1" ht="19.5" customHeight="1" x14ac:dyDescent="0.25">
      <c r="A28" s="74"/>
      <c r="B28" s="75"/>
      <c r="C28" s="55"/>
      <c r="D28" s="55"/>
      <c r="E28" s="55"/>
      <c r="F28" s="55"/>
      <c r="G28" s="55"/>
      <c r="H28" s="55"/>
      <c r="I28" s="55"/>
      <c r="J28" s="55"/>
      <c r="K28" s="55"/>
      <c r="L28" s="55"/>
      <c r="M28" s="56"/>
      <c r="N28" s="52"/>
      <c r="P28" s="76" t="str">
        <f t="shared" si="0"/>
        <v xml:space="preserve"> </v>
      </c>
    </row>
    <row r="29" spans="1:16" s="2" customFormat="1" ht="19.5" customHeight="1" thickBot="1" x14ac:dyDescent="0.3">
      <c r="A29" s="77"/>
      <c r="B29" s="78"/>
      <c r="C29" s="55"/>
      <c r="D29" s="55"/>
      <c r="E29" s="55"/>
      <c r="F29" s="55"/>
      <c r="G29" s="55"/>
      <c r="H29" s="55"/>
      <c r="I29" s="55"/>
      <c r="J29" s="55"/>
      <c r="K29" s="55"/>
      <c r="L29" s="55"/>
      <c r="M29" s="56"/>
      <c r="N29" s="52"/>
      <c r="P29" s="76" t="str">
        <f t="shared" si="0"/>
        <v xml:space="preserve"> </v>
      </c>
    </row>
    <row r="30" spans="1:16" ht="13.8" thickBot="1" x14ac:dyDescent="0.3">
      <c r="A30" s="33"/>
      <c r="B30" s="33"/>
      <c r="C30" s="33"/>
      <c r="D30" s="33"/>
      <c r="E30" s="33"/>
      <c r="F30" s="33"/>
      <c r="G30" s="33"/>
      <c r="H30" s="33"/>
      <c r="I30" s="33"/>
      <c r="J30" s="33"/>
      <c r="K30" s="33"/>
      <c r="L30" s="33"/>
      <c r="M30" s="33"/>
      <c r="N30" s="79"/>
      <c r="P30" s="80" t="s">
        <v>120</v>
      </c>
    </row>
    <row r="31" spans="1:16" x14ac:dyDescent="0.25">
      <c r="A31" s="33"/>
      <c r="B31" s="33"/>
      <c r="C31" s="33"/>
      <c r="D31" s="33"/>
      <c r="E31" s="33"/>
      <c r="F31" s="33"/>
      <c r="G31" s="33"/>
      <c r="H31" s="33"/>
      <c r="I31" s="33"/>
      <c r="J31" s="33"/>
      <c r="K31" s="33"/>
      <c r="L31" s="33"/>
      <c r="M31" s="33"/>
      <c r="N31" s="79"/>
    </row>
    <row r="32" spans="1:16" x14ac:dyDescent="0.25">
      <c r="A32" s="33"/>
      <c r="B32" s="33"/>
      <c r="C32" s="33"/>
      <c r="D32" s="33"/>
      <c r="E32" s="33"/>
      <c r="F32" s="33"/>
      <c r="G32" s="33"/>
      <c r="H32" s="33"/>
      <c r="I32" s="33"/>
      <c r="J32" s="33"/>
      <c r="K32" s="33"/>
      <c r="L32" s="33"/>
      <c r="M32" s="33"/>
      <c r="N32" s="79"/>
    </row>
    <row r="33" spans="1:14" x14ac:dyDescent="0.25">
      <c r="A33" s="33"/>
      <c r="B33" s="33"/>
      <c r="C33" s="33"/>
      <c r="D33" s="33"/>
      <c r="E33" s="33"/>
      <c r="F33" s="33"/>
      <c r="G33" s="33"/>
      <c r="H33" s="33"/>
      <c r="I33" s="33"/>
      <c r="J33" s="33"/>
      <c r="K33" s="33"/>
      <c r="L33" s="33"/>
      <c r="M33" s="33"/>
      <c r="N33" s="79"/>
    </row>
    <row r="34" spans="1:14" x14ac:dyDescent="0.25">
      <c r="A34" s="33"/>
      <c r="B34" s="33"/>
      <c r="C34" s="33"/>
      <c r="D34" s="33"/>
      <c r="E34" s="33"/>
      <c r="F34" s="33"/>
      <c r="G34" s="33"/>
      <c r="H34" s="33"/>
      <c r="I34" s="33"/>
      <c r="J34" s="33"/>
      <c r="K34" s="33"/>
      <c r="L34" s="33"/>
      <c r="M34" s="33"/>
      <c r="N34" s="79"/>
    </row>
    <row r="35" spans="1:14" x14ac:dyDescent="0.25">
      <c r="A35" s="33"/>
      <c r="B35" s="33"/>
      <c r="C35" s="33"/>
      <c r="D35" s="33"/>
      <c r="E35" s="33"/>
      <c r="F35" s="33"/>
      <c r="G35" s="33"/>
      <c r="H35" s="33"/>
      <c r="I35" s="33"/>
      <c r="J35" s="33"/>
      <c r="K35" s="33"/>
      <c r="L35" s="33"/>
      <c r="M35" s="33"/>
      <c r="N35" s="79"/>
    </row>
    <row r="36" spans="1:14" x14ac:dyDescent="0.25">
      <c r="A36" s="33"/>
      <c r="B36" s="33"/>
      <c r="C36" s="33"/>
      <c r="D36" s="33"/>
      <c r="E36" s="33"/>
      <c r="F36" s="33"/>
      <c r="G36" s="33"/>
      <c r="H36" s="33"/>
      <c r="I36" s="33"/>
      <c r="J36" s="33"/>
      <c r="K36" s="33"/>
      <c r="L36" s="33"/>
      <c r="M36" s="33"/>
      <c r="N36" s="79"/>
    </row>
    <row r="37" spans="1:14" x14ac:dyDescent="0.25">
      <c r="A37" s="33"/>
      <c r="B37" s="33"/>
      <c r="C37" s="33"/>
      <c r="D37" s="33"/>
      <c r="E37" s="33"/>
      <c r="F37" s="33"/>
      <c r="G37" s="33"/>
      <c r="H37" s="33"/>
      <c r="I37" s="33"/>
      <c r="J37" s="33"/>
      <c r="K37" s="33"/>
      <c r="L37" s="33"/>
      <c r="M37" s="33"/>
      <c r="N37" s="79"/>
    </row>
    <row r="38" spans="1:14" x14ac:dyDescent="0.25">
      <c r="A38" s="33"/>
      <c r="B38" s="33"/>
      <c r="C38" s="33"/>
      <c r="D38" s="33"/>
      <c r="E38" s="33"/>
      <c r="F38" s="33"/>
      <c r="G38" s="33"/>
      <c r="H38" s="33"/>
      <c r="I38" s="33"/>
      <c r="J38" s="33"/>
      <c r="K38" s="33"/>
      <c r="L38" s="33"/>
      <c r="M38" s="33"/>
      <c r="N38" s="79"/>
    </row>
    <row r="39" spans="1:14" x14ac:dyDescent="0.25">
      <c r="A39" s="33"/>
      <c r="B39" s="33"/>
      <c r="C39" s="33"/>
      <c r="D39" s="33"/>
      <c r="E39" s="33"/>
      <c r="F39" s="33"/>
      <c r="G39" s="33"/>
      <c r="H39" s="33"/>
      <c r="I39" s="33"/>
      <c r="J39" s="33"/>
      <c r="K39" s="33"/>
      <c r="L39" s="33"/>
      <c r="M39" s="33"/>
      <c r="N39" s="79"/>
    </row>
    <row r="40" spans="1:14" x14ac:dyDescent="0.25">
      <c r="A40" s="33"/>
      <c r="B40" s="33"/>
      <c r="C40" s="33"/>
      <c r="D40" s="33"/>
      <c r="E40" s="33"/>
      <c r="F40" s="33"/>
      <c r="G40" s="33"/>
      <c r="H40" s="33"/>
      <c r="I40" s="33"/>
      <c r="J40" s="33"/>
      <c r="K40" s="33"/>
      <c r="L40" s="33"/>
      <c r="M40" s="33"/>
      <c r="N40" s="79"/>
    </row>
    <row r="41" spans="1:14" x14ac:dyDescent="0.25">
      <c r="A41" s="33"/>
      <c r="B41" s="33"/>
      <c r="C41" s="33"/>
      <c r="D41" s="33"/>
      <c r="E41" s="33"/>
      <c r="F41" s="33"/>
      <c r="G41" s="33"/>
      <c r="H41" s="33"/>
      <c r="I41" s="33"/>
      <c r="J41" s="33"/>
      <c r="K41" s="33"/>
      <c r="L41" s="33"/>
      <c r="M41" s="33"/>
      <c r="N41" s="79"/>
    </row>
    <row r="42" spans="1:14" x14ac:dyDescent="0.25">
      <c r="A42" s="33"/>
      <c r="B42" s="33"/>
      <c r="C42" s="33"/>
      <c r="D42" s="33"/>
      <c r="E42" s="33"/>
      <c r="F42" s="33"/>
      <c r="G42" s="33"/>
      <c r="H42" s="33"/>
      <c r="I42" s="33"/>
      <c r="J42" s="33"/>
      <c r="K42" s="33"/>
      <c r="L42" s="33"/>
      <c r="M42" s="33"/>
      <c r="N42" s="79"/>
    </row>
  </sheetData>
  <mergeCells count="1">
    <mergeCell ref="A6:B6"/>
  </mergeCells>
  <phoneticPr fontId="67" type="noConversion"/>
  <printOptions horizontalCentered="1"/>
  <pageMargins left="0.35" right="0.35" top="0.39" bottom="0.39" header="0" footer="0"/>
  <pageSetup paperSize="9" orientation="portrait" horizontalDpi="20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8928" r:id="rId3" name="Label 16">
              <controlPr defaultSize="0" autoFill="0" autoPict="0">
                <anchor moveWithCells="1" sizeWithCells="1">
                  <from>
                    <xdr:col>0</xdr:col>
                    <xdr:colOff>22860</xdr:colOff>
                    <xdr:row>29</xdr:row>
                    <xdr:rowOff>0</xdr:rowOff>
                  </from>
                  <to>
                    <xdr:col>13</xdr:col>
                    <xdr:colOff>495300</xdr:colOff>
                    <xdr:row>29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95E75-BE75-4406-B7F6-890922B14E74}">
  <dimension ref="A1:G191"/>
  <sheetViews>
    <sheetView tabSelected="1" zoomScale="85" zoomScaleNormal="85" workbookViewId="0">
      <selection sqref="A1:G1"/>
    </sheetView>
  </sheetViews>
  <sheetFormatPr defaultRowHeight="14.4" x14ac:dyDescent="0.3"/>
  <cols>
    <col min="1" max="2" width="5.6640625" style="392" customWidth="1"/>
    <col min="3" max="3" width="7.5546875" style="392" customWidth="1"/>
    <col min="4" max="4" width="5.88671875" style="392" customWidth="1"/>
    <col min="5" max="6" width="24.6640625" style="392" customWidth="1"/>
    <col min="7" max="7" width="11.5546875" style="392" customWidth="1"/>
    <col min="8" max="256" width="8.88671875" style="390"/>
    <col min="257" max="258" width="5.6640625" style="390" customWidth="1"/>
    <col min="259" max="259" width="7.5546875" style="390" customWidth="1"/>
    <col min="260" max="260" width="5.88671875" style="390" customWidth="1"/>
    <col min="261" max="262" width="24.6640625" style="390" customWidth="1"/>
    <col min="263" max="263" width="11.5546875" style="390" customWidth="1"/>
    <col min="264" max="512" width="8.88671875" style="390"/>
    <col min="513" max="514" width="5.6640625" style="390" customWidth="1"/>
    <col min="515" max="515" width="7.5546875" style="390" customWidth="1"/>
    <col min="516" max="516" width="5.88671875" style="390" customWidth="1"/>
    <col min="517" max="518" width="24.6640625" style="390" customWidth="1"/>
    <col min="519" max="519" width="11.5546875" style="390" customWidth="1"/>
    <col min="520" max="768" width="8.88671875" style="390"/>
    <col min="769" max="770" width="5.6640625" style="390" customWidth="1"/>
    <col min="771" max="771" width="7.5546875" style="390" customWidth="1"/>
    <col min="772" max="772" width="5.88671875" style="390" customWidth="1"/>
    <col min="773" max="774" width="24.6640625" style="390" customWidth="1"/>
    <col min="775" max="775" width="11.5546875" style="390" customWidth="1"/>
    <col min="776" max="1024" width="8.88671875" style="390"/>
    <col min="1025" max="1026" width="5.6640625" style="390" customWidth="1"/>
    <col min="1027" max="1027" width="7.5546875" style="390" customWidth="1"/>
    <col min="1028" max="1028" width="5.88671875" style="390" customWidth="1"/>
    <col min="1029" max="1030" width="24.6640625" style="390" customWidth="1"/>
    <col min="1031" max="1031" width="11.5546875" style="390" customWidth="1"/>
    <col min="1032" max="1280" width="8.88671875" style="390"/>
    <col min="1281" max="1282" width="5.6640625" style="390" customWidth="1"/>
    <col min="1283" max="1283" width="7.5546875" style="390" customWidth="1"/>
    <col min="1284" max="1284" width="5.88671875" style="390" customWidth="1"/>
    <col min="1285" max="1286" width="24.6640625" style="390" customWidth="1"/>
    <col min="1287" max="1287" width="11.5546875" style="390" customWidth="1"/>
    <col min="1288" max="1536" width="8.88671875" style="390"/>
    <col min="1537" max="1538" width="5.6640625" style="390" customWidth="1"/>
    <col min="1539" max="1539" width="7.5546875" style="390" customWidth="1"/>
    <col min="1540" max="1540" width="5.88671875" style="390" customWidth="1"/>
    <col min="1541" max="1542" width="24.6640625" style="390" customWidth="1"/>
    <col min="1543" max="1543" width="11.5546875" style="390" customWidth="1"/>
    <col min="1544" max="1792" width="8.88671875" style="390"/>
    <col min="1793" max="1794" width="5.6640625" style="390" customWidth="1"/>
    <col min="1795" max="1795" width="7.5546875" style="390" customWidth="1"/>
    <col min="1796" max="1796" width="5.88671875" style="390" customWidth="1"/>
    <col min="1797" max="1798" width="24.6640625" style="390" customWidth="1"/>
    <col min="1799" max="1799" width="11.5546875" style="390" customWidth="1"/>
    <col min="1800" max="2048" width="8.88671875" style="390"/>
    <col min="2049" max="2050" width="5.6640625" style="390" customWidth="1"/>
    <col min="2051" max="2051" width="7.5546875" style="390" customWidth="1"/>
    <col min="2052" max="2052" width="5.88671875" style="390" customWidth="1"/>
    <col min="2053" max="2054" width="24.6640625" style="390" customWidth="1"/>
    <col min="2055" max="2055" width="11.5546875" style="390" customWidth="1"/>
    <col min="2056" max="2304" width="8.88671875" style="390"/>
    <col min="2305" max="2306" width="5.6640625" style="390" customWidth="1"/>
    <col min="2307" max="2307" width="7.5546875" style="390" customWidth="1"/>
    <col min="2308" max="2308" width="5.88671875" style="390" customWidth="1"/>
    <col min="2309" max="2310" width="24.6640625" style="390" customWidth="1"/>
    <col min="2311" max="2311" width="11.5546875" style="390" customWidth="1"/>
    <col min="2312" max="2560" width="8.88671875" style="390"/>
    <col min="2561" max="2562" width="5.6640625" style="390" customWidth="1"/>
    <col min="2563" max="2563" width="7.5546875" style="390" customWidth="1"/>
    <col min="2564" max="2564" width="5.88671875" style="390" customWidth="1"/>
    <col min="2565" max="2566" width="24.6640625" style="390" customWidth="1"/>
    <col min="2567" max="2567" width="11.5546875" style="390" customWidth="1"/>
    <col min="2568" max="2816" width="8.88671875" style="390"/>
    <col min="2817" max="2818" width="5.6640625" style="390" customWidth="1"/>
    <col min="2819" max="2819" width="7.5546875" style="390" customWidth="1"/>
    <col min="2820" max="2820" width="5.88671875" style="390" customWidth="1"/>
    <col min="2821" max="2822" width="24.6640625" style="390" customWidth="1"/>
    <col min="2823" max="2823" width="11.5546875" style="390" customWidth="1"/>
    <col min="2824" max="3072" width="8.88671875" style="390"/>
    <col min="3073" max="3074" width="5.6640625" style="390" customWidth="1"/>
    <col min="3075" max="3075" width="7.5546875" style="390" customWidth="1"/>
    <col min="3076" max="3076" width="5.88671875" style="390" customWidth="1"/>
    <col min="3077" max="3078" width="24.6640625" style="390" customWidth="1"/>
    <col min="3079" max="3079" width="11.5546875" style="390" customWidth="1"/>
    <col min="3080" max="3328" width="8.88671875" style="390"/>
    <col min="3329" max="3330" width="5.6640625" style="390" customWidth="1"/>
    <col min="3331" max="3331" width="7.5546875" style="390" customWidth="1"/>
    <col min="3332" max="3332" width="5.88671875" style="390" customWidth="1"/>
    <col min="3333" max="3334" width="24.6640625" style="390" customWidth="1"/>
    <col min="3335" max="3335" width="11.5546875" style="390" customWidth="1"/>
    <col min="3336" max="3584" width="8.88671875" style="390"/>
    <col min="3585" max="3586" width="5.6640625" style="390" customWidth="1"/>
    <col min="3587" max="3587" width="7.5546875" style="390" customWidth="1"/>
    <col min="3588" max="3588" width="5.88671875" style="390" customWidth="1"/>
    <col min="3589" max="3590" width="24.6640625" style="390" customWidth="1"/>
    <col min="3591" max="3591" width="11.5546875" style="390" customWidth="1"/>
    <col min="3592" max="3840" width="8.88671875" style="390"/>
    <col min="3841" max="3842" width="5.6640625" style="390" customWidth="1"/>
    <col min="3843" max="3843" width="7.5546875" style="390" customWidth="1"/>
    <col min="3844" max="3844" width="5.88671875" style="390" customWidth="1"/>
    <col min="3845" max="3846" width="24.6640625" style="390" customWidth="1"/>
    <col min="3847" max="3847" width="11.5546875" style="390" customWidth="1"/>
    <col min="3848" max="4096" width="8.88671875" style="390"/>
    <col min="4097" max="4098" width="5.6640625" style="390" customWidth="1"/>
    <col min="4099" max="4099" width="7.5546875" style="390" customWidth="1"/>
    <col min="4100" max="4100" width="5.88671875" style="390" customWidth="1"/>
    <col min="4101" max="4102" width="24.6640625" style="390" customWidth="1"/>
    <col min="4103" max="4103" width="11.5546875" style="390" customWidth="1"/>
    <col min="4104" max="4352" width="8.88671875" style="390"/>
    <col min="4353" max="4354" width="5.6640625" style="390" customWidth="1"/>
    <col min="4355" max="4355" width="7.5546875" style="390" customWidth="1"/>
    <col min="4356" max="4356" width="5.88671875" style="390" customWidth="1"/>
    <col min="4357" max="4358" width="24.6640625" style="390" customWidth="1"/>
    <col min="4359" max="4359" width="11.5546875" style="390" customWidth="1"/>
    <col min="4360" max="4608" width="8.88671875" style="390"/>
    <col min="4609" max="4610" width="5.6640625" style="390" customWidth="1"/>
    <col min="4611" max="4611" width="7.5546875" style="390" customWidth="1"/>
    <col min="4612" max="4612" width="5.88671875" style="390" customWidth="1"/>
    <col min="4613" max="4614" width="24.6640625" style="390" customWidth="1"/>
    <col min="4615" max="4615" width="11.5546875" style="390" customWidth="1"/>
    <col min="4616" max="4864" width="8.88671875" style="390"/>
    <col min="4865" max="4866" width="5.6640625" style="390" customWidth="1"/>
    <col min="4867" max="4867" width="7.5546875" style="390" customWidth="1"/>
    <col min="4868" max="4868" width="5.88671875" style="390" customWidth="1"/>
    <col min="4869" max="4870" width="24.6640625" style="390" customWidth="1"/>
    <col min="4871" max="4871" width="11.5546875" style="390" customWidth="1"/>
    <col min="4872" max="5120" width="8.88671875" style="390"/>
    <col min="5121" max="5122" width="5.6640625" style="390" customWidth="1"/>
    <col min="5123" max="5123" width="7.5546875" style="390" customWidth="1"/>
    <col min="5124" max="5124" width="5.88671875" style="390" customWidth="1"/>
    <col min="5125" max="5126" width="24.6640625" style="390" customWidth="1"/>
    <col min="5127" max="5127" width="11.5546875" style="390" customWidth="1"/>
    <col min="5128" max="5376" width="8.88671875" style="390"/>
    <col min="5377" max="5378" width="5.6640625" style="390" customWidth="1"/>
    <col min="5379" max="5379" width="7.5546875" style="390" customWidth="1"/>
    <col min="5380" max="5380" width="5.88671875" style="390" customWidth="1"/>
    <col min="5381" max="5382" width="24.6640625" style="390" customWidth="1"/>
    <col min="5383" max="5383" width="11.5546875" style="390" customWidth="1"/>
    <col min="5384" max="5632" width="8.88671875" style="390"/>
    <col min="5633" max="5634" width="5.6640625" style="390" customWidth="1"/>
    <col min="5635" max="5635" width="7.5546875" style="390" customWidth="1"/>
    <col min="5636" max="5636" width="5.88671875" style="390" customWidth="1"/>
    <col min="5637" max="5638" width="24.6640625" style="390" customWidth="1"/>
    <col min="5639" max="5639" width="11.5546875" style="390" customWidth="1"/>
    <col min="5640" max="5888" width="8.88671875" style="390"/>
    <col min="5889" max="5890" width="5.6640625" style="390" customWidth="1"/>
    <col min="5891" max="5891" width="7.5546875" style="390" customWidth="1"/>
    <col min="5892" max="5892" width="5.88671875" style="390" customWidth="1"/>
    <col min="5893" max="5894" width="24.6640625" style="390" customWidth="1"/>
    <col min="5895" max="5895" width="11.5546875" style="390" customWidth="1"/>
    <col min="5896" max="6144" width="8.88671875" style="390"/>
    <col min="6145" max="6146" width="5.6640625" style="390" customWidth="1"/>
    <col min="6147" max="6147" width="7.5546875" style="390" customWidth="1"/>
    <col min="6148" max="6148" width="5.88671875" style="390" customWidth="1"/>
    <col min="6149" max="6150" width="24.6640625" style="390" customWidth="1"/>
    <col min="6151" max="6151" width="11.5546875" style="390" customWidth="1"/>
    <col min="6152" max="6400" width="8.88671875" style="390"/>
    <col min="6401" max="6402" width="5.6640625" style="390" customWidth="1"/>
    <col min="6403" max="6403" width="7.5546875" style="390" customWidth="1"/>
    <col min="6404" max="6404" width="5.88671875" style="390" customWidth="1"/>
    <col min="6405" max="6406" width="24.6640625" style="390" customWidth="1"/>
    <col min="6407" max="6407" width="11.5546875" style="390" customWidth="1"/>
    <col min="6408" max="6656" width="8.88671875" style="390"/>
    <col min="6657" max="6658" width="5.6640625" style="390" customWidth="1"/>
    <col min="6659" max="6659" width="7.5546875" style="390" customWidth="1"/>
    <col min="6660" max="6660" width="5.88671875" style="390" customWidth="1"/>
    <col min="6661" max="6662" width="24.6640625" style="390" customWidth="1"/>
    <col min="6663" max="6663" width="11.5546875" style="390" customWidth="1"/>
    <col min="6664" max="6912" width="8.88671875" style="390"/>
    <col min="6913" max="6914" width="5.6640625" style="390" customWidth="1"/>
    <col min="6915" max="6915" width="7.5546875" style="390" customWidth="1"/>
    <col min="6916" max="6916" width="5.88671875" style="390" customWidth="1"/>
    <col min="6917" max="6918" width="24.6640625" style="390" customWidth="1"/>
    <col min="6919" max="6919" width="11.5546875" style="390" customWidth="1"/>
    <col min="6920" max="7168" width="8.88671875" style="390"/>
    <col min="7169" max="7170" width="5.6640625" style="390" customWidth="1"/>
    <col min="7171" max="7171" width="7.5546875" style="390" customWidth="1"/>
    <col min="7172" max="7172" width="5.88671875" style="390" customWidth="1"/>
    <col min="7173" max="7174" width="24.6640625" style="390" customWidth="1"/>
    <col min="7175" max="7175" width="11.5546875" style="390" customWidth="1"/>
    <col min="7176" max="7424" width="8.88671875" style="390"/>
    <col min="7425" max="7426" width="5.6640625" style="390" customWidth="1"/>
    <col min="7427" max="7427" width="7.5546875" style="390" customWidth="1"/>
    <col min="7428" max="7428" width="5.88671875" style="390" customWidth="1"/>
    <col min="7429" max="7430" width="24.6640625" style="390" customWidth="1"/>
    <col min="7431" max="7431" width="11.5546875" style="390" customWidth="1"/>
    <col min="7432" max="7680" width="8.88671875" style="390"/>
    <col min="7681" max="7682" width="5.6640625" style="390" customWidth="1"/>
    <col min="7683" max="7683" width="7.5546875" style="390" customWidth="1"/>
    <col min="7684" max="7684" width="5.88671875" style="390" customWidth="1"/>
    <col min="7685" max="7686" width="24.6640625" style="390" customWidth="1"/>
    <col min="7687" max="7687" width="11.5546875" style="390" customWidth="1"/>
    <col min="7688" max="7936" width="8.88671875" style="390"/>
    <col min="7937" max="7938" width="5.6640625" style="390" customWidth="1"/>
    <col min="7939" max="7939" width="7.5546875" style="390" customWidth="1"/>
    <col min="7940" max="7940" width="5.88671875" style="390" customWidth="1"/>
    <col min="7941" max="7942" width="24.6640625" style="390" customWidth="1"/>
    <col min="7943" max="7943" width="11.5546875" style="390" customWidth="1"/>
    <col min="7944" max="8192" width="8.88671875" style="390"/>
    <col min="8193" max="8194" width="5.6640625" style="390" customWidth="1"/>
    <col min="8195" max="8195" width="7.5546875" style="390" customWidth="1"/>
    <col min="8196" max="8196" width="5.88671875" style="390" customWidth="1"/>
    <col min="8197" max="8198" width="24.6640625" style="390" customWidth="1"/>
    <col min="8199" max="8199" width="11.5546875" style="390" customWidth="1"/>
    <col min="8200" max="8448" width="8.88671875" style="390"/>
    <col min="8449" max="8450" width="5.6640625" style="390" customWidth="1"/>
    <col min="8451" max="8451" width="7.5546875" style="390" customWidth="1"/>
    <col min="8452" max="8452" width="5.88671875" style="390" customWidth="1"/>
    <col min="8453" max="8454" width="24.6640625" style="390" customWidth="1"/>
    <col min="8455" max="8455" width="11.5546875" style="390" customWidth="1"/>
    <col min="8456" max="8704" width="8.88671875" style="390"/>
    <col min="8705" max="8706" width="5.6640625" style="390" customWidth="1"/>
    <col min="8707" max="8707" width="7.5546875" style="390" customWidth="1"/>
    <col min="8708" max="8708" width="5.88671875" style="390" customWidth="1"/>
    <col min="8709" max="8710" width="24.6640625" style="390" customWidth="1"/>
    <col min="8711" max="8711" width="11.5546875" style="390" customWidth="1"/>
    <col min="8712" max="8960" width="8.88671875" style="390"/>
    <col min="8961" max="8962" width="5.6640625" style="390" customWidth="1"/>
    <col min="8963" max="8963" width="7.5546875" style="390" customWidth="1"/>
    <col min="8964" max="8964" width="5.88671875" style="390" customWidth="1"/>
    <col min="8965" max="8966" width="24.6640625" style="390" customWidth="1"/>
    <col min="8967" max="8967" width="11.5546875" style="390" customWidth="1"/>
    <col min="8968" max="9216" width="8.88671875" style="390"/>
    <col min="9217" max="9218" width="5.6640625" style="390" customWidth="1"/>
    <col min="9219" max="9219" width="7.5546875" style="390" customWidth="1"/>
    <col min="9220" max="9220" width="5.88671875" style="390" customWidth="1"/>
    <col min="9221" max="9222" width="24.6640625" style="390" customWidth="1"/>
    <col min="9223" max="9223" width="11.5546875" style="390" customWidth="1"/>
    <col min="9224" max="9472" width="8.88671875" style="390"/>
    <col min="9473" max="9474" width="5.6640625" style="390" customWidth="1"/>
    <col min="9475" max="9475" width="7.5546875" style="390" customWidth="1"/>
    <col min="9476" max="9476" width="5.88671875" style="390" customWidth="1"/>
    <col min="9477" max="9478" width="24.6640625" style="390" customWidth="1"/>
    <col min="9479" max="9479" width="11.5546875" style="390" customWidth="1"/>
    <col min="9480" max="9728" width="8.88671875" style="390"/>
    <col min="9729" max="9730" width="5.6640625" style="390" customWidth="1"/>
    <col min="9731" max="9731" width="7.5546875" style="390" customWidth="1"/>
    <col min="9732" max="9732" width="5.88671875" style="390" customWidth="1"/>
    <col min="9733" max="9734" width="24.6640625" style="390" customWidth="1"/>
    <col min="9735" max="9735" width="11.5546875" style="390" customWidth="1"/>
    <col min="9736" max="9984" width="8.88671875" style="390"/>
    <col min="9985" max="9986" width="5.6640625" style="390" customWidth="1"/>
    <col min="9987" max="9987" width="7.5546875" style="390" customWidth="1"/>
    <col min="9988" max="9988" width="5.88671875" style="390" customWidth="1"/>
    <col min="9989" max="9990" width="24.6640625" style="390" customWidth="1"/>
    <col min="9991" max="9991" width="11.5546875" style="390" customWidth="1"/>
    <col min="9992" max="10240" width="8.88671875" style="390"/>
    <col min="10241" max="10242" width="5.6640625" style="390" customWidth="1"/>
    <col min="10243" max="10243" width="7.5546875" style="390" customWidth="1"/>
    <col min="10244" max="10244" width="5.88671875" style="390" customWidth="1"/>
    <col min="10245" max="10246" width="24.6640625" style="390" customWidth="1"/>
    <col min="10247" max="10247" width="11.5546875" style="390" customWidth="1"/>
    <col min="10248" max="10496" width="8.88671875" style="390"/>
    <col min="10497" max="10498" width="5.6640625" style="390" customWidth="1"/>
    <col min="10499" max="10499" width="7.5546875" style="390" customWidth="1"/>
    <col min="10500" max="10500" width="5.88671875" style="390" customWidth="1"/>
    <col min="10501" max="10502" width="24.6640625" style="390" customWidth="1"/>
    <col min="10503" max="10503" width="11.5546875" style="390" customWidth="1"/>
    <col min="10504" max="10752" width="8.88671875" style="390"/>
    <col min="10753" max="10754" width="5.6640625" style="390" customWidth="1"/>
    <col min="10755" max="10755" width="7.5546875" style="390" customWidth="1"/>
    <col min="10756" max="10756" width="5.88671875" style="390" customWidth="1"/>
    <col min="10757" max="10758" width="24.6640625" style="390" customWidth="1"/>
    <col min="10759" max="10759" width="11.5546875" style="390" customWidth="1"/>
    <col min="10760" max="11008" width="8.88671875" style="390"/>
    <col min="11009" max="11010" width="5.6640625" style="390" customWidth="1"/>
    <col min="11011" max="11011" width="7.5546875" style="390" customWidth="1"/>
    <col min="11012" max="11012" width="5.88671875" style="390" customWidth="1"/>
    <col min="11013" max="11014" width="24.6640625" style="390" customWidth="1"/>
    <col min="11015" max="11015" width="11.5546875" style="390" customWidth="1"/>
    <col min="11016" max="11264" width="8.88671875" style="390"/>
    <col min="11265" max="11266" width="5.6640625" style="390" customWidth="1"/>
    <col min="11267" max="11267" width="7.5546875" style="390" customWidth="1"/>
    <col min="11268" max="11268" width="5.88671875" style="390" customWidth="1"/>
    <col min="11269" max="11270" width="24.6640625" style="390" customWidth="1"/>
    <col min="11271" max="11271" width="11.5546875" style="390" customWidth="1"/>
    <col min="11272" max="11520" width="8.88671875" style="390"/>
    <col min="11521" max="11522" width="5.6640625" style="390" customWidth="1"/>
    <col min="11523" max="11523" width="7.5546875" style="390" customWidth="1"/>
    <col min="11524" max="11524" width="5.88671875" style="390" customWidth="1"/>
    <col min="11525" max="11526" width="24.6640625" style="390" customWidth="1"/>
    <col min="11527" max="11527" width="11.5546875" style="390" customWidth="1"/>
    <col min="11528" max="11776" width="8.88671875" style="390"/>
    <col min="11777" max="11778" width="5.6640625" style="390" customWidth="1"/>
    <col min="11779" max="11779" width="7.5546875" style="390" customWidth="1"/>
    <col min="11780" max="11780" width="5.88671875" style="390" customWidth="1"/>
    <col min="11781" max="11782" width="24.6640625" style="390" customWidth="1"/>
    <col min="11783" max="11783" width="11.5546875" style="390" customWidth="1"/>
    <col min="11784" max="12032" width="8.88671875" style="390"/>
    <col min="12033" max="12034" width="5.6640625" style="390" customWidth="1"/>
    <col min="12035" max="12035" width="7.5546875" style="390" customWidth="1"/>
    <col min="12036" max="12036" width="5.88671875" style="390" customWidth="1"/>
    <col min="12037" max="12038" width="24.6640625" style="390" customWidth="1"/>
    <col min="12039" max="12039" width="11.5546875" style="390" customWidth="1"/>
    <col min="12040" max="12288" width="8.88671875" style="390"/>
    <col min="12289" max="12290" width="5.6640625" style="390" customWidth="1"/>
    <col min="12291" max="12291" width="7.5546875" style="390" customWidth="1"/>
    <col min="12292" max="12292" width="5.88671875" style="390" customWidth="1"/>
    <col min="12293" max="12294" width="24.6640625" style="390" customWidth="1"/>
    <col min="12295" max="12295" width="11.5546875" style="390" customWidth="1"/>
    <col min="12296" max="12544" width="8.88671875" style="390"/>
    <col min="12545" max="12546" width="5.6640625" style="390" customWidth="1"/>
    <col min="12547" max="12547" width="7.5546875" style="390" customWidth="1"/>
    <col min="12548" max="12548" width="5.88671875" style="390" customWidth="1"/>
    <col min="12549" max="12550" width="24.6640625" style="390" customWidth="1"/>
    <col min="12551" max="12551" width="11.5546875" style="390" customWidth="1"/>
    <col min="12552" max="12800" width="8.88671875" style="390"/>
    <col min="12801" max="12802" width="5.6640625" style="390" customWidth="1"/>
    <col min="12803" max="12803" width="7.5546875" style="390" customWidth="1"/>
    <col min="12804" max="12804" width="5.88671875" style="390" customWidth="1"/>
    <col min="12805" max="12806" width="24.6640625" style="390" customWidth="1"/>
    <col min="12807" max="12807" width="11.5546875" style="390" customWidth="1"/>
    <col min="12808" max="13056" width="8.88671875" style="390"/>
    <col min="13057" max="13058" width="5.6640625" style="390" customWidth="1"/>
    <col min="13059" max="13059" width="7.5546875" style="390" customWidth="1"/>
    <col min="13060" max="13060" width="5.88671875" style="390" customWidth="1"/>
    <col min="13061" max="13062" width="24.6640625" style="390" customWidth="1"/>
    <col min="13063" max="13063" width="11.5546875" style="390" customWidth="1"/>
    <col min="13064" max="13312" width="8.88671875" style="390"/>
    <col min="13313" max="13314" width="5.6640625" style="390" customWidth="1"/>
    <col min="13315" max="13315" width="7.5546875" style="390" customWidth="1"/>
    <col min="13316" max="13316" width="5.88671875" style="390" customWidth="1"/>
    <col min="13317" max="13318" width="24.6640625" style="390" customWidth="1"/>
    <col min="13319" max="13319" width="11.5546875" style="390" customWidth="1"/>
    <col min="13320" max="13568" width="8.88671875" style="390"/>
    <col min="13569" max="13570" width="5.6640625" style="390" customWidth="1"/>
    <col min="13571" max="13571" width="7.5546875" style="390" customWidth="1"/>
    <col min="13572" max="13572" width="5.88671875" style="390" customWidth="1"/>
    <col min="13573" max="13574" width="24.6640625" style="390" customWidth="1"/>
    <col min="13575" max="13575" width="11.5546875" style="390" customWidth="1"/>
    <col min="13576" max="13824" width="8.88671875" style="390"/>
    <col min="13825" max="13826" width="5.6640625" style="390" customWidth="1"/>
    <col min="13827" max="13827" width="7.5546875" style="390" customWidth="1"/>
    <col min="13828" max="13828" width="5.88671875" style="390" customWidth="1"/>
    <col min="13829" max="13830" width="24.6640625" style="390" customWidth="1"/>
    <col min="13831" max="13831" width="11.5546875" style="390" customWidth="1"/>
    <col min="13832" max="14080" width="8.88671875" style="390"/>
    <col min="14081" max="14082" width="5.6640625" style="390" customWidth="1"/>
    <col min="14083" max="14083" width="7.5546875" style="390" customWidth="1"/>
    <col min="14084" max="14084" width="5.88671875" style="390" customWidth="1"/>
    <col min="14085" max="14086" width="24.6640625" style="390" customWidth="1"/>
    <col min="14087" max="14087" width="11.5546875" style="390" customWidth="1"/>
    <col min="14088" max="14336" width="8.88671875" style="390"/>
    <col min="14337" max="14338" width="5.6640625" style="390" customWidth="1"/>
    <col min="14339" max="14339" width="7.5546875" style="390" customWidth="1"/>
    <col min="14340" max="14340" width="5.88671875" style="390" customWidth="1"/>
    <col min="14341" max="14342" width="24.6640625" style="390" customWidth="1"/>
    <col min="14343" max="14343" width="11.5546875" style="390" customWidth="1"/>
    <col min="14344" max="14592" width="8.88671875" style="390"/>
    <col min="14593" max="14594" width="5.6640625" style="390" customWidth="1"/>
    <col min="14595" max="14595" width="7.5546875" style="390" customWidth="1"/>
    <col min="14596" max="14596" width="5.88671875" style="390" customWidth="1"/>
    <col min="14597" max="14598" width="24.6640625" style="390" customWidth="1"/>
    <col min="14599" max="14599" width="11.5546875" style="390" customWidth="1"/>
    <col min="14600" max="14848" width="8.88671875" style="390"/>
    <col min="14849" max="14850" width="5.6640625" style="390" customWidth="1"/>
    <col min="14851" max="14851" width="7.5546875" style="390" customWidth="1"/>
    <col min="14852" max="14852" width="5.88671875" style="390" customWidth="1"/>
    <col min="14853" max="14854" width="24.6640625" style="390" customWidth="1"/>
    <col min="14855" max="14855" width="11.5546875" style="390" customWidth="1"/>
    <col min="14856" max="15104" width="8.88671875" style="390"/>
    <col min="15105" max="15106" width="5.6640625" style="390" customWidth="1"/>
    <col min="15107" max="15107" width="7.5546875" style="390" customWidth="1"/>
    <col min="15108" max="15108" width="5.88671875" style="390" customWidth="1"/>
    <col min="15109" max="15110" width="24.6640625" style="390" customWidth="1"/>
    <col min="15111" max="15111" width="11.5546875" style="390" customWidth="1"/>
    <col min="15112" max="15360" width="8.88671875" style="390"/>
    <col min="15361" max="15362" width="5.6640625" style="390" customWidth="1"/>
    <col min="15363" max="15363" width="7.5546875" style="390" customWidth="1"/>
    <col min="15364" max="15364" width="5.88671875" style="390" customWidth="1"/>
    <col min="15365" max="15366" width="24.6640625" style="390" customWidth="1"/>
    <col min="15367" max="15367" width="11.5546875" style="390" customWidth="1"/>
    <col min="15368" max="15616" width="8.88671875" style="390"/>
    <col min="15617" max="15618" width="5.6640625" style="390" customWidth="1"/>
    <col min="15619" max="15619" width="7.5546875" style="390" customWidth="1"/>
    <col min="15620" max="15620" width="5.88671875" style="390" customWidth="1"/>
    <col min="15621" max="15622" width="24.6640625" style="390" customWidth="1"/>
    <col min="15623" max="15623" width="11.5546875" style="390" customWidth="1"/>
    <col min="15624" max="15872" width="8.88671875" style="390"/>
    <col min="15873" max="15874" width="5.6640625" style="390" customWidth="1"/>
    <col min="15875" max="15875" width="7.5546875" style="390" customWidth="1"/>
    <col min="15876" max="15876" width="5.88671875" style="390" customWidth="1"/>
    <col min="15877" max="15878" width="24.6640625" style="390" customWidth="1"/>
    <col min="15879" max="15879" width="11.5546875" style="390" customWidth="1"/>
    <col min="15880" max="16128" width="8.88671875" style="390"/>
    <col min="16129" max="16130" width="5.6640625" style="390" customWidth="1"/>
    <col min="16131" max="16131" width="7.5546875" style="390" customWidth="1"/>
    <col min="16132" max="16132" width="5.88671875" style="390" customWidth="1"/>
    <col min="16133" max="16134" width="24.6640625" style="390" customWidth="1"/>
    <col min="16135" max="16135" width="11.5546875" style="390" customWidth="1"/>
    <col min="16136" max="16384" width="8.88671875" style="390"/>
  </cols>
  <sheetData>
    <row r="1" spans="1:7" ht="45" customHeight="1" x14ac:dyDescent="0.3">
      <c r="A1" s="398" t="s">
        <v>606</v>
      </c>
      <c r="B1" s="398"/>
      <c r="C1" s="398"/>
      <c r="D1" s="398"/>
      <c r="E1" s="398"/>
      <c r="F1" s="398"/>
      <c r="G1" s="398"/>
    </row>
    <row r="2" spans="1:7" ht="46.5" customHeight="1" x14ac:dyDescent="0.3">
      <c r="A2" s="399" t="s">
        <v>429</v>
      </c>
      <c r="B2" s="399"/>
      <c r="C2" s="399"/>
      <c r="D2" s="399"/>
      <c r="E2" s="399"/>
      <c r="F2" s="399"/>
      <c r="G2" s="399"/>
    </row>
    <row r="3" spans="1:7" ht="48" customHeight="1" x14ac:dyDescent="0.3">
      <c r="A3" s="391" t="s">
        <v>430</v>
      </c>
      <c r="B3" s="391" t="s">
        <v>431</v>
      </c>
      <c r="C3" s="391" t="s">
        <v>432</v>
      </c>
      <c r="D3" s="391" t="s">
        <v>433</v>
      </c>
      <c r="G3" s="392" t="s">
        <v>434</v>
      </c>
    </row>
    <row r="4" spans="1:7" ht="18.600000000000001" customHeight="1" x14ac:dyDescent="0.3">
      <c r="A4" s="393" t="s">
        <v>435</v>
      </c>
      <c r="B4" s="394"/>
      <c r="C4" s="393" t="s">
        <v>436</v>
      </c>
      <c r="D4" s="393"/>
      <c r="E4" s="393" t="s">
        <v>437</v>
      </c>
      <c r="F4" s="393" t="s">
        <v>438</v>
      </c>
      <c r="G4" s="393"/>
    </row>
    <row r="5" spans="1:7" ht="18.600000000000001" customHeight="1" x14ac:dyDescent="0.3">
      <c r="A5" s="393"/>
      <c r="B5" s="394"/>
      <c r="C5" s="393"/>
      <c r="D5" s="393"/>
      <c r="E5" s="393" t="s">
        <v>439</v>
      </c>
      <c r="F5" s="393" t="s">
        <v>440</v>
      </c>
      <c r="G5" s="393"/>
    </row>
    <row r="6" spans="1:7" ht="18.600000000000001" customHeight="1" x14ac:dyDescent="0.3">
      <c r="A6" s="393"/>
      <c r="B6" s="394"/>
      <c r="C6" s="393"/>
      <c r="D6" s="393"/>
      <c r="E6" s="393" t="s">
        <v>441</v>
      </c>
      <c r="F6" s="393" t="s">
        <v>442</v>
      </c>
      <c r="G6" s="393"/>
    </row>
    <row r="7" spans="1:7" ht="18.600000000000001" customHeight="1" x14ac:dyDescent="0.3">
      <c r="A7" s="393"/>
      <c r="B7" s="394"/>
      <c r="C7" s="393"/>
      <c r="D7" s="393"/>
      <c r="E7" s="393" t="s">
        <v>443</v>
      </c>
      <c r="F7" s="393" t="s">
        <v>444</v>
      </c>
      <c r="G7" s="393"/>
    </row>
    <row r="8" spans="1:7" ht="18.600000000000001" customHeight="1" x14ac:dyDescent="0.3">
      <c r="A8" s="393"/>
      <c r="B8" s="394"/>
      <c r="C8" s="393"/>
      <c r="D8" s="393"/>
      <c r="E8" s="393" t="s">
        <v>445</v>
      </c>
      <c r="F8" s="393" t="s">
        <v>446</v>
      </c>
      <c r="G8" s="393"/>
    </row>
    <row r="9" spans="1:7" ht="18.600000000000001" customHeight="1" x14ac:dyDescent="0.3">
      <c r="A9" s="393"/>
      <c r="B9" s="394"/>
      <c r="C9" s="393"/>
      <c r="D9" s="393"/>
      <c r="E9" s="393" t="s">
        <v>447</v>
      </c>
      <c r="F9" s="393" t="s">
        <v>448</v>
      </c>
      <c r="G9" s="393"/>
    </row>
    <row r="10" spans="1:7" ht="18.600000000000001" customHeight="1" x14ac:dyDescent="0.3">
      <c r="A10" s="393"/>
      <c r="B10" s="394"/>
      <c r="C10" s="393"/>
      <c r="D10" s="393"/>
      <c r="E10" s="393" t="s">
        <v>449</v>
      </c>
      <c r="F10" s="393" t="s">
        <v>450</v>
      </c>
      <c r="G10" s="393"/>
    </row>
    <row r="11" spans="1:7" ht="18.600000000000001" customHeight="1" x14ac:dyDescent="0.3">
      <c r="A11" s="393"/>
      <c r="B11" s="394"/>
      <c r="C11" s="393"/>
      <c r="D11" s="393"/>
      <c r="E11" s="393" t="s">
        <v>451</v>
      </c>
      <c r="F11" s="393" t="s">
        <v>452</v>
      </c>
      <c r="G11" s="393"/>
    </row>
    <row r="12" spans="1:7" ht="18.600000000000001" customHeight="1" x14ac:dyDescent="0.3">
      <c r="A12" s="393"/>
      <c r="B12" s="394"/>
      <c r="C12" s="393"/>
      <c r="D12" s="393"/>
      <c r="E12" s="393" t="s">
        <v>453</v>
      </c>
      <c r="F12" s="393" t="s">
        <v>454</v>
      </c>
      <c r="G12" s="393"/>
    </row>
    <row r="13" spans="1:7" ht="18.600000000000001" customHeight="1" x14ac:dyDescent="0.3">
      <c r="A13" s="393"/>
      <c r="B13" s="394"/>
      <c r="C13" s="393"/>
      <c r="D13" s="393"/>
      <c r="E13" s="393" t="s">
        <v>455</v>
      </c>
      <c r="F13" s="393" t="s">
        <v>456</v>
      </c>
      <c r="G13" s="393"/>
    </row>
    <row r="14" spans="1:7" ht="18.600000000000001" customHeight="1" x14ac:dyDescent="0.3">
      <c r="A14" s="393"/>
      <c r="B14" s="394"/>
      <c r="C14" s="393"/>
      <c r="D14" s="393"/>
      <c r="E14" s="393" t="s">
        <v>457</v>
      </c>
      <c r="F14" s="393" t="s">
        <v>458</v>
      </c>
      <c r="G14" s="393"/>
    </row>
    <row r="15" spans="1:7" ht="18.600000000000001" customHeight="1" x14ac:dyDescent="0.3">
      <c r="A15" s="393"/>
      <c r="B15" s="394"/>
      <c r="C15" s="393"/>
      <c r="D15" s="393"/>
      <c r="E15" s="393" t="s">
        <v>459</v>
      </c>
      <c r="F15" s="393" t="s">
        <v>460</v>
      </c>
      <c r="G15" s="393"/>
    </row>
    <row r="16" spans="1:7" ht="18.600000000000001" customHeight="1" x14ac:dyDescent="0.3">
      <c r="A16" s="393"/>
      <c r="B16" s="394"/>
      <c r="C16" s="393"/>
      <c r="D16" s="393"/>
      <c r="E16" s="393" t="s">
        <v>461</v>
      </c>
      <c r="F16" s="393" t="s">
        <v>462</v>
      </c>
      <c r="G16" s="393"/>
    </row>
    <row r="17" spans="1:7" ht="18.600000000000001" customHeight="1" x14ac:dyDescent="0.3">
      <c r="A17" s="393"/>
      <c r="B17" s="394"/>
      <c r="C17" s="393"/>
      <c r="D17" s="393"/>
      <c r="E17" s="393" t="s">
        <v>463</v>
      </c>
      <c r="F17" s="393" t="s">
        <v>464</v>
      </c>
      <c r="G17" s="393"/>
    </row>
    <row r="18" spans="1:7" ht="18.600000000000001" customHeight="1" x14ac:dyDescent="0.3">
      <c r="A18" s="393" t="s">
        <v>465</v>
      </c>
      <c r="B18" s="394"/>
      <c r="C18" s="393"/>
      <c r="D18" s="393"/>
      <c r="E18" s="393" t="s">
        <v>466</v>
      </c>
      <c r="F18" s="393" t="s">
        <v>467</v>
      </c>
      <c r="G18" s="393"/>
    </row>
    <row r="19" spans="1:7" ht="18.600000000000001" customHeight="1" x14ac:dyDescent="0.3">
      <c r="A19" s="393"/>
      <c r="B19" s="394"/>
      <c r="C19" s="393" t="s">
        <v>468</v>
      </c>
      <c r="D19" s="393"/>
      <c r="E19" s="393" t="s">
        <v>469</v>
      </c>
      <c r="F19" s="393" t="s">
        <v>470</v>
      </c>
      <c r="G19" s="393"/>
    </row>
    <row r="20" spans="1:7" ht="18.600000000000001" customHeight="1" x14ac:dyDescent="0.3">
      <c r="A20" s="393"/>
      <c r="B20" s="394"/>
      <c r="C20" s="393"/>
      <c r="D20" s="393"/>
      <c r="E20" s="393" t="s">
        <v>471</v>
      </c>
      <c r="F20" s="393" t="s">
        <v>472</v>
      </c>
      <c r="G20" s="393"/>
    </row>
    <row r="21" spans="1:7" ht="18.600000000000001" customHeight="1" x14ac:dyDescent="0.3">
      <c r="A21" s="393"/>
      <c r="B21" s="394"/>
      <c r="C21" s="393"/>
      <c r="D21" s="393"/>
      <c r="E21" s="393" t="s">
        <v>473</v>
      </c>
      <c r="F21" s="393" t="s">
        <v>474</v>
      </c>
      <c r="G21" s="393"/>
    </row>
    <row r="22" spans="1:7" ht="18.600000000000001" customHeight="1" x14ac:dyDescent="0.3">
      <c r="A22" s="393"/>
      <c r="B22" s="394"/>
      <c r="C22" s="393"/>
      <c r="D22" s="393"/>
      <c r="E22" s="393" t="s">
        <v>475</v>
      </c>
      <c r="F22" s="393" t="s">
        <v>476</v>
      </c>
      <c r="G22" s="393"/>
    </row>
    <row r="23" spans="1:7" ht="18.600000000000001" customHeight="1" x14ac:dyDescent="0.3">
      <c r="A23" s="393"/>
      <c r="B23" s="394"/>
      <c r="C23" s="393"/>
      <c r="D23" s="393"/>
      <c r="E23" s="393" t="s">
        <v>477</v>
      </c>
      <c r="F23" s="393" t="s">
        <v>478</v>
      </c>
      <c r="G23" s="393"/>
    </row>
    <row r="24" spans="1:7" ht="18.600000000000001" customHeight="1" x14ac:dyDescent="0.3">
      <c r="A24" s="393"/>
      <c r="B24" s="394"/>
      <c r="C24" s="393"/>
      <c r="D24" s="393"/>
      <c r="E24" s="393" t="s">
        <v>479</v>
      </c>
      <c r="F24" s="393" t="s">
        <v>480</v>
      </c>
      <c r="G24" s="393"/>
    </row>
    <row r="25" spans="1:7" ht="18.600000000000001" customHeight="1" x14ac:dyDescent="0.3">
      <c r="A25" s="393"/>
      <c r="B25" s="394"/>
      <c r="C25" s="393"/>
      <c r="D25" s="393"/>
      <c r="E25" s="393" t="s">
        <v>481</v>
      </c>
      <c r="F25" s="393" t="s">
        <v>482</v>
      </c>
      <c r="G25" s="393"/>
    </row>
    <row r="26" spans="1:7" ht="18.600000000000001" customHeight="1" x14ac:dyDescent="0.3">
      <c r="A26" s="393"/>
      <c r="B26" s="394"/>
      <c r="C26" s="393"/>
      <c r="D26" s="393"/>
      <c r="E26" s="393" t="s">
        <v>483</v>
      </c>
      <c r="F26" s="393" t="s">
        <v>484</v>
      </c>
      <c r="G26" s="393"/>
    </row>
    <row r="27" spans="1:7" ht="18.600000000000001" customHeight="1" x14ac:dyDescent="0.3">
      <c r="A27" s="393"/>
      <c r="B27" s="394"/>
      <c r="C27" s="393"/>
      <c r="D27" s="393"/>
      <c r="E27" s="406" t="s">
        <v>607</v>
      </c>
      <c r="F27" s="393" t="s">
        <v>485</v>
      </c>
      <c r="G27" s="393"/>
    </row>
    <row r="28" spans="1:7" ht="18.600000000000001" customHeight="1" x14ac:dyDescent="0.3">
      <c r="A28" s="393"/>
      <c r="B28" s="394"/>
      <c r="C28" s="393"/>
      <c r="D28" s="393"/>
      <c r="E28" s="393" t="s">
        <v>486</v>
      </c>
      <c r="F28" s="393" t="s">
        <v>487</v>
      </c>
      <c r="G28" s="393"/>
    </row>
    <row r="29" spans="1:7" ht="18.600000000000001" customHeight="1" x14ac:dyDescent="0.3">
      <c r="A29" s="393"/>
      <c r="B29" s="394"/>
      <c r="C29" s="393"/>
      <c r="D29" s="393"/>
      <c r="E29" s="393" t="s">
        <v>488</v>
      </c>
      <c r="F29" s="393" t="s">
        <v>489</v>
      </c>
      <c r="G29" s="393"/>
    </row>
    <row r="30" spans="1:7" ht="18.600000000000001" customHeight="1" x14ac:dyDescent="0.3">
      <c r="A30" s="393"/>
      <c r="B30" s="394"/>
      <c r="C30" s="393"/>
      <c r="D30" s="393"/>
      <c r="E30" s="393" t="s">
        <v>490</v>
      </c>
      <c r="F30" s="393" t="s">
        <v>491</v>
      </c>
      <c r="G30" s="393"/>
    </row>
    <row r="31" spans="1:7" ht="18.600000000000001" customHeight="1" x14ac:dyDescent="0.3">
      <c r="A31" s="393"/>
      <c r="B31" s="394"/>
      <c r="C31" s="393"/>
      <c r="D31" s="393"/>
      <c r="E31" s="393" t="s">
        <v>492</v>
      </c>
      <c r="F31" s="393" t="s">
        <v>493</v>
      </c>
      <c r="G31" s="393"/>
    </row>
    <row r="32" spans="1:7" ht="18.600000000000001" customHeight="1" x14ac:dyDescent="0.3">
      <c r="A32" s="393" t="s">
        <v>494</v>
      </c>
      <c r="B32" s="394"/>
      <c r="C32" s="393" t="s">
        <v>468</v>
      </c>
      <c r="D32" s="393"/>
      <c r="E32" s="393" t="s">
        <v>495</v>
      </c>
      <c r="F32" s="393" t="s">
        <v>496</v>
      </c>
      <c r="G32" s="393"/>
    </row>
    <row r="33" spans="1:7" ht="18.600000000000001" customHeight="1" x14ac:dyDescent="0.3">
      <c r="A33" s="393"/>
      <c r="B33" s="394"/>
      <c r="C33" s="393"/>
      <c r="D33" s="393"/>
      <c r="E33" s="393" t="s">
        <v>497</v>
      </c>
      <c r="F33" s="393" t="s">
        <v>498</v>
      </c>
      <c r="G33" s="393"/>
    </row>
    <row r="34" spans="1:7" ht="18.600000000000001" customHeight="1" x14ac:dyDescent="0.3">
      <c r="A34" s="393"/>
      <c r="B34" s="394"/>
      <c r="C34" s="393"/>
      <c r="D34" s="393"/>
      <c r="E34" s="393" t="s">
        <v>499</v>
      </c>
      <c r="F34" s="393" t="s">
        <v>500</v>
      </c>
      <c r="G34" s="393"/>
    </row>
    <row r="35" spans="1:7" ht="18.600000000000001" customHeight="1" x14ac:dyDescent="0.3">
      <c r="A35" s="393"/>
      <c r="B35" s="394"/>
      <c r="C35" s="393" t="s">
        <v>501</v>
      </c>
      <c r="D35" s="393"/>
      <c r="E35" s="393" t="s">
        <v>502</v>
      </c>
      <c r="F35" s="393" t="s">
        <v>503</v>
      </c>
      <c r="G35" s="393"/>
    </row>
    <row r="36" spans="1:7" ht="18.600000000000001" customHeight="1" x14ac:dyDescent="0.3">
      <c r="A36" s="393"/>
      <c r="B36" s="394"/>
      <c r="C36" s="393"/>
      <c r="D36" s="393"/>
      <c r="E36" s="393" t="s">
        <v>504</v>
      </c>
      <c r="F36" s="393" t="s">
        <v>505</v>
      </c>
      <c r="G36" s="393"/>
    </row>
    <row r="37" spans="1:7" ht="18.600000000000001" customHeight="1" x14ac:dyDescent="0.3">
      <c r="A37" s="393"/>
      <c r="B37" s="394"/>
      <c r="C37" s="393"/>
      <c r="D37" s="393"/>
      <c r="E37" s="393" t="s">
        <v>506</v>
      </c>
      <c r="F37" s="393" t="s">
        <v>507</v>
      </c>
      <c r="G37" s="393"/>
    </row>
    <row r="38" spans="1:7" ht="18.600000000000001" customHeight="1" x14ac:dyDescent="0.3">
      <c r="A38" s="393"/>
      <c r="B38" s="394"/>
      <c r="C38" s="393"/>
      <c r="D38" s="393"/>
      <c r="E38" s="393" t="s">
        <v>508</v>
      </c>
      <c r="F38" s="393" t="s">
        <v>509</v>
      </c>
      <c r="G38" s="393"/>
    </row>
    <row r="39" spans="1:7" ht="18.600000000000001" customHeight="1" x14ac:dyDescent="0.3">
      <c r="A39" s="393"/>
      <c r="B39" s="394"/>
      <c r="C39" s="393"/>
      <c r="D39" s="393"/>
      <c r="E39" s="393" t="s">
        <v>510</v>
      </c>
      <c r="F39" s="393" t="s">
        <v>511</v>
      </c>
      <c r="G39" s="393"/>
    </row>
    <row r="40" spans="1:7" ht="18.600000000000001" customHeight="1" x14ac:dyDescent="0.3">
      <c r="A40" s="393"/>
      <c r="B40" s="394"/>
      <c r="C40" s="393"/>
      <c r="D40" s="393"/>
      <c r="E40" s="393" t="s">
        <v>512</v>
      </c>
      <c r="F40" s="393" t="s">
        <v>513</v>
      </c>
      <c r="G40" s="393"/>
    </row>
    <row r="41" spans="1:7" ht="18.600000000000001" customHeight="1" x14ac:dyDescent="0.3">
      <c r="A41" s="393"/>
      <c r="B41" s="394"/>
      <c r="C41" s="393"/>
      <c r="D41" s="393"/>
      <c r="E41" s="393" t="s">
        <v>514</v>
      </c>
      <c r="F41" s="393" t="s">
        <v>515</v>
      </c>
      <c r="G41" s="393"/>
    </row>
    <row r="42" spans="1:7" ht="18.600000000000001" customHeight="1" x14ac:dyDescent="0.3">
      <c r="A42" s="393"/>
      <c r="B42" s="394"/>
      <c r="C42" s="393" t="s">
        <v>516</v>
      </c>
      <c r="D42" s="393"/>
      <c r="E42" s="393" t="s">
        <v>517</v>
      </c>
      <c r="F42" s="393" t="s">
        <v>518</v>
      </c>
      <c r="G42" s="393"/>
    </row>
    <row r="43" spans="1:7" ht="18.600000000000001" customHeight="1" x14ac:dyDescent="0.3">
      <c r="A43" s="393"/>
      <c r="B43" s="394"/>
      <c r="C43" s="393"/>
      <c r="D43" s="393"/>
      <c r="E43" s="393" t="s">
        <v>519</v>
      </c>
      <c r="F43" s="393" t="s">
        <v>520</v>
      </c>
      <c r="G43" s="393"/>
    </row>
    <row r="44" spans="1:7" ht="18.600000000000001" customHeight="1" x14ac:dyDescent="0.3">
      <c r="A44" s="393"/>
      <c r="B44" s="394"/>
      <c r="C44" s="393"/>
      <c r="D44" s="393"/>
      <c r="E44" s="393" t="s">
        <v>521</v>
      </c>
      <c r="F44" s="393" t="s">
        <v>522</v>
      </c>
      <c r="G44" s="393"/>
    </row>
    <row r="45" spans="1:7" ht="18.600000000000001" customHeight="1" x14ac:dyDescent="0.3">
      <c r="A45" s="393"/>
      <c r="B45" s="394"/>
      <c r="C45" s="393"/>
      <c r="D45" s="393"/>
      <c r="E45" s="393" t="s">
        <v>523</v>
      </c>
      <c r="F45" s="393" t="s">
        <v>524</v>
      </c>
      <c r="G45" s="393"/>
    </row>
    <row r="46" spans="1:7" ht="18.600000000000001" customHeight="1" x14ac:dyDescent="0.3">
      <c r="A46" s="393" t="s">
        <v>525</v>
      </c>
      <c r="B46" s="394"/>
      <c r="C46" s="393" t="s">
        <v>436</v>
      </c>
      <c r="D46" s="393"/>
      <c r="E46" s="393" t="s">
        <v>526</v>
      </c>
      <c r="F46" s="393" t="s">
        <v>527</v>
      </c>
      <c r="G46" s="393"/>
    </row>
    <row r="47" spans="1:7" ht="18.600000000000001" customHeight="1" x14ac:dyDescent="0.3">
      <c r="A47" s="393"/>
      <c r="B47" s="394"/>
      <c r="C47" s="393" t="s">
        <v>468</v>
      </c>
      <c r="D47" s="393"/>
      <c r="E47" s="393" t="s">
        <v>528</v>
      </c>
      <c r="F47" s="393" t="s">
        <v>529</v>
      </c>
      <c r="G47" s="393"/>
    </row>
    <row r="48" spans="1:7" ht="18.600000000000001" customHeight="1" x14ac:dyDescent="0.3">
      <c r="A48" s="393"/>
      <c r="B48" s="394"/>
      <c r="C48" s="393" t="s">
        <v>436</v>
      </c>
      <c r="D48" s="393"/>
      <c r="E48" s="393" t="s">
        <v>530</v>
      </c>
      <c r="F48" s="393" t="s">
        <v>531</v>
      </c>
      <c r="G48" s="393"/>
    </row>
    <row r="49" spans="1:7" ht="18.600000000000001" customHeight="1" x14ac:dyDescent="0.3">
      <c r="A49" s="393"/>
      <c r="B49" s="394"/>
      <c r="C49" s="393"/>
      <c r="D49" s="393"/>
      <c r="E49" s="393" t="s">
        <v>532</v>
      </c>
      <c r="F49" s="393" t="s">
        <v>533</v>
      </c>
      <c r="G49" s="393"/>
    </row>
    <row r="50" spans="1:7" ht="18.600000000000001" customHeight="1" x14ac:dyDescent="0.3">
      <c r="A50" s="393"/>
      <c r="B50" s="394"/>
      <c r="C50" s="393"/>
      <c r="D50" s="393"/>
      <c r="E50" s="393" t="s">
        <v>534</v>
      </c>
      <c r="F50" s="393" t="s">
        <v>535</v>
      </c>
      <c r="G50" s="393"/>
    </row>
    <row r="51" spans="1:7" ht="18.600000000000001" customHeight="1" x14ac:dyDescent="0.3">
      <c r="A51" s="393"/>
      <c r="B51" s="394"/>
      <c r="C51" s="393"/>
      <c r="D51" s="393"/>
      <c r="E51" s="393" t="s">
        <v>536</v>
      </c>
      <c r="F51" s="393" t="s">
        <v>537</v>
      </c>
      <c r="G51" s="393"/>
    </row>
    <row r="52" spans="1:7" ht="18.600000000000001" customHeight="1" x14ac:dyDescent="0.3">
      <c r="A52" s="393"/>
      <c r="B52" s="394"/>
      <c r="C52" s="393"/>
      <c r="D52" s="393"/>
      <c r="E52" s="393" t="s">
        <v>538</v>
      </c>
      <c r="F52" s="393" t="s">
        <v>539</v>
      </c>
      <c r="G52" s="393"/>
    </row>
    <row r="53" spans="1:7" ht="18.600000000000001" customHeight="1" x14ac:dyDescent="0.3">
      <c r="A53" s="393"/>
      <c r="B53" s="394"/>
      <c r="C53" s="393"/>
      <c r="D53" s="393"/>
      <c r="E53" s="393" t="s">
        <v>540</v>
      </c>
      <c r="F53" s="393" t="s">
        <v>541</v>
      </c>
      <c r="G53" s="393"/>
    </row>
    <row r="54" spans="1:7" ht="18.600000000000001" customHeight="1" x14ac:dyDescent="0.3">
      <c r="A54" s="393"/>
      <c r="B54" s="394"/>
      <c r="C54" s="393"/>
      <c r="D54" s="393"/>
      <c r="E54" s="393" t="s">
        <v>542</v>
      </c>
      <c r="F54" s="393" t="s">
        <v>543</v>
      </c>
      <c r="G54" s="393"/>
    </row>
    <row r="55" spans="1:7" ht="18.600000000000001" customHeight="1" x14ac:dyDescent="0.3">
      <c r="A55" s="393"/>
      <c r="B55" s="394"/>
      <c r="C55" s="393" t="s">
        <v>501</v>
      </c>
      <c r="D55" s="393"/>
      <c r="E55" s="393" t="s">
        <v>544</v>
      </c>
      <c r="F55" s="393" t="s">
        <v>545</v>
      </c>
      <c r="G55" s="393"/>
    </row>
    <row r="56" spans="1:7" ht="18.600000000000001" customHeight="1" x14ac:dyDescent="0.3">
      <c r="A56" s="393"/>
      <c r="B56" s="394"/>
      <c r="C56" s="393"/>
      <c r="D56" s="393"/>
      <c r="E56" s="393" t="s">
        <v>546</v>
      </c>
      <c r="F56" s="393" t="s">
        <v>547</v>
      </c>
      <c r="G56" s="393"/>
    </row>
    <row r="57" spans="1:7" ht="18.600000000000001" customHeight="1" x14ac:dyDescent="0.3">
      <c r="A57" s="393"/>
      <c r="B57" s="394"/>
      <c r="C57" s="393"/>
      <c r="D57" s="393"/>
      <c r="E57" s="393" t="s">
        <v>548</v>
      </c>
      <c r="F57" s="393" t="s">
        <v>549</v>
      </c>
      <c r="G57" s="393"/>
    </row>
    <row r="58" spans="1:7" ht="18.600000000000001" customHeight="1" x14ac:dyDescent="0.3">
      <c r="A58" s="393"/>
      <c r="B58" s="394"/>
      <c r="C58" s="393"/>
      <c r="D58" s="393"/>
      <c r="E58" s="393" t="s">
        <v>550</v>
      </c>
      <c r="F58" s="393" t="s">
        <v>551</v>
      </c>
      <c r="G58" s="393"/>
    </row>
    <row r="59" spans="1:7" ht="18.600000000000001" customHeight="1" x14ac:dyDescent="0.3">
      <c r="A59" s="393"/>
      <c r="B59" s="394"/>
      <c r="C59" s="393"/>
      <c r="D59" s="393"/>
      <c r="E59" s="393" t="s">
        <v>552</v>
      </c>
      <c r="F59" s="393" t="s">
        <v>553</v>
      </c>
      <c r="G59" s="393"/>
    </row>
    <row r="60" spans="1:7" ht="18.600000000000001" customHeight="1" x14ac:dyDescent="0.3">
      <c r="A60" s="393" t="s">
        <v>554</v>
      </c>
      <c r="B60" s="394"/>
      <c r="C60" s="393"/>
      <c r="D60" s="393"/>
      <c r="E60" s="393" t="s">
        <v>555</v>
      </c>
      <c r="F60" s="393" t="s">
        <v>556</v>
      </c>
      <c r="G60" s="393"/>
    </row>
    <row r="61" spans="1:7" ht="18.600000000000001" customHeight="1" x14ac:dyDescent="0.3">
      <c r="A61" s="393"/>
      <c r="B61" s="394"/>
      <c r="C61" s="393"/>
      <c r="D61" s="393"/>
      <c r="E61" s="393" t="s">
        <v>557</v>
      </c>
      <c r="F61" s="393" t="s">
        <v>558</v>
      </c>
      <c r="G61" s="393"/>
    </row>
    <row r="62" spans="1:7" ht="18.600000000000001" customHeight="1" x14ac:dyDescent="0.3">
      <c r="A62" s="393"/>
      <c r="B62" s="394"/>
      <c r="C62" s="393"/>
      <c r="D62" s="393"/>
      <c r="E62" s="393" t="s">
        <v>559</v>
      </c>
      <c r="F62" s="393" t="s">
        <v>504</v>
      </c>
      <c r="G62" s="393"/>
    </row>
    <row r="63" spans="1:7" ht="18.600000000000001" customHeight="1" x14ac:dyDescent="0.3">
      <c r="A63" s="393"/>
      <c r="B63" s="394"/>
      <c r="C63" s="393" t="s">
        <v>516</v>
      </c>
      <c r="D63" s="393"/>
      <c r="E63" s="393" t="s">
        <v>560</v>
      </c>
      <c r="F63" s="393" t="s">
        <v>561</v>
      </c>
      <c r="G63" s="393"/>
    </row>
    <row r="64" spans="1:7" ht="18.600000000000001" customHeight="1" x14ac:dyDescent="0.3">
      <c r="A64" s="393"/>
      <c r="B64" s="394"/>
      <c r="C64" s="393"/>
      <c r="D64" s="393"/>
      <c r="E64" s="393" t="s">
        <v>562</v>
      </c>
      <c r="F64" s="393" t="s">
        <v>563</v>
      </c>
      <c r="G64" s="393"/>
    </row>
    <row r="65" spans="1:7" ht="18.600000000000001" customHeight="1" x14ac:dyDescent="0.3">
      <c r="A65" s="393"/>
      <c r="B65" s="394"/>
      <c r="C65" s="393"/>
      <c r="D65" s="393"/>
      <c r="E65" s="393" t="s">
        <v>564</v>
      </c>
      <c r="F65" s="393" t="s">
        <v>565</v>
      </c>
      <c r="G65" s="393"/>
    </row>
    <row r="66" spans="1:7" ht="18.600000000000001" customHeight="1" x14ac:dyDescent="0.3">
      <c r="A66" s="393"/>
      <c r="B66" s="394"/>
      <c r="C66" s="393"/>
      <c r="D66" s="393"/>
      <c r="E66" s="393" t="s">
        <v>566</v>
      </c>
      <c r="F66" s="393" t="s">
        <v>567</v>
      </c>
      <c r="G66" s="393"/>
    </row>
    <row r="67" spans="1:7" ht="18.600000000000001" customHeight="1" x14ac:dyDescent="0.3">
      <c r="A67" s="393"/>
      <c r="B67" s="394"/>
      <c r="C67" s="393"/>
      <c r="D67" s="393"/>
      <c r="E67" s="393" t="s">
        <v>568</v>
      </c>
      <c r="F67" s="393" t="s">
        <v>569</v>
      </c>
      <c r="G67" s="393"/>
    </row>
    <row r="68" spans="1:7" ht="18.600000000000001" customHeight="1" x14ac:dyDescent="0.3">
      <c r="A68" s="393"/>
      <c r="B68" s="394"/>
      <c r="C68" s="393"/>
      <c r="D68" s="393"/>
      <c r="E68" s="393" t="s">
        <v>570</v>
      </c>
      <c r="F68" s="393" t="s">
        <v>571</v>
      </c>
      <c r="G68" s="393"/>
    </row>
    <row r="69" spans="1:7" ht="18.600000000000001" customHeight="1" x14ac:dyDescent="0.3">
      <c r="A69" s="393"/>
      <c r="B69" s="394"/>
      <c r="C69" s="393"/>
      <c r="D69" s="393"/>
      <c r="E69" s="393" t="s">
        <v>572</v>
      </c>
      <c r="F69" s="393" t="s">
        <v>573</v>
      </c>
      <c r="G69" s="393"/>
    </row>
    <row r="70" spans="1:7" ht="18.600000000000001" customHeight="1" x14ac:dyDescent="0.3">
      <c r="A70" s="393"/>
      <c r="B70" s="394"/>
      <c r="C70" s="393"/>
      <c r="D70" s="393"/>
      <c r="E70" s="393" t="s">
        <v>574</v>
      </c>
      <c r="F70" s="393" t="s">
        <v>575</v>
      </c>
      <c r="G70" s="393"/>
    </row>
    <row r="71" spans="1:7" ht="18.600000000000001" customHeight="1" x14ac:dyDescent="0.3">
      <c r="A71" s="393"/>
      <c r="B71" s="394"/>
      <c r="C71" s="393" t="s">
        <v>468</v>
      </c>
      <c r="D71" s="393"/>
      <c r="E71" s="393" t="s">
        <v>576</v>
      </c>
      <c r="F71" s="393" t="s">
        <v>577</v>
      </c>
      <c r="G71" s="393"/>
    </row>
    <row r="72" spans="1:7" ht="18.600000000000001" customHeight="1" x14ac:dyDescent="0.3">
      <c r="A72" s="393"/>
      <c r="B72" s="394"/>
      <c r="C72" s="393"/>
      <c r="D72" s="393"/>
      <c r="E72" s="393" t="s">
        <v>578</v>
      </c>
      <c r="F72" s="393" t="s">
        <v>579</v>
      </c>
      <c r="G72" s="393"/>
    </row>
    <row r="73" spans="1:7" ht="18.600000000000001" customHeight="1" x14ac:dyDescent="0.3">
      <c r="A73" s="393"/>
      <c r="B73" s="394"/>
      <c r="C73" s="393"/>
      <c r="D73" s="393"/>
      <c r="E73" s="393" t="s">
        <v>580</v>
      </c>
      <c r="F73" s="393" t="s">
        <v>581</v>
      </c>
      <c r="G73" s="393"/>
    </row>
    <row r="74" spans="1:7" ht="18.600000000000001" customHeight="1" x14ac:dyDescent="0.3">
      <c r="A74" s="393" t="s">
        <v>582</v>
      </c>
      <c r="B74" s="394"/>
      <c r="C74" s="393"/>
      <c r="D74" s="393"/>
      <c r="E74" s="393" t="s">
        <v>583</v>
      </c>
      <c r="F74" s="393" t="s">
        <v>584</v>
      </c>
      <c r="G74" s="393"/>
    </row>
    <row r="75" spans="1:7" ht="18.600000000000001" customHeight="1" x14ac:dyDescent="0.3">
      <c r="A75" s="393"/>
      <c r="B75" s="394"/>
      <c r="C75" s="393"/>
      <c r="D75" s="393"/>
      <c r="E75" s="393" t="s">
        <v>585</v>
      </c>
      <c r="F75" s="393" t="s">
        <v>586</v>
      </c>
      <c r="G75" s="393"/>
    </row>
    <row r="76" spans="1:7" ht="18.600000000000001" customHeight="1" x14ac:dyDescent="0.3">
      <c r="A76" s="393"/>
      <c r="B76" s="394"/>
      <c r="C76" s="393"/>
      <c r="D76" s="393"/>
      <c r="E76" s="393" t="s">
        <v>587</v>
      </c>
      <c r="F76" s="393" t="s">
        <v>588</v>
      </c>
      <c r="G76" s="393"/>
    </row>
    <row r="77" spans="1:7" ht="18.600000000000001" customHeight="1" x14ac:dyDescent="0.3">
      <c r="A77" s="393"/>
      <c r="B77" s="394"/>
      <c r="C77" s="393"/>
      <c r="D77" s="393"/>
      <c r="E77" s="393" t="s">
        <v>589</v>
      </c>
      <c r="F77" s="393" t="s">
        <v>590</v>
      </c>
      <c r="G77" s="393"/>
    </row>
    <row r="78" spans="1:7" ht="18.600000000000001" customHeight="1" x14ac:dyDescent="0.3">
      <c r="A78" s="393"/>
      <c r="B78" s="394"/>
      <c r="C78" s="393"/>
      <c r="D78" s="393"/>
      <c r="E78" s="393" t="s">
        <v>591</v>
      </c>
      <c r="F78" s="393" t="s">
        <v>592</v>
      </c>
      <c r="G78" s="393"/>
    </row>
    <row r="79" spans="1:7" ht="18.600000000000001" customHeight="1" x14ac:dyDescent="0.3">
      <c r="A79" s="393" t="s">
        <v>593</v>
      </c>
      <c r="B79" s="394"/>
      <c r="C79" s="393"/>
      <c r="D79" s="393"/>
      <c r="E79" s="393"/>
      <c r="F79" s="393"/>
      <c r="G79" s="393"/>
    </row>
    <row r="80" spans="1:7" ht="18.600000000000001" customHeight="1" x14ac:dyDescent="0.3">
      <c r="A80" s="393"/>
      <c r="B80" s="394"/>
      <c r="C80" s="393" t="s">
        <v>594</v>
      </c>
      <c r="D80" s="393"/>
      <c r="E80" s="393"/>
      <c r="F80" s="393"/>
      <c r="G80" s="393"/>
    </row>
    <row r="81" spans="1:7" ht="18.600000000000001" customHeight="1" x14ac:dyDescent="0.3">
      <c r="A81" s="393"/>
      <c r="B81" s="394"/>
      <c r="C81" s="393"/>
      <c r="D81" s="393"/>
      <c r="E81" s="393"/>
      <c r="F81" s="393"/>
      <c r="G81" s="393"/>
    </row>
    <row r="82" spans="1:7" ht="18.600000000000001" customHeight="1" x14ac:dyDescent="0.3">
      <c r="A82" s="393"/>
      <c r="B82" s="394"/>
      <c r="C82" s="393"/>
      <c r="D82" s="393"/>
      <c r="E82" s="393"/>
      <c r="F82" s="393"/>
      <c r="G82" s="393"/>
    </row>
    <row r="83" spans="1:7" ht="18.600000000000001" customHeight="1" x14ac:dyDescent="0.3">
      <c r="A83" s="393"/>
      <c r="B83" s="394"/>
      <c r="C83" s="393"/>
      <c r="D83" s="393"/>
      <c r="E83" s="393"/>
      <c r="F83" s="393"/>
      <c r="G83" s="393"/>
    </row>
    <row r="84" spans="1:7" ht="18.600000000000001" customHeight="1" x14ac:dyDescent="0.3">
      <c r="A84" s="393"/>
      <c r="B84" s="394"/>
      <c r="C84" s="393"/>
      <c r="D84" s="393"/>
      <c r="E84" s="393"/>
      <c r="F84" s="393"/>
      <c r="G84" s="393"/>
    </row>
    <row r="85" spans="1:7" ht="18.600000000000001" customHeight="1" x14ac:dyDescent="0.3">
      <c r="A85" s="393"/>
      <c r="B85" s="394"/>
      <c r="C85" s="393"/>
      <c r="D85" s="393"/>
      <c r="E85" s="393"/>
      <c r="F85" s="393"/>
      <c r="G85" s="393"/>
    </row>
    <row r="86" spans="1:7" ht="18.600000000000001" customHeight="1" x14ac:dyDescent="0.3">
      <c r="A86" s="393"/>
      <c r="B86" s="394"/>
      <c r="C86" s="393" t="s">
        <v>595</v>
      </c>
      <c r="D86" s="393"/>
      <c r="E86" s="393"/>
      <c r="F86" s="393"/>
      <c r="G86" s="393"/>
    </row>
    <row r="87" spans="1:7" ht="18.600000000000001" customHeight="1" x14ac:dyDescent="0.3">
      <c r="A87" s="393"/>
      <c r="B87" s="394"/>
      <c r="C87" s="393"/>
      <c r="D87" s="393"/>
      <c r="E87" s="393"/>
      <c r="F87" s="393"/>
      <c r="G87" s="393"/>
    </row>
    <row r="88" spans="1:7" ht="18.600000000000001" customHeight="1" x14ac:dyDescent="0.3">
      <c r="A88" s="393"/>
      <c r="B88" s="394"/>
      <c r="C88" s="393"/>
      <c r="D88" s="393"/>
      <c r="E88" s="393"/>
      <c r="F88" s="393"/>
      <c r="G88" s="393"/>
    </row>
    <row r="89" spans="1:7" ht="18.600000000000001" customHeight="1" x14ac:dyDescent="0.3">
      <c r="A89" s="393"/>
      <c r="B89" s="394"/>
      <c r="C89" s="393"/>
      <c r="D89" s="393"/>
      <c r="E89" s="393"/>
      <c r="F89" s="393"/>
      <c r="G89" s="393"/>
    </row>
    <row r="90" spans="1:7" ht="18.600000000000001" customHeight="1" x14ac:dyDescent="0.3">
      <c r="A90" s="393"/>
      <c r="B90" s="394"/>
      <c r="C90" s="393"/>
      <c r="D90" s="393"/>
      <c r="E90" s="393"/>
      <c r="F90" s="393"/>
      <c r="G90" s="393"/>
    </row>
    <row r="91" spans="1:7" ht="18.600000000000001" customHeight="1" x14ac:dyDescent="0.3">
      <c r="A91" s="393"/>
      <c r="B91" s="394"/>
      <c r="C91" s="393" t="s">
        <v>596</v>
      </c>
      <c r="D91" s="393"/>
      <c r="E91" s="393"/>
      <c r="F91" s="393"/>
      <c r="G91" s="393"/>
    </row>
    <row r="92" spans="1:7" ht="18.600000000000001" customHeight="1" x14ac:dyDescent="0.3">
      <c r="A92" s="393"/>
      <c r="B92" s="394"/>
      <c r="C92" s="393"/>
      <c r="D92" s="393"/>
      <c r="E92" s="393"/>
      <c r="F92" s="393"/>
      <c r="G92" s="393"/>
    </row>
    <row r="93" spans="1:7" ht="18.600000000000001" customHeight="1" x14ac:dyDescent="0.3">
      <c r="A93" s="393"/>
      <c r="B93" s="394"/>
      <c r="C93" s="393"/>
      <c r="D93" s="393"/>
      <c r="E93" s="393"/>
      <c r="F93" s="393"/>
      <c r="G93" s="393"/>
    </row>
    <row r="94" spans="1:7" ht="18.600000000000001" customHeight="1" x14ac:dyDescent="0.3">
      <c r="A94" s="393"/>
      <c r="B94" s="394"/>
      <c r="C94" s="393"/>
      <c r="D94" s="393"/>
      <c r="E94" s="393"/>
      <c r="F94" s="393"/>
      <c r="G94" s="393"/>
    </row>
    <row r="95" spans="1:7" ht="18.600000000000001" customHeight="1" x14ac:dyDescent="0.3">
      <c r="A95" s="393"/>
      <c r="B95" s="394"/>
      <c r="C95" s="393"/>
      <c r="D95" s="393"/>
      <c r="E95" s="393"/>
      <c r="F95" s="393"/>
      <c r="G95" s="393"/>
    </row>
    <row r="96" spans="1:7" ht="18.600000000000001" customHeight="1" x14ac:dyDescent="0.3">
      <c r="A96" s="393"/>
      <c r="B96" s="394"/>
      <c r="C96" s="393" t="s">
        <v>597</v>
      </c>
      <c r="D96" s="393"/>
      <c r="E96" s="393"/>
      <c r="F96" s="393"/>
      <c r="G96" s="393"/>
    </row>
    <row r="97" spans="1:7" ht="18.600000000000001" customHeight="1" x14ac:dyDescent="0.3">
      <c r="A97" s="393"/>
      <c r="B97" s="394"/>
      <c r="C97" s="393"/>
      <c r="D97" s="393"/>
      <c r="E97" s="393"/>
      <c r="F97" s="393"/>
      <c r="G97" s="393"/>
    </row>
    <row r="98" spans="1:7" ht="18.600000000000001" customHeight="1" x14ac:dyDescent="0.3">
      <c r="A98" s="393"/>
      <c r="B98" s="394"/>
      <c r="C98" s="393"/>
      <c r="D98" s="393"/>
      <c r="E98" s="393"/>
      <c r="F98" s="393"/>
      <c r="G98" s="393"/>
    </row>
    <row r="99" spans="1:7" ht="18.600000000000001" customHeight="1" x14ac:dyDescent="0.3">
      <c r="A99" s="393"/>
      <c r="B99" s="394"/>
      <c r="C99" s="393"/>
      <c r="D99" s="393"/>
      <c r="E99" s="393"/>
      <c r="F99" s="393"/>
      <c r="G99" s="393"/>
    </row>
    <row r="100" spans="1:7" ht="18.600000000000001" customHeight="1" x14ac:dyDescent="0.3">
      <c r="A100" s="393"/>
      <c r="B100" s="394"/>
      <c r="C100" s="393"/>
      <c r="D100" s="393"/>
      <c r="E100" s="393"/>
      <c r="F100" s="393"/>
      <c r="G100" s="393"/>
    </row>
    <row r="101" spans="1:7" ht="18.600000000000001" customHeight="1" x14ac:dyDescent="0.3">
      <c r="A101" s="393"/>
      <c r="B101" s="394"/>
      <c r="C101" s="393" t="s">
        <v>598</v>
      </c>
      <c r="D101" s="393"/>
      <c r="E101" s="393" t="s">
        <v>599</v>
      </c>
      <c r="F101" s="393"/>
      <c r="G101" s="393"/>
    </row>
    <row r="102" spans="1:7" ht="18.600000000000001" customHeight="1" x14ac:dyDescent="0.3">
      <c r="A102" s="393"/>
      <c r="B102" s="394"/>
      <c r="C102" s="393"/>
      <c r="D102" s="393"/>
      <c r="E102" s="393"/>
      <c r="F102" s="393"/>
      <c r="G102" s="393"/>
    </row>
    <row r="103" spans="1:7" ht="18.600000000000001" customHeight="1" x14ac:dyDescent="0.3">
      <c r="A103" s="393"/>
      <c r="B103" s="394"/>
      <c r="C103" s="393"/>
      <c r="D103" s="393"/>
      <c r="E103" s="393"/>
      <c r="F103" s="393"/>
      <c r="G103" s="393"/>
    </row>
    <row r="104" spans="1:7" ht="18.600000000000001" customHeight="1" x14ac:dyDescent="0.3">
      <c r="A104" s="393"/>
      <c r="B104" s="394"/>
      <c r="C104" s="393"/>
      <c r="D104" s="393"/>
      <c r="E104" s="393"/>
      <c r="F104" s="393"/>
      <c r="G104" s="393"/>
    </row>
    <row r="105" spans="1:7" ht="18.600000000000001" customHeight="1" x14ac:dyDescent="0.3">
      <c r="A105" s="393"/>
      <c r="B105" s="394"/>
      <c r="C105" s="393" t="s">
        <v>468</v>
      </c>
      <c r="D105" s="393"/>
      <c r="E105" s="393" t="s">
        <v>599</v>
      </c>
      <c r="F105" s="393"/>
      <c r="G105" s="393"/>
    </row>
    <row r="106" spans="1:7" ht="18.600000000000001" customHeight="1" x14ac:dyDescent="0.3">
      <c r="A106" s="393"/>
      <c r="B106" s="394"/>
      <c r="C106" s="393"/>
      <c r="D106" s="393"/>
      <c r="E106" s="393"/>
      <c r="F106" s="393"/>
      <c r="G106" s="393"/>
    </row>
    <row r="107" spans="1:7" ht="18.600000000000001" customHeight="1" x14ac:dyDescent="0.3">
      <c r="A107" s="393"/>
      <c r="B107" s="394"/>
      <c r="C107" s="393"/>
      <c r="D107" s="393"/>
      <c r="E107" s="393"/>
      <c r="F107" s="393"/>
      <c r="G107" s="393"/>
    </row>
    <row r="108" spans="1:7" ht="18.600000000000001" customHeight="1" x14ac:dyDescent="0.3">
      <c r="A108" s="393"/>
      <c r="B108" s="394"/>
      <c r="C108" s="393"/>
      <c r="D108" s="393"/>
      <c r="E108" s="393"/>
      <c r="F108" s="393"/>
      <c r="G108" s="393"/>
    </row>
    <row r="109" spans="1:7" ht="18.600000000000001" customHeight="1" x14ac:dyDescent="0.3">
      <c r="A109" s="393"/>
      <c r="B109" s="394"/>
      <c r="C109" s="393" t="s">
        <v>501</v>
      </c>
      <c r="D109" s="393"/>
      <c r="E109" s="393" t="s">
        <v>599</v>
      </c>
      <c r="F109" s="393"/>
      <c r="G109" s="393"/>
    </row>
    <row r="110" spans="1:7" ht="18.600000000000001" customHeight="1" x14ac:dyDescent="0.3">
      <c r="A110" s="393"/>
      <c r="B110" s="394"/>
      <c r="C110" s="393"/>
      <c r="D110" s="393"/>
      <c r="E110" s="393"/>
      <c r="F110" s="393"/>
      <c r="G110" s="393"/>
    </row>
    <row r="111" spans="1:7" ht="18.600000000000001" customHeight="1" x14ac:dyDescent="0.3">
      <c r="A111" s="393"/>
      <c r="B111" s="394"/>
      <c r="C111" s="393"/>
      <c r="D111" s="393"/>
      <c r="E111" s="393"/>
      <c r="F111" s="393"/>
      <c r="G111" s="393"/>
    </row>
    <row r="112" spans="1:7" ht="18.600000000000001" customHeight="1" x14ac:dyDescent="0.3">
      <c r="A112" s="393"/>
      <c r="B112" s="394"/>
      <c r="C112" s="393"/>
      <c r="D112" s="393"/>
      <c r="E112" s="393"/>
      <c r="F112" s="393"/>
      <c r="G112" s="393"/>
    </row>
    <row r="113" spans="1:7" ht="18.600000000000001" customHeight="1" x14ac:dyDescent="0.3">
      <c r="A113" s="393"/>
      <c r="B113" s="394"/>
      <c r="C113" s="393" t="s">
        <v>516</v>
      </c>
      <c r="D113" s="393"/>
      <c r="E113" s="393" t="s">
        <v>599</v>
      </c>
      <c r="F113" s="393"/>
      <c r="G113" s="393"/>
    </row>
    <row r="114" spans="1:7" ht="18.600000000000001" customHeight="1" x14ac:dyDescent="0.3">
      <c r="A114" s="393"/>
      <c r="B114" s="394"/>
      <c r="C114" s="393"/>
      <c r="D114" s="393"/>
      <c r="E114" s="393"/>
      <c r="F114" s="393"/>
      <c r="G114" s="393"/>
    </row>
    <row r="115" spans="1:7" ht="18.600000000000001" customHeight="1" x14ac:dyDescent="0.3">
      <c r="A115" s="393"/>
      <c r="B115" s="394"/>
      <c r="C115" s="393"/>
      <c r="D115" s="393"/>
      <c r="E115" s="393"/>
      <c r="F115" s="393"/>
      <c r="G115" s="393"/>
    </row>
    <row r="116" spans="1:7" ht="18.600000000000001" customHeight="1" x14ac:dyDescent="0.3">
      <c r="A116" s="393"/>
      <c r="B116" s="394"/>
      <c r="C116" s="393"/>
      <c r="D116" s="393"/>
      <c r="E116" s="393"/>
      <c r="F116" s="393"/>
      <c r="G116" s="393"/>
    </row>
    <row r="117" spans="1:7" ht="18.600000000000001" customHeight="1" x14ac:dyDescent="0.3">
      <c r="A117" s="393"/>
      <c r="B117" s="394"/>
      <c r="C117" s="393" t="s">
        <v>600</v>
      </c>
      <c r="D117" s="393"/>
      <c r="E117" s="393"/>
      <c r="F117" s="393"/>
      <c r="G117" s="393"/>
    </row>
    <row r="118" spans="1:7" ht="18.600000000000001" customHeight="1" x14ac:dyDescent="0.3">
      <c r="A118" s="393"/>
      <c r="B118" s="394"/>
      <c r="C118" s="393"/>
      <c r="D118" s="393"/>
      <c r="E118" s="393"/>
      <c r="F118" s="393"/>
      <c r="G118" s="393"/>
    </row>
    <row r="119" spans="1:7" ht="18.600000000000001" customHeight="1" x14ac:dyDescent="0.3">
      <c r="A119" s="393"/>
      <c r="B119" s="394"/>
      <c r="C119" s="393"/>
      <c r="D119" s="393"/>
      <c r="E119" s="393"/>
      <c r="F119" s="393"/>
      <c r="G119" s="393"/>
    </row>
    <row r="120" spans="1:7" ht="18.600000000000001" customHeight="1" x14ac:dyDescent="0.3">
      <c r="A120" s="393"/>
      <c r="B120" s="394"/>
      <c r="C120" s="393"/>
      <c r="D120" s="393"/>
      <c r="E120" s="393"/>
      <c r="F120" s="393"/>
      <c r="G120" s="393"/>
    </row>
    <row r="121" spans="1:7" ht="18.600000000000001" customHeight="1" x14ac:dyDescent="0.3">
      <c r="A121" s="393"/>
      <c r="B121" s="394"/>
      <c r="C121" s="393" t="s">
        <v>601</v>
      </c>
      <c r="D121" s="393"/>
      <c r="E121" s="393"/>
      <c r="F121" s="393"/>
      <c r="G121" s="393"/>
    </row>
    <row r="122" spans="1:7" ht="18.600000000000001" customHeight="1" x14ac:dyDescent="0.3">
      <c r="A122" s="393"/>
      <c r="B122" s="394"/>
      <c r="C122" s="393"/>
      <c r="D122" s="393"/>
      <c r="E122" s="393"/>
      <c r="F122" s="393"/>
      <c r="G122" s="393"/>
    </row>
    <row r="123" spans="1:7" ht="18.600000000000001" customHeight="1" x14ac:dyDescent="0.3">
      <c r="A123" s="393"/>
      <c r="B123" s="394"/>
      <c r="C123" s="393"/>
      <c r="D123" s="393"/>
      <c r="E123" s="393"/>
      <c r="F123" s="393"/>
      <c r="G123" s="393"/>
    </row>
    <row r="124" spans="1:7" ht="18.600000000000001" customHeight="1" x14ac:dyDescent="0.3">
      <c r="A124" s="393"/>
      <c r="B124" s="394"/>
      <c r="C124" s="393"/>
      <c r="D124" s="393"/>
      <c r="E124" s="393"/>
      <c r="F124" s="393"/>
      <c r="G124" s="393"/>
    </row>
    <row r="125" spans="1:7" ht="18.600000000000001" customHeight="1" x14ac:dyDescent="0.3">
      <c r="A125" s="393"/>
      <c r="B125" s="394"/>
      <c r="C125" s="393" t="s">
        <v>602</v>
      </c>
      <c r="D125" s="393"/>
      <c r="E125" s="393"/>
      <c r="F125" s="393"/>
      <c r="G125" s="393"/>
    </row>
    <row r="126" spans="1:7" ht="18.600000000000001" customHeight="1" x14ac:dyDescent="0.3">
      <c r="A126" s="393"/>
      <c r="B126" s="394"/>
      <c r="C126" s="393"/>
      <c r="D126" s="393"/>
      <c r="E126" s="393"/>
      <c r="F126" s="393"/>
      <c r="G126" s="393"/>
    </row>
    <row r="127" spans="1:7" ht="18.600000000000001" customHeight="1" x14ac:dyDescent="0.3">
      <c r="A127" s="393"/>
      <c r="B127" s="394"/>
      <c r="C127" s="393"/>
      <c r="D127" s="393"/>
      <c r="E127" s="393"/>
      <c r="F127" s="393"/>
      <c r="G127" s="393"/>
    </row>
    <row r="128" spans="1:7" ht="18.600000000000001" customHeight="1" x14ac:dyDescent="0.3">
      <c r="A128" s="393"/>
      <c r="B128" s="394"/>
      <c r="C128" s="393"/>
      <c r="D128" s="393"/>
      <c r="E128" s="393"/>
      <c r="F128" s="393"/>
      <c r="G128" s="393"/>
    </row>
    <row r="129" spans="1:7" ht="18.600000000000001" customHeight="1" x14ac:dyDescent="0.3">
      <c r="A129" s="393"/>
      <c r="B129" s="394"/>
      <c r="C129" s="393" t="s">
        <v>603</v>
      </c>
      <c r="D129" s="393"/>
      <c r="E129" s="393"/>
      <c r="F129" s="393"/>
      <c r="G129" s="393"/>
    </row>
    <row r="130" spans="1:7" ht="18.600000000000001" customHeight="1" x14ac:dyDescent="0.3">
      <c r="A130" s="393"/>
      <c r="B130" s="394"/>
      <c r="C130" s="393"/>
      <c r="D130" s="393"/>
      <c r="E130" s="393"/>
      <c r="F130" s="393"/>
      <c r="G130" s="393"/>
    </row>
    <row r="131" spans="1:7" ht="18.600000000000001" customHeight="1" x14ac:dyDescent="0.3">
      <c r="A131" s="393"/>
      <c r="B131" s="394"/>
      <c r="C131" s="393"/>
      <c r="D131" s="393"/>
      <c r="E131" s="393"/>
      <c r="F131" s="393"/>
      <c r="G131" s="393"/>
    </row>
    <row r="132" spans="1:7" ht="18.600000000000001" customHeight="1" x14ac:dyDescent="0.3">
      <c r="A132" s="393"/>
      <c r="B132" s="395"/>
      <c r="C132" s="393"/>
      <c r="D132" s="396"/>
      <c r="E132" s="393"/>
      <c r="F132" s="393"/>
      <c r="G132" s="393"/>
    </row>
    <row r="133" spans="1:7" ht="18.600000000000001" customHeight="1" x14ac:dyDescent="0.3">
      <c r="A133" s="393"/>
      <c r="B133" s="394"/>
      <c r="C133" s="393" t="s">
        <v>436</v>
      </c>
      <c r="D133" s="393"/>
      <c r="E133" s="393" t="s">
        <v>604</v>
      </c>
      <c r="F133" s="393"/>
      <c r="G133" s="393"/>
    </row>
    <row r="134" spans="1:7" ht="18.600000000000001" customHeight="1" x14ac:dyDescent="0.3">
      <c r="A134" s="393"/>
      <c r="B134" s="394"/>
      <c r="C134" s="393"/>
      <c r="D134" s="393"/>
      <c r="E134" s="393"/>
      <c r="F134" s="393"/>
      <c r="G134" s="393"/>
    </row>
    <row r="135" spans="1:7" ht="18.600000000000001" customHeight="1" x14ac:dyDescent="0.3">
      <c r="A135" s="393"/>
      <c r="B135" s="394"/>
      <c r="C135" s="393" t="s">
        <v>468</v>
      </c>
      <c r="D135" s="393"/>
      <c r="E135" s="393" t="s">
        <v>604</v>
      </c>
      <c r="F135" s="393"/>
      <c r="G135" s="393"/>
    </row>
    <row r="136" spans="1:7" ht="18.600000000000001" customHeight="1" x14ac:dyDescent="0.3">
      <c r="A136" s="393"/>
      <c r="B136" s="394"/>
      <c r="C136" s="393"/>
      <c r="D136" s="393"/>
      <c r="E136" s="393"/>
      <c r="F136" s="393"/>
      <c r="G136" s="393"/>
    </row>
    <row r="137" spans="1:7" ht="18.600000000000001" customHeight="1" x14ac:dyDescent="0.3">
      <c r="A137" s="393"/>
      <c r="B137" s="394"/>
      <c r="C137" s="393" t="s">
        <v>501</v>
      </c>
      <c r="D137" s="393"/>
      <c r="E137" s="393" t="s">
        <v>604</v>
      </c>
      <c r="F137" s="393"/>
      <c r="G137" s="393"/>
    </row>
    <row r="138" spans="1:7" ht="18.600000000000001" customHeight="1" x14ac:dyDescent="0.3">
      <c r="A138" s="393"/>
      <c r="B138" s="394"/>
      <c r="C138" s="393"/>
      <c r="D138" s="393"/>
      <c r="E138" s="393"/>
      <c r="F138" s="393"/>
      <c r="G138" s="393"/>
    </row>
    <row r="139" spans="1:7" ht="18.600000000000001" customHeight="1" x14ac:dyDescent="0.3">
      <c r="A139" s="393"/>
      <c r="B139" s="394"/>
      <c r="C139" s="393" t="s">
        <v>516</v>
      </c>
      <c r="D139" s="393"/>
      <c r="E139" s="393" t="s">
        <v>604</v>
      </c>
      <c r="F139" s="393"/>
      <c r="G139" s="393"/>
    </row>
    <row r="140" spans="1:7" ht="18.600000000000001" customHeight="1" x14ac:dyDescent="0.3">
      <c r="A140" s="393"/>
      <c r="B140" s="394"/>
      <c r="C140" s="393"/>
      <c r="D140" s="393"/>
      <c r="E140" s="393"/>
      <c r="F140" s="393"/>
      <c r="G140" s="393"/>
    </row>
    <row r="141" spans="1:7" ht="18.600000000000001" customHeight="1" x14ac:dyDescent="0.3">
      <c r="A141" s="393"/>
      <c r="B141" s="394"/>
      <c r="C141" s="393" t="s">
        <v>436</v>
      </c>
      <c r="D141" s="393"/>
      <c r="E141" s="393" t="s">
        <v>115</v>
      </c>
      <c r="F141" s="393"/>
      <c r="G141" s="393"/>
    </row>
    <row r="142" spans="1:7" ht="18.600000000000001" customHeight="1" x14ac:dyDescent="0.3">
      <c r="A142" s="393"/>
      <c r="B142" s="394"/>
      <c r="C142" s="393" t="s">
        <v>468</v>
      </c>
      <c r="D142" s="393"/>
      <c r="E142" s="393" t="s">
        <v>115</v>
      </c>
      <c r="F142" s="393"/>
      <c r="G142" s="393"/>
    </row>
    <row r="143" spans="1:7" ht="18.600000000000001" customHeight="1" x14ac:dyDescent="0.3">
      <c r="A143" s="393"/>
      <c r="B143" s="394"/>
      <c r="C143" s="393" t="s">
        <v>516</v>
      </c>
      <c r="D143" s="393"/>
      <c r="E143" s="393" t="s">
        <v>115</v>
      </c>
      <c r="F143" s="393"/>
      <c r="G143" s="393"/>
    </row>
    <row r="144" spans="1:7" ht="18.600000000000001" customHeight="1" x14ac:dyDescent="0.3">
      <c r="A144" s="393"/>
      <c r="B144" s="394"/>
      <c r="C144" s="393" t="s">
        <v>501</v>
      </c>
      <c r="D144" s="393"/>
      <c r="E144" s="393" t="s">
        <v>115</v>
      </c>
      <c r="F144" s="393"/>
      <c r="G144" s="393"/>
    </row>
    <row r="145" spans="1:7" ht="18.600000000000001" customHeight="1" x14ac:dyDescent="0.3">
      <c r="A145" s="393"/>
      <c r="B145" s="394"/>
      <c r="C145" s="393" t="s">
        <v>605</v>
      </c>
      <c r="D145" s="393"/>
      <c r="E145" s="393"/>
      <c r="F145" s="393"/>
      <c r="G145" s="393"/>
    </row>
    <row r="146" spans="1:7" ht="18.600000000000001" customHeight="1" x14ac:dyDescent="0.3">
      <c r="A146" s="393"/>
      <c r="B146" s="394"/>
      <c r="C146" s="393"/>
      <c r="D146" s="393"/>
      <c r="E146" s="393"/>
      <c r="F146" s="393"/>
      <c r="G146" s="393"/>
    </row>
    <row r="147" spans="1:7" ht="18.600000000000001" customHeight="1" x14ac:dyDescent="0.3">
      <c r="A147" s="393"/>
      <c r="B147" s="394"/>
      <c r="C147" s="393"/>
      <c r="D147" s="393"/>
      <c r="E147" s="393"/>
      <c r="F147" s="393"/>
      <c r="G147" s="393"/>
    </row>
    <row r="148" spans="1:7" ht="18.600000000000001" customHeight="1" x14ac:dyDescent="0.3">
      <c r="A148" s="393"/>
      <c r="B148" s="395"/>
      <c r="C148" s="393"/>
      <c r="D148" s="396"/>
      <c r="E148" s="393"/>
      <c r="F148" s="393"/>
      <c r="G148" s="393"/>
    </row>
    <row r="149" spans="1:7" ht="18.600000000000001" customHeight="1" x14ac:dyDescent="0.3">
      <c r="A149" s="393"/>
      <c r="B149" s="394"/>
      <c r="C149" s="393"/>
      <c r="D149" s="393"/>
      <c r="E149" s="393"/>
      <c r="F149" s="393"/>
      <c r="G149" s="393"/>
    </row>
    <row r="150" spans="1:7" ht="18.600000000000001" customHeight="1" x14ac:dyDescent="0.3">
      <c r="A150" s="393"/>
      <c r="B150" s="394"/>
      <c r="C150" s="393"/>
      <c r="D150" s="393"/>
      <c r="E150" s="393"/>
      <c r="F150" s="393"/>
      <c r="G150" s="393"/>
    </row>
    <row r="151" spans="1:7" ht="18.600000000000001" customHeight="1" x14ac:dyDescent="0.3">
      <c r="A151" s="393"/>
      <c r="B151" s="394"/>
      <c r="C151" s="393"/>
      <c r="D151" s="393"/>
      <c r="E151" s="393"/>
      <c r="F151" s="393"/>
      <c r="G151" s="393"/>
    </row>
    <row r="152" spans="1:7" ht="18.600000000000001" customHeight="1" x14ac:dyDescent="0.3">
      <c r="A152" s="393"/>
      <c r="B152" s="394"/>
      <c r="C152" s="393"/>
      <c r="D152" s="393"/>
      <c r="E152" s="393"/>
      <c r="F152" s="393"/>
      <c r="G152" s="393"/>
    </row>
    <row r="153" spans="1:7" ht="18.600000000000001" customHeight="1" x14ac:dyDescent="0.3">
      <c r="A153" s="393"/>
      <c r="B153" s="394"/>
      <c r="C153" s="393"/>
      <c r="D153" s="393"/>
      <c r="E153" s="393"/>
      <c r="F153" s="393"/>
      <c r="G153" s="393"/>
    </row>
    <row r="154" spans="1:7" ht="18.600000000000001" customHeight="1" x14ac:dyDescent="0.3">
      <c r="A154" s="393"/>
      <c r="B154" s="394"/>
      <c r="C154" s="393"/>
      <c r="D154" s="393"/>
      <c r="E154" s="393"/>
      <c r="F154" s="393"/>
      <c r="G154" s="393"/>
    </row>
    <row r="155" spans="1:7" ht="18.600000000000001" customHeight="1" x14ac:dyDescent="0.3">
      <c r="A155" s="393"/>
      <c r="B155" s="394"/>
      <c r="C155" s="393"/>
      <c r="D155" s="393"/>
      <c r="E155" s="393"/>
      <c r="F155" s="393"/>
      <c r="G155" s="393"/>
    </row>
    <row r="156" spans="1:7" ht="18.600000000000001" customHeight="1" x14ac:dyDescent="0.3">
      <c r="A156" s="393"/>
      <c r="B156" s="394"/>
      <c r="C156" s="393"/>
      <c r="D156" s="393"/>
      <c r="E156" s="393"/>
      <c r="F156" s="393"/>
      <c r="G156" s="393"/>
    </row>
    <row r="157" spans="1:7" ht="18.600000000000001" customHeight="1" x14ac:dyDescent="0.3">
      <c r="A157" s="393"/>
      <c r="B157" s="394"/>
      <c r="C157" s="393"/>
      <c r="D157" s="393"/>
      <c r="E157" s="393"/>
      <c r="F157" s="393"/>
      <c r="G157" s="393"/>
    </row>
    <row r="158" spans="1:7" ht="18.600000000000001" customHeight="1" x14ac:dyDescent="0.3">
      <c r="A158" s="393"/>
      <c r="B158" s="394"/>
      <c r="C158" s="393"/>
      <c r="D158" s="393"/>
      <c r="E158" s="393"/>
      <c r="F158" s="393"/>
      <c r="G158" s="393"/>
    </row>
    <row r="159" spans="1:7" ht="18.600000000000001" customHeight="1" x14ac:dyDescent="0.3">
      <c r="A159" s="393"/>
      <c r="B159" s="394"/>
      <c r="C159" s="393"/>
      <c r="D159" s="393"/>
      <c r="E159" s="393"/>
      <c r="F159" s="393"/>
      <c r="G159" s="393"/>
    </row>
    <row r="160" spans="1:7" ht="21.9" customHeight="1" x14ac:dyDescent="0.3">
      <c r="A160" s="393"/>
      <c r="B160" s="393"/>
      <c r="C160" s="393"/>
      <c r="D160" s="393"/>
      <c r="E160" s="393"/>
      <c r="F160" s="393"/>
      <c r="G160" s="393"/>
    </row>
    <row r="161" spans="1:7" ht="21.9" customHeight="1" x14ac:dyDescent="0.3">
      <c r="A161" s="393"/>
      <c r="B161" s="393"/>
      <c r="C161" s="393"/>
      <c r="D161" s="393"/>
      <c r="E161" s="393"/>
      <c r="F161" s="393"/>
      <c r="G161" s="393"/>
    </row>
    <row r="162" spans="1:7" ht="21.9" customHeight="1" x14ac:dyDescent="0.3">
      <c r="A162" s="393"/>
      <c r="B162" s="393"/>
      <c r="C162" s="393"/>
      <c r="D162" s="393"/>
      <c r="E162" s="393"/>
      <c r="F162" s="393"/>
      <c r="G162" s="393"/>
    </row>
    <row r="163" spans="1:7" ht="21.9" customHeight="1" x14ac:dyDescent="0.3">
      <c r="A163" s="393"/>
      <c r="B163" s="393"/>
      <c r="C163" s="393"/>
      <c r="D163" s="393"/>
      <c r="E163" s="393"/>
      <c r="F163" s="393"/>
      <c r="G163" s="393"/>
    </row>
    <row r="164" spans="1:7" ht="21.9" customHeight="1" x14ac:dyDescent="0.3">
      <c r="A164" s="393"/>
      <c r="B164" s="393"/>
      <c r="C164" s="393"/>
      <c r="D164" s="393"/>
      <c r="E164" s="393"/>
      <c r="F164" s="393"/>
      <c r="G164" s="393"/>
    </row>
    <row r="165" spans="1:7" ht="21.9" customHeight="1" x14ac:dyDescent="0.3">
      <c r="A165" s="393"/>
      <c r="B165" s="393"/>
      <c r="C165" s="393"/>
      <c r="D165" s="393"/>
      <c r="E165" s="393"/>
      <c r="F165" s="393"/>
      <c r="G165" s="393"/>
    </row>
    <row r="166" spans="1:7" ht="21.9" customHeight="1" x14ac:dyDescent="0.3">
      <c r="A166" s="393"/>
      <c r="B166" s="393"/>
      <c r="C166" s="393"/>
      <c r="D166" s="393"/>
      <c r="E166" s="393"/>
      <c r="F166" s="393"/>
      <c r="G166" s="393"/>
    </row>
    <row r="167" spans="1:7" ht="21.9" customHeight="1" x14ac:dyDescent="0.3">
      <c r="A167" s="393"/>
      <c r="B167" s="393"/>
      <c r="C167" s="393"/>
      <c r="D167" s="393"/>
      <c r="E167" s="393"/>
      <c r="F167" s="393"/>
      <c r="G167" s="393"/>
    </row>
    <row r="168" spans="1:7" ht="21.9" customHeight="1" x14ac:dyDescent="0.3">
      <c r="A168" s="393"/>
      <c r="B168" s="393"/>
      <c r="C168" s="393"/>
      <c r="D168" s="393"/>
      <c r="E168" s="393"/>
      <c r="F168" s="393"/>
      <c r="G168" s="393"/>
    </row>
    <row r="169" spans="1:7" ht="21.9" customHeight="1" x14ac:dyDescent="0.3">
      <c r="A169" s="393"/>
      <c r="B169" s="393"/>
      <c r="C169" s="393"/>
      <c r="D169" s="393"/>
      <c r="E169" s="393"/>
      <c r="F169" s="393"/>
      <c r="G169" s="393"/>
    </row>
    <row r="170" spans="1:7" ht="21.9" customHeight="1" x14ac:dyDescent="0.3">
      <c r="A170" s="393"/>
      <c r="B170" s="393"/>
      <c r="C170" s="393"/>
      <c r="D170" s="393"/>
      <c r="E170" s="393"/>
      <c r="F170" s="393"/>
      <c r="G170" s="393"/>
    </row>
    <row r="171" spans="1:7" ht="21.9" customHeight="1" x14ac:dyDescent="0.3">
      <c r="A171" s="393"/>
      <c r="B171" s="393"/>
      <c r="C171" s="393"/>
      <c r="D171" s="393"/>
      <c r="E171" s="393"/>
      <c r="F171" s="393"/>
      <c r="G171" s="393"/>
    </row>
    <row r="172" spans="1:7" ht="21.9" customHeight="1" x14ac:dyDescent="0.3">
      <c r="A172" s="393"/>
      <c r="B172" s="393"/>
      <c r="C172" s="393"/>
      <c r="D172" s="393"/>
      <c r="E172" s="393"/>
      <c r="F172" s="393"/>
      <c r="G172" s="393"/>
    </row>
    <row r="173" spans="1:7" ht="21.9" customHeight="1" x14ac:dyDescent="0.3">
      <c r="A173" s="393"/>
      <c r="B173" s="393"/>
      <c r="C173" s="393"/>
      <c r="D173" s="393"/>
      <c r="E173" s="393"/>
      <c r="F173" s="393"/>
      <c r="G173" s="393"/>
    </row>
    <row r="174" spans="1:7" ht="21.9" customHeight="1" x14ac:dyDescent="0.3">
      <c r="A174" s="393"/>
      <c r="B174" s="393"/>
      <c r="C174" s="393"/>
      <c r="D174" s="393"/>
      <c r="E174" s="393"/>
      <c r="F174" s="393"/>
      <c r="G174" s="393"/>
    </row>
    <row r="175" spans="1:7" ht="21.9" customHeight="1" x14ac:dyDescent="0.3">
      <c r="A175" s="393"/>
      <c r="B175" s="393"/>
      <c r="C175" s="393"/>
      <c r="D175" s="393"/>
      <c r="E175" s="393"/>
      <c r="F175" s="393"/>
      <c r="G175" s="393"/>
    </row>
    <row r="176" spans="1:7" ht="21.9" customHeight="1" x14ac:dyDescent="0.3">
      <c r="A176" s="393"/>
      <c r="B176" s="393"/>
      <c r="C176" s="393"/>
      <c r="D176" s="393"/>
      <c r="E176" s="393"/>
      <c r="F176" s="393"/>
      <c r="G176" s="393"/>
    </row>
    <row r="177" spans="1:7" ht="21.9" customHeight="1" x14ac:dyDescent="0.3">
      <c r="A177" s="393"/>
      <c r="B177" s="393"/>
      <c r="C177" s="393"/>
      <c r="D177" s="393"/>
      <c r="E177" s="393"/>
      <c r="F177" s="393"/>
      <c r="G177" s="393"/>
    </row>
    <row r="178" spans="1:7" ht="21.9" customHeight="1" x14ac:dyDescent="0.3">
      <c r="A178" s="393"/>
      <c r="B178" s="393"/>
      <c r="C178" s="393"/>
      <c r="D178" s="393"/>
      <c r="E178" s="393"/>
      <c r="F178" s="393"/>
      <c r="G178" s="393"/>
    </row>
    <row r="179" spans="1:7" ht="21.9" customHeight="1" x14ac:dyDescent="0.3">
      <c r="A179" s="393"/>
      <c r="B179" s="393"/>
      <c r="C179" s="393"/>
      <c r="D179" s="393"/>
      <c r="E179" s="393"/>
      <c r="F179" s="393"/>
      <c r="G179" s="393"/>
    </row>
    <row r="180" spans="1:7" ht="21.9" customHeight="1" x14ac:dyDescent="0.3">
      <c r="A180" s="393"/>
      <c r="B180" s="393"/>
      <c r="C180" s="393"/>
      <c r="D180" s="393"/>
      <c r="E180" s="393"/>
      <c r="F180" s="393"/>
      <c r="G180" s="393"/>
    </row>
    <row r="181" spans="1:7" ht="21.9" customHeight="1" x14ac:dyDescent="0.3">
      <c r="A181" s="393"/>
      <c r="B181" s="393"/>
      <c r="C181" s="393"/>
      <c r="D181" s="393"/>
      <c r="E181" s="393"/>
      <c r="F181" s="393"/>
      <c r="G181" s="393"/>
    </row>
    <row r="182" spans="1:7" ht="21.9" customHeight="1" x14ac:dyDescent="0.3">
      <c r="A182" s="393"/>
      <c r="B182" s="393"/>
      <c r="C182" s="393"/>
      <c r="D182" s="393"/>
      <c r="E182" s="393"/>
      <c r="F182" s="393"/>
      <c r="G182" s="393"/>
    </row>
    <row r="183" spans="1:7" ht="21.9" customHeight="1" x14ac:dyDescent="0.3">
      <c r="A183" s="393"/>
      <c r="B183" s="393"/>
      <c r="C183" s="393"/>
      <c r="D183" s="393"/>
      <c r="E183" s="393"/>
      <c r="F183" s="393"/>
      <c r="G183" s="393"/>
    </row>
    <row r="184" spans="1:7" ht="21.9" customHeight="1" x14ac:dyDescent="0.3">
      <c r="A184" s="393"/>
      <c r="B184" s="393"/>
      <c r="C184" s="393"/>
      <c r="D184" s="393"/>
      <c r="E184" s="393"/>
      <c r="F184" s="393"/>
      <c r="G184" s="393"/>
    </row>
    <row r="185" spans="1:7" ht="21.9" customHeight="1" x14ac:dyDescent="0.3">
      <c r="A185" s="393"/>
      <c r="B185" s="393"/>
      <c r="C185" s="393"/>
      <c r="D185" s="393"/>
      <c r="E185" s="393"/>
      <c r="F185" s="393"/>
      <c r="G185" s="393"/>
    </row>
    <row r="186" spans="1:7" ht="21.9" customHeight="1" x14ac:dyDescent="0.3">
      <c r="A186" s="393"/>
      <c r="B186" s="393"/>
      <c r="C186" s="393"/>
      <c r="D186" s="393"/>
      <c r="E186" s="393"/>
      <c r="F186" s="393"/>
      <c r="G186" s="393"/>
    </row>
    <row r="187" spans="1:7" ht="21.9" customHeight="1" x14ac:dyDescent="0.3">
      <c r="A187" s="393"/>
      <c r="B187" s="393"/>
      <c r="C187" s="393"/>
      <c r="D187" s="393"/>
      <c r="E187" s="393"/>
      <c r="F187" s="393"/>
      <c r="G187" s="393"/>
    </row>
    <row r="188" spans="1:7" ht="21.9" customHeight="1" x14ac:dyDescent="0.3">
      <c r="A188" s="393"/>
      <c r="B188" s="393"/>
      <c r="C188" s="393"/>
      <c r="D188" s="393"/>
      <c r="E188" s="393"/>
      <c r="F188" s="393"/>
      <c r="G188" s="393"/>
    </row>
    <row r="189" spans="1:7" ht="21.9" customHeight="1" x14ac:dyDescent="0.3">
      <c r="A189" s="393"/>
      <c r="B189" s="393"/>
      <c r="C189" s="393"/>
      <c r="D189" s="393"/>
      <c r="E189" s="393"/>
      <c r="F189" s="393"/>
      <c r="G189" s="393"/>
    </row>
    <row r="190" spans="1:7" ht="21.9" customHeight="1" x14ac:dyDescent="0.3">
      <c r="A190" s="393"/>
      <c r="B190" s="393"/>
      <c r="C190" s="393"/>
      <c r="D190" s="393"/>
      <c r="E190" s="393"/>
      <c r="F190" s="393"/>
      <c r="G190" s="393"/>
    </row>
    <row r="191" spans="1:7" ht="21.9" customHeight="1" x14ac:dyDescent="0.3">
      <c r="A191" s="393"/>
      <c r="B191" s="393"/>
      <c r="C191" s="393"/>
      <c r="D191" s="393"/>
      <c r="E191" s="393"/>
      <c r="F191" s="393"/>
      <c r="G191" s="393"/>
    </row>
  </sheetData>
  <mergeCells count="2">
    <mergeCell ref="A1:G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indexed="42"/>
  </sheetPr>
  <dimension ref="A1:Q156"/>
  <sheetViews>
    <sheetView showGridLines="0" showZeros="0" workbookViewId="0">
      <pane ySplit="6" topLeftCell="A7" activePane="bottomLeft" state="frozen"/>
      <selection activeCell="C12" sqref="C12"/>
      <selection pane="bottomLeft" activeCell="U1" sqref="U1"/>
    </sheetView>
  </sheetViews>
  <sheetFormatPr defaultRowHeight="13.2" x14ac:dyDescent="0.25"/>
  <cols>
    <col min="1" max="1" width="3.88671875" customWidth="1"/>
    <col min="2" max="2" width="13" customWidth="1"/>
    <col min="3" max="3" width="14.33203125" customWidth="1"/>
    <col min="4" max="4" width="68.77734375" style="40" bestFit="1" customWidth="1"/>
    <col min="5" max="5" width="10.5546875" style="358" customWidth="1"/>
    <col min="6" max="6" width="6.109375" style="92" hidden="1" customWidth="1"/>
    <col min="7" max="7" width="28.664062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73" t="str">
        <f>Altalanos!$A$6</f>
        <v>Diákolimpia</v>
      </c>
      <c r="B1" s="86"/>
      <c r="C1" s="86"/>
      <c r="D1" s="269"/>
      <c r="E1" s="289" t="s">
        <v>109</v>
      </c>
      <c r="F1" s="106"/>
      <c r="G1" s="280"/>
      <c r="H1" s="87"/>
      <c r="I1" s="87"/>
      <c r="J1" s="281"/>
      <c r="K1" s="281"/>
      <c r="L1" s="281"/>
      <c r="M1" s="281"/>
      <c r="N1" s="281"/>
      <c r="O1" s="281"/>
      <c r="P1" s="281"/>
      <c r="Q1" s="282"/>
    </row>
    <row r="2" spans="1:17" ht="13.8" thickBot="1" x14ac:dyDescent="0.3">
      <c r="B2" s="88" t="s">
        <v>108</v>
      </c>
      <c r="C2" s="88" t="str">
        <f>Altalanos!$A$8</f>
        <v>5 lány A elo</v>
      </c>
      <c r="D2" s="106"/>
      <c r="E2" s="289" t="s">
        <v>91</v>
      </c>
      <c r="F2" s="93"/>
      <c r="G2" s="93"/>
      <c r="H2" s="350"/>
      <c r="I2" s="350"/>
      <c r="J2" s="87"/>
      <c r="K2" s="87"/>
      <c r="L2" s="87"/>
      <c r="M2" s="87"/>
      <c r="N2" s="100"/>
      <c r="O2" s="81"/>
      <c r="P2" s="81"/>
      <c r="Q2" s="100"/>
    </row>
    <row r="3" spans="1:17" s="2" customFormat="1" ht="13.8" thickBot="1" x14ac:dyDescent="0.3">
      <c r="A3" s="344" t="s">
        <v>107</v>
      </c>
      <c r="B3" s="348"/>
      <c r="C3" s="348"/>
      <c r="D3" s="348"/>
      <c r="E3" s="348"/>
      <c r="F3" s="348"/>
      <c r="G3" s="348"/>
      <c r="H3" s="348"/>
      <c r="I3" s="349"/>
      <c r="J3" s="101"/>
      <c r="K3" s="107"/>
      <c r="L3" s="107"/>
      <c r="M3" s="107"/>
      <c r="N3" s="321" t="s">
        <v>90</v>
      </c>
      <c r="O3" s="102"/>
      <c r="P3" s="108"/>
      <c r="Q3" s="290"/>
    </row>
    <row r="4" spans="1:17" s="2" customFormat="1" x14ac:dyDescent="0.25">
      <c r="A4" s="50" t="s">
        <v>81</v>
      </c>
      <c r="B4" s="50"/>
      <c r="C4" s="48" t="s">
        <v>78</v>
      </c>
      <c r="D4" s="50" t="s">
        <v>86</v>
      </c>
      <c r="E4" s="82"/>
      <c r="G4" s="109"/>
      <c r="H4" s="360" t="s">
        <v>87</v>
      </c>
      <c r="I4" s="354"/>
      <c r="J4" s="110"/>
      <c r="K4" s="111"/>
      <c r="L4" s="111"/>
      <c r="M4" s="111"/>
      <c r="N4" s="110"/>
      <c r="O4" s="291"/>
      <c r="P4" s="291"/>
      <c r="Q4" s="112"/>
    </row>
    <row r="5" spans="1:17" s="2" customFormat="1" ht="13.8" thickBot="1" x14ac:dyDescent="0.3">
      <c r="A5" s="283" t="str">
        <f>Altalanos!$A$10</f>
        <v>2024.05.27-06.01.</v>
      </c>
      <c r="B5" s="283"/>
      <c r="C5" s="89" t="str">
        <f>Altalanos!$C$10</f>
        <v>Balatonboglár</v>
      </c>
      <c r="D5" s="90" t="str">
        <f>Altalanos!$D$10</f>
        <v xml:space="preserve">  </v>
      </c>
      <c r="E5" s="90"/>
      <c r="F5" s="90"/>
      <c r="G5" s="90"/>
      <c r="H5" s="314" t="str">
        <f>Altalanos!$E$10</f>
        <v>Rákóczi Andrea</v>
      </c>
      <c r="I5" s="361"/>
      <c r="J5" s="113"/>
      <c r="K5" s="83"/>
      <c r="L5" s="83"/>
      <c r="M5" s="83"/>
      <c r="N5" s="113"/>
      <c r="O5" s="90"/>
      <c r="P5" s="90"/>
      <c r="Q5" s="363"/>
    </row>
    <row r="6" spans="1:17" ht="30" customHeight="1" thickBot="1" x14ac:dyDescent="0.3">
      <c r="A6" s="272" t="s">
        <v>92</v>
      </c>
      <c r="B6" s="103" t="s">
        <v>84</v>
      </c>
      <c r="C6" s="103" t="s">
        <v>85</v>
      </c>
      <c r="D6" s="103" t="s">
        <v>88</v>
      </c>
      <c r="E6" s="104" t="s">
        <v>89</v>
      </c>
      <c r="F6" s="104" t="s">
        <v>93</v>
      </c>
      <c r="G6" s="104" t="s">
        <v>146</v>
      </c>
      <c r="H6" s="351" t="s">
        <v>94</v>
      </c>
      <c r="I6" s="352"/>
      <c r="J6" s="275" t="s">
        <v>73</v>
      </c>
      <c r="K6" s="105" t="s">
        <v>71</v>
      </c>
      <c r="L6" s="277" t="s">
        <v>1</v>
      </c>
      <c r="M6" s="251" t="s">
        <v>72</v>
      </c>
      <c r="N6" s="305" t="s">
        <v>106</v>
      </c>
      <c r="O6" s="287" t="s">
        <v>95</v>
      </c>
      <c r="P6" s="288" t="s">
        <v>2</v>
      </c>
      <c r="Q6" s="104" t="s">
        <v>96</v>
      </c>
    </row>
    <row r="7" spans="1:17" s="11" customFormat="1" ht="18.899999999999999" customHeight="1" x14ac:dyDescent="0.3">
      <c r="A7" s="279">
        <v>1</v>
      </c>
      <c r="B7" s="368" t="s">
        <v>338</v>
      </c>
      <c r="C7" s="368" t="s">
        <v>339</v>
      </c>
      <c r="D7" s="369" t="s">
        <v>340</v>
      </c>
      <c r="E7" s="292"/>
      <c r="F7" s="345"/>
      <c r="G7" s="346"/>
      <c r="H7" s="96"/>
      <c r="I7" s="96"/>
      <c r="J7" s="276"/>
      <c r="K7" s="274"/>
      <c r="L7" s="278"/>
      <c r="M7" s="274"/>
      <c r="N7" s="270"/>
      <c r="O7" s="96">
        <v>1</v>
      </c>
      <c r="P7" s="114"/>
      <c r="Q7" s="97"/>
    </row>
    <row r="8" spans="1:17" s="11" customFormat="1" ht="18.899999999999999" customHeight="1" x14ac:dyDescent="0.3">
      <c r="A8" s="279">
        <v>2</v>
      </c>
      <c r="B8" s="380" t="s">
        <v>299</v>
      </c>
      <c r="C8" s="368" t="s">
        <v>300</v>
      </c>
      <c r="D8" s="369" t="s">
        <v>301</v>
      </c>
      <c r="E8" s="292"/>
      <c r="F8" s="347"/>
      <c r="G8" s="312"/>
      <c r="H8" s="96"/>
      <c r="I8" s="96"/>
      <c r="J8" s="276"/>
      <c r="K8" s="274"/>
      <c r="L8" s="278"/>
      <c r="M8" s="274"/>
      <c r="N8" s="270"/>
      <c r="O8" s="96">
        <v>4</v>
      </c>
      <c r="P8" s="114"/>
      <c r="Q8" s="97"/>
    </row>
    <row r="9" spans="1:17" s="11" customFormat="1" ht="18.899999999999999" customHeight="1" x14ac:dyDescent="0.3">
      <c r="A9" s="279">
        <v>3</v>
      </c>
      <c r="B9" s="368" t="s">
        <v>295</v>
      </c>
      <c r="C9" s="368" t="s">
        <v>296</v>
      </c>
      <c r="D9" s="369" t="s">
        <v>242</v>
      </c>
      <c r="E9" s="292"/>
      <c r="F9" s="347"/>
      <c r="G9" s="312"/>
      <c r="H9" s="96"/>
      <c r="I9" s="96"/>
      <c r="J9" s="276"/>
      <c r="K9" s="274"/>
      <c r="L9" s="278"/>
      <c r="M9" s="274"/>
      <c r="N9" s="270"/>
      <c r="O9" s="96">
        <v>6</v>
      </c>
      <c r="P9" s="356"/>
      <c r="Q9" s="306"/>
    </row>
    <row r="10" spans="1:17" s="11" customFormat="1" ht="18.899999999999999" customHeight="1" x14ac:dyDescent="0.25">
      <c r="A10" s="279">
        <v>4</v>
      </c>
      <c r="B10" s="372" t="s">
        <v>270</v>
      </c>
      <c r="C10" s="372" t="s">
        <v>302</v>
      </c>
      <c r="D10" s="372" t="s">
        <v>303</v>
      </c>
      <c r="E10" s="292"/>
      <c r="F10" s="347"/>
      <c r="G10" s="312"/>
      <c r="H10" s="96"/>
      <c r="I10" s="96"/>
      <c r="J10" s="276"/>
      <c r="K10" s="274"/>
      <c r="L10" s="278"/>
      <c r="M10" s="274"/>
      <c r="N10" s="270"/>
      <c r="O10" s="96">
        <v>13</v>
      </c>
      <c r="P10" s="355"/>
      <c r="Q10" s="353"/>
    </row>
    <row r="11" spans="1:17" s="11" customFormat="1" ht="18.899999999999999" customHeight="1" x14ac:dyDescent="0.3">
      <c r="A11" s="279">
        <v>5</v>
      </c>
      <c r="B11" s="368" t="s">
        <v>261</v>
      </c>
      <c r="C11" s="368" t="s">
        <v>297</v>
      </c>
      <c r="D11" s="368" t="s">
        <v>298</v>
      </c>
      <c r="E11" s="292"/>
      <c r="F11" s="347"/>
      <c r="G11" s="312"/>
      <c r="H11" s="96"/>
      <c r="I11" s="96"/>
      <c r="J11" s="276"/>
      <c r="K11" s="274"/>
      <c r="L11" s="278"/>
      <c r="M11" s="274"/>
      <c r="N11" s="270"/>
      <c r="O11" s="96">
        <v>15</v>
      </c>
      <c r="P11" s="355"/>
      <c r="Q11" s="353"/>
    </row>
    <row r="12" spans="1:17" s="11" customFormat="1" ht="18.899999999999999" customHeight="1" x14ac:dyDescent="0.3">
      <c r="A12" s="279">
        <v>6</v>
      </c>
      <c r="B12" s="368" t="s">
        <v>341</v>
      </c>
      <c r="C12" s="368" t="s">
        <v>342</v>
      </c>
      <c r="D12" s="368" t="s">
        <v>291</v>
      </c>
      <c r="E12" s="292"/>
      <c r="F12" s="347"/>
      <c r="G12" s="312"/>
      <c r="H12" s="96"/>
      <c r="I12" s="96"/>
      <c r="J12" s="276"/>
      <c r="K12" s="274"/>
      <c r="L12" s="278"/>
      <c r="M12" s="274"/>
      <c r="N12" s="270"/>
      <c r="O12" s="96">
        <v>21</v>
      </c>
      <c r="P12" s="355"/>
      <c r="Q12" s="353"/>
    </row>
    <row r="13" spans="1:17" s="11" customFormat="1" ht="18.899999999999999" customHeight="1" x14ac:dyDescent="0.3">
      <c r="A13" s="279">
        <v>7</v>
      </c>
      <c r="B13" s="368" t="s">
        <v>326</v>
      </c>
      <c r="C13" s="368" t="s">
        <v>327</v>
      </c>
      <c r="D13" s="368" t="s">
        <v>328</v>
      </c>
      <c r="E13" s="292"/>
      <c r="F13" s="347"/>
      <c r="G13" s="312"/>
      <c r="H13" s="96"/>
      <c r="I13" s="96"/>
      <c r="J13" s="276"/>
      <c r="K13" s="274"/>
      <c r="L13" s="278"/>
      <c r="M13" s="274"/>
      <c r="N13" s="270"/>
      <c r="O13" s="96">
        <v>29</v>
      </c>
      <c r="P13" s="355"/>
      <c r="Q13" s="353"/>
    </row>
    <row r="14" spans="1:17" s="11" customFormat="1" ht="18.899999999999999" customHeight="1" x14ac:dyDescent="0.3">
      <c r="A14" s="279">
        <v>8</v>
      </c>
      <c r="B14" s="368" t="s">
        <v>343</v>
      </c>
      <c r="C14" s="368" t="s">
        <v>344</v>
      </c>
      <c r="D14" s="377" t="s">
        <v>345</v>
      </c>
      <c r="E14" s="292"/>
      <c r="F14" s="347"/>
      <c r="G14" s="312"/>
      <c r="H14" s="96"/>
      <c r="I14" s="96"/>
      <c r="J14" s="276"/>
      <c r="K14" s="274"/>
      <c r="L14" s="278"/>
      <c r="M14" s="274"/>
      <c r="N14" s="270"/>
      <c r="O14" s="96">
        <v>32</v>
      </c>
      <c r="P14" s="355"/>
      <c r="Q14" s="353"/>
    </row>
    <row r="15" spans="1:17" s="11" customFormat="1" ht="18.899999999999999" customHeight="1" x14ac:dyDescent="0.3">
      <c r="A15" s="279">
        <v>9</v>
      </c>
      <c r="B15" s="368" t="s">
        <v>315</v>
      </c>
      <c r="C15" s="372" t="s">
        <v>316</v>
      </c>
      <c r="D15" s="372" t="s">
        <v>317</v>
      </c>
      <c r="E15" s="292"/>
      <c r="F15" s="97"/>
      <c r="G15" s="97"/>
      <c r="H15" s="96"/>
      <c r="I15" s="96"/>
      <c r="J15" s="276"/>
      <c r="K15" s="274"/>
      <c r="L15" s="278"/>
      <c r="M15" s="311"/>
      <c r="N15" s="270"/>
      <c r="O15" s="96">
        <v>33</v>
      </c>
      <c r="P15" s="97"/>
      <c r="Q15" s="97"/>
    </row>
    <row r="16" spans="1:17" s="11" customFormat="1" ht="18.899999999999999" customHeight="1" x14ac:dyDescent="0.3">
      <c r="A16" s="279">
        <v>10</v>
      </c>
      <c r="B16" s="383" t="s">
        <v>304</v>
      </c>
      <c r="C16" s="383" t="s">
        <v>305</v>
      </c>
      <c r="D16" s="387" t="s">
        <v>306</v>
      </c>
      <c r="E16" s="292"/>
      <c r="F16" s="97"/>
      <c r="G16" s="97"/>
      <c r="H16" s="96"/>
      <c r="I16" s="96"/>
      <c r="J16" s="276"/>
      <c r="K16" s="274"/>
      <c r="L16" s="278"/>
      <c r="M16" s="311"/>
      <c r="N16" s="270"/>
      <c r="O16" s="96">
        <v>38</v>
      </c>
      <c r="P16" s="114"/>
      <c r="Q16" s="97"/>
    </row>
    <row r="17" spans="1:17" s="11" customFormat="1" ht="18.899999999999999" customHeight="1" x14ac:dyDescent="0.25">
      <c r="A17" s="279">
        <v>11</v>
      </c>
      <c r="B17" s="385" t="s">
        <v>318</v>
      </c>
      <c r="C17" s="385" t="s">
        <v>319</v>
      </c>
      <c r="D17" s="386"/>
      <c r="E17" s="292"/>
      <c r="F17" s="97"/>
      <c r="G17" s="97"/>
      <c r="H17" s="96"/>
      <c r="I17" s="96"/>
      <c r="J17" s="276"/>
      <c r="K17" s="274"/>
      <c r="L17" s="278"/>
      <c r="M17" s="311"/>
      <c r="N17" s="270"/>
      <c r="O17" s="96">
        <v>39</v>
      </c>
      <c r="P17" s="114"/>
      <c r="Q17" s="97"/>
    </row>
    <row r="18" spans="1:17" s="11" customFormat="1" ht="18.899999999999999" customHeight="1" x14ac:dyDescent="0.3">
      <c r="A18" s="279">
        <v>12</v>
      </c>
      <c r="B18" s="368" t="s">
        <v>307</v>
      </c>
      <c r="C18" s="368" t="s">
        <v>308</v>
      </c>
      <c r="D18" s="377" t="s">
        <v>309</v>
      </c>
      <c r="E18" s="292"/>
      <c r="F18" s="97"/>
      <c r="G18" s="97"/>
      <c r="H18" s="96"/>
      <c r="I18" s="96"/>
      <c r="J18" s="276"/>
      <c r="K18" s="274"/>
      <c r="L18" s="278"/>
      <c r="M18" s="311"/>
      <c r="N18" s="270"/>
      <c r="O18" s="96">
        <v>40</v>
      </c>
      <c r="P18" s="114"/>
      <c r="Q18" s="97"/>
    </row>
    <row r="19" spans="1:17" s="11" customFormat="1" ht="18.899999999999999" customHeight="1" x14ac:dyDescent="0.3">
      <c r="A19" s="279">
        <v>13</v>
      </c>
      <c r="B19" s="368" t="s">
        <v>320</v>
      </c>
      <c r="C19" s="368" t="s">
        <v>321</v>
      </c>
      <c r="D19" s="368" t="s">
        <v>322</v>
      </c>
      <c r="E19" s="292"/>
      <c r="F19" s="97"/>
      <c r="G19" s="97"/>
      <c r="H19" s="96"/>
      <c r="I19" s="96"/>
      <c r="J19" s="276"/>
      <c r="K19" s="274"/>
      <c r="L19" s="278"/>
      <c r="M19" s="311"/>
      <c r="N19" s="270"/>
      <c r="O19" s="96">
        <v>44</v>
      </c>
      <c r="P19" s="114"/>
      <c r="Q19" s="97"/>
    </row>
    <row r="20" spans="1:17" s="11" customFormat="1" ht="18.899999999999999" customHeight="1" x14ac:dyDescent="0.25">
      <c r="A20" s="279">
        <v>14</v>
      </c>
      <c r="B20" s="384" t="s">
        <v>332</v>
      </c>
      <c r="C20" s="372" t="s">
        <v>333</v>
      </c>
      <c r="D20" s="384" t="s">
        <v>334</v>
      </c>
      <c r="E20" s="292"/>
      <c r="F20" s="97"/>
      <c r="G20" s="97"/>
      <c r="H20" s="96"/>
      <c r="I20" s="96"/>
      <c r="J20" s="276"/>
      <c r="K20" s="274"/>
      <c r="L20" s="278"/>
      <c r="M20" s="311"/>
      <c r="N20" s="270"/>
      <c r="O20" s="96">
        <v>46</v>
      </c>
      <c r="P20" s="114"/>
      <c r="Q20" s="97"/>
    </row>
    <row r="21" spans="1:17" s="11" customFormat="1" ht="18.899999999999999" customHeight="1" x14ac:dyDescent="0.3">
      <c r="A21" s="279">
        <v>15</v>
      </c>
      <c r="B21" s="368" t="s">
        <v>323</v>
      </c>
      <c r="C21" s="368" t="s">
        <v>324</v>
      </c>
      <c r="D21" s="368" t="s">
        <v>325</v>
      </c>
      <c r="E21" s="292"/>
      <c r="F21" s="97"/>
      <c r="G21" s="97"/>
      <c r="H21" s="96"/>
      <c r="I21" s="96"/>
      <c r="J21" s="276"/>
      <c r="K21" s="274"/>
      <c r="L21" s="278"/>
      <c r="M21" s="311"/>
      <c r="N21" s="270"/>
      <c r="O21" s="96">
        <v>47</v>
      </c>
      <c r="P21" s="114"/>
      <c r="Q21" s="97"/>
    </row>
    <row r="22" spans="1:17" s="11" customFormat="1" ht="18.899999999999999" customHeight="1" x14ac:dyDescent="0.3">
      <c r="A22" s="279">
        <v>16</v>
      </c>
      <c r="B22" s="368" t="s">
        <v>313</v>
      </c>
      <c r="C22" s="368" t="s">
        <v>314</v>
      </c>
      <c r="D22" s="368" t="s">
        <v>231</v>
      </c>
      <c r="E22" s="292"/>
      <c r="F22" s="97"/>
      <c r="G22" s="97"/>
      <c r="H22" s="96"/>
      <c r="I22" s="96"/>
      <c r="J22" s="276"/>
      <c r="K22" s="274"/>
      <c r="L22" s="278"/>
      <c r="M22" s="311"/>
      <c r="N22" s="270"/>
      <c r="O22" s="96">
        <v>54</v>
      </c>
      <c r="P22" s="114"/>
      <c r="Q22" s="97"/>
    </row>
    <row r="23" spans="1:17" s="11" customFormat="1" ht="18.899999999999999" customHeight="1" x14ac:dyDescent="0.3">
      <c r="A23" s="279">
        <v>17</v>
      </c>
      <c r="B23" s="368" t="s">
        <v>418</v>
      </c>
      <c r="C23" s="368" t="s">
        <v>419</v>
      </c>
      <c r="D23" s="386"/>
      <c r="E23" s="292"/>
      <c r="F23" s="97"/>
      <c r="G23" s="97"/>
      <c r="H23" s="96"/>
      <c r="I23" s="96"/>
      <c r="J23" s="276"/>
      <c r="K23" s="274"/>
      <c r="L23" s="278"/>
      <c r="M23" s="311"/>
      <c r="N23" s="270"/>
      <c r="O23" s="96">
        <v>69</v>
      </c>
      <c r="P23" s="114"/>
      <c r="Q23" s="97"/>
    </row>
    <row r="24" spans="1:17" s="11" customFormat="1" ht="18.899999999999999" customHeight="1" x14ac:dyDescent="0.3">
      <c r="A24" s="279">
        <v>18</v>
      </c>
      <c r="B24" s="368" t="s">
        <v>329</v>
      </c>
      <c r="C24" s="368" t="s">
        <v>330</v>
      </c>
      <c r="D24" s="368" t="s">
        <v>331</v>
      </c>
      <c r="E24" s="292"/>
      <c r="F24" s="97"/>
      <c r="G24" s="97"/>
      <c r="H24" s="96"/>
      <c r="I24" s="96"/>
      <c r="J24" s="276"/>
      <c r="K24" s="274"/>
      <c r="L24" s="278"/>
      <c r="M24" s="311"/>
      <c r="N24" s="270"/>
      <c r="O24" s="96">
        <v>71</v>
      </c>
      <c r="P24" s="114"/>
      <c r="Q24" s="97"/>
    </row>
    <row r="25" spans="1:17" s="11" customFormat="1" ht="18.899999999999999" customHeight="1" x14ac:dyDescent="0.3">
      <c r="A25" s="279">
        <v>19</v>
      </c>
      <c r="B25" s="368" t="s">
        <v>310</v>
      </c>
      <c r="C25" s="368" t="s">
        <v>311</v>
      </c>
      <c r="D25" s="377" t="s">
        <v>312</v>
      </c>
      <c r="E25" s="292"/>
      <c r="F25" s="97"/>
      <c r="G25" s="97"/>
      <c r="H25" s="96"/>
      <c r="I25" s="96"/>
      <c r="J25" s="276"/>
      <c r="K25" s="274"/>
      <c r="L25" s="278"/>
      <c r="M25" s="311"/>
      <c r="N25" s="270"/>
      <c r="O25" s="96">
        <v>72</v>
      </c>
      <c r="P25" s="114"/>
      <c r="Q25" s="97"/>
    </row>
    <row r="26" spans="1:17" s="11" customFormat="1" ht="18.899999999999999" customHeight="1" x14ac:dyDescent="0.3">
      <c r="A26" s="279">
        <v>20</v>
      </c>
      <c r="B26" s="383" t="s">
        <v>335</v>
      </c>
      <c r="C26" s="383" t="s">
        <v>336</v>
      </c>
      <c r="D26" s="387" t="s">
        <v>337</v>
      </c>
      <c r="E26" s="292"/>
      <c r="F26" s="97"/>
      <c r="G26" s="97"/>
      <c r="H26" s="96"/>
      <c r="I26" s="96"/>
      <c r="J26" s="276"/>
      <c r="K26" s="274"/>
      <c r="L26" s="278"/>
      <c r="M26" s="311"/>
      <c r="N26" s="270"/>
      <c r="O26" s="96">
        <v>83</v>
      </c>
      <c r="P26" s="114"/>
      <c r="Q26" s="97"/>
    </row>
    <row r="27" spans="1:17" s="11" customFormat="1" ht="18.899999999999999" customHeight="1" x14ac:dyDescent="0.25">
      <c r="A27" s="279">
        <v>21</v>
      </c>
      <c r="B27" s="95"/>
      <c r="C27" s="95"/>
      <c r="D27" s="96"/>
      <c r="E27" s="292"/>
      <c r="F27" s="97"/>
      <c r="G27" s="97"/>
      <c r="H27" s="96"/>
      <c r="I27" s="96"/>
      <c r="J27" s="276"/>
      <c r="K27" s="274"/>
      <c r="L27" s="278"/>
      <c r="M27" s="311"/>
      <c r="N27" s="270"/>
      <c r="O27" s="96"/>
      <c r="P27" s="114"/>
      <c r="Q27" s="97"/>
    </row>
    <row r="28" spans="1:17" s="11" customFormat="1" ht="18.899999999999999" customHeight="1" x14ac:dyDescent="0.25">
      <c r="A28" s="279">
        <v>22</v>
      </c>
      <c r="B28" s="95"/>
      <c r="C28" s="95"/>
      <c r="D28" s="96"/>
      <c r="E28" s="364"/>
      <c r="F28" s="362"/>
      <c r="G28" s="306"/>
      <c r="H28" s="96"/>
      <c r="I28" s="96"/>
      <c r="J28" s="276"/>
      <c r="K28" s="274"/>
      <c r="L28" s="278"/>
      <c r="M28" s="311"/>
      <c r="N28" s="270"/>
      <c r="O28" s="96"/>
      <c r="P28" s="114"/>
      <c r="Q28" s="97"/>
    </row>
    <row r="29" spans="1:17" s="11" customFormat="1" ht="18.899999999999999" customHeight="1" x14ac:dyDescent="0.25">
      <c r="A29" s="279">
        <v>23</v>
      </c>
      <c r="B29" s="95"/>
      <c r="C29" s="95"/>
      <c r="D29" s="96"/>
      <c r="E29" s="365"/>
      <c r="F29" s="97"/>
      <c r="G29" s="97"/>
      <c r="H29" s="96"/>
      <c r="I29" s="96"/>
      <c r="J29" s="276"/>
      <c r="K29" s="274"/>
      <c r="L29" s="278"/>
      <c r="M29" s="311"/>
      <c r="N29" s="270"/>
      <c r="O29" s="96"/>
      <c r="P29" s="114"/>
      <c r="Q29" s="97"/>
    </row>
    <row r="30" spans="1:17" s="11" customFormat="1" ht="18.899999999999999" customHeight="1" x14ac:dyDescent="0.25">
      <c r="A30" s="279">
        <v>24</v>
      </c>
      <c r="B30" s="95"/>
      <c r="C30" s="95"/>
      <c r="D30" s="96"/>
      <c r="E30" s="292"/>
      <c r="F30" s="97"/>
      <c r="G30" s="97"/>
      <c r="H30" s="96"/>
      <c r="I30" s="96"/>
      <c r="J30" s="276"/>
      <c r="K30" s="274"/>
      <c r="L30" s="278"/>
      <c r="M30" s="311"/>
      <c r="N30" s="270"/>
      <c r="O30" s="96"/>
      <c r="P30" s="114"/>
      <c r="Q30" s="97"/>
    </row>
    <row r="31" spans="1:17" s="11" customFormat="1" ht="18.899999999999999" customHeight="1" x14ac:dyDescent="0.25">
      <c r="A31" s="279">
        <v>25</v>
      </c>
      <c r="B31" s="95"/>
      <c r="C31" s="95"/>
      <c r="D31" s="96"/>
      <c r="E31" s="292"/>
      <c r="F31" s="97"/>
      <c r="G31" s="97"/>
      <c r="H31" s="96"/>
      <c r="I31" s="96"/>
      <c r="J31" s="276"/>
      <c r="K31" s="274"/>
      <c r="L31" s="278"/>
      <c r="M31" s="311"/>
      <c r="N31" s="270"/>
      <c r="O31" s="96"/>
      <c r="P31" s="114"/>
      <c r="Q31" s="97"/>
    </row>
    <row r="32" spans="1:17" s="11" customFormat="1" ht="18.899999999999999" customHeight="1" x14ac:dyDescent="0.25">
      <c r="A32" s="279">
        <v>26</v>
      </c>
      <c r="B32" s="95"/>
      <c r="C32" s="95"/>
      <c r="D32" s="96"/>
      <c r="E32" s="359"/>
      <c r="F32" s="97"/>
      <c r="G32" s="97"/>
      <c r="H32" s="96"/>
      <c r="I32" s="96"/>
      <c r="J32" s="276"/>
      <c r="K32" s="274"/>
      <c r="L32" s="278"/>
      <c r="M32" s="311"/>
      <c r="N32" s="270"/>
      <c r="O32" s="96"/>
      <c r="P32" s="114"/>
      <c r="Q32" s="97"/>
    </row>
    <row r="33" spans="1:17" s="11" customFormat="1" ht="18.899999999999999" customHeight="1" x14ac:dyDescent="0.25">
      <c r="A33" s="279">
        <v>27</v>
      </c>
      <c r="B33" s="95"/>
      <c r="C33" s="95"/>
      <c r="D33" s="96"/>
      <c r="E33" s="292"/>
      <c r="F33" s="97"/>
      <c r="G33" s="97"/>
      <c r="H33" s="96"/>
      <c r="I33" s="96"/>
      <c r="J33" s="276"/>
      <c r="K33" s="274"/>
      <c r="L33" s="278"/>
      <c r="M33" s="311"/>
      <c r="N33" s="270"/>
      <c r="O33" s="96"/>
      <c r="P33" s="114"/>
      <c r="Q33" s="97"/>
    </row>
    <row r="34" spans="1:17" s="11" customFormat="1" ht="18.899999999999999" customHeight="1" x14ac:dyDescent="0.25">
      <c r="A34" s="279">
        <v>28</v>
      </c>
      <c r="B34" s="95"/>
      <c r="C34" s="95"/>
      <c r="D34" s="96"/>
      <c r="E34" s="292"/>
      <c r="F34" s="97"/>
      <c r="G34" s="97"/>
      <c r="H34" s="96"/>
      <c r="I34" s="96"/>
      <c r="J34" s="276"/>
      <c r="K34" s="274"/>
      <c r="L34" s="278"/>
      <c r="M34" s="311"/>
      <c r="N34" s="270"/>
      <c r="O34" s="96"/>
      <c r="P34" s="114"/>
      <c r="Q34" s="97"/>
    </row>
    <row r="35" spans="1:17" s="11" customFormat="1" ht="18.899999999999999" customHeight="1" x14ac:dyDescent="0.25">
      <c r="A35" s="279">
        <v>29</v>
      </c>
      <c r="B35" s="95"/>
      <c r="C35" s="95"/>
      <c r="D35" s="96"/>
      <c r="E35" s="292"/>
      <c r="F35" s="97"/>
      <c r="G35" s="97"/>
      <c r="H35" s="96"/>
      <c r="I35" s="96"/>
      <c r="J35" s="276"/>
      <c r="K35" s="274"/>
      <c r="L35" s="278"/>
      <c r="M35" s="311"/>
      <c r="N35" s="270"/>
      <c r="O35" s="96"/>
      <c r="P35" s="114"/>
      <c r="Q35" s="97"/>
    </row>
    <row r="36" spans="1:17" s="11" customFormat="1" ht="18.899999999999999" customHeight="1" x14ac:dyDescent="0.25">
      <c r="A36" s="279">
        <v>30</v>
      </c>
      <c r="B36" s="95"/>
      <c r="C36" s="95"/>
      <c r="D36" s="96"/>
      <c r="E36" s="292"/>
      <c r="F36" s="97"/>
      <c r="G36" s="97"/>
      <c r="H36" s="96"/>
      <c r="I36" s="96"/>
      <c r="J36" s="276"/>
      <c r="K36" s="274"/>
      <c r="L36" s="278"/>
      <c r="M36" s="311"/>
      <c r="N36" s="270"/>
      <c r="O36" s="96"/>
      <c r="P36" s="114"/>
      <c r="Q36" s="97"/>
    </row>
    <row r="37" spans="1:17" s="11" customFormat="1" ht="18.899999999999999" customHeight="1" x14ac:dyDescent="0.25">
      <c r="A37" s="279">
        <v>31</v>
      </c>
      <c r="B37" s="95"/>
      <c r="C37" s="95"/>
      <c r="D37" s="96"/>
      <c r="E37" s="292"/>
      <c r="F37" s="97"/>
      <c r="G37" s="97"/>
      <c r="H37" s="96"/>
      <c r="I37" s="96"/>
      <c r="J37" s="276"/>
      <c r="K37" s="274"/>
      <c r="L37" s="278"/>
      <c r="M37" s="311"/>
      <c r="N37" s="270"/>
      <c r="O37" s="96"/>
      <c r="P37" s="114"/>
      <c r="Q37" s="97"/>
    </row>
    <row r="38" spans="1:17" s="11" customFormat="1" ht="18.899999999999999" customHeight="1" x14ac:dyDescent="0.25">
      <c r="A38" s="279">
        <v>32</v>
      </c>
      <c r="B38" s="95"/>
      <c r="C38" s="95"/>
      <c r="D38" s="96"/>
      <c r="E38" s="292"/>
      <c r="F38" s="97"/>
      <c r="G38" s="97"/>
      <c r="H38" s="347"/>
      <c r="I38" s="312"/>
      <c r="J38" s="276"/>
      <c r="K38" s="274"/>
      <c r="L38" s="278"/>
      <c r="M38" s="311"/>
      <c r="N38" s="270"/>
      <c r="O38" s="97"/>
      <c r="P38" s="114"/>
      <c r="Q38" s="97"/>
    </row>
    <row r="39" spans="1:17" s="11" customFormat="1" ht="18.899999999999999" customHeight="1" x14ac:dyDescent="0.25">
      <c r="A39" s="279">
        <v>33</v>
      </c>
      <c r="B39" s="95"/>
      <c r="C39" s="95"/>
      <c r="D39" s="96"/>
      <c r="E39" s="292"/>
      <c r="F39" s="97"/>
      <c r="G39" s="97"/>
      <c r="H39" s="347"/>
      <c r="I39" s="312"/>
      <c r="J39" s="276"/>
      <c r="K39" s="274"/>
      <c r="L39" s="278"/>
      <c r="M39" s="311"/>
      <c r="N39" s="306"/>
      <c r="O39" s="97"/>
      <c r="P39" s="114"/>
      <c r="Q39" s="97"/>
    </row>
    <row r="40" spans="1:17" s="11" customFormat="1" ht="18.899999999999999" customHeight="1" x14ac:dyDescent="0.25">
      <c r="A40" s="279">
        <v>34</v>
      </c>
      <c r="B40" s="95"/>
      <c r="C40" s="95"/>
      <c r="D40" s="96"/>
      <c r="E40" s="292"/>
      <c r="F40" s="97"/>
      <c r="G40" s="97"/>
      <c r="H40" s="347"/>
      <c r="I40" s="312"/>
      <c r="J40" s="276" t="e">
        <f>IF(AND(Q40="",#REF!&gt;0,#REF!&lt;5),K40,)</f>
        <v>#REF!</v>
      </c>
      <c r="K40" s="274" t="str">
        <f>IF(D40="","ZZZ9",IF(AND(#REF!&gt;0,#REF!&lt;5),D40&amp;#REF!,D40&amp;"9"))</f>
        <v>ZZZ9</v>
      </c>
      <c r="L40" s="278">
        <f t="shared" ref="L40:L71" si="0">IF(Q40="",999,Q40)</f>
        <v>999</v>
      </c>
      <c r="M40" s="311">
        <f t="shared" ref="M40:M71" si="1">IF(P40=999,999,1)</f>
        <v>999</v>
      </c>
      <c r="N40" s="306"/>
      <c r="O40" s="97"/>
      <c r="P40" s="114">
        <f t="shared" ref="P40:P71" si="2">IF(N40="DA",1,IF(N40="WC",2,IF(N40="SE",3,IF(N40="Q",4,IF(N40="LL",5,999)))))</f>
        <v>999</v>
      </c>
      <c r="Q40" s="97"/>
    </row>
    <row r="41" spans="1:17" s="11" customFormat="1" ht="18.899999999999999" customHeight="1" x14ac:dyDescent="0.25">
      <c r="A41" s="279">
        <v>35</v>
      </c>
      <c r="B41" s="95"/>
      <c r="C41" s="95"/>
      <c r="D41" s="96"/>
      <c r="E41" s="292"/>
      <c r="F41" s="97"/>
      <c r="G41" s="97"/>
      <c r="H41" s="347"/>
      <c r="I41" s="312"/>
      <c r="J41" s="276" t="e">
        <f>IF(AND(Q41="",#REF!&gt;0,#REF!&lt;5),K41,)</f>
        <v>#REF!</v>
      </c>
      <c r="K41" s="274" t="str">
        <f>IF(D41="","ZZZ9",IF(AND(#REF!&gt;0,#REF!&lt;5),D41&amp;#REF!,D41&amp;"9"))</f>
        <v>ZZZ9</v>
      </c>
      <c r="L41" s="278">
        <f t="shared" si="0"/>
        <v>999</v>
      </c>
      <c r="M41" s="311">
        <f t="shared" si="1"/>
        <v>999</v>
      </c>
      <c r="N41" s="306"/>
      <c r="O41" s="97"/>
      <c r="P41" s="114">
        <f t="shared" si="2"/>
        <v>999</v>
      </c>
      <c r="Q41" s="97"/>
    </row>
    <row r="42" spans="1:17" s="11" customFormat="1" ht="18.899999999999999" customHeight="1" x14ac:dyDescent="0.25">
      <c r="A42" s="279">
        <v>36</v>
      </c>
      <c r="B42" s="95"/>
      <c r="C42" s="95"/>
      <c r="D42" s="96"/>
      <c r="E42" s="292"/>
      <c r="F42" s="97"/>
      <c r="G42" s="97"/>
      <c r="H42" s="347"/>
      <c r="I42" s="312"/>
      <c r="J42" s="276" t="e">
        <f>IF(AND(Q42="",#REF!&gt;0,#REF!&lt;5),K42,)</f>
        <v>#REF!</v>
      </c>
      <c r="K42" s="274" t="str">
        <f>IF(D42="","ZZZ9",IF(AND(#REF!&gt;0,#REF!&lt;5),D42&amp;#REF!,D42&amp;"9"))</f>
        <v>ZZZ9</v>
      </c>
      <c r="L42" s="278">
        <f t="shared" si="0"/>
        <v>999</v>
      </c>
      <c r="M42" s="311">
        <f t="shared" si="1"/>
        <v>999</v>
      </c>
      <c r="N42" s="306"/>
      <c r="O42" s="97"/>
      <c r="P42" s="114">
        <f t="shared" si="2"/>
        <v>999</v>
      </c>
      <c r="Q42" s="97"/>
    </row>
    <row r="43" spans="1:17" s="11" customFormat="1" ht="18.899999999999999" customHeight="1" x14ac:dyDescent="0.25">
      <c r="A43" s="279">
        <v>37</v>
      </c>
      <c r="B43" s="95"/>
      <c r="C43" s="95"/>
      <c r="D43" s="96"/>
      <c r="E43" s="292"/>
      <c r="F43" s="97"/>
      <c r="G43" s="97"/>
      <c r="H43" s="347"/>
      <c r="I43" s="312"/>
      <c r="J43" s="276" t="e">
        <f>IF(AND(Q43="",#REF!&gt;0,#REF!&lt;5),K43,)</f>
        <v>#REF!</v>
      </c>
      <c r="K43" s="274" t="str">
        <f>IF(D43="","ZZZ9",IF(AND(#REF!&gt;0,#REF!&lt;5),D43&amp;#REF!,D43&amp;"9"))</f>
        <v>ZZZ9</v>
      </c>
      <c r="L43" s="278">
        <f t="shared" si="0"/>
        <v>999</v>
      </c>
      <c r="M43" s="311">
        <f t="shared" si="1"/>
        <v>999</v>
      </c>
      <c r="N43" s="306"/>
      <c r="O43" s="97"/>
      <c r="P43" s="114">
        <f t="shared" si="2"/>
        <v>999</v>
      </c>
      <c r="Q43" s="97"/>
    </row>
    <row r="44" spans="1:17" s="11" customFormat="1" ht="18.899999999999999" customHeight="1" x14ac:dyDescent="0.25">
      <c r="A44" s="279">
        <v>38</v>
      </c>
      <c r="B44" s="95"/>
      <c r="C44" s="95"/>
      <c r="D44" s="96"/>
      <c r="E44" s="292"/>
      <c r="F44" s="97"/>
      <c r="G44" s="97"/>
      <c r="H44" s="347"/>
      <c r="I44" s="312"/>
      <c r="J44" s="276" t="e">
        <f>IF(AND(Q44="",#REF!&gt;0,#REF!&lt;5),K44,)</f>
        <v>#REF!</v>
      </c>
      <c r="K44" s="274" t="str">
        <f>IF(D44="","ZZZ9",IF(AND(#REF!&gt;0,#REF!&lt;5),D44&amp;#REF!,D44&amp;"9"))</f>
        <v>ZZZ9</v>
      </c>
      <c r="L44" s="278">
        <f t="shared" si="0"/>
        <v>999</v>
      </c>
      <c r="M44" s="311">
        <f t="shared" si="1"/>
        <v>999</v>
      </c>
      <c r="N44" s="306"/>
      <c r="O44" s="97"/>
      <c r="P44" s="114">
        <f t="shared" si="2"/>
        <v>999</v>
      </c>
      <c r="Q44" s="97"/>
    </row>
    <row r="45" spans="1:17" s="11" customFormat="1" ht="18.899999999999999" customHeight="1" x14ac:dyDescent="0.25">
      <c r="A45" s="279">
        <v>39</v>
      </c>
      <c r="B45" s="95"/>
      <c r="C45" s="95"/>
      <c r="D45" s="96"/>
      <c r="E45" s="292"/>
      <c r="F45" s="97"/>
      <c r="G45" s="97"/>
      <c r="H45" s="347"/>
      <c r="I45" s="312"/>
      <c r="J45" s="276" t="e">
        <f>IF(AND(Q45="",#REF!&gt;0,#REF!&lt;5),K45,)</f>
        <v>#REF!</v>
      </c>
      <c r="K45" s="274" t="str">
        <f>IF(D45="","ZZZ9",IF(AND(#REF!&gt;0,#REF!&lt;5),D45&amp;#REF!,D45&amp;"9"))</f>
        <v>ZZZ9</v>
      </c>
      <c r="L45" s="278">
        <f t="shared" si="0"/>
        <v>999</v>
      </c>
      <c r="M45" s="311">
        <f t="shared" si="1"/>
        <v>999</v>
      </c>
      <c r="N45" s="306"/>
      <c r="O45" s="97"/>
      <c r="P45" s="114">
        <f t="shared" si="2"/>
        <v>999</v>
      </c>
      <c r="Q45" s="97"/>
    </row>
    <row r="46" spans="1:17" s="11" customFormat="1" ht="18.899999999999999" customHeight="1" x14ac:dyDescent="0.25">
      <c r="A46" s="279">
        <v>40</v>
      </c>
      <c r="B46" s="95"/>
      <c r="C46" s="95"/>
      <c r="D46" s="96"/>
      <c r="E46" s="292"/>
      <c r="F46" s="97"/>
      <c r="G46" s="97"/>
      <c r="H46" s="347"/>
      <c r="I46" s="312"/>
      <c r="J46" s="276" t="e">
        <f>IF(AND(Q46="",#REF!&gt;0,#REF!&lt;5),K46,)</f>
        <v>#REF!</v>
      </c>
      <c r="K46" s="274" t="str">
        <f>IF(D46="","ZZZ9",IF(AND(#REF!&gt;0,#REF!&lt;5),D46&amp;#REF!,D46&amp;"9"))</f>
        <v>ZZZ9</v>
      </c>
      <c r="L46" s="278">
        <f t="shared" si="0"/>
        <v>999</v>
      </c>
      <c r="M46" s="311">
        <f t="shared" si="1"/>
        <v>999</v>
      </c>
      <c r="N46" s="306"/>
      <c r="O46" s="97"/>
      <c r="P46" s="114">
        <f t="shared" si="2"/>
        <v>999</v>
      </c>
      <c r="Q46" s="97"/>
    </row>
    <row r="47" spans="1:17" s="11" customFormat="1" ht="18.899999999999999" customHeight="1" x14ac:dyDescent="0.25">
      <c r="A47" s="279">
        <v>41</v>
      </c>
      <c r="B47" s="95"/>
      <c r="C47" s="95"/>
      <c r="D47" s="96"/>
      <c r="E47" s="292"/>
      <c r="F47" s="97"/>
      <c r="G47" s="97"/>
      <c r="H47" s="347"/>
      <c r="I47" s="312"/>
      <c r="J47" s="276" t="e">
        <f>IF(AND(Q47="",#REF!&gt;0,#REF!&lt;5),K47,)</f>
        <v>#REF!</v>
      </c>
      <c r="K47" s="274" t="str">
        <f>IF(D47="","ZZZ9",IF(AND(#REF!&gt;0,#REF!&lt;5),D47&amp;#REF!,D47&amp;"9"))</f>
        <v>ZZZ9</v>
      </c>
      <c r="L47" s="278">
        <f t="shared" si="0"/>
        <v>999</v>
      </c>
      <c r="M47" s="311">
        <f t="shared" si="1"/>
        <v>999</v>
      </c>
      <c r="N47" s="306"/>
      <c r="O47" s="97"/>
      <c r="P47" s="114">
        <f t="shared" si="2"/>
        <v>999</v>
      </c>
      <c r="Q47" s="97"/>
    </row>
    <row r="48" spans="1:17" s="11" customFormat="1" ht="18.899999999999999" customHeight="1" x14ac:dyDescent="0.25">
      <c r="A48" s="279">
        <v>42</v>
      </c>
      <c r="B48" s="95"/>
      <c r="C48" s="95"/>
      <c r="D48" s="96"/>
      <c r="E48" s="292"/>
      <c r="F48" s="97"/>
      <c r="G48" s="97"/>
      <c r="H48" s="347"/>
      <c r="I48" s="312"/>
      <c r="J48" s="276" t="e">
        <f>IF(AND(Q48="",#REF!&gt;0,#REF!&lt;5),K48,)</f>
        <v>#REF!</v>
      </c>
      <c r="K48" s="274" t="str">
        <f>IF(D48="","ZZZ9",IF(AND(#REF!&gt;0,#REF!&lt;5),D48&amp;#REF!,D48&amp;"9"))</f>
        <v>ZZZ9</v>
      </c>
      <c r="L48" s="278">
        <f t="shared" si="0"/>
        <v>999</v>
      </c>
      <c r="M48" s="311">
        <f t="shared" si="1"/>
        <v>999</v>
      </c>
      <c r="N48" s="306"/>
      <c r="O48" s="97"/>
      <c r="P48" s="114">
        <f t="shared" si="2"/>
        <v>999</v>
      </c>
      <c r="Q48" s="97"/>
    </row>
    <row r="49" spans="1:17" s="11" customFormat="1" ht="18.899999999999999" customHeight="1" x14ac:dyDescent="0.25">
      <c r="A49" s="279">
        <v>43</v>
      </c>
      <c r="B49" s="95"/>
      <c r="C49" s="95"/>
      <c r="D49" s="96"/>
      <c r="E49" s="292"/>
      <c r="F49" s="97"/>
      <c r="G49" s="97"/>
      <c r="H49" s="347"/>
      <c r="I49" s="312"/>
      <c r="J49" s="276" t="e">
        <f>IF(AND(Q49="",#REF!&gt;0,#REF!&lt;5),K49,)</f>
        <v>#REF!</v>
      </c>
      <c r="K49" s="274" t="str">
        <f>IF(D49="","ZZZ9",IF(AND(#REF!&gt;0,#REF!&lt;5),D49&amp;#REF!,D49&amp;"9"))</f>
        <v>ZZZ9</v>
      </c>
      <c r="L49" s="278">
        <f t="shared" si="0"/>
        <v>999</v>
      </c>
      <c r="M49" s="311">
        <f t="shared" si="1"/>
        <v>999</v>
      </c>
      <c r="N49" s="306"/>
      <c r="O49" s="97"/>
      <c r="P49" s="114">
        <f t="shared" si="2"/>
        <v>999</v>
      </c>
      <c r="Q49" s="97"/>
    </row>
    <row r="50" spans="1:17" s="11" customFormat="1" ht="18.899999999999999" customHeight="1" x14ac:dyDescent="0.25">
      <c r="A50" s="279">
        <v>44</v>
      </c>
      <c r="B50" s="95"/>
      <c r="C50" s="95"/>
      <c r="D50" s="96"/>
      <c r="E50" s="292"/>
      <c r="F50" s="97"/>
      <c r="G50" s="97"/>
      <c r="H50" s="347"/>
      <c r="I50" s="312"/>
      <c r="J50" s="276" t="e">
        <f>IF(AND(Q50="",#REF!&gt;0,#REF!&lt;5),K50,)</f>
        <v>#REF!</v>
      </c>
      <c r="K50" s="274" t="str">
        <f>IF(D50="","ZZZ9",IF(AND(#REF!&gt;0,#REF!&lt;5),D50&amp;#REF!,D50&amp;"9"))</f>
        <v>ZZZ9</v>
      </c>
      <c r="L50" s="278">
        <f t="shared" si="0"/>
        <v>999</v>
      </c>
      <c r="M50" s="311">
        <f t="shared" si="1"/>
        <v>999</v>
      </c>
      <c r="N50" s="306"/>
      <c r="O50" s="97"/>
      <c r="P50" s="114">
        <f t="shared" si="2"/>
        <v>999</v>
      </c>
      <c r="Q50" s="97"/>
    </row>
    <row r="51" spans="1:17" s="11" customFormat="1" ht="18.899999999999999" customHeight="1" x14ac:dyDescent="0.25">
      <c r="A51" s="279">
        <v>45</v>
      </c>
      <c r="B51" s="95"/>
      <c r="C51" s="95"/>
      <c r="D51" s="96"/>
      <c r="E51" s="292"/>
      <c r="F51" s="97"/>
      <c r="G51" s="97"/>
      <c r="H51" s="347"/>
      <c r="I51" s="312"/>
      <c r="J51" s="276" t="e">
        <f>IF(AND(Q51="",#REF!&gt;0,#REF!&lt;5),K51,)</f>
        <v>#REF!</v>
      </c>
      <c r="K51" s="274" t="str">
        <f>IF(D51="","ZZZ9",IF(AND(#REF!&gt;0,#REF!&lt;5),D51&amp;#REF!,D51&amp;"9"))</f>
        <v>ZZZ9</v>
      </c>
      <c r="L51" s="278">
        <f t="shared" si="0"/>
        <v>999</v>
      </c>
      <c r="M51" s="311">
        <f t="shared" si="1"/>
        <v>999</v>
      </c>
      <c r="N51" s="306"/>
      <c r="O51" s="97"/>
      <c r="P51" s="114">
        <f t="shared" si="2"/>
        <v>999</v>
      </c>
      <c r="Q51" s="97"/>
    </row>
    <row r="52" spans="1:17" s="11" customFormat="1" ht="18.899999999999999" customHeight="1" x14ac:dyDescent="0.25">
      <c r="A52" s="279">
        <v>46</v>
      </c>
      <c r="B52" s="95"/>
      <c r="C52" s="95"/>
      <c r="D52" s="96"/>
      <c r="E52" s="292"/>
      <c r="F52" s="97"/>
      <c r="G52" s="97"/>
      <c r="H52" s="347"/>
      <c r="I52" s="312"/>
      <c r="J52" s="276" t="e">
        <f>IF(AND(Q52="",#REF!&gt;0,#REF!&lt;5),K52,)</f>
        <v>#REF!</v>
      </c>
      <c r="K52" s="274" t="str">
        <f>IF(D52="","ZZZ9",IF(AND(#REF!&gt;0,#REF!&lt;5),D52&amp;#REF!,D52&amp;"9"))</f>
        <v>ZZZ9</v>
      </c>
      <c r="L52" s="278">
        <f t="shared" si="0"/>
        <v>999</v>
      </c>
      <c r="M52" s="311">
        <f t="shared" si="1"/>
        <v>999</v>
      </c>
      <c r="N52" s="306"/>
      <c r="O52" s="97"/>
      <c r="P52" s="114">
        <f t="shared" si="2"/>
        <v>999</v>
      </c>
      <c r="Q52" s="97"/>
    </row>
    <row r="53" spans="1:17" s="11" customFormat="1" ht="18.899999999999999" customHeight="1" x14ac:dyDescent="0.25">
      <c r="A53" s="279">
        <v>47</v>
      </c>
      <c r="B53" s="95"/>
      <c r="C53" s="95"/>
      <c r="D53" s="96"/>
      <c r="E53" s="292"/>
      <c r="F53" s="97"/>
      <c r="G53" s="97"/>
      <c r="H53" s="347"/>
      <c r="I53" s="312"/>
      <c r="J53" s="276" t="e">
        <f>IF(AND(Q53="",#REF!&gt;0,#REF!&lt;5),K53,)</f>
        <v>#REF!</v>
      </c>
      <c r="K53" s="274" t="str">
        <f>IF(D53="","ZZZ9",IF(AND(#REF!&gt;0,#REF!&lt;5),D53&amp;#REF!,D53&amp;"9"))</f>
        <v>ZZZ9</v>
      </c>
      <c r="L53" s="278">
        <f t="shared" si="0"/>
        <v>999</v>
      </c>
      <c r="M53" s="311">
        <f t="shared" si="1"/>
        <v>999</v>
      </c>
      <c r="N53" s="306"/>
      <c r="O53" s="97"/>
      <c r="P53" s="114">
        <f t="shared" si="2"/>
        <v>999</v>
      </c>
      <c r="Q53" s="97"/>
    </row>
    <row r="54" spans="1:17" s="11" customFormat="1" ht="18.899999999999999" customHeight="1" x14ac:dyDescent="0.25">
      <c r="A54" s="279">
        <v>48</v>
      </c>
      <c r="B54" s="95"/>
      <c r="C54" s="95"/>
      <c r="D54" s="96"/>
      <c r="E54" s="292"/>
      <c r="F54" s="97"/>
      <c r="G54" s="97"/>
      <c r="H54" s="347"/>
      <c r="I54" s="312"/>
      <c r="J54" s="276" t="e">
        <f>IF(AND(Q54="",#REF!&gt;0,#REF!&lt;5),K54,)</f>
        <v>#REF!</v>
      </c>
      <c r="K54" s="274" t="str">
        <f>IF(D54="","ZZZ9",IF(AND(#REF!&gt;0,#REF!&lt;5),D54&amp;#REF!,D54&amp;"9"))</f>
        <v>ZZZ9</v>
      </c>
      <c r="L54" s="278">
        <f t="shared" si="0"/>
        <v>999</v>
      </c>
      <c r="M54" s="311">
        <f t="shared" si="1"/>
        <v>999</v>
      </c>
      <c r="N54" s="306"/>
      <c r="O54" s="97"/>
      <c r="P54" s="114">
        <f t="shared" si="2"/>
        <v>999</v>
      </c>
      <c r="Q54" s="97"/>
    </row>
    <row r="55" spans="1:17" s="11" customFormat="1" ht="18.899999999999999" customHeight="1" x14ac:dyDescent="0.25">
      <c r="A55" s="279">
        <v>49</v>
      </c>
      <c r="B55" s="95"/>
      <c r="C55" s="95"/>
      <c r="D55" s="96"/>
      <c r="E55" s="292"/>
      <c r="F55" s="97"/>
      <c r="G55" s="97"/>
      <c r="H55" s="347"/>
      <c r="I55" s="312"/>
      <c r="J55" s="276" t="e">
        <f>IF(AND(Q55="",#REF!&gt;0,#REF!&lt;5),K55,)</f>
        <v>#REF!</v>
      </c>
      <c r="K55" s="274" t="str">
        <f>IF(D55="","ZZZ9",IF(AND(#REF!&gt;0,#REF!&lt;5),D55&amp;#REF!,D55&amp;"9"))</f>
        <v>ZZZ9</v>
      </c>
      <c r="L55" s="278">
        <f t="shared" si="0"/>
        <v>999</v>
      </c>
      <c r="M55" s="311">
        <f t="shared" si="1"/>
        <v>999</v>
      </c>
      <c r="N55" s="306"/>
      <c r="O55" s="97"/>
      <c r="P55" s="114">
        <f t="shared" si="2"/>
        <v>999</v>
      </c>
      <c r="Q55" s="97"/>
    </row>
    <row r="56" spans="1:17" s="11" customFormat="1" ht="18.899999999999999" customHeight="1" x14ac:dyDescent="0.25">
      <c r="A56" s="279">
        <v>50</v>
      </c>
      <c r="B56" s="95"/>
      <c r="C56" s="95"/>
      <c r="D56" s="96"/>
      <c r="E56" s="292"/>
      <c r="F56" s="97"/>
      <c r="G56" s="97"/>
      <c r="H56" s="347"/>
      <c r="I56" s="312"/>
      <c r="J56" s="276" t="e">
        <f>IF(AND(Q56="",#REF!&gt;0,#REF!&lt;5),K56,)</f>
        <v>#REF!</v>
      </c>
      <c r="K56" s="274" t="str">
        <f>IF(D56="","ZZZ9",IF(AND(#REF!&gt;0,#REF!&lt;5),D56&amp;#REF!,D56&amp;"9"))</f>
        <v>ZZZ9</v>
      </c>
      <c r="L56" s="278">
        <f t="shared" si="0"/>
        <v>999</v>
      </c>
      <c r="M56" s="311">
        <f t="shared" si="1"/>
        <v>999</v>
      </c>
      <c r="N56" s="306"/>
      <c r="O56" s="97"/>
      <c r="P56" s="114">
        <f t="shared" si="2"/>
        <v>999</v>
      </c>
      <c r="Q56" s="97"/>
    </row>
    <row r="57" spans="1:17" s="11" customFormat="1" ht="18.899999999999999" customHeight="1" x14ac:dyDescent="0.25">
      <c r="A57" s="279">
        <v>51</v>
      </c>
      <c r="B57" s="95"/>
      <c r="C57" s="95"/>
      <c r="D57" s="96"/>
      <c r="E57" s="292"/>
      <c r="F57" s="97"/>
      <c r="G57" s="97"/>
      <c r="H57" s="347"/>
      <c r="I57" s="312"/>
      <c r="J57" s="276" t="e">
        <f>IF(AND(Q57="",#REF!&gt;0,#REF!&lt;5),K57,)</f>
        <v>#REF!</v>
      </c>
      <c r="K57" s="274" t="str">
        <f>IF(D57="","ZZZ9",IF(AND(#REF!&gt;0,#REF!&lt;5),D57&amp;#REF!,D57&amp;"9"))</f>
        <v>ZZZ9</v>
      </c>
      <c r="L57" s="278">
        <f t="shared" si="0"/>
        <v>999</v>
      </c>
      <c r="M57" s="311">
        <f t="shared" si="1"/>
        <v>999</v>
      </c>
      <c r="N57" s="306"/>
      <c r="O57" s="97"/>
      <c r="P57" s="114">
        <f t="shared" si="2"/>
        <v>999</v>
      </c>
      <c r="Q57" s="97"/>
    </row>
    <row r="58" spans="1:17" s="11" customFormat="1" ht="18.899999999999999" customHeight="1" x14ac:dyDescent="0.25">
      <c r="A58" s="279">
        <v>52</v>
      </c>
      <c r="B58" s="95"/>
      <c r="C58" s="95"/>
      <c r="D58" s="96"/>
      <c r="E58" s="292"/>
      <c r="F58" s="97"/>
      <c r="G58" s="97"/>
      <c r="H58" s="347"/>
      <c r="I58" s="312"/>
      <c r="J58" s="276" t="e">
        <f>IF(AND(Q58="",#REF!&gt;0,#REF!&lt;5),K58,)</f>
        <v>#REF!</v>
      </c>
      <c r="K58" s="274" t="str">
        <f>IF(D58="","ZZZ9",IF(AND(#REF!&gt;0,#REF!&lt;5),D58&amp;#REF!,D58&amp;"9"))</f>
        <v>ZZZ9</v>
      </c>
      <c r="L58" s="278">
        <f t="shared" si="0"/>
        <v>999</v>
      </c>
      <c r="M58" s="311">
        <f t="shared" si="1"/>
        <v>999</v>
      </c>
      <c r="N58" s="306"/>
      <c r="O58" s="97"/>
      <c r="P58" s="114">
        <f t="shared" si="2"/>
        <v>999</v>
      </c>
      <c r="Q58" s="97"/>
    </row>
    <row r="59" spans="1:17" s="11" customFormat="1" ht="18.899999999999999" customHeight="1" x14ac:dyDescent="0.25">
      <c r="A59" s="279">
        <v>53</v>
      </c>
      <c r="B59" s="95"/>
      <c r="C59" s="95"/>
      <c r="D59" s="96"/>
      <c r="E59" s="292"/>
      <c r="F59" s="97"/>
      <c r="G59" s="97"/>
      <c r="H59" s="347"/>
      <c r="I59" s="312"/>
      <c r="J59" s="276" t="e">
        <f>IF(AND(Q59="",#REF!&gt;0,#REF!&lt;5),K59,)</f>
        <v>#REF!</v>
      </c>
      <c r="K59" s="274" t="str">
        <f>IF(D59="","ZZZ9",IF(AND(#REF!&gt;0,#REF!&lt;5),D59&amp;#REF!,D59&amp;"9"))</f>
        <v>ZZZ9</v>
      </c>
      <c r="L59" s="278">
        <f t="shared" si="0"/>
        <v>999</v>
      </c>
      <c r="M59" s="311">
        <f t="shared" si="1"/>
        <v>999</v>
      </c>
      <c r="N59" s="306"/>
      <c r="O59" s="97"/>
      <c r="P59" s="114">
        <f t="shared" si="2"/>
        <v>999</v>
      </c>
      <c r="Q59" s="97"/>
    </row>
    <row r="60" spans="1:17" s="11" customFormat="1" ht="18.899999999999999" customHeight="1" x14ac:dyDescent="0.25">
      <c r="A60" s="279">
        <v>54</v>
      </c>
      <c r="B60" s="95"/>
      <c r="C60" s="95"/>
      <c r="D60" s="96"/>
      <c r="E60" s="292"/>
      <c r="F60" s="97"/>
      <c r="G60" s="97"/>
      <c r="H60" s="347"/>
      <c r="I60" s="312"/>
      <c r="J60" s="276" t="e">
        <f>IF(AND(Q60="",#REF!&gt;0,#REF!&lt;5),K60,)</f>
        <v>#REF!</v>
      </c>
      <c r="K60" s="274" t="str">
        <f>IF(D60="","ZZZ9",IF(AND(#REF!&gt;0,#REF!&lt;5),D60&amp;#REF!,D60&amp;"9"))</f>
        <v>ZZZ9</v>
      </c>
      <c r="L60" s="278">
        <f t="shared" si="0"/>
        <v>999</v>
      </c>
      <c r="M60" s="311">
        <f t="shared" si="1"/>
        <v>999</v>
      </c>
      <c r="N60" s="306"/>
      <c r="O60" s="97"/>
      <c r="P60" s="114">
        <f t="shared" si="2"/>
        <v>999</v>
      </c>
      <c r="Q60" s="97"/>
    </row>
    <row r="61" spans="1:17" s="11" customFormat="1" ht="18.899999999999999" customHeight="1" x14ac:dyDescent="0.25">
      <c r="A61" s="279">
        <v>55</v>
      </c>
      <c r="B61" s="95"/>
      <c r="C61" s="95"/>
      <c r="D61" s="96"/>
      <c r="E61" s="292"/>
      <c r="F61" s="97"/>
      <c r="G61" s="97"/>
      <c r="H61" s="347"/>
      <c r="I61" s="312"/>
      <c r="J61" s="276" t="e">
        <f>IF(AND(Q61="",#REF!&gt;0,#REF!&lt;5),K61,)</f>
        <v>#REF!</v>
      </c>
      <c r="K61" s="274" t="str">
        <f>IF(D61="","ZZZ9",IF(AND(#REF!&gt;0,#REF!&lt;5),D61&amp;#REF!,D61&amp;"9"))</f>
        <v>ZZZ9</v>
      </c>
      <c r="L61" s="278">
        <f t="shared" si="0"/>
        <v>999</v>
      </c>
      <c r="M61" s="311">
        <f t="shared" si="1"/>
        <v>999</v>
      </c>
      <c r="N61" s="306"/>
      <c r="O61" s="97"/>
      <c r="P61" s="114">
        <f t="shared" si="2"/>
        <v>999</v>
      </c>
      <c r="Q61" s="97"/>
    </row>
    <row r="62" spans="1:17" s="11" customFormat="1" ht="18.899999999999999" customHeight="1" x14ac:dyDescent="0.25">
      <c r="A62" s="279">
        <v>56</v>
      </c>
      <c r="B62" s="95"/>
      <c r="C62" s="95"/>
      <c r="D62" s="96"/>
      <c r="E62" s="292"/>
      <c r="F62" s="97"/>
      <c r="G62" s="97"/>
      <c r="H62" s="347"/>
      <c r="I62" s="312"/>
      <c r="J62" s="276" t="e">
        <f>IF(AND(Q62="",#REF!&gt;0,#REF!&lt;5),K62,)</f>
        <v>#REF!</v>
      </c>
      <c r="K62" s="274" t="str">
        <f>IF(D62="","ZZZ9",IF(AND(#REF!&gt;0,#REF!&lt;5),D62&amp;#REF!,D62&amp;"9"))</f>
        <v>ZZZ9</v>
      </c>
      <c r="L62" s="278">
        <f t="shared" si="0"/>
        <v>999</v>
      </c>
      <c r="M62" s="311">
        <f t="shared" si="1"/>
        <v>999</v>
      </c>
      <c r="N62" s="306"/>
      <c r="O62" s="97"/>
      <c r="P62" s="114">
        <f t="shared" si="2"/>
        <v>999</v>
      </c>
      <c r="Q62" s="97"/>
    </row>
    <row r="63" spans="1:17" s="11" customFormat="1" ht="18.899999999999999" customHeight="1" x14ac:dyDescent="0.25">
      <c r="A63" s="279">
        <v>57</v>
      </c>
      <c r="B63" s="95"/>
      <c r="C63" s="95"/>
      <c r="D63" s="96"/>
      <c r="E63" s="292"/>
      <c r="F63" s="97"/>
      <c r="G63" s="97"/>
      <c r="H63" s="347"/>
      <c r="I63" s="312"/>
      <c r="J63" s="276" t="e">
        <f>IF(AND(Q63="",#REF!&gt;0,#REF!&lt;5),K63,)</f>
        <v>#REF!</v>
      </c>
      <c r="K63" s="274" t="str">
        <f>IF(D63="","ZZZ9",IF(AND(#REF!&gt;0,#REF!&lt;5),D63&amp;#REF!,D63&amp;"9"))</f>
        <v>ZZZ9</v>
      </c>
      <c r="L63" s="278">
        <f t="shared" si="0"/>
        <v>999</v>
      </c>
      <c r="M63" s="311">
        <f t="shared" si="1"/>
        <v>999</v>
      </c>
      <c r="N63" s="306"/>
      <c r="O63" s="97"/>
      <c r="P63" s="114">
        <f t="shared" si="2"/>
        <v>999</v>
      </c>
      <c r="Q63" s="97"/>
    </row>
    <row r="64" spans="1:17" s="11" customFormat="1" ht="18.899999999999999" customHeight="1" x14ac:dyDescent="0.25">
      <c r="A64" s="279">
        <v>58</v>
      </c>
      <c r="B64" s="95"/>
      <c r="C64" s="95"/>
      <c r="D64" s="96"/>
      <c r="E64" s="292"/>
      <c r="F64" s="97"/>
      <c r="G64" s="97"/>
      <c r="H64" s="347"/>
      <c r="I64" s="312"/>
      <c r="J64" s="276" t="e">
        <f>IF(AND(Q64="",#REF!&gt;0,#REF!&lt;5),K64,)</f>
        <v>#REF!</v>
      </c>
      <c r="K64" s="274" t="str">
        <f>IF(D64="","ZZZ9",IF(AND(#REF!&gt;0,#REF!&lt;5),D64&amp;#REF!,D64&amp;"9"))</f>
        <v>ZZZ9</v>
      </c>
      <c r="L64" s="278">
        <f t="shared" si="0"/>
        <v>999</v>
      </c>
      <c r="M64" s="311">
        <f t="shared" si="1"/>
        <v>999</v>
      </c>
      <c r="N64" s="306"/>
      <c r="O64" s="97"/>
      <c r="P64" s="114">
        <f t="shared" si="2"/>
        <v>999</v>
      </c>
      <c r="Q64" s="97"/>
    </row>
    <row r="65" spans="1:17" s="11" customFormat="1" ht="18.899999999999999" customHeight="1" x14ac:dyDescent="0.25">
      <c r="A65" s="279">
        <v>59</v>
      </c>
      <c r="B65" s="95"/>
      <c r="C65" s="95"/>
      <c r="D65" s="96"/>
      <c r="E65" s="292"/>
      <c r="F65" s="97"/>
      <c r="G65" s="97"/>
      <c r="H65" s="347"/>
      <c r="I65" s="312"/>
      <c r="J65" s="276" t="e">
        <f>IF(AND(Q65="",#REF!&gt;0,#REF!&lt;5),K65,)</f>
        <v>#REF!</v>
      </c>
      <c r="K65" s="274" t="str">
        <f>IF(D65="","ZZZ9",IF(AND(#REF!&gt;0,#REF!&lt;5),D65&amp;#REF!,D65&amp;"9"))</f>
        <v>ZZZ9</v>
      </c>
      <c r="L65" s="278">
        <f t="shared" si="0"/>
        <v>999</v>
      </c>
      <c r="M65" s="311">
        <f t="shared" si="1"/>
        <v>999</v>
      </c>
      <c r="N65" s="306"/>
      <c r="O65" s="97"/>
      <c r="P65" s="114">
        <f t="shared" si="2"/>
        <v>999</v>
      </c>
      <c r="Q65" s="97"/>
    </row>
    <row r="66" spans="1:17" s="11" customFormat="1" ht="18.899999999999999" customHeight="1" x14ac:dyDescent="0.25">
      <c r="A66" s="279">
        <v>60</v>
      </c>
      <c r="B66" s="95"/>
      <c r="C66" s="95"/>
      <c r="D66" s="96"/>
      <c r="E66" s="292"/>
      <c r="F66" s="97"/>
      <c r="G66" s="97"/>
      <c r="H66" s="347"/>
      <c r="I66" s="312"/>
      <c r="J66" s="276" t="e">
        <f>IF(AND(Q66="",#REF!&gt;0,#REF!&lt;5),K66,)</f>
        <v>#REF!</v>
      </c>
      <c r="K66" s="274" t="str">
        <f>IF(D66="","ZZZ9",IF(AND(#REF!&gt;0,#REF!&lt;5),D66&amp;#REF!,D66&amp;"9"))</f>
        <v>ZZZ9</v>
      </c>
      <c r="L66" s="278">
        <f t="shared" si="0"/>
        <v>999</v>
      </c>
      <c r="M66" s="311">
        <f t="shared" si="1"/>
        <v>999</v>
      </c>
      <c r="N66" s="306"/>
      <c r="O66" s="97"/>
      <c r="P66" s="114">
        <f t="shared" si="2"/>
        <v>999</v>
      </c>
      <c r="Q66" s="97"/>
    </row>
    <row r="67" spans="1:17" s="11" customFormat="1" ht="18.899999999999999" customHeight="1" x14ac:dyDescent="0.25">
      <c r="A67" s="279">
        <v>61</v>
      </c>
      <c r="B67" s="95"/>
      <c r="C67" s="95"/>
      <c r="D67" s="96"/>
      <c r="E67" s="292"/>
      <c r="F67" s="97"/>
      <c r="G67" s="97"/>
      <c r="H67" s="347"/>
      <c r="I67" s="312"/>
      <c r="J67" s="276" t="e">
        <f>IF(AND(Q67="",#REF!&gt;0,#REF!&lt;5),K67,)</f>
        <v>#REF!</v>
      </c>
      <c r="K67" s="274" t="str">
        <f>IF(D67="","ZZZ9",IF(AND(#REF!&gt;0,#REF!&lt;5),D67&amp;#REF!,D67&amp;"9"))</f>
        <v>ZZZ9</v>
      </c>
      <c r="L67" s="278">
        <f t="shared" si="0"/>
        <v>999</v>
      </c>
      <c r="M67" s="311">
        <f t="shared" si="1"/>
        <v>999</v>
      </c>
      <c r="N67" s="306"/>
      <c r="O67" s="97"/>
      <c r="P67" s="114">
        <f t="shared" si="2"/>
        <v>999</v>
      </c>
      <c r="Q67" s="97"/>
    </row>
    <row r="68" spans="1:17" s="11" customFormat="1" ht="18.899999999999999" customHeight="1" x14ac:dyDescent="0.25">
      <c r="A68" s="279">
        <v>62</v>
      </c>
      <c r="B68" s="95"/>
      <c r="C68" s="95"/>
      <c r="D68" s="96"/>
      <c r="E68" s="292"/>
      <c r="F68" s="97"/>
      <c r="G68" s="97"/>
      <c r="H68" s="347"/>
      <c r="I68" s="312"/>
      <c r="J68" s="276" t="e">
        <f>IF(AND(Q68="",#REF!&gt;0,#REF!&lt;5),K68,)</f>
        <v>#REF!</v>
      </c>
      <c r="K68" s="274" t="str">
        <f>IF(D68="","ZZZ9",IF(AND(#REF!&gt;0,#REF!&lt;5),D68&amp;#REF!,D68&amp;"9"))</f>
        <v>ZZZ9</v>
      </c>
      <c r="L68" s="278">
        <f t="shared" si="0"/>
        <v>999</v>
      </c>
      <c r="M68" s="311">
        <f t="shared" si="1"/>
        <v>999</v>
      </c>
      <c r="N68" s="306"/>
      <c r="O68" s="97"/>
      <c r="P68" s="114">
        <f t="shared" si="2"/>
        <v>999</v>
      </c>
      <c r="Q68" s="97"/>
    </row>
    <row r="69" spans="1:17" s="11" customFormat="1" ht="18.899999999999999" customHeight="1" x14ac:dyDescent="0.25">
      <c r="A69" s="279">
        <v>63</v>
      </c>
      <c r="B69" s="95"/>
      <c r="C69" s="95"/>
      <c r="D69" s="96"/>
      <c r="E69" s="292"/>
      <c r="F69" s="97"/>
      <c r="G69" s="97"/>
      <c r="H69" s="347"/>
      <c r="I69" s="312"/>
      <c r="J69" s="276" t="e">
        <f>IF(AND(Q69="",#REF!&gt;0,#REF!&lt;5),K69,)</f>
        <v>#REF!</v>
      </c>
      <c r="K69" s="274" t="str">
        <f>IF(D69="","ZZZ9",IF(AND(#REF!&gt;0,#REF!&lt;5),D69&amp;#REF!,D69&amp;"9"))</f>
        <v>ZZZ9</v>
      </c>
      <c r="L69" s="278">
        <f t="shared" si="0"/>
        <v>999</v>
      </c>
      <c r="M69" s="311">
        <f t="shared" si="1"/>
        <v>999</v>
      </c>
      <c r="N69" s="306"/>
      <c r="O69" s="97"/>
      <c r="P69" s="114">
        <f t="shared" si="2"/>
        <v>999</v>
      </c>
      <c r="Q69" s="97"/>
    </row>
    <row r="70" spans="1:17" s="11" customFormat="1" ht="18.899999999999999" customHeight="1" x14ac:dyDescent="0.25">
      <c r="A70" s="279">
        <v>64</v>
      </c>
      <c r="B70" s="95"/>
      <c r="C70" s="95"/>
      <c r="D70" s="96"/>
      <c r="E70" s="292"/>
      <c r="F70" s="97"/>
      <c r="G70" s="97"/>
      <c r="H70" s="347"/>
      <c r="I70" s="312"/>
      <c r="J70" s="276" t="e">
        <f>IF(AND(Q70="",#REF!&gt;0,#REF!&lt;5),K70,)</f>
        <v>#REF!</v>
      </c>
      <c r="K70" s="274" t="str">
        <f>IF(D70="","ZZZ9",IF(AND(#REF!&gt;0,#REF!&lt;5),D70&amp;#REF!,D70&amp;"9"))</f>
        <v>ZZZ9</v>
      </c>
      <c r="L70" s="278">
        <f t="shared" si="0"/>
        <v>999</v>
      </c>
      <c r="M70" s="311">
        <f t="shared" si="1"/>
        <v>999</v>
      </c>
      <c r="N70" s="306"/>
      <c r="O70" s="97"/>
      <c r="P70" s="114">
        <f t="shared" si="2"/>
        <v>999</v>
      </c>
      <c r="Q70" s="97"/>
    </row>
    <row r="71" spans="1:17" s="11" customFormat="1" ht="18.899999999999999" customHeight="1" x14ac:dyDescent="0.25">
      <c r="A71" s="279">
        <v>65</v>
      </c>
      <c r="B71" s="95"/>
      <c r="C71" s="95"/>
      <c r="D71" s="96"/>
      <c r="E71" s="292"/>
      <c r="F71" s="97"/>
      <c r="G71" s="97"/>
      <c r="H71" s="347"/>
      <c r="I71" s="312"/>
      <c r="J71" s="276" t="e">
        <f>IF(AND(Q71="",#REF!&gt;0,#REF!&lt;5),K71,)</f>
        <v>#REF!</v>
      </c>
      <c r="K71" s="274" t="str">
        <f>IF(D71="","ZZZ9",IF(AND(#REF!&gt;0,#REF!&lt;5),D71&amp;#REF!,D71&amp;"9"))</f>
        <v>ZZZ9</v>
      </c>
      <c r="L71" s="278">
        <f t="shared" si="0"/>
        <v>999</v>
      </c>
      <c r="M71" s="311">
        <f t="shared" si="1"/>
        <v>999</v>
      </c>
      <c r="N71" s="306"/>
      <c r="O71" s="97"/>
      <c r="P71" s="114">
        <f t="shared" si="2"/>
        <v>999</v>
      </c>
      <c r="Q71" s="97"/>
    </row>
    <row r="72" spans="1:17" s="11" customFormat="1" ht="18.899999999999999" customHeight="1" x14ac:dyDescent="0.25">
      <c r="A72" s="279">
        <v>66</v>
      </c>
      <c r="B72" s="95"/>
      <c r="C72" s="95"/>
      <c r="D72" s="96"/>
      <c r="E72" s="292"/>
      <c r="F72" s="97"/>
      <c r="G72" s="97"/>
      <c r="H72" s="347"/>
      <c r="I72" s="312"/>
      <c r="J72" s="276" t="e">
        <f>IF(AND(Q72="",#REF!&gt;0,#REF!&lt;5),K72,)</f>
        <v>#REF!</v>
      </c>
      <c r="K72" s="274" t="str">
        <f>IF(D72="","ZZZ9",IF(AND(#REF!&gt;0,#REF!&lt;5),D72&amp;#REF!,D72&amp;"9"))</f>
        <v>ZZZ9</v>
      </c>
      <c r="L72" s="278">
        <f t="shared" ref="L72:L100" si="3">IF(Q72="",999,Q72)</f>
        <v>999</v>
      </c>
      <c r="M72" s="311">
        <f t="shared" ref="M72:M100" si="4">IF(P72=999,999,1)</f>
        <v>999</v>
      </c>
      <c r="N72" s="306"/>
      <c r="O72" s="97"/>
      <c r="P72" s="114">
        <f t="shared" ref="P72:P100" si="5">IF(N72="DA",1,IF(N72="WC",2,IF(N72="SE",3,IF(N72="Q",4,IF(N72="LL",5,999)))))</f>
        <v>999</v>
      </c>
      <c r="Q72" s="97"/>
    </row>
    <row r="73" spans="1:17" s="11" customFormat="1" ht="18.899999999999999" customHeight="1" x14ac:dyDescent="0.25">
      <c r="A73" s="279">
        <v>67</v>
      </c>
      <c r="B73" s="95"/>
      <c r="C73" s="95"/>
      <c r="D73" s="96"/>
      <c r="E73" s="292"/>
      <c r="F73" s="97"/>
      <c r="G73" s="97"/>
      <c r="H73" s="347"/>
      <c r="I73" s="312"/>
      <c r="J73" s="276" t="e">
        <f>IF(AND(Q73="",#REF!&gt;0,#REF!&lt;5),K73,)</f>
        <v>#REF!</v>
      </c>
      <c r="K73" s="274" t="str">
        <f>IF(D73="","ZZZ9",IF(AND(#REF!&gt;0,#REF!&lt;5),D73&amp;#REF!,D73&amp;"9"))</f>
        <v>ZZZ9</v>
      </c>
      <c r="L73" s="278">
        <f t="shared" si="3"/>
        <v>999</v>
      </c>
      <c r="M73" s="311">
        <f t="shared" si="4"/>
        <v>999</v>
      </c>
      <c r="N73" s="306"/>
      <c r="O73" s="97"/>
      <c r="P73" s="114">
        <f t="shared" si="5"/>
        <v>999</v>
      </c>
      <c r="Q73" s="97"/>
    </row>
    <row r="74" spans="1:17" s="11" customFormat="1" ht="18.899999999999999" customHeight="1" x14ac:dyDescent="0.25">
      <c r="A74" s="279">
        <v>68</v>
      </c>
      <c r="B74" s="95"/>
      <c r="C74" s="95"/>
      <c r="D74" s="96"/>
      <c r="E74" s="292"/>
      <c r="F74" s="97"/>
      <c r="G74" s="97"/>
      <c r="H74" s="347"/>
      <c r="I74" s="312"/>
      <c r="J74" s="276" t="e">
        <f>IF(AND(Q74="",#REF!&gt;0,#REF!&lt;5),K74,)</f>
        <v>#REF!</v>
      </c>
      <c r="K74" s="274" t="str">
        <f>IF(D74="","ZZZ9",IF(AND(#REF!&gt;0,#REF!&lt;5),D74&amp;#REF!,D74&amp;"9"))</f>
        <v>ZZZ9</v>
      </c>
      <c r="L74" s="278">
        <f t="shared" si="3"/>
        <v>999</v>
      </c>
      <c r="M74" s="311">
        <f t="shared" si="4"/>
        <v>999</v>
      </c>
      <c r="N74" s="306"/>
      <c r="O74" s="97"/>
      <c r="P74" s="114">
        <f t="shared" si="5"/>
        <v>999</v>
      </c>
      <c r="Q74" s="97"/>
    </row>
    <row r="75" spans="1:17" s="11" customFormat="1" ht="18.899999999999999" customHeight="1" x14ac:dyDescent="0.25">
      <c r="A75" s="279">
        <v>69</v>
      </c>
      <c r="B75" s="95"/>
      <c r="C75" s="95"/>
      <c r="D75" s="96"/>
      <c r="E75" s="292"/>
      <c r="F75" s="97"/>
      <c r="G75" s="97"/>
      <c r="H75" s="347"/>
      <c r="I75" s="312"/>
      <c r="J75" s="276" t="e">
        <f>IF(AND(Q75="",#REF!&gt;0,#REF!&lt;5),K75,)</f>
        <v>#REF!</v>
      </c>
      <c r="K75" s="274" t="str">
        <f>IF(D75="","ZZZ9",IF(AND(#REF!&gt;0,#REF!&lt;5),D75&amp;#REF!,D75&amp;"9"))</f>
        <v>ZZZ9</v>
      </c>
      <c r="L75" s="278">
        <f t="shared" si="3"/>
        <v>999</v>
      </c>
      <c r="M75" s="311">
        <f t="shared" si="4"/>
        <v>999</v>
      </c>
      <c r="N75" s="306"/>
      <c r="O75" s="97"/>
      <c r="P75" s="114">
        <f t="shared" si="5"/>
        <v>999</v>
      </c>
      <c r="Q75" s="97"/>
    </row>
    <row r="76" spans="1:17" s="11" customFormat="1" ht="18.899999999999999" customHeight="1" x14ac:dyDescent="0.25">
      <c r="A76" s="279">
        <v>70</v>
      </c>
      <c r="B76" s="95"/>
      <c r="C76" s="95"/>
      <c r="D76" s="96"/>
      <c r="E76" s="292"/>
      <c r="F76" s="97"/>
      <c r="G76" s="97"/>
      <c r="H76" s="347"/>
      <c r="I76" s="312"/>
      <c r="J76" s="276" t="e">
        <f>IF(AND(Q76="",#REF!&gt;0,#REF!&lt;5),K76,)</f>
        <v>#REF!</v>
      </c>
      <c r="K76" s="274" t="str">
        <f>IF(D76="","ZZZ9",IF(AND(#REF!&gt;0,#REF!&lt;5),D76&amp;#REF!,D76&amp;"9"))</f>
        <v>ZZZ9</v>
      </c>
      <c r="L76" s="278">
        <f t="shared" si="3"/>
        <v>999</v>
      </c>
      <c r="M76" s="311">
        <f t="shared" si="4"/>
        <v>999</v>
      </c>
      <c r="N76" s="306"/>
      <c r="O76" s="97"/>
      <c r="P76" s="114">
        <f t="shared" si="5"/>
        <v>999</v>
      </c>
      <c r="Q76" s="97"/>
    </row>
    <row r="77" spans="1:17" s="11" customFormat="1" ht="18.899999999999999" customHeight="1" x14ac:dyDescent="0.25">
      <c r="A77" s="279">
        <v>71</v>
      </c>
      <c r="B77" s="95"/>
      <c r="C77" s="95"/>
      <c r="D77" s="96"/>
      <c r="E77" s="292"/>
      <c r="F77" s="97"/>
      <c r="G77" s="97"/>
      <c r="H77" s="347"/>
      <c r="I77" s="312"/>
      <c r="J77" s="276" t="e">
        <f>IF(AND(Q77="",#REF!&gt;0,#REF!&lt;5),K77,)</f>
        <v>#REF!</v>
      </c>
      <c r="K77" s="274" t="str">
        <f>IF(D77="","ZZZ9",IF(AND(#REF!&gt;0,#REF!&lt;5),D77&amp;#REF!,D77&amp;"9"))</f>
        <v>ZZZ9</v>
      </c>
      <c r="L77" s="278">
        <f t="shared" si="3"/>
        <v>999</v>
      </c>
      <c r="M77" s="311">
        <f t="shared" si="4"/>
        <v>999</v>
      </c>
      <c r="N77" s="306"/>
      <c r="O77" s="97"/>
      <c r="P77" s="114">
        <f t="shared" si="5"/>
        <v>999</v>
      </c>
      <c r="Q77" s="97"/>
    </row>
    <row r="78" spans="1:17" s="11" customFormat="1" ht="18.899999999999999" customHeight="1" x14ac:dyDescent="0.25">
      <c r="A78" s="279">
        <v>72</v>
      </c>
      <c r="B78" s="95"/>
      <c r="C78" s="95"/>
      <c r="D78" s="96"/>
      <c r="E78" s="292"/>
      <c r="F78" s="97"/>
      <c r="G78" s="97"/>
      <c r="H78" s="347"/>
      <c r="I78" s="312"/>
      <c r="J78" s="276" t="e">
        <f>IF(AND(Q78="",#REF!&gt;0,#REF!&lt;5),K78,)</f>
        <v>#REF!</v>
      </c>
      <c r="K78" s="274" t="str">
        <f>IF(D78="","ZZZ9",IF(AND(#REF!&gt;0,#REF!&lt;5),D78&amp;#REF!,D78&amp;"9"))</f>
        <v>ZZZ9</v>
      </c>
      <c r="L78" s="278">
        <f t="shared" si="3"/>
        <v>999</v>
      </c>
      <c r="M78" s="311">
        <f t="shared" si="4"/>
        <v>999</v>
      </c>
      <c r="N78" s="306"/>
      <c r="O78" s="97"/>
      <c r="P78" s="114">
        <f t="shared" si="5"/>
        <v>999</v>
      </c>
      <c r="Q78" s="97"/>
    </row>
    <row r="79" spans="1:17" s="11" customFormat="1" ht="18.899999999999999" customHeight="1" x14ac:dyDescent="0.25">
      <c r="A79" s="279">
        <v>73</v>
      </c>
      <c r="B79" s="95"/>
      <c r="C79" s="95"/>
      <c r="D79" s="96"/>
      <c r="E79" s="292"/>
      <c r="F79" s="97"/>
      <c r="G79" s="97"/>
      <c r="H79" s="347"/>
      <c r="I79" s="312"/>
      <c r="J79" s="276" t="e">
        <f>IF(AND(Q79="",#REF!&gt;0,#REF!&lt;5),K79,)</f>
        <v>#REF!</v>
      </c>
      <c r="K79" s="274" t="str">
        <f>IF(D79="","ZZZ9",IF(AND(#REF!&gt;0,#REF!&lt;5),D79&amp;#REF!,D79&amp;"9"))</f>
        <v>ZZZ9</v>
      </c>
      <c r="L79" s="278">
        <f t="shared" si="3"/>
        <v>999</v>
      </c>
      <c r="M79" s="311">
        <f t="shared" si="4"/>
        <v>999</v>
      </c>
      <c r="N79" s="306"/>
      <c r="O79" s="97"/>
      <c r="P79" s="114">
        <f t="shared" si="5"/>
        <v>999</v>
      </c>
      <c r="Q79" s="97"/>
    </row>
    <row r="80" spans="1:17" s="11" customFormat="1" ht="18.899999999999999" customHeight="1" x14ac:dyDescent="0.25">
      <c r="A80" s="279">
        <v>74</v>
      </c>
      <c r="B80" s="95"/>
      <c r="C80" s="95"/>
      <c r="D80" s="96"/>
      <c r="E80" s="292"/>
      <c r="F80" s="97"/>
      <c r="G80" s="97"/>
      <c r="H80" s="347"/>
      <c r="I80" s="312"/>
      <c r="J80" s="276" t="e">
        <f>IF(AND(Q80="",#REF!&gt;0,#REF!&lt;5),K80,)</f>
        <v>#REF!</v>
      </c>
      <c r="K80" s="274" t="str">
        <f>IF(D80="","ZZZ9",IF(AND(#REF!&gt;0,#REF!&lt;5),D80&amp;#REF!,D80&amp;"9"))</f>
        <v>ZZZ9</v>
      </c>
      <c r="L80" s="278">
        <f t="shared" si="3"/>
        <v>999</v>
      </c>
      <c r="M80" s="311">
        <f t="shared" si="4"/>
        <v>999</v>
      </c>
      <c r="N80" s="306"/>
      <c r="O80" s="97"/>
      <c r="P80" s="114">
        <f t="shared" si="5"/>
        <v>999</v>
      </c>
      <c r="Q80" s="97"/>
    </row>
    <row r="81" spans="1:17" s="11" customFormat="1" ht="18.899999999999999" customHeight="1" x14ac:dyDescent="0.25">
      <c r="A81" s="279">
        <v>75</v>
      </c>
      <c r="B81" s="95"/>
      <c r="C81" s="95"/>
      <c r="D81" s="96"/>
      <c r="E81" s="292"/>
      <c r="F81" s="97"/>
      <c r="G81" s="97"/>
      <c r="H81" s="347"/>
      <c r="I81" s="312"/>
      <c r="J81" s="276" t="e">
        <f>IF(AND(Q81="",#REF!&gt;0,#REF!&lt;5),K81,)</f>
        <v>#REF!</v>
      </c>
      <c r="K81" s="274" t="str">
        <f>IF(D81="","ZZZ9",IF(AND(#REF!&gt;0,#REF!&lt;5),D81&amp;#REF!,D81&amp;"9"))</f>
        <v>ZZZ9</v>
      </c>
      <c r="L81" s="278">
        <f t="shared" si="3"/>
        <v>999</v>
      </c>
      <c r="M81" s="311">
        <f t="shared" si="4"/>
        <v>999</v>
      </c>
      <c r="N81" s="306"/>
      <c r="O81" s="97"/>
      <c r="P81" s="114">
        <f t="shared" si="5"/>
        <v>999</v>
      </c>
      <c r="Q81" s="97"/>
    </row>
    <row r="82" spans="1:17" s="11" customFormat="1" ht="18.899999999999999" customHeight="1" x14ac:dyDescent="0.25">
      <c r="A82" s="279">
        <v>76</v>
      </c>
      <c r="B82" s="95"/>
      <c r="C82" s="95"/>
      <c r="D82" s="96"/>
      <c r="E82" s="292"/>
      <c r="F82" s="97"/>
      <c r="G82" s="97"/>
      <c r="H82" s="347"/>
      <c r="I82" s="312"/>
      <c r="J82" s="276" t="e">
        <f>IF(AND(Q82="",#REF!&gt;0,#REF!&lt;5),K82,)</f>
        <v>#REF!</v>
      </c>
      <c r="K82" s="274" t="str">
        <f>IF(D82="","ZZZ9",IF(AND(#REF!&gt;0,#REF!&lt;5),D82&amp;#REF!,D82&amp;"9"))</f>
        <v>ZZZ9</v>
      </c>
      <c r="L82" s="278">
        <f t="shared" si="3"/>
        <v>999</v>
      </c>
      <c r="M82" s="311">
        <f t="shared" si="4"/>
        <v>999</v>
      </c>
      <c r="N82" s="306"/>
      <c r="O82" s="97"/>
      <c r="P82" s="114">
        <f t="shared" si="5"/>
        <v>999</v>
      </c>
      <c r="Q82" s="97"/>
    </row>
    <row r="83" spans="1:17" s="11" customFormat="1" ht="18.899999999999999" customHeight="1" x14ac:dyDescent="0.25">
      <c r="A83" s="279">
        <v>77</v>
      </c>
      <c r="B83" s="95"/>
      <c r="C83" s="95"/>
      <c r="D83" s="96"/>
      <c r="E83" s="292"/>
      <c r="F83" s="97"/>
      <c r="G83" s="97"/>
      <c r="H83" s="347"/>
      <c r="I83" s="312"/>
      <c r="J83" s="276" t="e">
        <f>IF(AND(Q83="",#REF!&gt;0,#REF!&lt;5),K83,)</f>
        <v>#REF!</v>
      </c>
      <c r="K83" s="274" t="str">
        <f>IF(D83="","ZZZ9",IF(AND(#REF!&gt;0,#REF!&lt;5),D83&amp;#REF!,D83&amp;"9"))</f>
        <v>ZZZ9</v>
      </c>
      <c r="L83" s="278">
        <f t="shared" si="3"/>
        <v>999</v>
      </c>
      <c r="M83" s="311">
        <f t="shared" si="4"/>
        <v>999</v>
      </c>
      <c r="N83" s="306"/>
      <c r="O83" s="97"/>
      <c r="P83" s="114">
        <f t="shared" si="5"/>
        <v>999</v>
      </c>
      <c r="Q83" s="97"/>
    </row>
    <row r="84" spans="1:17" s="11" customFormat="1" ht="18.899999999999999" customHeight="1" x14ac:dyDescent="0.25">
      <c r="A84" s="279">
        <v>78</v>
      </c>
      <c r="B84" s="95"/>
      <c r="C84" s="95"/>
      <c r="D84" s="96"/>
      <c r="E84" s="292"/>
      <c r="F84" s="97"/>
      <c r="G84" s="97"/>
      <c r="H84" s="347"/>
      <c r="I84" s="312"/>
      <c r="J84" s="276" t="e">
        <f>IF(AND(Q84="",#REF!&gt;0,#REF!&lt;5),K84,)</f>
        <v>#REF!</v>
      </c>
      <c r="K84" s="274" t="str">
        <f>IF(D84="","ZZZ9",IF(AND(#REF!&gt;0,#REF!&lt;5),D84&amp;#REF!,D84&amp;"9"))</f>
        <v>ZZZ9</v>
      </c>
      <c r="L84" s="278">
        <f t="shared" si="3"/>
        <v>999</v>
      </c>
      <c r="M84" s="311">
        <f t="shared" si="4"/>
        <v>999</v>
      </c>
      <c r="N84" s="306"/>
      <c r="O84" s="97"/>
      <c r="P84" s="114">
        <f t="shared" si="5"/>
        <v>999</v>
      </c>
      <c r="Q84" s="97"/>
    </row>
    <row r="85" spans="1:17" s="11" customFormat="1" ht="18.899999999999999" customHeight="1" x14ac:dyDescent="0.25">
      <c r="A85" s="279">
        <v>79</v>
      </c>
      <c r="B85" s="95"/>
      <c r="C85" s="95"/>
      <c r="D85" s="96"/>
      <c r="E85" s="292"/>
      <c r="F85" s="97"/>
      <c r="G85" s="97"/>
      <c r="H85" s="347"/>
      <c r="I85" s="312"/>
      <c r="J85" s="276" t="e">
        <f>IF(AND(Q85="",#REF!&gt;0,#REF!&lt;5),K85,)</f>
        <v>#REF!</v>
      </c>
      <c r="K85" s="274" t="str">
        <f>IF(D85="","ZZZ9",IF(AND(#REF!&gt;0,#REF!&lt;5),D85&amp;#REF!,D85&amp;"9"))</f>
        <v>ZZZ9</v>
      </c>
      <c r="L85" s="278">
        <f t="shared" si="3"/>
        <v>999</v>
      </c>
      <c r="M85" s="311">
        <f t="shared" si="4"/>
        <v>999</v>
      </c>
      <c r="N85" s="306"/>
      <c r="O85" s="97"/>
      <c r="P85" s="114">
        <f t="shared" si="5"/>
        <v>999</v>
      </c>
      <c r="Q85" s="97"/>
    </row>
    <row r="86" spans="1:17" s="11" customFormat="1" ht="18.899999999999999" customHeight="1" x14ac:dyDescent="0.25">
      <c r="A86" s="279">
        <v>80</v>
      </c>
      <c r="B86" s="95"/>
      <c r="C86" s="95"/>
      <c r="D86" s="96"/>
      <c r="E86" s="292"/>
      <c r="F86" s="97"/>
      <c r="G86" s="97"/>
      <c r="H86" s="347"/>
      <c r="I86" s="312"/>
      <c r="J86" s="276" t="e">
        <f>IF(AND(Q86="",#REF!&gt;0,#REF!&lt;5),K86,)</f>
        <v>#REF!</v>
      </c>
      <c r="K86" s="274" t="str">
        <f>IF(D86="","ZZZ9",IF(AND(#REF!&gt;0,#REF!&lt;5),D86&amp;#REF!,D86&amp;"9"))</f>
        <v>ZZZ9</v>
      </c>
      <c r="L86" s="278">
        <f t="shared" si="3"/>
        <v>999</v>
      </c>
      <c r="M86" s="311">
        <f t="shared" si="4"/>
        <v>999</v>
      </c>
      <c r="N86" s="306"/>
      <c r="O86" s="97"/>
      <c r="P86" s="114">
        <f t="shared" si="5"/>
        <v>999</v>
      </c>
      <c r="Q86" s="97"/>
    </row>
    <row r="87" spans="1:17" s="11" customFormat="1" ht="18.899999999999999" customHeight="1" x14ac:dyDescent="0.25">
      <c r="A87" s="279">
        <v>81</v>
      </c>
      <c r="B87" s="95"/>
      <c r="C87" s="95"/>
      <c r="D87" s="96"/>
      <c r="E87" s="292"/>
      <c r="F87" s="97"/>
      <c r="G87" s="97"/>
      <c r="H87" s="347"/>
      <c r="I87" s="312"/>
      <c r="J87" s="276" t="e">
        <f>IF(AND(Q87="",#REF!&gt;0,#REF!&lt;5),K87,)</f>
        <v>#REF!</v>
      </c>
      <c r="K87" s="274" t="str">
        <f>IF(D87="","ZZZ9",IF(AND(#REF!&gt;0,#REF!&lt;5),D87&amp;#REF!,D87&amp;"9"))</f>
        <v>ZZZ9</v>
      </c>
      <c r="L87" s="278">
        <f t="shared" si="3"/>
        <v>999</v>
      </c>
      <c r="M87" s="311">
        <f t="shared" si="4"/>
        <v>999</v>
      </c>
      <c r="N87" s="306"/>
      <c r="O87" s="97"/>
      <c r="P87" s="114">
        <f t="shared" si="5"/>
        <v>999</v>
      </c>
      <c r="Q87" s="97"/>
    </row>
    <row r="88" spans="1:17" s="11" customFormat="1" ht="18.899999999999999" customHeight="1" x14ac:dyDescent="0.25">
      <c r="A88" s="279">
        <v>82</v>
      </c>
      <c r="B88" s="95"/>
      <c r="C88" s="95"/>
      <c r="D88" s="96"/>
      <c r="E88" s="292"/>
      <c r="F88" s="97"/>
      <c r="G88" s="97"/>
      <c r="H88" s="347"/>
      <c r="I88" s="312"/>
      <c r="J88" s="276" t="e">
        <f>IF(AND(Q88="",#REF!&gt;0,#REF!&lt;5),K88,)</f>
        <v>#REF!</v>
      </c>
      <c r="K88" s="274" t="str">
        <f>IF(D88="","ZZZ9",IF(AND(#REF!&gt;0,#REF!&lt;5),D88&amp;#REF!,D88&amp;"9"))</f>
        <v>ZZZ9</v>
      </c>
      <c r="L88" s="278">
        <f t="shared" si="3"/>
        <v>999</v>
      </c>
      <c r="M88" s="311">
        <f t="shared" si="4"/>
        <v>999</v>
      </c>
      <c r="N88" s="306"/>
      <c r="O88" s="97"/>
      <c r="P88" s="114">
        <f t="shared" si="5"/>
        <v>999</v>
      </c>
      <c r="Q88" s="97"/>
    </row>
    <row r="89" spans="1:17" s="11" customFormat="1" ht="18.899999999999999" customHeight="1" x14ac:dyDescent="0.25">
      <c r="A89" s="279">
        <v>83</v>
      </c>
      <c r="B89" s="95"/>
      <c r="C89" s="95"/>
      <c r="D89" s="96"/>
      <c r="E89" s="292"/>
      <c r="F89" s="97"/>
      <c r="G89" s="97"/>
      <c r="H89" s="347"/>
      <c r="I89" s="312"/>
      <c r="J89" s="276" t="e">
        <f>IF(AND(Q89="",#REF!&gt;0,#REF!&lt;5),K89,)</f>
        <v>#REF!</v>
      </c>
      <c r="K89" s="274" t="str">
        <f>IF(D89="","ZZZ9",IF(AND(#REF!&gt;0,#REF!&lt;5),D89&amp;#REF!,D89&amp;"9"))</f>
        <v>ZZZ9</v>
      </c>
      <c r="L89" s="278">
        <f t="shared" si="3"/>
        <v>999</v>
      </c>
      <c r="M89" s="311">
        <f t="shared" si="4"/>
        <v>999</v>
      </c>
      <c r="N89" s="306"/>
      <c r="O89" s="97"/>
      <c r="P89" s="114">
        <f t="shared" si="5"/>
        <v>999</v>
      </c>
      <c r="Q89" s="97"/>
    </row>
    <row r="90" spans="1:17" s="11" customFormat="1" ht="18.899999999999999" customHeight="1" x14ac:dyDescent="0.25">
      <c r="A90" s="279">
        <v>84</v>
      </c>
      <c r="B90" s="95"/>
      <c r="C90" s="95"/>
      <c r="D90" s="96"/>
      <c r="E90" s="292"/>
      <c r="F90" s="97"/>
      <c r="G90" s="97"/>
      <c r="H90" s="347"/>
      <c r="I90" s="312"/>
      <c r="J90" s="276" t="e">
        <f>IF(AND(Q90="",#REF!&gt;0,#REF!&lt;5),K90,)</f>
        <v>#REF!</v>
      </c>
      <c r="K90" s="274" t="str">
        <f>IF(D90="","ZZZ9",IF(AND(#REF!&gt;0,#REF!&lt;5),D90&amp;#REF!,D90&amp;"9"))</f>
        <v>ZZZ9</v>
      </c>
      <c r="L90" s="278">
        <f t="shared" si="3"/>
        <v>999</v>
      </c>
      <c r="M90" s="311">
        <f t="shared" si="4"/>
        <v>999</v>
      </c>
      <c r="N90" s="306"/>
      <c r="O90" s="97"/>
      <c r="P90" s="114">
        <f t="shared" si="5"/>
        <v>999</v>
      </c>
      <c r="Q90" s="97"/>
    </row>
    <row r="91" spans="1:17" s="11" customFormat="1" ht="18.899999999999999" customHeight="1" x14ac:dyDescent="0.25">
      <c r="A91" s="279">
        <v>85</v>
      </c>
      <c r="B91" s="95"/>
      <c r="C91" s="95"/>
      <c r="D91" s="96"/>
      <c r="E91" s="292"/>
      <c r="F91" s="97"/>
      <c r="G91" s="97"/>
      <c r="H91" s="347"/>
      <c r="I91" s="312"/>
      <c r="J91" s="276" t="e">
        <f>IF(AND(Q91="",#REF!&gt;0,#REF!&lt;5),K91,)</f>
        <v>#REF!</v>
      </c>
      <c r="K91" s="274" t="str">
        <f>IF(D91="","ZZZ9",IF(AND(#REF!&gt;0,#REF!&lt;5),D91&amp;#REF!,D91&amp;"9"))</f>
        <v>ZZZ9</v>
      </c>
      <c r="L91" s="278">
        <f t="shared" si="3"/>
        <v>999</v>
      </c>
      <c r="M91" s="311">
        <f t="shared" si="4"/>
        <v>999</v>
      </c>
      <c r="N91" s="306"/>
      <c r="O91" s="97"/>
      <c r="P91" s="114">
        <f t="shared" si="5"/>
        <v>999</v>
      </c>
      <c r="Q91" s="97"/>
    </row>
    <row r="92" spans="1:17" s="11" customFormat="1" ht="18.899999999999999" customHeight="1" x14ac:dyDescent="0.25">
      <c r="A92" s="279">
        <v>86</v>
      </c>
      <c r="B92" s="95"/>
      <c r="C92" s="95"/>
      <c r="D92" s="96"/>
      <c r="E92" s="292"/>
      <c r="F92" s="97"/>
      <c r="G92" s="97"/>
      <c r="H92" s="347"/>
      <c r="I92" s="312"/>
      <c r="J92" s="276" t="e">
        <f>IF(AND(Q92="",#REF!&gt;0,#REF!&lt;5),K92,)</f>
        <v>#REF!</v>
      </c>
      <c r="K92" s="274" t="str">
        <f>IF(D92="","ZZZ9",IF(AND(#REF!&gt;0,#REF!&lt;5),D92&amp;#REF!,D92&amp;"9"))</f>
        <v>ZZZ9</v>
      </c>
      <c r="L92" s="278">
        <f t="shared" si="3"/>
        <v>999</v>
      </c>
      <c r="M92" s="311">
        <f t="shared" si="4"/>
        <v>999</v>
      </c>
      <c r="N92" s="306"/>
      <c r="O92" s="97"/>
      <c r="P92" s="114">
        <f t="shared" si="5"/>
        <v>999</v>
      </c>
      <c r="Q92" s="97"/>
    </row>
    <row r="93" spans="1:17" s="11" customFormat="1" ht="18.899999999999999" customHeight="1" x14ac:dyDescent="0.25">
      <c r="A93" s="279">
        <v>87</v>
      </c>
      <c r="B93" s="95"/>
      <c r="C93" s="95"/>
      <c r="D93" s="96"/>
      <c r="E93" s="292"/>
      <c r="F93" s="97"/>
      <c r="G93" s="97"/>
      <c r="H93" s="347"/>
      <c r="I93" s="312"/>
      <c r="J93" s="276" t="e">
        <f>IF(AND(Q93="",#REF!&gt;0,#REF!&lt;5),K93,)</f>
        <v>#REF!</v>
      </c>
      <c r="K93" s="274" t="str">
        <f>IF(D93="","ZZZ9",IF(AND(#REF!&gt;0,#REF!&lt;5),D93&amp;#REF!,D93&amp;"9"))</f>
        <v>ZZZ9</v>
      </c>
      <c r="L93" s="278">
        <f t="shared" si="3"/>
        <v>999</v>
      </c>
      <c r="M93" s="311">
        <f t="shared" si="4"/>
        <v>999</v>
      </c>
      <c r="N93" s="306"/>
      <c r="O93" s="97"/>
      <c r="P93" s="114">
        <f t="shared" si="5"/>
        <v>999</v>
      </c>
      <c r="Q93" s="97"/>
    </row>
    <row r="94" spans="1:17" s="11" customFormat="1" ht="18.899999999999999" customHeight="1" x14ac:dyDescent="0.25">
      <c r="A94" s="279">
        <v>88</v>
      </c>
      <c r="B94" s="95"/>
      <c r="C94" s="95"/>
      <c r="D94" s="96"/>
      <c r="E94" s="292"/>
      <c r="F94" s="97"/>
      <c r="G94" s="97"/>
      <c r="H94" s="347"/>
      <c r="I94" s="312"/>
      <c r="J94" s="276" t="e">
        <f>IF(AND(Q94="",#REF!&gt;0,#REF!&lt;5),K94,)</f>
        <v>#REF!</v>
      </c>
      <c r="K94" s="274" t="str">
        <f>IF(D94="","ZZZ9",IF(AND(#REF!&gt;0,#REF!&lt;5),D94&amp;#REF!,D94&amp;"9"))</f>
        <v>ZZZ9</v>
      </c>
      <c r="L94" s="278">
        <f t="shared" si="3"/>
        <v>999</v>
      </c>
      <c r="M94" s="311">
        <f t="shared" si="4"/>
        <v>999</v>
      </c>
      <c r="N94" s="306"/>
      <c r="O94" s="97"/>
      <c r="P94" s="114">
        <f t="shared" si="5"/>
        <v>999</v>
      </c>
      <c r="Q94" s="97"/>
    </row>
    <row r="95" spans="1:17" s="11" customFormat="1" ht="18.899999999999999" customHeight="1" x14ac:dyDescent="0.25">
      <c r="A95" s="279">
        <v>89</v>
      </c>
      <c r="B95" s="95"/>
      <c r="C95" s="95"/>
      <c r="D95" s="96"/>
      <c r="E95" s="292"/>
      <c r="F95" s="97"/>
      <c r="G95" s="97"/>
      <c r="H95" s="347"/>
      <c r="I95" s="312"/>
      <c r="J95" s="276" t="e">
        <f>IF(AND(Q95="",#REF!&gt;0,#REF!&lt;5),K95,)</f>
        <v>#REF!</v>
      </c>
      <c r="K95" s="274" t="str">
        <f>IF(D95="","ZZZ9",IF(AND(#REF!&gt;0,#REF!&lt;5),D95&amp;#REF!,D95&amp;"9"))</f>
        <v>ZZZ9</v>
      </c>
      <c r="L95" s="278">
        <f t="shared" si="3"/>
        <v>999</v>
      </c>
      <c r="M95" s="311">
        <f t="shared" si="4"/>
        <v>999</v>
      </c>
      <c r="N95" s="306"/>
      <c r="O95" s="97"/>
      <c r="P95" s="114">
        <f t="shared" si="5"/>
        <v>999</v>
      </c>
      <c r="Q95" s="97"/>
    </row>
    <row r="96" spans="1:17" s="11" customFormat="1" ht="18.899999999999999" customHeight="1" x14ac:dyDescent="0.25">
      <c r="A96" s="279">
        <v>90</v>
      </c>
      <c r="B96" s="95"/>
      <c r="C96" s="95"/>
      <c r="D96" s="96"/>
      <c r="E96" s="292"/>
      <c r="F96" s="97"/>
      <c r="G96" s="97"/>
      <c r="H96" s="347"/>
      <c r="I96" s="312"/>
      <c r="J96" s="276" t="e">
        <f>IF(AND(Q96="",#REF!&gt;0,#REF!&lt;5),K96,)</f>
        <v>#REF!</v>
      </c>
      <c r="K96" s="274" t="str">
        <f>IF(D96="","ZZZ9",IF(AND(#REF!&gt;0,#REF!&lt;5),D96&amp;#REF!,D96&amp;"9"))</f>
        <v>ZZZ9</v>
      </c>
      <c r="L96" s="278">
        <f t="shared" si="3"/>
        <v>999</v>
      </c>
      <c r="M96" s="311">
        <f t="shared" si="4"/>
        <v>999</v>
      </c>
      <c r="N96" s="306"/>
      <c r="O96" s="97"/>
      <c r="P96" s="114">
        <f t="shared" si="5"/>
        <v>999</v>
      </c>
      <c r="Q96" s="97"/>
    </row>
    <row r="97" spans="1:17" s="11" customFormat="1" ht="18.899999999999999" customHeight="1" x14ac:dyDescent="0.25">
      <c r="A97" s="279">
        <v>91</v>
      </c>
      <c r="B97" s="95"/>
      <c r="C97" s="95"/>
      <c r="D97" s="96"/>
      <c r="E97" s="292"/>
      <c r="F97" s="97"/>
      <c r="G97" s="97"/>
      <c r="H97" s="347"/>
      <c r="I97" s="312"/>
      <c r="J97" s="276" t="e">
        <f>IF(AND(Q97="",#REF!&gt;0,#REF!&lt;5),K97,)</f>
        <v>#REF!</v>
      </c>
      <c r="K97" s="274" t="str">
        <f>IF(D97="","ZZZ9",IF(AND(#REF!&gt;0,#REF!&lt;5),D97&amp;#REF!,D97&amp;"9"))</f>
        <v>ZZZ9</v>
      </c>
      <c r="L97" s="278">
        <f t="shared" si="3"/>
        <v>999</v>
      </c>
      <c r="M97" s="311">
        <f t="shared" si="4"/>
        <v>999</v>
      </c>
      <c r="N97" s="306"/>
      <c r="O97" s="97"/>
      <c r="P97" s="114">
        <f t="shared" si="5"/>
        <v>999</v>
      </c>
      <c r="Q97" s="97"/>
    </row>
    <row r="98" spans="1:17" s="11" customFormat="1" ht="18.899999999999999" customHeight="1" x14ac:dyDescent="0.25">
      <c r="A98" s="279">
        <v>92</v>
      </c>
      <c r="B98" s="95"/>
      <c r="C98" s="95"/>
      <c r="D98" s="96"/>
      <c r="E98" s="292"/>
      <c r="F98" s="97"/>
      <c r="G98" s="97"/>
      <c r="H98" s="347"/>
      <c r="I98" s="312"/>
      <c r="J98" s="276" t="e">
        <f>IF(AND(Q98="",#REF!&gt;0,#REF!&lt;5),K98,)</f>
        <v>#REF!</v>
      </c>
      <c r="K98" s="274" t="str">
        <f>IF(D98="","ZZZ9",IF(AND(#REF!&gt;0,#REF!&lt;5),D98&amp;#REF!,D98&amp;"9"))</f>
        <v>ZZZ9</v>
      </c>
      <c r="L98" s="278">
        <f t="shared" si="3"/>
        <v>999</v>
      </c>
      <c r="M98" s="311">
        <f t="shared" si="4"/>
        <v>999</v>
      </c>
      <c r="N98" s="306"/>
      <c r="O98" s="97"/>
      <c r="P98" s="114">
        <f t="shared" si="5"/>
        <v>999</v>
      </c>
      <c r="Q98" s="97"/>
    </row>
    <row r="99" spans="1:17" s="11" customFormat="1" ht="18.899999999999999" customHeight="1" x14ac:dyDescent="0.25">
      <c r="A99" s="279">
        <v>93</v>
      </c>
      <c r="B99" s="95"/>
      <c r="C99" s="95"/>
      <c r="D99" s="96"/>
      <c r="E99" s="292"/>
      <c r="F99" s="97"/>
      <c r="G99" s="97"/>
      <c r="H99" s="347"/>
      <c r="I99" s="312"/>
      <c r="J99" s="276" t="e">
        <f>IF(AND(Q99="",#REF!&gt;0,#REF!&lt;5),K99,)</f>
        <v>#REF!</v>
      </c>
      <c r="K99" s="274" t="str">
        <f>IF(D99="","ZZZ9",IF(AND(#REF!&gt;0,#REF!&lt;5),D99&amp;#REF!,D99&amp;"9"))</f>
        <v>ZZZ9</v>
      </c>
      <c r="L99" s="278">
        <f t="shared" si="3"/>
        <v>999</v>
      </c>
      <c r="M99" s="311">
        <f t="shared" si="4"/>
        <v>999</v>
      </c>
      <c r="N99" s="306"/>
      <c r="O99" s="97"/>
      <c r="P99" s="114">
        <f t="shared" si="5"/>
        <v>999</v>
      </c>
      <c r="Q99" s="97"/>
    </row>
    <row r="100" spans="1:17" s="11" customFormat="1" ht="18.899999999999999" customHeight="1" x14ac:dyDescent="0.25">
      <c r="A100" s="279">
        <v>94</v>
      </c>
      <c r="B100" s="95"/>
      <c r="C100" s="95"/>
      <c r="D100" s="96"/>
      <c r="E100" s="292"/>
      <c r="F100" s="97"/>
      <c r="G100" s="97"/>
      <c r="H100" s="347"/>
      <c r="I100" s="312"/>
      <c r="J100" s="276" t="e">
        <f>IF(AND(Q100="",#REF!&gt;0,#REF!&lt;5),K100,)</f>
        <v>#REF!</v>
      </c>
      <c r="K100" s="274" t="str">
        <f>IF(D100="","ZZZ9",IF(AND(#REF!&gt;0,#REF!&lt;5),D100&amp;#REF!,D100&amp;"9"))</f>
        <v>ZZZ9</v>
      </c>
      <c r="L100" s="278">
        <f t="shared" si="3"/>
        <v>999</v>
      </c>
      <c r="M100" s="311">
        <f t="shared" si="4"/>
        <v>999</v>
      </c>
      <c r="N100" s="306"/>
      <c r="O100" s="97"/>
      <c r="P100" s="114">
        <f t="shared" si="5"/>
        <v>999</v>
      </c>
      <c r="Q100" s="97"/>
    </row>
    <row r="101" spans="1:17" s="11" customFormat="1" ht="18.899999999999999" customHeight="1" x14ac:dyDescent="0.25">
      <c r="A101" s="279">
        <v>95</v>
      </c>
      <c r="B101" s="95"/>
      <c r="C101" s="95"/>
      <c r="D101" s="96"/>
      <c r="E101" s="292"/>
      <c r="F101" s="97"/>
      <c r="G101" s="97"/>
      <c r="H101" s="347"/>
      <c r="I101" s="312"/>
      <c r="J101" s="276" t="e">
        <f>IF(AND(Q101="",#REF!&gt;0,#REF!&lt;5),K101,)</f>
        <v>#REF!</v>
      </c>
      <c r="K101" s="274" t="str">
        <f>IF(D101="","ZZZ9",IF(AND(#REF!&gt;0,#REF!&lt;5),D101&amp;#REF!,D101&amp;"9"))</f>
        <v>ZZZ9</v>
      </c>
      <c r="L101" s="278">
        <f t="shared" ref="L101:L134" si="6">IF(Q101="",999,Q101)</f>
        <v>999</v>
      </c>
      <c r="M101" s="311">
        <f t="shared" ref="M101:M134" si="7">IF(P101=999,999,1)</f>
        <v>999</v>
      </c>
      <c r="N101" s="306"/>
      <c r="O101" s="97"/>
      <c r="P101" s="114">
        <f t="shared" ref="P101:P134" si="8">IF(N101="DA",1,IF(N101="WC",2,IF(N101="SE",3,IF(N101="Q",4,IF(N101="LL",5,999)))))</f>
        <v>999</v>
      </c>
      <c r="Q101" s="97"/>
    </row>
    <row r="102" spans="1:17" s="11" customFormat="1" ht="18.899999999999999" customHeight="1" x14ac:dyDescent="0.25">
      <c r="A102" s="279">
        <v>96</v>
      </c>
      <c r="B102" s="95"/>
      <c r="C102" s="95"/>
      <c r="D102" s="96"/>
      <c r="E102" s="292"/>
      <c r="F102" s="97"/>
      <c r="G102" s="97"/>
      <c r="H102" s="347"/>
      <c r="I102" s="312"/>
      <c r="J102" s="276" t="e">
        <f>IF(AND(Q102="",#REF!&gt;0,#REF!&lt;5),K102,)</f>
        <v>#REF!</v>
      </c>
      <c r="K102" s="274" t="str">
        <f>IF(D102="","ZZZ9",IF(AND(#REF!&gt;0,#REF!&lt;5),D102&amp;#REF!,D102&amp;"9"))</f>
        <v>ZZZ9</v>
      </c>
      <c r="L102" s="278">
        <f t="shared" si="6"/>
        <v>999</v>
      </c>
      <c r="M102" s="311">
        <f t="shared" si="7"/>
        <v>999</v>
      </c>
      <c r="N102" s="306"/>
      <c r="O102" s="97"/>
      <c r="P102" s="114">
        <f t="shared" si="8"/>
        <v>999</v>
      </c>
      <c r="Q102" s="97"/>
    </row>
    <row r="103" spans="1:17" s="11" customFormat="1" ht="18.899999999999999" customHeight="1" x14ac:dyDescent="0.25">
      <c r="A103" s="279">
        <v>97</v>
      </c>
      <c r="B103" s="95"/>
      <c r="C103" s="95"/>
      <c r="D103" s="96"/>
      <c r="E103" s="292"/>
      <c r="F103" s="97"/>
      <c r="G103" s="97"/>
      <c r="H103" s="347"/>
      <c r="I103" s="312"/>
      <c r="J103" s="276" t="e">
        <f>IF(AND(Q103="",#REF!&gt;0,#REF!&lt;5),K103,)</f>
        <v>#REF!</v>
      </c>
      <c r="K103" s="274" t="str">
        <f>IF(D103="","ZZZ9",IF(AND(#REF!&gt;0,#REF!&lt;5),D103&amp;#REF!,D103&amp;"9"))</f>
        <v>ZZZ9</v>
      </c>
      <c r="L103" s="278">
        <f t="shared" si="6"/>
        <v>999</v>
      </c>
      <c r="M103" s="311">
        <f t="shared" si="7"/>
        <v>999</v>
      </c>
      <c r="N103" s="306"/>
      <c r="O103" s="97"/>
      <c r="P103" s="114">
        <f t="shared" si="8"/>
        <v>999</v>
      </c>
      <c r="Q103" s="97"/>
    </row>
    <row r="104" spans="1:17" s="11" customFormat="1" ht="18.899999999999999" customHeight="1" x14ac:dyDescent="0.25">
      <c r="A104" s="279">
        <v>98</v>
      </c>
      <c r="B104" s="95"/>
      <c r="C104" s="95"/>
      <c r="D104" s="96"/>
      <c r="E104" s="292"/>
      <c r="F104" s="97"/>
      <c r="G104" s="97"/>
      <c r="H104" s="347"/>
      <c r="I104" s="312"/>
      <c r="J104" s="276" t="e">
        <f>IF(AND(Q104="",#REF!&gt;0,#REF!&lt;5),K104,)</f>
        <v>#REF!</v>
      </c>
      <c r="K104" s="274" t="str">
        <f>IF(D104="","ZZZ9",IF(AND(#REF!&gt;0,#REF!&lt;5),D104&amp;#REF!,D104&amp;"9"))</f>
        <v>ZZZ9</v>
      </c>
      <c r="L104" s="278">
        <f t="shared" si="6"/>
        <v>999</v>
      </c>
      <c r="M104" s="311">
        <f t="shared" si="7"/>
        <v>999</v>
      </c>
      <c r="N104" s="306"/>
      <c r="O104" s="97"/>
      <c r="P104" s="114">
        <f t="shared" si="8"/>
        <v>999</v>
      </c>
      <c r="Q104" s="97"/>
    </row>
    <row r="105" spans="1:17" s="11" customFormat="1" ht="18.899999999999999" customHeight="1" x14ac:dyDescent="0.25">
      <c r="A105" s="279">
        <v>99</v>
      </c>
      <c r="B105" s="95"/>
      <c r="C105" s="95"/>
      <c r="D105" s="96"/>
      <c r="E105" s="292"/>
      <c r="F105" s="97"/>
      <c r="G105" s="97"/>
      <c r="H105" s="347"/>
      <c r="I105" s="312"/>
      <c r="J105" s="276" t="e">
        <f>IF(AND(Q105="",#REF!&gt;0,#REF!&lt;5),K105,)</f>
        <v>#REF!</v>
      </c>
      <c r="K105" s="274" t="str">
        <f>IF(D105="","ZZZ9",IF(AND(#REF!&gt;0,#REF!&lt;5),D105&amp;#REF!,D105&amp;"9"))</f>
        <v>ZZZ9</v>
      </c>
      <c r="L105" s="278">
        <f t="shared" si="6"/>
        <v>999</v>
      </c>
      <c r="M105" s="311">
        <f t="shared" si="7"/>
        <v>999</v>
      </c>
      <c r="N105" s="306"/>
      <c r="O105" s="97"/>
      <c r="P105" s="114">
        <f t="shared" si="8"/>
        <v>999</v>
      </c>
      <c r="Q105" s="97"/>
    </row>
    <row r="106" spans="1:17" s="11" customFormat="1" ht="18.899999999999999" customHeight="1" x14ac:dyDescent="0.25">
      <c r="A106" s="279">
        <v>100</v>
      </c>
      <c r="B106" s="95"/>
      <c r="C106" s="95"/>
      <c r="D106" s="96"/>
      <c r="E106" s="292"/>
      <c r="F106" s="97"/>
      <c r="G106" s="97"/>
      <c r="H106" s="347"/>
      <c r="I106" s="312"/>
      <c r="J106" s="276" t="e">
        <f>IF(AND(Q106="",#REF!&gt;0,#REF!&lt;5),K106,)</f>
        <v>#REF!</v>
      </c>
      <c r="K106" s="274" t="str">
        <f>IF(D106="","ZZZ9",IF(AND(#REF!&gt;0,#REF!&lt;5),D106&amp;#REF!,D106&amp;"9"))</f>
        <v>ZZZ9</v>
      </c>
      <c r="L106" s="278">
        <f t="shared" si="6"/>
        <v>999</v>
      </c>
      <c r="M106" s="311">
        <f t="shared" si="7"/>
        <v>999</v>
      </c>
      <c r="N106" s="306"/>
      <c r="O106" s="97"/>
      <c r="P106" s="114">
        <f t="shared" si="8"/>
        <v>999</v>
      </c>
      <c r="Q106" s="97"/>
    </row>
    <row r="107" spans="1:17" s="11" customFormat="1" ht="18.899999999999999" customHeight="1" x14ac:dyDescent="0.25">
      <c r="A107" s="279">
        <v>101</v>
      </c>
      <c r="B107" s="95"/>
      <c r="C107" s="95"/>
      <c r="D107" s="96"/>
      <c r="E107" s="292"/>
      <c r="F107" s="97"/>
      <c r="G107" s="97"/>
      <c r="H107" s="347"/>
      <c r="I107" s="312"/>
      <c r="J107" s="276" t="e">
        <f>IF(AND(Q107="",#REF!&gt;0,#REF!&lt;5),K107,)</f>
        <v>#REF!</v>
      </c>
      <c r="K107" s="274" t="str">
        <f>IF(D107="","ZZZ9",IF(AND(#REF!&gt;0,#REF!&lt;5),D107&amp;#REF!,D107&amp;"9"))</f>
        <v>ZZZ9</v>
      </c>
      <c r="L107" s="278">
        <f t="shared" si="6"/>
        <v>999</v>
      </c>
      <c r="M107" s="311">
        <f t="shared" si="7"/>
        <v>999</v>
      </c>
      <c r="N107" s="306"/>
      <c r="O107" s="97"/>
      <c r="P107" s="114">
        <f t="shared" si="8"/>
        <v>999</v>
      </c>
      <c r="Q107" s="97"/>
    </row>
    <row r="108" spans="1:17" s="11" customFormat="1" ht="18.899999999999999" customHeight="1" x14ac:dyDescent="0.25">
      <c r="A108" s="279">
        <v>102</v>
      </c>
      <c r="B108" s="95"/>
      <c r="C108" s="95"/>
      <c r="D108" s="96"/>
      <c r="E108" s="292"/>
      <c r="F108" s="97"/>
      <c r="G108" s="97"/>
      <c r="H108" s="347"/>
      <c r="I108" s="312"/>
      <c r="J108" s="276" t="e">
        <f>IF(AND(Q108="",#REF!&gt;0,#REF!&lt;5),K108,)</f>
        <v>#REF!</v>
      </c>
      <c r="K108" s="274" t="str">
        <f>IF(D108="","ZZZ9",IF(AND(#REF!&gt;0,#REF!&lt;5),D108&amp;#REF!,D108&amp;"9"))</f>
        <v>ZZZ9</v>
      </c>
      <c r="L108" s="278">
        <f t="shared" si="6"/>
        <v>999</v>
      </c>
      <c r="M108" s="311">
        <f t="shared" si="7"/>
        <v>999</v>
      </c>
      <c r="N108" s="306"/>
      <c r="O108" s="97"/>
      <c r="P108" s="114">
        <f t="shared" si="8"/>
        <v>999</v>
      </c>
      <c r="Q108" s="97"/>
    </row>
    <row r="109" spans="1:17" s="11" customFormat="1" ht="18.899999999999999" customHeight="1" x14ac:dyDescent="0.25">
      <c r="A109" s="279">
        <v>103</v>
      </c>
      <c r="B109" s="95"/>
      <c r="C109" s="95"/>
      <c r="D109" s="96"/>
      <c r="E109" s="292"/>
      <c r="F109" s="97"/>
      <c r="G109" s="97"/>
      <c r="H109" s="347"/>
      <c r="I109" s="312"/>
      <c r="J109" s="276" t="e">
        <f>IF(AND(Q109="",#REF!&gt;0,#REF!&lt;5),K109,)</f>
        <v>#REF!</v>
      </c>
      <c r="K109" s="274" t="str">
        <f>IF(D109="","ZZZ9",IF(AND(#REF!&gt;0,#REF!&lt;5),D109&amp;#REF!,D109&amp;"9"))</f>
        <v>ZZZ9</v>
      </c>
      <c r="L109" s="278">
        <f t="shared" si="6"/>
        <v>999</v>
      </c>
      <c r="M109" s="311">
        <f t="shared" si="7"/>
        <v>999</v>
      </c>
      <c r="N109" s="306"/>
      <c r="O109" s="97"/>
      <c r="P109" s="114">
        <f t="shared" si="8"/>
        <v>999</v>
      </c>
      <c r="Q109" s="97"/>
    </row>
    <row r="110" spans="1:17" s="11" customFormat="1" ht="18.899999999999999" customHeight="1" x14ac:dyDescent="0.25">
      <c r="A110" s="279">
        <v>104</v>
      </c>
      <c r="B110" s="95"/>
      <c r="C110" s="95"/>
      <c r="D110" s="96"/>
      <c r="E110" s="292"/>
      <c r="F110" s="97"/>
      <c r="G110" s="97"/>
      <c r="H110" s="347"/>
      <c r="I110" s="312"/>
      <c r="J110" s="276" t="e">
        <f>IF(AND(Q110="",#REF!&gt;0,#REF!&lt;5),K110,)</f>
        <v>#REF!</v>
      </c>
      <c r="K110" s="274" t="str">
        <f>IF(D110="","ZZZ9",IF(AND(#REF!&gt;0,#REF!&lt;5),D110&amp;#REF!,D110&amp;"9"))</f>
        <v>ZZZ9</v>
      </c>
      <c r="L110" s="278">
        <f t="shared" si="6"/>
        <v>999</v>
      </c>
      <c r="M110" s="311">
        <f t="shared" si="7"/>
        <v>999</v>
      </c>
      <c r="N110" s="306"/>
      <c r="O110" s="97"/>
      <c r="P110" s="114">
        <f t="shared" si="8"/>
        <v>999</v>
      </c>
      <c r="Q110" s="97"/>
    </row>
    <row r="111" spans="1:17" s="11" customFormat="1" ht="18.899999999999999" customHeight="1" x14ac:dyDescent="0.25">
      <c r="A111" s="279">
        <v>105</v>
      </c>
      <c r="B111" s="95"/>
      <c r="C111" s="95"/>
      <c r="D111" s="96"/>
      <c r="E111" s="292"/>
      <c r="F111" s="97"/>
      <c r="G111" s="97"/>
      <c r="H111" s="347"/>
      <c r="I111" s="312"/>
      <c r="J111" s="276" t="e">
        <f>IF(AND(Q111="",#REF!&gt;0,#REF!&lt;5),K111,)</f>
        <v>#REF!</v>
      </c>
      <c r="K111" s="274" t="str">
        <f>IF(D111="","ZZZ9",IF(AND(#REF!&gt;0,#REF!&lt;5),D111&amp;#REF!,D111&amp;"9"))</f>
        <v>ZZZ9</v>
      </c>
      <c r="L111" s="278">
        <f t="shared" si="6"/>
        <v>999</v>
      </c>
      <c r="M111" s="311">
        <f t="shared" si="7"/>
        <v>999</v>
      </c>
      <c r="N111" s="306"/>
      <c r="O111" s="97"/>
      <c r="P111" s="114">
        <f t="shared" si="8"/>
        <v>999</v>
      </c>
      <c r="Q111" s="97"/>
    </row>
    <row r="112" spans="1:17" s="11" customFormat="1" ht="18.899999999999999" customHeight="1" x14ac:dyDescent="0.25">
      <c r="A112" s="279">
        <v>106</v>
      </c>
      <c r="B112" s="95"/>
      <c r="C112" s="95"/>
      <c r="D112" s="96"/>
      <c r="E112" s="292"/>
      <c r="F112" s="97"/>
      <c r="G112" s="97"/>
      <c r="H112" s="347"/>
      <c r="I112" s="312"/>
      <c r="J112" s="276" t="e">
        <f>IF(AND(Q112="",#REF!&gt;0,#REF!&lt;5),K112,)</f>
        <v>#REF!</v>
      </c>
      <c r="K112" s="274" t="str">
        <f>IF(D112="","ZZZ9",IF(AND(#REF!&gt;0,#REF!&lt;5),D112&amp;#REF!,D112&amp;"9"))</f>
        <v>ZZZ9</v>
      </c>
      <c r="L112" s="278">
        <f t="shared" si="6"/>
        <v>999</v>
      </c>
      <c r="M112" s="311">
        <f t="shared" si="7"/>
        <v>999</v>
      </c>
      <c r="N112" s="306"/>
      <c r="O112" s="97"/>
      <c r="P112" s="114">
        <f t="shared" si="8"/>
        <v>999</v>
      </c>
      <c r="Q112" s="97"/>
    </row>
    <row r="113" spans="1:17" s="11" customFormat="1" ht="18.899999999999999" customHeight="1" x14ac:dyDescent="0.25">
      <c r="A113" s="279">
        <v>107</v>
      </c>
      <c r="B113" s="95"/>
      <c r="C113" s="95"/>
      <c r="D113" s="96"/>
      <c r="E113" s="292"/>
      <c r="F113" s="97"/>
      <c r="G113" s="97"/>
      <c r="H113" s="347"/>
      <c r="I113" s="312"/>
      <c r="J113" s="276" t="e">
        <f>IF(AND(Q113="",#REF!&gt;0,#REF!&lt;5),K113,)</f>
        <v>#REF!</v>
      </c>
      <c r="K113" s="274" t="str">
        <f>IF(D113="","ZZZ9",IF(AND(#REF!&gt;0,#REF!&lt;5),D113&amp;#REF!,D113&amp;"9"))</f>
        <v>ZZZ9</v>
      </c>
      <c r="L113" s="278">
        <f t="shared" si="6"/>
        <v>999</v>
      </c>
      <c r="M113" s="311">
        <f t="shared" si="7"/>
        <v>999</v>
      </c>
      <c r="N113" s="306"/>
      <c r="O113" s="97"/>
      <c r="P113" s="114">
        <f t="shared" si="8"/>
        <v>999</v>
      </c>
      <c r="Q113" s="97"/>
    </row>
    <row r="114" spans="1:17" s="11" customFormat="1" ht="18.899999999999999" customHeight="1" x14ac:dyDescent="0.25">
      <c r="A114" s="279">
        <v>108</v>
      </c>
      <c r="B114" s="95"/>
      <c r="C114" s="95"/>
      <c r="D114" s="96"/>
      <c r="E114" s="292"/>
      <c r="F114" s="97"/>
      <c r="G114" s="97"/>
      <c r="H114" s="347"/>
      <c r="I114" s="312"/>
      <c r="J114" s="276" t="e">
        <f>IF(AND(Q114="",#REF!&gt;0,#REF!&lt;5),K114,)</f>
        <v>#REF!</v>
      </c>
      <c r="K114" s="274" t="str">
        <f>IF(D114="","ZZZ9",IF(AND(#REF!&gt;0,#REF!&lt;5),D114&amp;#REF!,D114&amp;"9"))</f>
        <v>ZZZ9</v>
      </c>
      <c r="L114" s="278">
        <f t="shared" si="6"/>
        <v>999</v>
      </c>
      <c r="M114" s="311">
        <f t="shared" si="7"/>
        <v>999</v>
      </c>
      <c r="N114" s="306"/>
      <c r="O114" s="97"/>
      <c r="P114" s="114">
        <f t="shared" si="8"/>
        <v>999</v>
      </c>
      <c r="Q114" s="97"/>
    </row>
    <row r="115" spans="1:17" s="11" customFormat="1" ht="18.899999999999999" customHeight="1" x14ac:dyDescent="0.25">
      <c r="A115" s="279">
        <v>109</v>
      </c>
      <c r="B115" s="95"/>
      <c r="C115" s="95"/>
      <c r="D115" s="96"/>
      <c r="E115" s="292"/>
      <c r="F115" s="97"/>
      <c r="G115" s="97"/>
      <c r="H115" s="347"/>
      <c r="I115" s="312"/>
      <c r="J115" s="276" t="e">
        <f>IF(AND(Q115="",#REF!&gt;0,#REF!&lt;5),K115,)</f>
        <v>#REF!</v>
      </c>
      <c r="K115" s="274" t="str">
        <f>IF(D115="","ZZZ9",IF(AND(#REF!&gt;0,#REF!&lt;5),D115&amp;#REF!,D115&amp;"9"))</f>
        <v>ZZZ9</v>
      </c>
      <c r="L115" s="278">
        <f t="shared" si="6"/>
        <v>999</v>
      </c>
      <c r="M115" s="311">
        <f t="shared" si="7"/>
        <v>999</v>
      </c>
      <c r="N115" s="306"/>
      <c r="O115" s="97"/>
      <c r="P115" s="114">
        <f t="shared" si="8"/>
        <v>999</v>
      </c>
      <c r="Q115" s="97"/>
    </row>
    <row r="116" spans="1:17" s="11" customFormat="1" ht="18.899999999999999" customHeight="1" x14ac:dyDescent="0.25">
      <c r="A116" s="279">
        <v>110</v>
      </c>
      <c r="B116" s="95"/>
      <c r="C116" s="95"/>
      <c r="D116" s="96"/>
      <c r="E116" s="292"/>
      <c r="F116" s="97"/>
      <c r="G116" s="97"/>
      <c r="H116" s="347"/>
      <c r="I116" s="312"/>
      <c r="J116" s="276" t="e">
        <f>IF(AND(Q116="",#REF!&gt;0,#REF!&lt;5),K116,)</f>
        <v>#REF!</v>
      </c>
      <c r="K116" s="274" t="str">
        <f>IF(D116="","ZZZ9",IF(AND(#REF!&gt;0,#REF!&lt;5),D116&amp;#REF!,D116&amp;"9"))</f>
        <v>ZZZ9</v>
      </c>
      <c r="L116" s="278">
        <f t="shared" si="6"/>
        <v>999</v>
      </c>
      <c r="M116" s="311">
        <f t="shared" si="7"/>
        <v>999</v>
      </c>
      <c r="N116" s="306"/>
      <c r="O116" s="97"/>
      <c r="P116" s="114">
        <f t="shared" si="8"/>
        <v>999</v>
      </c>
      <c r="Q116" s="97"/>
    </row>
    <row r="117" spans="1:17" s="11" customFormat="1" ht="18.899999999999999" customHeight="1" x14ac:dyDescent="0.25">
      <c r="A117" s="279">
        <v>111</v>
      </c>
      <c r="B117" s="95"/>
      <c r="C117" s="95"/>
      <c r="D117" s="96"/>
      <c r="E117" s="292"/>
      <c r="F117" s="97"/>
      <c r="G117" s="97"/>
      <c r="H117" s="347"/>
      <c r="I117" s="312"/>
      <c r="J117" s="276" t="e">
        <f>IF(AND(Q117="",#REF!&gt;0,#REF!&lt;5),K117,)</f>
        <v>#REF!</v>
      </c>
      <c r="K117" s="274" t="str">
        <f>IF(D117="","ZZZ9",IF(AND(#REF!&gt;0,#REF!&lt;5),D117&amp;#REF!,D117&amp;"9"))</f>
        <v>ZZZ9</v>
      </c>
      <c r="L117" s="278">
        <f t="shared" si="6"/>
        <v>999</v>
      </c>
      <c r="M117" s="311">
        <f t="shared" si="7"/>
        <v>999</v>
      </c>
      <c r="N117" s="306"/>
      <c r="O117" s="97"/>
      <c r="P117" s="114">
        <f t="shared" si="8"/>
        <v>999</v>
      </c>
      <c r="Q117" s="97"/>
    </row>
    <row r="118" spans="1:17" s="11" customFormat="1" ht="18.899999999999999" customHeight="1" x14ac:dyDescent="0.25">
      <c r="A118" s="279">
        <v>112</v>
      </c>
      <c r="B118" s="95"/>
      <c r="C118" s="95"/>
      <c r="D118" s="96"/>
      <c r="E118" s="292"/>
      <c r="F118" s="97"/>
      <c r="G118" s="97"/>
      <c r="H118" s="347"/>
      <c r="I118" s="312"/>
      <c r="J118" s="276" t="e">
        <f>IF(AND(Q118="",#REF!&gt;0,#REF!&lt;5),K118,)</f>
        <v>#REF!</v>
      </c>
      <c r="K118" s="274" t="str">
        <f>IF(D118="","ZZZ9",IF(AND(#REF!&gt;0,#REF!&lt;5),D118&amp;#REF!,D118&amp;"9"))</f>
        <v>ZZZ9</v>
      </c>
      <c r="L118" s="278">
        <f t="shared" si="6"/>
        <v>999</v>
      </c>
      <c r="M118" s="311">
        <f t="shared" si="7"/>
        <v>999</v>
      </c>
      <c r="N118" s="306"/>
      <c r="O118" s="97"/>
      <c r="P118" s="114">
        <f t="shared" si="8"/>
        <v>999</v>
      </c>
      <c r="Q118" s="97"/>
    </row>
    <row r="119" spans="1:17" s="11" customFormat="1" ht="18.899999999999999" customHeight="1" x14ac:dyDescent="0.25">
      <c r="A119" s="279">
        <v>113</v>
      </c>
      <c r="B119" s="95"/>
      <c r="C119" s="95"/>
      <c r="D119" s="96"/>
      <c r="E119" s="292"/>
      <c r="F119" s="97"/>
      <c r="G119" s="97"/>
      <c r="H119" s="347"/>
      <c r="I119" s="312"/>
      <c r="J119" s="276" t="e">
        <f>IF(AND(Q119="",#REF!&gt;0,#REF!&lt;5),K119,)</f>
        <v>#REF!</v>
      </c>
      <c r="K119" s="274" t="str">
        <f>IF(D119="","ZZZ9",IF(AND(#REF!&gt;0,#REF!&lt;5),D119&amp;#REF!,D119&amp;"9"))</f>
        <v>ZZZ9</v>
      </c>
      <c r="L119" s="278">
        <f t="shared" si="6"/>
        <v>999</v>
      </c>
      <c r="M119" s="311">
        <f t="shared" si="7"/>
        <v>999</v>
      </c>
      <c r="N119" s="306"/>
      <c r="O119" s="97"/>
      <c r="P119" s="114">
        <f t="shared" si="8"/>
        <v>999</v>
      </c>
      <c r="Q119" s="97"/>
    </row>
    <row r="120" spans="1:17" s="11" customFormat="1" ht="18.899999999999999" customHeight="1" x14ac:dyDescent="0.25">
      <c r="A120" s="279">
        <v>114</v>
      </c>
      <c r="B120" s="95"/>
      <c r="C120" s="95"/>
      <c r="D120" s="96"/>
      <c r="E120" s="292"/>
      <c r="F120" s="97"/>
      <c r="G120" s="97"/>
      <c r="H120" s="347"/>
      <c r="I120" s="312"/>
      <c r="J120" s="276" t="e">
        <f>IF(AND(Q120="",#REF!&gt;0,#REF!&lt;5),K120,)</f>
        <v>#REF!</v>
      </c>
      <c r="K120" s="274" t="str">
        <f>IF(D120="","ZZZ9",IF(AND(#REF!&gt;0,#REF!&lt;5),D120&amp;#REF!,D120&amp;"9"))</f>
        <v>ZZZ9</v>
      </c>
      <c r="L120" s="278">
        <f t="shared" si="6"/>
        <v>999</v>
      </c>
      <c r="M120" s="311">
        <f t="shared" si="7"/>
        <v>999</v>
      </c>
      <c r="N120" s="306"/>
      <c r="O120" s="97"/>
      <c r="P120" s="114">
        <f t="shared" si="8"/>
        <v>999</v>
      </c>
      <c r="Q120" s="97"/>
    </row>
    <row r="121" spans="1:17" s="11" customFormat="1" ht="18.899999999999999" customHeight="1" x14ac:dyDescent="0.25">
      <c r="A121" s="279">
        <v>115</v>
      </c>
      <c r="B121" s="95"/>
      <c r="C121" s="95"/>
      <c r="D121" s="96"/>
      <c r="E121" s="292"/>
      <c r="F121" s="97"/>
      <c r="G121" s="97"/>
      <c r="H121" s="347"/>
      <c r="I121" s="312"/>
      <c r="J121" s="276" t="e">
        <f>IF(AND(Q121="",#REF!&gt;0,#REF!&lt;5),K121,)</f>
        <v>#REF!</v>
      </c>
      <c r="K121" s="274" t="str">
        <f>IF(D121="","ZZZ9",IF(AND(#REF!&gt;0,#REF!&lt;5),D121&amp;#REF!,D121&amp;"9"))</f>
        <v>ZZZ9</v>
      </c>
      <c r="L121" s="278">
        <f t="shared" si="6"/>
        <v>999</v>
      </c>
      <c r="M121" s="311">
        <f t="shared" si="7"/>
        <v>999</v>
      </c>
      <c r="N121" s="306"/>
      <c r="O121" s="97"/>
      <c r="P121" s="114">
        <f t="shared" si="8"/>
        <v>999</v>
      </c>
      <c r="Q121" s="97"/>
    </row>
    <row r="122" spans="1:17" s="11" customFormat="1" ht="18.899999999999999" customHeight="1" x14ac:dyDescent="0.25">
      <c r="A122" s="279">
        <v>116</v>
      </c>
      <c r="B122" s="95"/>
      <c r="C122" s="95"/>
      <c r="D122" s="96"/>
      <c r="E122" s="292"/>
      <c r="F122" s="97"/>
      <c r="G122" s="97"/>
      <c r="H122" s="347"/>
      <c r="I122" s="312"/>
      <c r="J122" s="276" t="e">
        <f>IF(AND(Q122="",#REF!&gt;0,#REF!&lt;5),K122,)</f>
        <v>#REF!</v>
      </c>
      <c r="K122" s="274" t="str">
        <f>IF(D122="","ZZZ9",IF(AND(#REF!&gt;0,#REF!&lt;5),D122&amp;#REF!,D122&amp;"9"))</f>
        <v>ZZZ9</v>
      </c>
      <c r="L122" s="278">
        <f t="shared" si="6"/>
        <v>999</v>
      </c>
      <c r="M122" s="311">
        <f t="shared" si="7"/>
        <v>999</v>
      </c>
      <c r="N122" s="306"/>
      <c r="O122" s="97"/>
      <c r="P122" s="114">
        <f t="shared" si="8"/>
        <v>999</v>
      </c>
      <c r="Q122" s="97"/>
    </row>
    <row r="123" spans="1:17" s="11" customFormat="1" ht="18.899999999999999" customHeight="1" x14ac:dyDescent="0.25">
      <c r="A123" s="279">
        <v>117</v>
      </c>
      <c r="B123" s="95"/>
      <c r="C123" s="95"/>
      <c r="D123" s="96"/>
      <c r="E123" s="292"/>
      <c r="F123" s="97"/>
      <c r="G123" s="97"/>
      <c r="H123" s="347"/>
      <c r="I123" s="312"/>
      <c r="J123" s="276" t="e">
        <f>IF(AND(Q123="",#REF!&gt;0,#REF!&lt;5),K123,)</f>
        <v>#REF!</v>
      </c>
      <c r="K123" s="274" t="str">
        <f>IF(D123="","ZZZ9",IF(AND(#REF!&gt;0,#REF!&lt;5),D123&amp;#REF!,D123&amp;"9"))</f>
        <v>ZZZ9</v>
      </c>
      <c r="L123" s="278">
        <f t="shared" si="6"/>
        <v>999</v>
      </c>
      <c r="M123" s="311">
        <f t="shared" si="7"/>
        <v>999</v>
      </c>
      <c r="N123" s="306"/>
      <c r="O123" s="97"/>
      <c r="P123" s="114">
        <f t="shared" si="8"/>
        <v>999</v>
      </c>
      <c r="Q123" s="97"/>
    </row>
    <row r="124" spans="1:17" s="11" customFormat="1" ht="18.899999999999999" customHeight="1" x14ac:dyDescent="0.25">
      <c r="A124" s="279">
        <v>118</v>
      </c>
      <c r="B124" s="95"/>
      <c r="C124" s="95"/>
      <c r="D124" s="96"/>
      <c r="E124" s="292"/>
      <c r="F124" s="97"/>
      <c r="G124" s="97"/>
      <c r="H124" s="347"/>
      <c r="I124" s="312"/>
      <c r="J124" s="276" t="e">
        <f>IF(AND(Q124="",#REF!&gt;0,#REF!&lt;5),K124,)</f>
        <v>#REF!</v>
      </c>
      <c r="K124" s="274" t="str">
        <f>IF(D124="","ZZZ9",IF(AND(#REF!&gt;0,#REF!&lt;5),D124&amp;#REF!,D124&amp;"9"))</f>
        <v>ZZZ9</v>
      </c>
      <c r="L124" s="278">
        <f t="shared" si="6"/>
        <v>999</v>
      </c>
      <c r="M124" s="311">
        <f t="shared" si="7"/>
        <v>999</v>
      </c>
      <c r="N124" s="306"/>
      <c r="O124" s="97"/>
      <c r="P124" s="114">
        <f t="shared" si="8"/>
        <v>999</v>
      </c>
      <c r="Q124" s="97"/>
    </row>
    <row r="125" spans="1:17" s="11" customFormat="1" ht="18.899999999999999" customHeight="1" x14ac:dyDescent="0.25">
      <c r="A125" s="279">
        <v>119</v>
      </c>
      <c r="B125" s="95"/>
      <c r="C125" s="95"/>
      <c r="D125" s="96"/>
      <c r="E125" s="292"/>
      <c r="F125" s="97"/>
      <c r="G125" s="97"/>
      <c r="H125" s="347"/>
      <c r="I125" s="312"/>
      <c r="J125" s="276" t="e">
        <f>IF(AND(Q125="",#REF!&gt;0,#REF!&lt;5),K125,)</f>
        <v>#REF!</v>
      </c>
      <c r="K125" s="274" t="str">
        <f>IF(D125="","ZZZ9",IF(AND(#REF!&gt;0,#REF!&lt;5),D125&amp;#REF!,D125&amp;"9"))</f>
        <v>ZZZ9</v>
      </c>
      <c r="L125" s="278">
        <f t="shared" si="6"/>
        <v>999</v>
      </c>
      <c r="M125" s="311">
        <f t="shared" si="7"/>
        <v>999</v>
      </c>
      <c r="N125" s="306"/>
      <c r="O125" s="97"/>
      <c r="P125" s="114">
        <f t="shared" si="8"/>
        <v>999</v>
      </c>
      <c r="Q125" s="97"/>
    </row>
    <row r="126" spans="1:17" s="11" customFormat="1" ht="18.899999999999999" customHeight="1" x14ac:dyDescent="0.25">
      <c r="A126" s="279">
        <v>120</v>
      </c>
      <c r="B126" s="95"/>
      <c r="C126" s="95"/>
      <c r="D126" s="96"/>
      <c r="E126" s="292"/>
      <c r="F126" s="97"/>
      <c r="G126" s="97"/>
      <c r="H126" s="347"/>
      <c r="I126" s="312"/>
      <c r="J126" s="276" t="e">
        <f>IF(AND(Q126="",#REF!&gt;0,#REF!&lt;5),K126,)</f>
        <v>#REF!</v>
      </c>
      <c r="K126" s="274" t="str">
        <f>IF(D126="","ZZZ9",IF(AND(#REF!&gt;0,#REF!&lt;5),D126&amp;#REF!,D126&amp;"9"))</f>
        <v>ZZZ9</v>
      </c>
      <c r="L126" s="278">
        <f t="shared" si="6"/>
        <v>999</v>
      </c>
      <c r="M126" s="311">
        <f t="shared" si="7"/>
        <v>999</v>
      </c>
      <c r="N126" s="306"/>
      <c r="O126" s="97"/>
      <c r="P126" s="114">
        <f t="shared" si="8"/>
        <v>999</v>
      </c>
      <c r="Q126" s="97"/>
    </row>
    <row r="127" spans="1:17" s="11" customFormat="1" ht="18.899999999999999" customHeight="1" x14ac:dyDescent="0.25">
      <c r="A127" s="279">
        <v>121</v>
      </c>
      <c r="B127" s="95"/>
      <c r="C127" s="95"/>
      <c r="D127" s="96"/>
      <c r="E127" s="292"/>
      <c r="F127" s="97"/>
      <c r="G127" s="97"/>
      <c r="H127" s="347"/>
      <c r="I127" s="312"/>
      <c r="J127" s="276" t="e">
        <f>IF(AND(Q127="",#REF!&gt;0,#REF!&lt;5),K127,)</f>
        <v>#REF!</v>
      </c>
      <c r="K127" s="274" t="str">
        <f>IF(D127="","ZZZ9",IF(AND(#REF!&gt;0,#REF!&lt;5),D127&amp;#REF!,D127&amp;"9"))</f>
        <v>ZZZ9</v>
      </c>
      <c r="L127" s="278">
        <f t="shared" si="6"/>
        <v>999</v>
      </c>
      <c r="M127" s="311">
        <f t="shared" si="7"/>
        <v>999</v>
      </c>
      <c r="N127" s="306"/>
      <c r="O127" s="97"/>
      <c r="P127" s="114">
        <f t="shared" si="8"/>
        <v>999</v>
      </c>
      <c r="Q127" s="97"/>
    </row>
    <row r="128" spans="1:17" s="11" customFormat="1" ht="18.899999999999999" customHeight="1" x14ac:dyDescent="0.25">
      <c r="A128" s="279">
        <v>122</v>
      </c>
      <c r="B128" s="95"/>
      <c r="C128" s="95"/>
      <c r="D128" s="96"/>
      <c r="E128" s="292"/>
      <c r="F128" s="97"/>
      <c r="G128" s="97"/>
      <c r="H128" s="347"/>
      <c r="I128" s="312"/>
      <c r="J128" s="276" t="e">
        <f>IF(AND(Q128="",#REF!&gt;0,#REF!&lt;5),K128,)</f>
        <v>#REF!</v>
      </c>
      <c r="K128" s="274" t="str">
        <f>IF(D128="","ZZZ9",IF(AND(#REF!&gt;0,#REF!&lt;5),D128&amp;#REF!,D128&amp;"9"))</f>
        <v>ZZZ9</v>
      </c>
      <c r="L128" s="278">
        <f t="shared" si="6"/>
        <v>999</v>
      </c>
      <c r="M128" s="311">
        <f t="shared" si="7"/>
        <v>999</v>
      </c>
      <c r="N128" s="306"/>
      <c r="O128" s="97"/>
      <c r="P128" s="114">
        <f t="shared" si="8"/>
        <v>999</v>
      </c>
      <c r="Q128" s="97"/>
    </row>
    <row r="129" spans="1:17" s="11" customFormat="1" ht="18.899999999999999" customHeight="1" x14ac:dyDescent="0.25">
      <c r="A129" s="279">
        <v>123</v>
      </c>
      <c r="B129" s="95"/>
      <c r="C129" s="95"/>
      <c r="D129" s="96"/>
      <c r="E129" s="292"/>
      <c r="F129" s="97"/>
      <c r="G129" s="97"/>
      <c r="H129" s="347"/>
      <c r="I129" s="312"/>
      <c r="J129" s="276" t="e">
        <f>IF(AND(Q129="",#REF!&gt;0,#REF!&lt;5),K129,)</f>
        <v>#REF!</v>
      </c>
      <c r="K129" s="274" t="str">
        <f>IF(D129="","ZZZ9",IF(AND(#REF!&gt;0,#REF!&lt;5),D129&amp;#REF!,D129&amp;"9"))</f>
        <v>ZZZ9</v>
      </c>
      <c r="L129" s="278">
        <f t="shared" si="6"/>
        <v>999</v>
      </c>
      <c r="M129" s="311">
        <f t="shared" si="7"/>
        <v>999</v>
      </c>
      <c r="N129" s="306"/>
      <c r="O129" s="97"/>
      <c r="P129" s="114">
        <f t="shared" si="8"/>
        <v>999</v>
      </c>
      <c r="Q129" s="97"/>
    </row>
    <row r="130" spans="1:17" s="11" customFormat="1" ht="18.899999999999999" customHeight="1" x14ac:dyDescent="0.25">
      <c r="A130" s="279">
        <v>124</v>
      </c>
      <c r="B130" s="95"/>
      <c r="C130" s="95"/>
      <c r="D130" s="96"/>
      <c r="E130" s="292"/>
      <c r="F130" s="97"/>
      <c r="G130" s="97"/>
      <c r="H130" s="347"/>
      <c r="I130" s="312"/>
      <c r="J130" s="276" t="e">
        <f>IF(AND(Q130="",#REF!&gt;0,#REF!&lt;5),K130,)</f>
        <v>#REF!</v>
      </c>
      <c r="K130" s="274" t="str">
        <f>IF(D130="","ZZZ9",IF(AND(#REF!&gt;0,#REF!&lt;5),D130&amp;#REF!,D130&amp;"9"))</f>
        <v>ZZZ9</v>
      </c>
      <c r="L130" s="278">
        <f t="shared" si="6"/>
        <v>999</v>
      </c>
      <c r="M130" s="311">
        <f t="shared" si="7"/>
        <v>999</v>
      </c>
      <c r="N130" s="306"/>
      <c r="O130" s="97"/>
      <c r="P130" s="114">
        <f t="shared" si="8"/>
        <v>999</v>
      </c>
      <c r="Q130" s="97"/>
    </row>
    <row r="131" spans="1:17" s="11" customFormat="1" ht="18.899999999999999" customHeight="1" x14ac:dyDescent="0.25">
      <c r="A131" s="279">
        <v>125</v>
      </c>
      <c r="B131" s="95"/>
      <c r="C131" s="95"/>
      <c r="D131" s="96"/>
      <c r="E131" s="292"/>
      <c r="F131" s="97"/>
      <c r="G131" s="97"/>
      <c r="H131" s="347"/>
      <c r="I131" s="312"/>
      <c r="J131" s="276" t="e">
        <f>IF(AND(Q131="",#REF!&gt;0,#REF!&lt;5),K131,)</f>
        <v>#REF!</v>
      </c>
      <c r="K131" s="274" t="str">
        <f>IF(D131="","ZZZ9",IF(AND(#REF!&gt;0,#REF!&lt;5),D131&amp;#REF!,D131&amp;"9"))</f>
        <v>ZZZ9</v>
      </c>
      <c r="L131" s="278">
        <f t="shared" si="6"/>
        <v>999</v>
      </c>
      <c r="M131" s="311">
        <f t="shared" si="7"/>
        <v>999</v>
      </c>
      <c r="N131" s="306"/>
      <c r="O131" s="97"/>
      <c r="P131" s="114">
        <f t="shared" si="8"/>
        <v>999</v>
      </c>
      <c r="Q131" s="97"/>
    </row>
    <row r="132" spans="1:17" s="11" customFormat="1" ht="18.899999999999999" customHeight="1" x14ac:dyDescent="0.25">
      <c r="A132" s="279">
        <v>126</v>
      </c>
      <c r="B132" s="95"/>
      <c r="C132" s="95"/>
      <c r="D132" s="96"/>
      <c r="E132" s="292"/>
      <c r="F132" s="97"/>
      <c r="G132" s="97"/>
      <c r="H132" s="347"/>
      <c r="I132" s="312"/>
      <c r="J132" s="276" t="e">
        <f>IF(AND(Q132="",#REF!&gt;0,#REF!&lt;5),K132,)</f>
        <v>#REF!</v>
      </c>
      <c r="K132" s="274" t="str">
        <f>IF(D132="","ZZZ9",IF(AND(#REF!&gt;0,#REF!&lt;5),D132&amp;#REF!,D132&amp;"9"))</f>
        <v>ZZZ9</v>
      </c>
      <c r="L132" s="278">
        <f t="shared" si="6"/>
        <v>999</v>
      </c>
      <c r="M132" s="311">
        <f t="shared" si="7"/>
        <v>999</v>
      </c>
      <c r="N132" s="306"/>
      <c r="O132" s="97"/>
      <c r="P132" s="114">
        <f t="shared" si="8"/>
        <v>999</v>
      </c>
      <c r="Q132" s="97"/>
    </row>
    <row r="133" spans="1:17" s="11" customFormat="1" ht="18.899999999999999" customHeight="1" x14ac:dyDescent="0.25">
      <c r="A133" s="279">
        <v>127</v>
      </c>
      <c r="B133" s="95"/>
      <c r="C133" s="95"/>
      <c r="D133" s="96"/>
      <c r="E133" s="292"/>
      <c r="F133" s="97"/>
      <c r="G133" s="97"/>
      <c r="H133" s="347"/>
      <c r="I133" s="312"/>
      <c r="J133" s="276" t="e">
        <f>IF(AND(Q133="",#REF!&gt;0,#REF!&lt;5),K133,)</f>
        <v>#REF!</v>
      </c>
      <c r="K133" s="274" t="str">
        <f>IF(D133="","ZZZ9",IF(AND(#REF!&gt;0,#REF!&lt;5),D133&amp;#REF!,D133&amp;"9"))</f>
        <v>ZZZ9</v>
      </c>
      <c r="L133" s="278">
        <f t="shared" si="6"/>
        <v>999</v>
      </c>
      <c r="M133" s="311">
        <f t="shared" si="7"/>
        <v>999</v>
      </c>
      <c r="N133" s="306"/>
      <c r="O133" s="97"/>
      <c r="P133" s="114">
        <f t="shared" si="8"/>
        <v>999</v>
      </c>
      <c r="Q133" s="97"/>
    </row>
    <row r="134" spans="1:17" s="11" customFormat="1" ht="18.899999999999999" customHeight="1" x14ac:dyDescent="0.25">
      <c r="A134" s="279">
        <v>128</v>
      </c>
      <c r="B134" s="95"/>
      <c r="C134" s="95"/>
      <c r="D134" s="96"/>
      <c r="E134" s="292"/>
      <c r="F134" s="97"/>
      <c r="G134" s="97"/>
      <c r="H134" s="347"/>
      <c r="I134" s="312"/>
      <c r="J134" s="276" t="e">
        <f>IF(AND(Q134="",#REF!&gt;0,#REF!&lt;5),K134,)</f>
        <v>#REF!</v>
      </c>
      <c r="K134" s="274" t="str">
        <f>IF(D134="","ZZZ9",IF(AND(#REF!&gt;0,#REF!&lt;5),D134&amp;#REF!,D134&amp;"9"))</f>
        <v>ZZZ9</v>
      </c>
      <c r="L134" s="278">
        <f t="shared" si="6"/>
        <v>999</v>
      </c>
      <c r="M134" s="311">
        <f t="shared" si="7"/>
        <v>999</v>
      </c>
      <c r="N134" s="306"/>
      <c r="O134" s="312"/>
      <c r="P134" s="313">
        <f t="shared" si="8"/>
        <v>999</v>
      </c>
      <c r="Q134" s="312"/>
    </row>
    <row r="135" spans="1:17" x14ac:dyDescent="0.25">
      <c r="A135" s="279">
        <v>129</v>
      </c>
      <c r="B135" s="95"/>
      <c r="C135" s="95"/>
      <c r="D135" s="96"/>
      <c r="E135" s="292"/>
      <c r="F135" s="97"/>
      <c r="G135" s="97"/>
      <c r="H135" s="347"/>
      <c r="I135" s="312"/>
      <c r="J135" s="276" t="e">
        <f>IF(AND(Q135="",#REF!&gt;0,#REF!&lt;5),K135,)</f>
        <v>#REF!</v>
      </c>
      <c r="K135" s="274" t="str">
        <f>IF(D135="","ZZZ9",IF(AND(#REF!&gt;0,#REF!&lt;5),D135&amp;#REF!,D135&amp;"9"))</f>
        <v>ZZZ9</v>
      </c>
      <c r="L135" s="278">
        <f t="shared" ref="L135:L156" si="9">IF(Q135="",999,Q135)</f>
        <v>999</v>
      </c>
      <c r="M135" s="311">
        <f t="shared" ref="M135:M156" si="10">IF(P135=999,999,1)</f>
        <v>999</v>
      </c>
      <c r="N135" s="306"/>
      <c r="O135" s="97"/>
      <c r="P135" s="114">
        <f t="shared" ref="P135:P156" si="11">IF(N135="DA",1,IF(N135="WC",2,IF(N135="SE",3,IF(N135="Q",4,IF(N135="LL",5,999)))))</f>
        <v>999</v>
      </c>
      <c r="Q135" s="97"/>
    </row>
    <row r="136" spans="1:17" x14ac:dyDescent="0.25">
      <c r="A136" s="279">
        <v>130</v>
      </c>
      <c r="B136" s="95"/>
      <c r="C136" s="95"/>
      <c r="D136" s="96"/>
      <c r="E136" s="292"/>
      <c r="F136" s="97"/>
      <c r="G136" s="97"/>
      <c r="H136" s="347"/>
      <c r="I136" s="312"/>
      <c r="J136" s="276" t="e">
        <f>IF(AND(Q136="",#REF!&gt;0,#REF!&lt;5),K136,)</f>
        <v>#REF!</v>
      </c>
      <c r="K136" s="274" t="str">
        <f>IF(D136="","ZZZ9",IF(AND(#REF!&gt;0,#REF!&lt;5),D136&amp;#REF!,D136&amp;"9"))</f>
        <v>ZZZ9</v>
      </c>
      <c r="L136" s="278">
        <f t="shared" si="9"/>
        <v>999</v>
      </c>
      <c r="M136" s="311">
        <f t="shared" si="10"/>
        <v>999</v>
      </c>
      <c r="N136" s="306"/>
      <c r="O136" s="97"/>
      <c r="P136" s="114">
        <f t="shared" si="11"/>
        <v>999</v>
      </c>
      <c r="Q136" s="97"/>
    </row>
    <row r="137" spans="1:17" x14ac:dyDescent="0.25">
      <c r="A137" s="279">
        <v>131</v>
      </c>
      <c r="B137" s="95"/>
      <c r="C137" s="95"/>
      <c r="D137" s="96"/>
      <c r="E137" s="292"/>
      <c r="F137" s="97"/>
      <c r="G137" s="97"/>
      <c r="H137" s="347"/>
      <c r="I137" s="312"/>
      <c r="J137" s="276" t="e">
        <f>IF(AND(Q137="",#REF!&gt;0,#REF!&lt;5),K137,)</f>
        <v>#REF!</v>
      </c>
      <c r="K137" s="274" t="str">
        <f>IF(D137="","ZZZ9",IF(AND(#REF!&gt;0,#REF!&lt;5),D137&amp;#REF!,D137&amp;"9"))</f>
        <v>ZZZ9</v>
      </c>
      <c r="L137" s="278">
        <f t="shared" si="9"/>
        <v>999</v>
      </c>
      <c r="M137" s="311">
        <f t="shared" si="10"/>
        <v>999</v>
      </c>
      <c r="N137" s="306"/>
      <c r="O137" s="97"/>
      <c r="P137" s="114">
        <f t="shared" si="11"/>
        <v>999</v>
      </c>
      <c r="Q137" s="97"/>
    </row>
    <row r="138" spans="1:17" x14ac:dyDescent="0.25">
      <c r="A138" s="279">
        <v>132</v>
      </c>
      <c r="B138" s="95"/>
      <c r="C138" s="95"/>
      <c r="D138" s="96"/>
      <c r="E138" s="292"/>
      <c r="F138" s="97"/>
      <c r="G138" s="97"/>
      <c r="H138" s="347"/>
      <c r="I138" s="312"/>
      <c r="J138" s="276" t="e">
        <f>IF(AND(Q138="",#REF!&gt;0,#REF!&lt;5),K138,)</f>
        <v>#REF!</v>
      </c>
      <c r="K138" s="274" t="str">
        <f>IF(D138="","ZZZ9",IF(AND(#REF!&gt;0,#REF!&lt;5),D138&amp;#REF!,D138&amp;"9"))</f>
        <v>ZZZ9</v>
      </c>
      <c r="L138" s="278">
        <f t="shared" si="9"/>
        <v>999</v>
      </c>
      <c r="M138" s="311">
        <f t="shared" si="10"/>
        <v>999</v>
      </c>
      <c r="N138" s="306"/>
      <c r="O138" s="97"/>
      <c r="P138" s="114">
        <f t="shared" si="11"/>
        <v>999</v>
      </c>
      <c r="Q138" s="97"/>
    </row>
    <row r="139" spans="1:17" x14ac:dyDescent="0.25">
      <c r="A139" s="279">
        <v>133</v>
      </c>
      <c r="B139" s="95"/>
      <c r="C139" s="95"/>
      <c r="D139" s="96"/>
      <c r="E139" s="292"/>
      <c r="F139" s="97"/>
      <c r="G139" s="97"/>
      <c r="H139" s="347"/>
      <c r="I139" s="312"/>
      <c r="J139" s="276" t="e">
        <f>IF(AND(Q139="",#REF!&gt;0,#REF!&lt;5),K139,)</f>
        <v>#REF!</v>
      </c>
      <c r="K139" s="274" t="str">
        <f>IF(D139="","ZZZ9",IF(AND(#REF!&gt;0,#REF!&lt;5),D139&amp;#REF!,D139&amp;"9"))</f>
        <v>ZZZ9</v>
      </c>
      <c r="L139" s="278">
        <f t="shared" si="9"/>
        <v>999</v>
      </c>
      <c r="M139" s="311">
        <f t="shared" si="10"/>
        <v>999</v>
      </c>
      <c r="N139" s="306"/>
      <c r="O139" s="97"/>
      <c r="P139" s="114">
        <f t="shared" si="11"/>
        <v>999</v>
      </c>
      <c r="Q139" s="97"/>
    </row>
    <row r="140" spans="1:17" x14ac:dyDescent="0.25">
      <c r="A140" s="279">
        <v>134</v>
      </c>
      <c r="B140" s="95"/>
      <c r="C140" s="95"/>
      <c r="D140" s="96"/>
      <c r="E140" s="292"/>
      <c r="F140" s="97"/>
      <c r="G140" s="97"/>
      <c r="H140" s="347"/>
      <c r="I140" s="312"/>
      <c r="J140" s="276" t="e">
        <f>IF(AND(Q140="",#REF!&gt;0,#REF!&lt;5),K140,)</f>
        <v>#REF!</v>
      </c>
      <c r="K140" s="274" t="str">
        <f>IF(D140="","ZZZ9",IF(AND(#REF!&gt;0,#REF!&lt;5),D140&amp;#REF!,D140&amp;"9"))</f>
        <v>ZZZ9</v>
      </c>
      <c r="L140" s="278">
        <f t="shared" si="9"/>
        <v>999</v>
      </c>
      <c r="M140" s="311">
        <f t="shared" si="10"/>
        <v>999</v>
      </c>
      <c r="N140" s="306"/>
      <c r="O140" s="97"/>
      <c r="P140" s="114">
        <f t="shared" si="11"/>
        <v>999</v>
      </c>
      <c r="Q140" s="97"/>
    </row>
    <row r="141" spans="1:17" x14ac:dyDescent="0.25">
      <c r="A141" s="279">
        <v>135</v>
      </c>
      <c r="B141" s="95"/>
      <c r="C141" s="95"/>
      <c r="D141" s="96"/>
      <c r="E141" s="292"/>
      <c r="F141" s="97"/>
      <c r="G141" s="97"/>
      <c r="H141" s="347"/>
      <c r="I141" s="312"/>
      <c r="J141" s="276" t="e">
        <f>IF(AND(Q141="",#REF!&gt;0,#REF!&lt;5),K141,)</f>
        <v>#REF!</v>
      </c>
      <c r="K141" s="274" t="str">
        <f>IF(D141="","ZZZ9",IF(AND(#REF!&gt;0,#REF!&lt;5),D141&amp;#REF!,D141&amp;"9"))</f>
        <v>ZZZ9</v>
      </c>
      <c r="L141" s="278">
        <f t="shared" si="9"/>
        <v>999</v>
      </c>
      <c r="M141" s="311">
        <f t="shared" si="10"/>
        <v>999</v>
      </c>
      <c r="N141" s="306"/>
      <c r="O141" s="312"/>
      <c r="P141" s="313">
        <f t="shared" si="11"/>
        <v>999</v>
      </c>
      <c r="Q141" s="312"/>
    </row>
    <row r="142" spans="1:17" x14ac:dyDescent="0.25">
      <c r="A142" s="279">
        <v>136</v>
      </c>
      <c r="B142" s="95"/>
      <c r="C142" s="95"/>
      <c r="D142" s="96"/>
      <c r="E142" s="292"/>
      <c r="F142" s="97"/>
      <c r="G142" s="97"/>
      <c r="H142" s="347"/>
      <c r="I142" s="312"/>
      <c r="J142" s="276" t="e">
        <f>IF(AND(Q142="",#REF!&gt;0,#REF!&lt;5),K142,)</f>
        <v>#REF!</v>
      </c>
      <c r="K142" s="274" t="str">
        <f>IF(D142="","ZZZ9",IF(AND(#REF!&gt;0,#REF!&lt;5),D142&amp;#REF!,D142&amp;"9"))</f>
        <v>ZZZ9</v>
      </c>
      <c r="L142" s="278">
        <f t="shared" si="9"/>
        <v>999</v>
      </c>
      <c r="M142" s="311">
        <f t="shared" si="10"/>
        <v>999</v>
      </c>
      <c r="N142" s="306"/>
      <c r="O142" s="97"/>
      <c r="P142" s="114">
        <f t="shared" si="11"/>
        <v>999</v>
      </c>
      <c r="Q142" s="97"/>
    </row>
    <row r="143" spans="1:17" x14ac:dyDescent="0.25">
      <c r="A143" s="279">
        <v>137</v>
      </c>
      <c r="B143" s="95"/>
      <c r="C143" s="95"/>
      <c r="D143" s="96"/>
      <c r="E143" s="292"/>
      <c r="F143" s="97"/>
      <c r="G143" s="97"/>
      <c r="H143" s="347"/>
      <c r="I143" s="312"/>
      <c r="J143" s="276" t="e">
        <f>IF(AND(Q143="",#REF!&gt;0,#REF!&lt;5),K143,)</f>
        <v>#REF!</v>
      </c>
      <c r="K143" s="274" t="str">
        <f>IF(D143="","ZZZ9",IF(AND(#REF!&gt;0,#REF!&lt;5),D143&amp;#REF!,D143&amp;"9"))</f>
        <v>ZZZ9</v>
      </c>
      <c r="L143" s="278">
        <f t="shared" si="9"/>
        <v>999</v>
      </c>
      <c r="M143" s="311">
        <f t="shared" si="10"/>
        <v>999</v>
      </c>
      <c r="N143" s="306"/>
      <c r="O143" s="97"/>
      <c r="P143" s="114">
        <f t="shared" si="11"/>
        <v>999</v>
      </c>
      <c r="Q143" s="97"/>
    </row>
    <row r="144" spans="1:17" x14ac:dyDescent="0.25">
      <c r="A144" s="279">
        <v>138</v>
      </c>
      <c r="B144" s="95"/>
      <c r="C144" s="95"/>
      <c r="D144" s="96"/>
      <c r="E144" s="292"/>
      <c r="F144" s="97"/>
      <c r="G144" s="97"/>
      <c r="H144" s="347"/>
      <c r="I144" s="312"/>
      <c r="J144" s="276" t="e">
        <f>IF(AND(Q144="",#REF!&gt;0,#REF!&lt;5),K144,)</f>
        <v>#REF!</v>
      </c>
      <c r="K144" s="274" t="str">
        <f>IF(D144="","ZZZ9",IF(AND(#REF!&gt;0,#REF!&lt;5),D144&amp;#REF!,D144&amp;"9"))</f>
        <v>ZZZ9</v>
      </c>
      <c r="L144" s="278">
        <f t="shared" si="9"/>
        <v>999</v>
      </c>
      <c r="M144" s="311">
        <f t="shared" si="10"/>
        <v>999</v>
      </c>
      <c r="N144" s="306"/>
      <c r="O144" s="97"/>
      <c r="P144" s="114">
        <f t="shared" si="11"/>
        <v>999</v>
      </c>
      <c r="Q144" s="97"/>
    </row>
    <row r="145" spans="1:17" x14ac:dyDescent="0.25">
      <c r="A145" s="279">
        <v>139</v>
      </c>
      <c r="B145" s="95"/>
      <c r="C145" s="95"/>
      <c r="D145" s="96"/>
      <c r="E145" s="292"/>
      <c r="F145" s="97"/>
      <c r="G145" s="97"/>
      <c r="H145" s="347"/>
      <c r="I145" s="312"/>
      <c r="J145" s="276" t="e">
        <f>IF(AND(Q145="",#REF!&gt;0,#REF!&lt;5),K145,)</f>
        <v>#REF!</v>
      </c>
      <c r="K145" s="274" t="str">
        <f>IF(D145="","ZZZ9",IF(AND(#REF!&gt;0,#REF!&lt;5),D145&amp;#REF!,D145&amp;"9"))</f>
        <v>ZZZ9</v>
      </c>
      <c r="L145" s="278">
        <f t="shared" si="9"/>
        <v>999</v>
      </c>
      <c r="M145" s="311">
        <f t="shared" si="10"/>
        <v>999</v>
      </c>
      <c r="N145" s="306"/>
      <c r="O145" s="97"/>
      <c r="P145" s="114">
        <f t="shared" si="11"/>
        <v>999</v>
      </c>
      <c r="Q145" s="97"/>
    </row>
    <row r="146" spans="1:17" x14ac:dyDescent="0.25">
      <c r="A146" s="279">
        <v>140</v>
      </c>
      <c r="B146" s="95"/>
      <c r="C146" s="95"/>
      <c r="D146" s="96"/>
      <c r="E146" s="292"/>
      <c r="F146" s="97"/>
      <c r="G146" s="97"/>
      <c r="H146" s="347"/>
      <c r="I146" s="312"/>
      <c r="J146" s="276" t="e">
        <f>IF(AND(Q146="",#REF!&gt;0,#REF!&lt;5),K146,)</f>
        <v>#REF!</v>
      </c>
      <c r="K146" s="274" t="str">
        <f>IF(D146="","ZZZ9",IF(AND(#REF!&gt;0,#REF!&lt;5),D146&amp;#REF!,D146&amp;"9"))</f>
        <v>ZZZ9</v>
      </c>
      <c r="L146" s="278">
        <f t="shared" si="9"/>
        <v>999</v>
      </c>
      <c r="M146" s="311">
        <f t="shared" si="10"/>
        <v>999</v>
      </c>
      <c r="N146" s="306"/>
      <c r="O146" s="97"/>
      <c r="P146" s="114">
        <f t="shared" si="11"/>
        <v>999</v>
      </c>
      <c r="Q146" s="97"/>
    </row>
    <row r="147" spans="1:17" x14ac:dyDescent="0.25">
      <c r="A147" s="279">
        <v>141</v>
      </c>
      <c r="B147" s="95"/>
      <c r="C147" s="95"/>
      <c r="D147" s="96"/>
      <c r="E147" s="292"/>
      <c r="F147" s="97"/>
      <c r="G147" s="97"/>
      <c r="H147" s="347"/>
      <c r="I147" s="312"/>
      <c r="J147" s="276" t="e">
        <f>IF(AND(Q147="",#REF!&gt;0,#REF!&lt;5),K147,)</f>
        <v>#REF!</v>
      </c>
      <c r="K147" s="274" t="str">
        <f>IF(D147="","ZZZ9",IF(AND(#REF!&gt;0,#REF!&lt;5),D147&amp;#REF!,D147&amp;"9"))</f>
        <v>ZZZ9</v>
      </c>
      <c r="L147" s="278">
        <f t="shared" si="9"/>
        <v>999</v>
      </c>
      <c r="M147" s="311">
        <f t="shared" si="10"/>
        <v>999</v>
      </c>
      <c r="N147" s="306"/>
      <c r="O147" s="97"/>
      <c r="P147" s="114">
        <f t="shared" si="11"/>
        <v>999</v>
      </c>
      <c r="Q147" s="97"/>
    </row>
    <row r="148" spans="1:17" x14ac:dyDescent="0.25">
      <c r="A148" s="279">
        <v>142</v>
      </c>
      <c r="B148" s="95"/>
      <c r="C148" s="95"/>
      <c r="D148" s="96"/>
      <c r="E148" s="292"/>
      <c r="F148" s="97"/>
      <c r="G148" s="97"/>
      <c r="H148" s="347"/>
      <c r="I148" s="312"/>
      <c r="J148" s="276" t="e">
        <f>IF(AND(Q148="",#REF!&gt;0,#REF!&lt;5),K148,)</f>
        <v>#REF!</v>
      </c>
      <c r="K148" s="274" t="str">
        <f>IF(D148="","ZZZ9",IF(AND(#REF!&gt;0,#REF!&lt;5),D148&amp;#REF!,D148&amp;"9"))</f>
        <v>ZZZ9</v>
      </c>
      <c r="L148" s="278">
        <f t="shared" si="9"/>
        <v>999</v>
      </c>
      <c r="M148" s="311">
        <f t="shared" si="10"/>
        <v>999</v>
      </c>
      <c r="N148" s="306"/>
      <c r="O148" s="312"/>
      <c r="P148" s="313">
        <f t="shared" si="11"/>
        <v>999</v>
      </c>
      <c r="Q148" s="312"/>
    </row>
    <row r="149" spans="1:17" x14ac:dyDescent="0.25">
      <c r="A149" s="279">
        <v>143</v>
      </c>
      <c r="B149" s="95"/>
      <c r="C149" s="95"/>
      <c r="D149" s="96"/>
      <c r="E149" s="292"/>
      <c r="F149" s="97"/>
      <c r="G149" s="97"/>
      <c r="H149" s="347"/>
      <c r="I149" s="312"/>
      <c r="J149" s="276" t="e">
        <f>IF(AND(Q149="",#REF!&gt;0,#REF!&lt;5),K149,)</f>
        <v>#REF!</v>
      </c>
      <c r="K149" s="274" t="str">
        <f>IF(D149="","ZZZ9",IF(AND(#REF!&gt;0,#REF!&lt;5),D149&amp;#REF!,D149&amp;"9"))</f>
        <v>ZZZ9</v>
      </c>
      <c r="L149" s="278">
        <f t="shared" si="9"/>
        <v>999</v>
      </c>
      <c r="M149" s="311">
        <f t="shared" si="10"/>
        <v>999</v>
      </c>
      <c r="N149" s="306"/>
      <c r="O149" s="97"/>
      <c r="P149" s="114">
        <f t="shared" si="11"/>
        <v>999</v>
      </c>
      <c r="Q149" s="97"/>
    </row>
    <row r="150" spans="1:17" x14ac:dyDescent="0.25">
      <c r="A150" s="279">
        <v>144</v>
      </c>
      <c r="B150" s="95"/>
      <c r="C150" s="95"/>
      <c r="D150" s="96"/>
      <c r="E150" s="292"/>
      <c r="F150" s="97"/>
      <c r="G150" s="97"/>
      <c r="H150" s="347"/>
      <c r="I150" s="312"/>
      <c r="J150" s="276" t="e">
        <f>IF(AND(Q150="",#REF!&gt;0,#REF!&lt;5),K150,)</f>
        <v>#REF!</v>
      </c>
      <c r="K150" s="274" t="str">
        <f>IF(D150="","ZZZ9",IF(AND(#REF!&gt;0,#REF!&lt;5),D150&amp;#REF!,D150&amp;"9"))</f>
        <v>ZZZ9</v>
      </c>
      <c r="L150" s="278">
        <f t="shared" si="9"/>
        <v>999</v>
      </c>
      <c r="M150" s="311">
        <f t="shared" si="10"/>
        <v>999</v>
      </c>
      <c r="N150" s="306"/>
      <c r="O150" s="97"/>
      <c r="P150" s="114">
        <f t="shared" si="11"/>
        <v>999</v>
      </c>
      <c r="Q150" s="97"/>
    </row>
    <row r="151" spans="1:17" x14ac:dyDescent="0.25">
      <c r="A151" s="279">
        <v>145</v>
      </c>
      <c r="B151" s="95"/>
      <c r="C151" s="95"/>
      <c r="D151" s="96"/>
      <c r="E151" s="292"/>
      <c r="F151" s="97"/>
      <c r="G151" s="97"/>
      <c r="H151" s="347"/>
      <c r="I151" s="312"/>
      <c r="J151" s="276" t="e">
        <f>IF(AND(Q151="",#REF!&gt;0,#REF!&lt;5),K151,)</f>
        <v>#REF!</v>
      </c>
      <c r="K151" s="274" t="str">
        <f>IF(D151="","ZZZ9",IF(AND(#REF!&gt;0,#REF!&lt;5),D151&amp;#REF!,D151&amp;"9"))</f>
        <v>ZZZ9</v>
      </c>
      <c r="L151" s="278">
        <f t="shared" si="9"/>
        <v>999</v>
      </c>
      <c r="M151" s="311">
        <f t="shared" si="10"/>
        <v>999</v>
      </c>
      <c r="N151" s="306"/>
      <c r="O151" s="97"/>
      <c r="P151" s="114">
        <f t="shared" si="11"/>
        <v>999</v>
      </c>
      <c r="Q151" s="97"/>
    </row>
    <row r="152" spans="1:17" x14ac:dyDescent="0.25">
      <c r="A152" s="279">
        <v>146</v>
      </c>
      <c r="B152" s="95"/>
      <c r="C152" s="95"/>
      <c r="D152" s="96"/>
      <c r="E152" s="292"/>
      <c r="F152" s="97"/>
      <c r="G152" s="97"/>
      <c r="H152" s="347"/>
      <c r="I152" s="312"/>
      <c r="J152" s="276" t="e">
        <f>IF(AND(Q152="",#REF!&gt;0,#REF!&lt;5),K152,)</f>
        <v>#REF!</v>
      </c>
      <c r="K152" s="274" t="str">
        <f>IF(D152="","ZZZ9",IF(AND(#REF!&gt;0,#REF!&lt;5),D152&amp;#REF!,D152&amp;"9"))</f>
        <v>ZZZ9</v>
      </c>
      <c r="L152" s="278">
        <f t="shared" si="9"/>
        <v>999</v>
      </c>
      <c r="M152" s="311">
        <f t="shared" si="10"/>
        <v>999</v>
      </c>
      <c r="N152" s="306"/>
      <c r="O152" s="97"/>
      <c r="P152" s="114">
        <f t="shared" si="11"/>
        <v>999</v>
      </c>
      <c r="Q152" s="97"/>
    </row>
    <row r="153" spans="1:17" x14ac:dyDescent="0.25">
      <c r="A153" s="279">
        <v>147</v>
      </c>
      <c r="B153" s="95"/>
      <c r="C153" s="95"/>
      <c r="D153" s="96"/>
      <c r="E153" s="292"/>
      <c r="F153" s="97"/>
      <c r="G153" s="97"/>
      <c r="H153" s="347"/>
      <c r="I153" s="312"/>
      <c r="J153" s="276" t="e">
        <f>IF(AND(Q153="",#REF!&gt;0,#REF!&lt;5),K153,)</f>
        <v>#REF!</v>
      </c>
      <c r="K153" s="274" t="str">
        <f>IF(D153="","ZZZ9",IF(AND(#REF!&gt;0,#REF!&lt;5),D153&amp;#REF!,D153&amp;"9"))</f>
        <v>ZZZ9</v>
      </c>
      <c r="L153" s="278">
        <f t="shared" si="9"/>
        <v>999</v>
      </c>
      <c r="M153" s="311">
        <f t="shared" si="10"/>
        <v>999</v>
      </c>
      <c r="N153" s="306"/>
      <c r="O153" s="97"/>
      <c r="P153" s="114">
        <f t="shared" si="11"/>
        <v>999</v>
      </c>
      <c r="Q153" s="97"/>
    </row>
    <row r="154" spans="1:17" x14ac:dyDescent="0.25">
      <c r="A154" s="279">
        <v>148</v>
      </c>
      <c r="B154" s="95"/>
      <c r="C154" s="95"/>
      <c r="D154" s="96"/>
      <c r="E154" s="292"/>
      <c r="F154" s="97"/>
      <c r="G154" s="97"/>
      <c r="H154" s="347"/>
      <c r="I154" s="312"/>
      <c r="J154" s="276" t="e">
        <f>IF(AND(Q154="",#REF!&gt;0,#REF!&lt;5),K154,)</f>
        <v>#REF!</v>
      </c>
      <c r="K154" s="274" t="str">
        <f>IF(D154="","ZZZ9",IF(AND(#REF!&gt;0,#REF!&lt;5),D154&amp;#REF!,D154&amp;"9"))</f>
        <v>ZZZ9</v>
      </c>
      <c r="L154" s="278">
        <f t="shared" si="9"/>
        <v>999</v>
      </c>
      <c r="M154" s="311">
        <f t="shared" si="10"/>
        <v>999</v>
      </c>
      <c r="N154" s="306"/>
      <c r="O154" s="97"/>
      <c r="P154" s="114">
        <f t="shared" si="11"/>
        <v>999</v>
      </c>
      <c r="Q154" s="97"/>
    </row>
    <row r="155" spans="1:17" x14ac:dyDescent="0.25">
      <c r="A155" s="279">
        <v>149</v>
      </c>
      <c r="B155" s="95"/>
      <c r="C155" s="95"/>
      <c r="D155" s="96"/>
      <c r="E155" s="292"/>
      <c r="F155" s="97"/>
      <c r="G155" s="97"/>
      <c r="H155" s="347"/>
      <c r="I155" s="312"/>
      <c r="J155" s="276" t="e">
        <f>IF(AND(Q155="",#REF!&gt;0,#REF!&lt;5),K155,)</f>
        <v>#REF!</v>
      </c>
      <c r="K155" s="274" t="str">
        <f>IF(D155="","ZZZ9",IF(AND(#REF!&gt;0,#REF!&lt;5),D155&amp;#REF!,D155&amp;"9"))</f>
        <v>ZZZ9</v>
      </c>
      <c r="L155" s="278">
        <f t="shared" si="9"/>
        <v>999</v>
      </c>
      <c r="M155" s="311">
        <f t="shared" si="10"/>
        <v>999</v>
      </c>
      <c r="N155" s="306"/>
      <c r="O155" s="97"/>
      <c r="P155" s="114">
        <f t="shared" si="11"/>
        <v>999</v>
      </c>
      <c r="Q155" s="97"/>
    </row>
    <row r="156" spans="1:17" x14ac:dyDescent="0.25">
      <c r="A156" s="279">
        <v>150</v>
      </c>
      <c r="B156" s="95"/>
      <c r="C156" s="95"/>
      <c r="D156" s="96"/>
      <c r="E156" s="292"/>
      <c r="F156" s="97"/>
      <c r="G156" s="97"/>
      <c r="H156" s="347"/>
      <c r="I156" s="312"/>
      <c r="J156" s="276" t="e">
        <f>IF(AND(Q156="",#REF!&gt;0,#REF!&lt;5),K156,)</f>
        <v>#REF!</v>
      </c>
      <c r="K156" s="274" t="str">
        <f>IF(D156="","ZZZ9",IF(AND(#REF!&gt;0,#REF!&lt;5),D156&amp;#REF!,D156&amp;"9"))</f>
        <v>ZZZ9</v>
      </c>
      <c r="L156" s="278">
        <f t="shared" si="9"/>
        <v>999</v>
      </c>
      <c r="M156" s="311">
        <f t="shared" si="10"/>
        <v>999</v>
      </c>
      <c r="N156" s="306"/>
      <c r="O156" s="97"/>
      <c r="P156" s="114">
        <f t="shared" si="11"/>
        <v>999</v>
      </c>
      <c r="Q156" s="97"/>
    </row>
  </sheetData>
  <phoneticPr fontId="67" type="noConversion"/>
  <conditionalFormatting sqref="A7:A26 A27:D156">
    <cfRule type="expression" dxfId="176" priority="22" stopIfTrue="1">
      <formula>$Q7&gt;=1</formula>
    </cfRule>
  </conditionalFormatting>
  <conditionalFormatting sqref="B16:C16">
    <cfRule type="expression" dxfId="175" priority="2" stopIfTrue="1">
      <formula>$S16&gt;=1</formula>
    </cfRule>
  </conditionalFormatting>
  <conditionalFormatting sqref="B10:D10">
    <cfRule type="expression" dxfId="174" priority="4" stopIfTrue="1">
      <formula>$S10&gt;=1</formula>
    </cfRule>
  </conditionalFormatting>
  <conditionalFormatting sqref="B15:D15">
    <cfRule type="expression" dxfId="173" priority="3" stopIfTrue="1">
      <formula>$S15&gt;=1</formula>
    </cfRule>
  </conditionalFormatting>
  <conditionalFormatting sqref="B21:D21">
    <cfRule type="expression" dxfId="172" priority="1" stopIfTrue="1">
      <formula>$S21&gt;=1</formula>
    </cfRule>
  </conditionalFormatting>
  <conditionalFormatting sqref="D16 D26 B27:D37">
    <cfRule type="expression" dxfId="171" priority="5" stopIfTrue="1">
      <formula>$Q16&gt;=1</formula>
    </cfRule>
  </conditionalFormatting>
  <conditionalFormatting sqref="E7:E14">
    <cfRule type="expression" dxfId="170" priority="10" stopIfTrue="1">
      <formula>AND(ROUNDDOWN(($A$4-E7)/365.25,0)&lt;=13,G7&lt;&gt;"OK")</formula>
    </cfRule>
    <cfRule type="expression" dxfId="169" priority="11" stopIfTrue="1">
      <formula>AND(ROUNDDOWN(($A$4-E7)/365.25,0)&lt;=14,G7&lt;&gt;"OK")</formula>
    </cfRule>
    <cfRule type="expression" dxfId="168" priority="12" stopIfTrue="1">
      <formula>AND(ROUNDDOWN(($A$4-E7)/365.25,0)&lt;=17,G7&lt;&gt;"OK")</formula>
    </cfRule>
    <cfRule type="expression" dxfId="167" priority="15" stopIfTrue="1">
      <formula>AND(ROUNDDOWN(($A$4-E7)/365.25,0)&lt;=13,G7&lt;&gt;"OK")</formula>
    </cfRule>
    <cfRule type="expression" dxfId="166" priority="16" stopIfTrue="1">
      <formula>AND(ROUNDDOWN(($A$4-E7)/365.25,0)&lt;=14,G7&lt;&gt;"OK")</formula>
    </cfRule>
    <cfRule type="expression" dxfId="165" priority="17" stopIfTrue="1">
      <formula>AND(ROUNDDOWN(($A$4-E7)/365.25,0)&lt;=17,G7&lt;&gt;"OK")</formula>
    </cfRule>
  </conditionalFormatting>
  <conditionalFormatting sqref="E7:E27 E29:E37">
    <cfRule type="expression" dxfId="164" priority="6" stopIfTrue="1">
      <formula>AND(ROUNDDOWN(($A$4-E7)/365.25,0)&lt;=13,G7&lt;&gt;"OK")</formula>
    </cfRule>
    <cfRule type="expression" dxfId="163" priority="7" stopIfTrue="1">
      <formula>AND(ROUNDDOWN(($A$4-E7)/365.25,0)&lt;=14,G7&lt;&gt;"OK")</formula>
    </cfRule>
    <cfRule type="expression" dxfId="162" priority="8" stopIfTrue="1">
      <formula>AND(ROUNDDOWN(($A$4-E7)/365.25,0)&lt;=17,G7&lt;&gt;"OK")</formula>
    </cfRule>
  </conditionalFormatting>
  <conditionalFormatting sqref="E7:E156">
    <cfRule type="expression" dxfId="161" priority="18" stopIfTrue="1">
      <formula>AND(ROUNDDOWN(($A$4-E7)/365.25,0)&lt;=13,G7&lt;&gt;"OK")</formula>
    </cfRule>
    <cfRule type="expression" dxfId="160" priority="19" stopIfTrue="1">
      <formula>AND(ROUNDDOWN(($A$4-E7)/365.25,0)&lt;=14,G7&lt;&gt;"OK")</formula>
    </cfRule>
    <cfRule type="expression" dxfId="159" priority="20" stopIfTrue="1">
      <formula>AND(ROUNDDOWN(($A$4-E7)/365.25,0)&lt;=17,G7&lt;&gt;"OK")</formula>
    </cfRule>
  </conditionalFormatting>
  <conditionalFormatting sqref="J7:J156">
    <cfRule type="cellIs" dxfId="158" priority="14"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9">
    <tabColor indexed="11"/>
    <pageSetUpPr fitToPage="1"/>
  </sheetPr>
  <dimension ref="A1:AK79"/>
  <sheetViews>
    <sheetView showGridLines="0" showZeros="0" workbookViewId="0">
      <selection activeCell="T1" sqref="T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118"/>
      <c r="I1" s="262"/>
      <c r="J1" s="119"/>
      <c r="K1" s="289"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E2" s="88" t="str">
        <f>Altalanos!$A$8</f>
        <v>5 lány A elo</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3">
      <c r="A4" s="400" t="str">
        <f>Altalanos!$A$10</f>
        <v>2024.05.27-06.01.</v>
      </c>
      <c r="B4" s="400"/>
      <c r="C4" s="400"/>
      <c r="D4" s="283"/>
      <c r="E4" s="123"/>
      <c r="F4" s="123"/>
      <c r="G4" s="123" t="str">
        <f>Altalanos!$C$10</f>
        <v>Balatonboglár</v>
      </c>
      <c r="H4" s="91"/>
      <c r="I4" s="123"/>
      <c r="J4" s="124"/>
      <c r="K4" s="125"/>
      <c r="L4" s="124"/>
      <c r="M4" s="126"/>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117</v>
      </c>
      <c r="N5" s="130"/>
      <c r="O5" s="128" t="s">
        <v>116</v>
      </c>
      <c r="P5" s="130"/>
      <c r="Q5" s="128" t="s">
        <v>115</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3">
      <c r="A6" s="132"/>
      <c r="B6" s="332"/>
      <c r="C6" s="332"/>
      <c r="D6" s="332"/>
      <c r="E6" s="332"/>
      <c r="F6" s="331" t="str">
        <f>IF(Y3="","",CONCATENATE(AH1," / ",AG1," pont"))</f>
        <v/>
      </c>
      <c r="G6" s="333"/>
      <c r="H6" s="5"/>
      <c r="I6" s="333"/>
      <c r="J6" s="334"/>
      <c r="K6" s="332" t="str">
        <f>IF(Y3="","",CONCATENATE(AF1," pont"))</f>
        <v/>
      </c>
      <c r="L6" s="334"/>
      <c r="M6" s="332" t="str">
        <f>IF(Y3="","",CONCATENATE(AE1," pont"))</f>
        <v/>
      </c>
      <c r="N6" s="334"/>
      <c r="O6" s="332" t="str">
        <f>IF(Y3="","",CONCATENATE(AD1," pont"))</f>
        <v/>
      </c>
      <c r="P6" s="334"/>
      <c r="Q6" s="332" t="str">
        <f>IF(Y3="","",CONCATENATE(AC1," pont"))</f>
        <v/>
      </c>
      <c r="R6" s="339"/>
      <c r="Y6" s="328"/>
      <c r="Z6" s="328"/>
      <c r="AA6" s="328" t="s">
        <v>129</v>
      </c>
      <c r="AB6" s="336">
        <v>150</v>
      </c>
      <c r="AC6" s="336">
        <v>120</v>
      </c>
      <c r="AD6" s="336">
        <v>90</v>
      </c>
      <c r="AE6" s="336">
        <v>60</v>
      </c>
      <c r="AF6" s="336">
        <v>40</v>
      </c>
      <c r="AG6" s="336">
        <v>25</v>
      </c>
      <c r="AH6" s="336">
        <v>10</v>
      </c>
      <c r="AI6"/>
      <c r="AJ6"/>
      <c r="AK6"/>
    </row>
    <row r="7" spans="1:37" s="34" customFormat="1" ht="10.5" customHeight="1" x14ac:dyDescent="0.25">
      <c r="A7" s="133">
        <v>1</v>
      </c>
      <c r="B7" s="271">
        <f>IF($E7="","",VLOOKUP($E7,'Lány 5A ELO'!$A$7:$O$48,14))</f>
        <v>0</v>
      </c>
      <c r="C7" s="271">
        <f>IF($E7="","",VLOOKUP($E7,'Lány 5A ELO'!$A$7:$O$48,15))</f>
        <v>1</v>
      </c>
      <c r="D7" s="295">
        <f>IF($E7="","",VLOOKUP($E7,'Lány 5A ELO'!$A$7:$O$48,5))</f>
        <v>0</v>
      </c>
      <c r="E7" s="134">
        <v>1</v>
      </c>
      <c r="F7" s="135" t="str">
        <f>UPPER(IF($E7="","",VLOOKUP($E7,'Lány 5A ELO'!$A$7:$O$48,2)))</f>
        <v>SERKÉDI</v>
      </c>
      <c r="G7" s="135" t="str">
        <f>IF($E7="","",VLOOKUP($E7,'Lány 5A ELO'!$A$7:$O$48,3))</f>
        <v>Emese</v>
      </c>
      <c r="H7" s="135"/>
      <c r="I7" s="135" t="str">
        <f>IF($E7="","",VLOOKUP($E7,'Lány 5A ELO'!$A$7:$O$48,4))</f>
        <v>Bencés Apátság Illyés Gyula Általános és Alapfokú Művészeti Iskolája</v>
      </c>
      <c r="J7" s="137"/>
      <c r="K7" s="136"/>
      <c r="L7" s="136"/>
      <c r="M7" s="136"/>
      <c r="N7" s="136"/>
      <c r="O7" s="139"/>
      <c r="P7" s="140"/>
      <c r="Q7" s="141"/>
      <c r="R7" s="142"/>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6" customHeight="1" x14ac:dyDescent="0.25">
      <c r="A8" s="145"/>
      <c r="B8" s="308"/>
      <c r="C8" s="308"/>
      <c r="D8" s="304"/>
      <c r="E8" s="146"/>
      <c r="F8" s="147"/>
      <c r="G8" s="147"/>
      <c r="H8" s="148"/>
      <c r="I8" s="149" t="s">
        <v>0</v>
      </c>
      <c r="J8" s="150" t="s">
        <v>420</v>
      </c>
      <c r="K8" s="151" t="str">
        <f>UPPER(IF(OR(J8="a",J8="as"),F7,IF(OR(J8="b",J8="bs"),F9,)))</f>
        <v>SERKÉDI</v>
      </c>
      <c r="L8" s="151"/>
      <c r="M8" s="136"/>
      <c r="N8" s="136"/>
      <c r="O8" s="139"/>
      <c r="P8" s="140"/>
      <c r="Q8" s="141"/>
      <c r="R8" s="142"/>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6" customHeight="1" x14ac:dyDescent="0.25">
      <c r="A9" s="145">
        <v>2</v>
      </c>
      <c r="B9" s="271" t="str">
        <f>IF($E9="","",VLOOKUP($E9,'Lány 5A ELO'!$A$7:$O$48,14))</f>
        <v/>
      </c>
      <c r="C9" s="271" t="str">
        <f>IF($E9="","",VLOOKUP($E9,'Lány 5A ELO'!$A$7:$O$48,15))</f>
        <v/>
      </c>
      <c r="D9" s="295" t="str">
        <f>IF($E9="","",VLOOKUP($E9,'Lány 5A ELO'!$A$7:$O$48,5))</f>
        <v/>
      </c>
      <c r="E9" s="134"/>
      <c r="F9" s="322" t="str">
        <f>UPPER(IF($E9="","",VLOOKUP($E9,'Lány 5A ELO'!$A$7:$O$48,2)))</f>
        <v/>
      </c>
      <c r="G9" s="322" t="str">
        <f>IF($E9="","",VLOOKUP($E9,'Lány 5A ELO'!$A$7:$O$48,3))</f>
        <v/>
      </c>
      <c r="H9" s="322"/>
      <c r="I9" s="322" t="str">
        <f>IF($E9="","",VLOOKUP($E9,'Lány 5A ELO'!$A$7:$O$48,4))</f>
        <v/>
      </c>
      <c r="J9" s="154"/>
      <c r="K9" s="136"/>
      <c r="L9" s="155"/>
      <c r="M9" s="136"/>
      <c r="N9" s="136"/>
      <c r="O9" s="139"/>
      <c r="P9" s="140"/>
      <c r="Q9" s="141"/>
      <c r="R9" s="142"/>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6" customHeight="1" x14ac:dyDescent="0.25">
      <c r="A10" s="145"/>
      <c r="B10" s="308"/>
      <c r="C10" s="308"/>
      <c r="D10" s="304"/>
      <c r="E10" s="156"/>
      <c r="F10" s="323"/>
      <c r="G10" s="323"/>
      <c r="H10" s="324"/>
      <c r="I10" s="323"/>
      <c r="J10" s="157"/>
      <c r="K10" s="149" t="s">
        <v>0</v>
      </c>
      <c r="L10" s="158"/>
      <c r="M10" s="151" t="str">
        <f>UPPER(IF(OR(L10="a",L10="as"),K8,IF(OR(L10="b",L10="bs"),K12,)))</f>
        <v/>
      </c>
      <c r="N10" s="159"/>
      <c r="O10" s="160"/>
      <c r="P10" s="160"/>
      <c r="Q10" s="141"/>
      <c r="R10" s="142"/>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5">
      <c r="A11" s="145">
        <v>3</v>
      </c>
      <c r="B11" s="271" t="str">
        <f>IF($E11="","",VLOOKUP($E11,'Lány 5A ELO'!$A$7:$O$48,14))</f>
        <v/>
      </c>
      <c r="C11" s="271" t="str">
        <f>IF($E11="","",VLOOKUP($E11,'Lány 5A ELO'!$A$7:$O$48,15))</f>
        <v/>
      </c>
      <c r="D11" s="295" t="str">
        <f>IF($E11="","",VLOOKUP($E11,'Lány 5A ELO'!$A$7:$O$48,5))</f>
        <v/>
      </c>
      <c r="E11" s="134"/>
      <c r="F11" s="322" t="str">
        <f>UPPER(IF($E11="","",VLOOKUP($E11,'Lány 5A ELO'!$A$7:$O$48,2)))</f>
        <v/>
      </c>
      <c r="G11" s="322" t="str">
        <f>IF($E11="","",VLOOKUP($E11,'Lány 5A ELO'!$A$7:$O$48,3))</f>
        <v/>
      </c>
      <c r="H11" s="322"/>
      <c r="I11" s="322" t="str">
        <f>IF($E11="","",VLOOKUP($E11,'Lány 5A ELO'!$A$7:$O$48,4))</f>
        <v/>
      </c>
      <c r="J11" s="137"/>
      <c r="K11" s="136"/>
      <c r="L11" s="161"/>
      <c r="M11" s="136"/>
      <c r="N11" s="162"/>
      <c r="O11" s="160"/>
      <c r="P11" s="160"/>
      <c r="Q11" s="141"/>
      <c r="R11" s="142"/>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5">
      <c r="A12" s="145"/>
      <c r="B12" s="308"/>
      <c r="C12" s="308"/>
      <c r="D12" s="304"/>
      <c r="E12" s="156"/>
      <c r="F12" s="323"/>
      <c r="G12" s="323"/>
      <c r="H12" s="324"/>
      <c r="I12" s="325" t="s">
        <v>0</v>
      </c>
      <c r="J12" s="150" t="s">
        <v>422</v>
      </c>
      <c r="K12" s="151" t="str">
        <f>UPPER(IF(OR(J12="a",J12="as"),F11,IF(OR(J12="b",J12="bs"),F13,)))</f>
        <v>FÁSKERTI</v>
      </c>
      <c r="L12" s="163"/>
      <c r="M12" s="136"/>
      <c r="N12" s="162"/>
      <c r="O12" s="160"/>
      <c r="P12" s="160"/>
      <c r="Q12" s="141"/>
      <c r="R12" s="142"/>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5">
      <c r="A13" s="145">
        <v>4</v>
      </c>
      <c r="B13" s="271">
        <f>IF($E13="","",VLOOKUP($E13,'Lány 5A ELO'!$A$7:$O$48,14))</f>
        <v>0</v>
      </c>
      <c r="C13" s="271">
        <f>IF($E13="","",VLOOKUP($E13,'Lány 5A ELO'!$A$7:$O$48,15))</f>
        <v>38</v>
      </c>
      <c r="D13" s="295">
        <f>IF($E13="","",VLOOKUP($E13,'Lány 5A ELO'!$A$7:$O$48,5))</f>
        <v>0</v>
      </c>
      <c r="E13" s="134">
        <v>10</v>
      </c>
      <c r="F13" s="322" t="str">
        <f>UPPER(IF($E13="","",VLOOKUP($E13,'Lány 5A ELO'!$A$7:$O$48,2)))</f>
        <v>FÁSKERTI</v>
      </c>
      <c r="G13" s="322" t="str">
        <f>IF($E13="","",VLOOKUP($E13,'Lány 5A ELO'!$A$7:$O$48,3))</f>
        <v>Izabella</v>
      </c>
      <c r="H13" s="322"/>
      <c r="I13" s="322" t="str">
        <f>IF($E13="","",VLOOKUP($E13,'Lány 5A ELO'!$A$7:$O$48,4))</f>
        <v>PTE Gyakorló -Pécs</v>
      </c>
      <c r="J13" s="164"/>
      <c r="K13" s="136"/>
      <c r="L13" s="136"/>
      <c r="M13" s="136"/>
      <c r="N13" s="162"/>
      <c r="O13" s="160"/>
      <c r="P13" s="160"/>
      <c r="Q13" s="141"/>
      <c r="R13" s="142"/>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5">
      <c r="A14" s="145"/>
      <c r="B14" s="308"/>
      <c r="C14" s="308"/>
      <c r="D14" s="304"/>
      <c r="E14" s="156"/>
      <c r="F14" s="323"/>
      <c r="G14" s="323"/>
      <c r="H14" s="324"/>
      <c r="I14" s="323"/>
      <c r="J14" s="157"/>
      <c r="K14" s="136"/>
      <c r="L14" s="136"/>
      <c r="M14" s="149" t="s">
        <v>0</v>
      </c>
      <c r="N14" s="158"/>
      <c r="O14" s="151" t="str">
        <f>UPPER(IF(OR(N14="a",N14="as"),M10,IF(OR(N14="b",N14="bs"),M18,)))</f>
        <v/>
      </c>
      <c r="P14" s="159"/>
      <c r="Q14" s="141"/>
      <c r="R14" s="142"/>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5">
      <c r="A15" s="145">
        <v>5</v>
      </c>
      <c r="B15" s="271">
        <f>IF($E15="","",VLOOKUP($E15,'Lány 5A ELO'!$A$7:$O$48,14))</f>
        <v>0</v>
      </c>
      <c r="C15" s="271">
        <f>IF($E15="","",VLOOKUP($E15,'Lány 5A ELO'!$A$7:$O$48,15))</f>
        <v>69</v>
      </c>
      <c r="D15" s="295">
        <f>IF($E15="","",VLOOKUP($E15,'Lány 5A ELO'!$A$7:$O$48,5))</f>
        <v>0</v>
      </c>
      <c r="E15" s="134">
        <v>17</v>
      </c>
      <c r="F15" s="322" t="str">
        <f>UPPER(IF($E15="","",VLOOKUP($E15,'Lány 5A ELO'!$A$7:$O$48,2)))</f>
        <v>HETESSY</v>
      </c>
      <c r="G15" s="322" t="str">
        <f>IF($E15="","",VLOOKUP($E15,'Lány 5A ELO'!$A$7:$O$48,3))</f>
        <v>Diána</v>
      </c>
      <c r="H15" s="322"/>
      <c r="I15" s="322">
        <f>IF($E15="","",VLOOKUP($E15,'Lány 5A ELO'!$A$7:$O$48,4))</f>
        <v>0</v>
      </c>
      <c r="J15" s="166"/>
      <c r="K15" s="136"/>
      <c r="L15" s="136"/>
      <c r="M15" s="136"/>
      <c r="N15" s="162"/>
      <c r="O15" s="136"/>
      <c r="P15" s="217"/>
      <c r="Q15" s="139"/>
      <c r="R15" s="140"/>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3">
      <c r="A16" s="145"/>
      <c r="B16" s="308"/>
      <c r="C16" s="308"/>
      <c r="D16" s="304"/>
      <c r="E16" s="156"/>
      <c r="F16" s="323"/>
      <c r="G16" s="323"/>
      <c r="H16" s="324"/>
      <c r="I16" s="325" t="s">
        <v>0</v>
      </c>
      <c r="J16" s="150"/>
      <c r="K16" s="151" t="str">
        <f>UPPER(IF(OR(J16="a",J16="as"),F15,IF(OR(J16="b",J16="bs"),F17,)))</f>
        <v/>
      </c>
      <c r="L16" s="151"/>
      <c r="M16" s="136"/>
      <c r="N16" s="162"/>
      <c r="O16" s="139"/>
      <c r="P16" s="217"/>
      <c r="Q16" s="139"/>
      <c r="R16" s="140"/>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5">
      <c r="A17" s="145">
        <v>6</v>
      </c>
      <c r="B17" s="271">
        <f>IF($E17="","",VLOOKUP($E17,'Lány 5A ELO'!$A$7:$O$48,14))</f>
        <v>0</v>
      </c>
      <c r="C17" s="271">
        <f>IF($E17="","",VLOOKUP($E17,'Lány 5A ELO'!$A$7:$O$48,15))</f>
        <v>83</v>
      </c>
      <c r="D17" s="295">
        <f>IF($E17="","",VLOOKUP($E17,'Lány 5A ELO'!$A$7:$O$48,5))</f>
        <v>0</v>
      </c>
      <c r="E17" s="134">
        <v>20</v>
      </c>
      <c r="F17" s="322" t="str">
        <f>UPPER(IF($E17="","",VLOOKUP($E17,'Lány 5A ELO'!$A$7:$O$48,2)))</f>
        <v>NÉMETH</v>
      </c>
      <c r="G17" s="322" t="str">
        <f>IF($E17="","",VLOOKUP($E17,'Lány 5A ELO'!$A$7:$O$48,3))</f>
        <v xml:space="preserve">Nola Summer </v>
      </c>
      <c r="H17" s="322"/>
      <c r="I17" s="322" t="str">
        <f>IF($E17="","",VLOOKUP($E17,'Lány 5A ELO'!$A$7:$O$48,4))</f>
        <v xml:space="preserve">Paksi Deák Ferenc </v>
      </c>
      <c r="J17" s="154"/>
      <c r="K17" s="136"/>
      <c r="L17" s="155"/>
      <c r="M17" s="136"/>
      <c r="N17" s="162"/>
      <c r="O17" s="139"/>
      <c r="P17" s="217"/>
      <c r="Q17" s="139"/>
      <c r="R17" s="140"/>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5">
      <c r="A18" s="145"/>
      <c r="B18" s="308"/>
      <c r="C18" s="308"/>
      <c r="D18" s="304"/>
      <c r="E18" s="156"/>
      <c r="F18" s="323"/>
      <c r="G18" s="323"/>
      <c r="H18" s="324"/>
      <c r="I18" s="323"/>
      <c r="J18" s="157"/>
      <c r="K18" s="149" t="s">
        <v>0</v>
      </c>
      <c r="L18" s="158"/>
      <c r="M18" s="151" t="str">
        <f>UPPER(IF(OR(L18="a",L18="as"),K16,IF(OR(L18="b",L18="bs"),K20,)))</f>
        <v/>
      </c>
      <c r="N18" s="168"/>
      <c r="O18" s="139"/>
      <c r="P18" s="217"/>
      <c r="Q18" s="139"/>
      <c r="R18" s="140"/>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5">
      <c r="A19" s="145">
        <v>7</v>
      </c>
      <c r="B19" s="271">
        <f>IF($E19="","",VLOOKUP($E19,'Lány 5A ELO'!$A$7:$O$48,14))</f>
        <v>0</v>
      </c>
      <c r="C19" s="271">
        <f>IF($E19="","",VLOOKUP($E19,'Lány 5A ELO'!$A$7:$O$48,15))</f>
        <v>29</v>
      </c>
      <c r="D19" s="295">
        <f>IF($E19="","",VLOOKUP($E19,'Lány 5A ELO'!$A$7:$O$48,5))</f>
        <v>0</v>
      </c>
      <c r="E19" s="134">
        <v>7</v>
      </c>
      <c r="F19" s="322" t="str">
        <f>UPPER(IF($E19="","",VLOOKUP($E19,'Lány 5A ELO'!$A$7:$O$48,2)))</f>
        <v>SISKA</v>
      </c>
      <c r="G19" s="322" t="str">
        <f>IF($E19="","",VLOOKUP($E19,'Lány 5A ELO'!$A$7:$O$48,3))</f>
        <v>Luca</v>
      </c>
      <c r="H19" s="322"/>
      <c r="I19" s="322" t="str">
        <f>IF($E19="","",VLOOKUP($E19,'Lány 5A ELO'!$A$7:$O$48,4))</f>
        <v>Balatonlelle Ált Isk</v>
      </c>
      <c r="J19" s="137"/>
      <c r="K19" s="136"/>
      <c r="L19" s="161"/>
      <c r="M19" s="136"/>
      <c r="N19" s="160"/>
      <c r="O19" s="139"/>
      <c r="P19" s="217"/>
      <c r="Q19" s="139"/>
      <c r="R19" s="140"/>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5">
      <c r="A20" s="145"/>
      <c r="B20" s="308"/>
      <c r="C20" s="308"/>
      <c r="D20" s="304"/>
      <c r="E20" s="146"/>
      <c r="F20" s="147"/>
      <c r="G20" s="147"/>
      <c r="H20" s="148"/>
      <c r="I20" s="149" t="s">
        <v>0</v>
      </c>
      <c r="J20" s="150" t="s">
        <v>423</v>
      </c>
      <c r="K20" s="151" t="str">
        <f>UPPER(IF(OR(J20="a",J20="as"),F19,IF(OR(J20="b",J20="bs"),F21,)))</f>
        <v>SISKA</v>
      </c>
      <c r="L20" s="163"/>
      <c r="M20" s="136"/>
      <c r="N20" s="160"/>
      <c r="O20" s="139"/>
      <c r="P20" s="217"/>
      <c r="Q20" s="139"/>
      <c r="R20" s="140"/>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5">
      <c r="A21" s="133">
        <v>8</v>
      </c>
      <c r="B21" s="271" t="str">
        <f>IF($E21="","",VLOOKUP($E21,'Lány 5A ELO'!$A$7:$O$48,14))</f>
        <v/>
      </c>
      <c r="C21" s="271" t="str">
        <f>IF($E21="","",VLOOKUP($E21,'Lány 5A ELO'!$A$7:$O$48,15))</f>
        <v/>
      </c>
      <c r="D21" s="295" t="str">
        <f>IF($E21="","",VLOOKUP($E21,'Lány 5A ELO'!$A$7:$O$48,5))</f>
        <v/>
      </c>
      <c r="E21" s="134"/>
      <c r="F21" s="135" t="str">
        <f>UPPER(IF($E21="","",VLOOKUP($E21,'Lány 5A ELO'!$A$7:$O$48,2)))</f>
        <v/>
      </c>
      <c r="G21" s="135" t="str">
        <f>IF($E21="","",VLOOKUP($E21,'Lány 5A ELO'!$A$7:$O$48,3))</f>
        <v/>
      </c>
      <c r="H21" s="135"/>
      <c r="I21" s="135" t="str">
        <f>IF($E21="","",VLOOKUP($E21,'Lány 5A ELO'!$A$7:$O$48,4))</f>
        <v/>
      </c>
      <c r="J21" s="164"/>
      <c r="K21" s="136"/>
      <c r="L21" s="136"/>
      <c r="M21" s="136"/>
      <c r="N21" s="160"/>
      <c r="O21" s="139"/>
      <c r="P21" s="217"/>
      <c r="Q21" s="139"/>
      <c r="R21" s="140"/>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5">
      <c r="A22" s="145"/>
      <c r="B22" s="308"/>
      <c r="C22" s="308"/>
      <c r="D22" s="304"/>
      <c r="E22" s="146"/>
      <c r="F22" s="165"/>
      <c r="G22" s="165"/>
      <c r="H22" s="169"/>
      <c r="I22" s="165"/>
      <c r="J22" s="157"/>
      <c r="K22" s="136"/>
      <c r="L22" s="136"/>
      <c r="M22" s="136"/>
      <c r="N22" s="160"/>
      <c r="O22" s="149" t="s">
        <v>0</v>
      </c>
      <c r="P22" s="158"/>
      <c r="Q22" s="151" t="str">
        <f>UPPER(IF(OR(P22="a",P22="as"),O14,IF(OR(P22="b",P22="bs"),O30,)))</f>
        <v/>
      </c>
      <c r="R22" s="218"/>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5">
      <c r="A23" s="133">
        <v>9</v>
      </c>
      <c r="B23" s="271">
        <f>IF($E23="","",VLOOKUP($E23,'Lány 5A ELO'!$A$7:$O$48,14))</f>
        <v>0</v>
      </c>
      <c r="C23" s="271">
        <f>IF($E23="","",VLOOKUP($E23,'Lány 5A ELO'!$A$7:$O$48,15))</f>
        <v>13</v>
      </c>
      <c r="D23" s="295">
        <f>IF($E23="","",VLOOKUP($E23,'Lány 5A ELO'!$A$7:$O$48,5))</f>
        <v>0</v>
      </c>
      <c r="E23" s="134">
        <v>4</v>
      </c>
      <c r="F23" s="135" t="str">
        <f>UPPER(IF($E23="","",VLOOKUP($E23,'Lány 5A ELO'!$A$7:$O$48,2)))</f>
        <v>SZABÓ</v>
      </c>
      <c r="G23" s="135" t="str">
        <f>IF($E23="","",VLOOKUP($E23,'Lány 5A ELO'!$A$7:$O$48,3))</f>
        <v>Kitti</v>
      </c>
      <c r="H23" s="135"/>
      <c r="I23" s="135" t="str">
        <f>IF($E23="","",VLOOKUP($E23,'Lány 5A ELO'!$A$7:$O$48,4))</f>
        <v>Szfvári II. Rákóczi Ált. Isk.</v>
      </c>
      <c r="J23" s="137"/>
      <c r="K23" s="136"/>
      <c r="L23" s="136"/>
      <c r="M23" s="136"/>
      <c r="N23" s="160"/>
      <c r="O23" s="139"/>
      <c r="P23" s="217"/>
      <c r="Q23" s="136"/>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5">
      <c r="A24" s="145"/>
      <c r="B24" s="308"/>
      <c r="C24" s="308"/>
      <c r="D24" s="304"/>
      <c r="E24" s="146"/>
      <c r="F24" s="147"/>
      <c r="G24" s="147"/>
      <c r="H24" s="148"/>
      <c r="I24" s="149" t="s">
        <v>0</v>
      </c>
      <c r="J24" s="150" t="s">
        <v>420</v>
      </c>
      <c r="K24" s="151" t="str">
        <f>UPPER(IF(OR(J24="a",J24="as"),F23,IF(OR(J24="b",J24="bs"),F25,)))</f>
        <v>SZABÓ</v>
      </c>
      <c r="L24" s="151"/>
      <c r="M24" s="136"/>
      <c r="N24" s="160"/>
      <c r="O24" s="139"/>
      <c r="P24" s="217"/>
      <c r="Q24" s="139"/>
      <c r="R24" s="217"/>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5">
      <c r="A25" s="145">
        <v>10</v>
      </c>
      <c r="B25" s="271" t="str">
        <f>IF($E25="","",VLOOKUP($E25,'Lány 5A ELO'!$A$7:$O$48,14))</f>
        <v/>
      </c>
      <c r="C25" s="271" t="str">
        <f>IF($E25="","",VLOOKUP($E25,'Lány 5A ELO'!$A$7:$O$48,15))</f>
        <v/>
      </c>
      <c r="D25" s="295" t="str">
        <f>IF($E25="","",VLOOKUP($E25,'Lány 5A ELO'!$A$7:$O$48,5))</f>
        <v/>
      </c>
      <c r="E25" s="134"/>
      <c r="F25" s="322" t="str">
        <f>UPPER(IF($E25="","",VLOOKUP($E25,'Lány 5A ELO'!$A$7:$O$48,2)))</f>
        <v/>
      </c>
      <c r="G25" s="322" t="str">
        <f>IF($E25="","",VLOOKUP($E25,'Lány 5A ELO'!$A$7:$O$48,3))</f>
        <v/>
      </c>
      <c r="H25" s="322"/>
      <c r="I25" s="322" t="str">
        <f>IF($E25="","",VLOOKUP($E25,'Lány 5A ELO'!$A$7:$O$48,4))</f>
        <v/>
      </c>
      <c r="J25" s="154"/>
      <c r="K25" s="136"/>
      <c r="L25" s="155"/>
      <c r="M25" s="136"/>
      <c r="N25" s="160"/>
      <c r="O25" s="139"/>
      <c r="P25" s="217"/>
      <c r="Q25" s="139"/>
      <c r="R25" s="21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5">
      <c r="A26" s="145"/>
      <c r="B26" s="308"/>
      <c r="C26" s="308"/>
      <c r="D26" s="304"/>
      <c r="E26" s="156"/>
      <c r="F26" s="323"/>
      <c r="G26" s="323"/>
      <c r="H26" s="324"/>
      <c r="I26" s="323"/>
      <c r="J26" s="157"/>
      <c r="K26" s="149" t="s">
        <v>0</v>
      </c>
      <c r="L26" s="158"/>
      <c r="M26" s="151" t="str">
        <f>UPPER(IF(OR(L26="a",L26="as"),K24,IF(OR(L26="b",L26="bs"),K28,)))</f>
        <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71" t="str">
        <f>IF($E27="","",VLOOKUP($E27,'Lány 5A ELO'!$A$7:$O$48,14))</f>
        <v/>
      </c>
      <c r="C27" s="271" t="str">
        <f>IF($E27="","",VLOOKUP($E27,'Lány 5A ELO'!$A$7:$O$48,15))</f>
        <v/>
      </c>
      <c r="D27" s="295" t="str">
        <f>IF($E27="","",VLOOKUP($E27,'Lány 5A ELO'!$A$7:$O$48,5))</f>
        <v/>
      </c>
      <c r="E27" s="134"/>
      <c r="F27" s="322" t="str">
        <f>UPPER(IF($E27="","",VLOOKUP($E27,'Lány 5A ELO'!$A$7:$O$48,2)))</f>
        <v/>
      </c>
      <c r="G27" s="322" t="str">
        <f>IF($E27="","",VLOOKUP($E27,'Lány 5A ELO'!$A$7:$O$48,3))</f>
        <v/>
      </c>
      <c r="H27" s="322"/>
      <c r="I27" s="322" t="str">
        <f>IF($E27="","",VLOOKUP($E27,'Lány 5A ELO'!$A$7:$O$48,4))</f>
        <v/>
      </c>
      <c r="J27" s="137"/>
      <c r="K27" s="136"/>
      <c r="L27" s="161"/>
      <c r="M27" s="136"/>
      <c r="N27" s="162"/>
      <c r="O27" s="139"/>
      <c r="P27" s="217"/>
      <c r="Q27" s="139"/>
      <c r="R27" s="217"/>
      <c r="S27" s="143"/>
      <c r="Y27"/>
      <c r="Z27"/>
      <c r="AA27"/>
      <c r="AB27"/>
      <c r="AC27"/>
      <c r="AD27"/>
      <c r="AE27"/>
      <c r="AF27"/>
      <c r="AG27"/>
      <c r="AH27"/>
      <c r="AI27"/>
      <c r="AJ27"/>
      <c r="AK27"/>
    </row>
    <row r="28" spans="1:37" s="34" customFormat="1" ht="9.6" customHeight="1" x14ac:dyDescent="0.25">
      <c r="A28" s="170"/>
      <c r="B28" s="308"/>
      <c r="C28" s="308"/>
      <c r="D28" s="304"/>
      <c r="E28" s="156"/>
      <c r="F28" s="323"/>
      <c r="G28" s="323"/>
      <c r="H28" s="324"/>
      <c r="I28" s="325" t="s">
        <v>0</v>
      </c>
      <c r="J28" s="150" t="s">
        <v>422</v>
      </c>
      <c r="K28" s="151" t="str">
        <f>UPPER(IF(OR(J28="a",J28="as"),F27,IF(OR(J28="b",J28="bs"),F29,)))</f>
        <v>RUPF</v>
      </c>
      <c r="L28" s="163"/>
      <c r="M28" s="136"/>
      <c r="N28" s="162"/>
      <c r="O28" s="139"/>
      <c r="P28" s="217"/>
      <c r="Q28" s="139"/>
      <c r="R28" s="217"/>
      <c r="S28" s="143"/>
    </row>
    <row r="29" spans="1:37" s="34" customFormat="1" ht="9.6" customHeight="1" x14ac:dyDescent="0.25">
      <c r="A29" s="145">
        <v>12</v>
      </c>
      <c r="B29" s="271">
        <f>IF($E29="","",VLOOKUP($E29,'Lány 5A ELO'!$A$7:$O$48,14))</f>
        <v>0</v>
      </c>
      <c r="C29" s="271">
        <f>IF($E29="","",VLOOKUP($E29,'Lány 5A ELO'!$A$7:$O$48,15))</f>
        <v>39</v>
      </c>
      <c r="D29" s="295">
        <f>IF($E29="","",VLOOKUP($E29,'Lány 5A ELO'!$A$7:$O$48,5))</f>
        <v>0</v>
      </c>
      <c r="E29" s="134">
        <v>11</v>
      </c>
      <c r="F29" s="322" t="str">
        <f>UPPER(IF($E29="","",VLOOKUP($E29,'Lány 5A ELO'!$A$7:$O$48,2)))</f>
        <v>RUPF</v>
      </c>
      <c r="G29" s="322" t="str">
        <f>IF($E29="","",VLOOKUP($E29,'Lány 5A ELO'!$A$7:$O$48,3))</f>
        <v>Anna</v>
      </c>
      <c r="H29" s="322"/>
      <c r="I29" s="322">
        <f>IF($E29="","",VLOOKUP($E29,'Lány 5A ELO'!$A$7:$O$48,4))</f>
        <v>0</v>
      </c>
      <c r="J29" s="164"/>
      <c r="K29" s="136"/>
      <c r="L29" s="136"/>
      <c r="M29" s="136"/>
      <c r="N29" s="162"/>
      <c r="O29" s="139"/>
      <c r="P29" s="217"/>
      <c r="Q29" s="139"/>
      <c r="R29" s="217"/>
      <c r="S29" s="143"/>
    </row>
    <row r="30" spans="1:37" s="34" customFormat="1" ht="9.6" customHeight="1" x14ac:dyDescent="0.25">
      <c r="A30" s="145"/>
      <c r="B30" s="308"/>
      <c r="C30" s="308"/>
      <c r="D30" s="304"/>
      <c r="E30" s="156"/>
      <c r="F30" s="323"/>
      <c r="G30" s="323"/>
      <c r="H30" s="324"/>
      <c r="I30" s="323"/>
      <c r="J30" s="157"/>
      <c r="K30" s="136"/>
      <c r="L30" s="136"/>
      <c r="M30" s="149" t="s">
        <v>0</v>
      </c>
      <c r="N30" s="158"/>
      <c r="O30" s="151" t="str">
        <f>UPPER(IF(OR(N30="a",N30="as"),M26,IF(OR(N30="b",N30="bs"),M34,)))</f>
        <v/>
      </c>
      <c r="P30" s="219"/>
      <c r="Q30" s="139"/>
      <c r="R30" s="217"/>
      <c r="S30" s="143"/>
    </row>
    <row r="31" spans="1:37" s="34" customFormat="1" ht="9.6" customHeight="1" x14ac:dyDescent="0.25">
      <c r="A31" s="145">
        <v>13</v>
      </c>
      <c r="B31" s="271">
        <f>IF($E31="","",VLOOKUP($E31,'Lány 5A ELO'!$A$7:$O$48,14))</f>
        <v>0</v>
      </c>
      <c r="C31" s="271">
        <f>IF($E31="","",VLOOKUP($E31,'Lány 5A ELO'!$A$7:$O$48,15))</f>
        <v>72</v>
      </c>
      <c r="D31" s="295">
        <f>IF($E31="","",VLOOKUP($E31,'Lány 5A ELO'!$A$7:$O$48,5))</f>
        <v>0</v>
      </c>
      <c r="E31" s="134">
        <v>19</v>
      </c>
      <c r="F31" s="322" t="str">
        <f>UPPER(IF($E31="","",VLOOKUP($E31,'Lány 5A ELO'!$A$7:$O$48,2)))</f>
        <v>DOBÁK</v>
      </c>
      <c r="G31" s="322" t="str">
        <f>IF($E31="","",VLOOKUP($E31,'Lány 5A ELO'!$A$7:$O$48,3))</f>
        <v>Lili</v>
      </c>
      <c r="H31" s="322"/>
      <c r="I31" s="322" t="str">
        <f>IF($E31="","",VLOOKUP($E31,'Lány 5A ELO'!$A$7:$O$48,4))</f>
        <v>Szalézi Szent Ferenc Gimnázium</v>
      </c>
      <c r="J31" s="166"/>
      <c r="K31" s="136"/>
      <c r="L31" s="136"/>
      <c r="M31" s="136"/>
      <c r="N31" s="162"/>
      <c r="O31" s="136"/>
      <c r="P31" s="140"/>
      <c r="Q31" s="139"/>
      <c r="R31" s="217"/>
      <c r="S31" s="143"/>
    </row>
    <row r="32" spans="1:37" s="34" customFormat="1" ht="9.6" customHeight="1" x14ac:dyDescent="0.25">
      <c r="A32" s="145"/>
      <c r="B32" s="308"/>
      <c r="C32" s="308"/>
      <c r="D32" s="304"/>
      <c r="E32" s="156"/>
      <c r="F32" s="323"/>
      <c r="G32" s="323"/>
      <c r="H32" s="324"/>
      <c r="I32" s="325" t="s">
        <v>0</v>
      </c>
      <c r="J32" s="150"/>
      <c r="K32" s="151" t="str">
        <f>UPPER(IF(OR(J32="a",J32="as"),F31,IF(OR(J32="b",J32="bs"),F33,)))</f>
        <v/>
      </c>
      <c r="L32" s="151"/>
      <c r="M32" s="136"/>
      <c r="N32" s="162"/>
      <c r="O32" s="139"/>
      <c r="P32" s="140"/>
      <c r="Q32" s="139"/>
      <c r="R32" s="217"/>
      <c r="S32" s="143"/>
    </row>
    <row r="33" spans="1:19" s="34" customFormat="1" ht="9.6" customHeight="1" x14ac:dyDescent="0.25">
      <c r="A33" s="145">
        <v>14</v>
      </c>
      <c r="B33" s="271">
        <f>IF($E33="","",VLOOKUP($E33,'Lány 5A ELO'!$A$7:$O$48,14))</f>
        <v>0</v>
      </c>
      <c r="C33" s="271">
        <f>IF($E33="","",VLOOKUP($E33,'Lány 5A ELO'!$A$7:$O$48,15))</f>
        <v>46</v>
      </c>
      <c r="D33" s="295">
        <f>IF($E33="","",VLOOKUP($E33,'Lány 5A ELO'!$A$7:$O$48,5))</f>
        <v>0</v>
      </c>
      <c r="E33" s="134">
        <v>14</v>
      </c>
      <c r="F33" s="322" t="str">
        <f>UPPER(IF($E33="","",VLOOKUP($E33,'Lány 5A ELO'!$A$7:$O$48,2)))</f>
        <v>ÁRGYELÁN</v>
      </c>
      <c r="G33" s="322" t="str">
        <f>IF($E33="","",VLOOKUP($E33,'Lány 5A ELO'!$A$7:$O$48,3))</f>
        <v>Szonja</v>
      </c>
      <c r="H33" s="322"/>
      <c r="I33" s="322" t="str">
        <f>IF($E33="","",VLOOKUP($E33,'Lány 5A ELO'!$A$7:$O$48,4))</f>
        <v>Pittner Dénes Ált. Isk.</v>
      </c>
      <c r="J33" s="154"/>
      <c r="K33" s="136"/>
      <c r="L33" s="155"/>
      <c r="M33" s="136"/>
      <c r="N33" s="162"/>
      <c r="O33" s="139"/>
      <c r="P33" s="140"/>
      <c r="Q33" s="139"/>
      <c r="R33" s="217"/>
      <c r="S33" s="143"/>
    </row>
    <row r="34" spans="1:19" s="34" customFormat="1" ht="9.6" customHeight="1" x14ac:dyDescent="0.25">
      <c r="A34" s="145"/>
      <c r="B34" s="308"/>
      <c r="C34" s="308"/>
      <c r="D34" s="304"/>
      <c r="E34" s="156"/>
      <c r="F34" s="323"/>
      <c r="G34" s="323"/>
      <c r="H34" s="324"/>
      <c r="I34" s="323"/>
      <c r="J34" s="157"/>
      <c r="K34" s="149" t="s">
        <v>0</v>
      </c>
      <c r="L34" s="158"/>
      <c r="M34" s="151" t="str">
        <f>UPPER(IF(OR(L34="a",L34="as"),K32,IF(OR(L34="b",L34="bs"),K36,)))</f>
        <v/>
      </c>
      <c r="N34" s="168"/>
      <c r="O34" s="139"/>
      <c r="P34" s="140"/>
      <c r="Q34" s="139"/>
      <c r="R34" s="217"/>
      <c r="S34" s="143"/>
    </row>
    <row r="35" spans="1:19" s="34" customFormat="1" ht="9.6" customHeight="1" x14ac:dyDescent="0.25">
      <c r="A35" s="145">
        <v>15</v>
      </c>
      <c r="B35" s="271">
        <f>IF($E35="","",VLOOKUP($E35,'Lány 5A ELO'!$A$7:$O$48,14))</f>
        <v>0</v>
      </c>
      <c r="C35" s="271">
        <f>IF($E35="","",VLOOKUP($E35,'Lány 5A ELO'!$A$7:$O$48,15))</f>
        <v>15</v>
      </c>
      <c r="D35" s="295">
        <f>IF($E35="","",VLOOKUP($E35,'Lány 5A ELO'!$A$7:$O$48,5))</f>
        <v>0</v>
      </c>
      <c r="E35" s="134">
        <v>5</v>
      </c>
      <c r="F35" s="322" t="str">
        <f>UPPER(IF($E35="","",VLOOKUP($E35,'Lány 5A ELO'!$A$7:$O$48,2)))</f>
        <v>KOVÁCS</v>
      </c>
      <c r="G35" s="322" t="str">
        <f>IF($E35="","",VLOOKUP($E35,'Lány 5A ELO'!$A$7:$O$48,3))</f>
        <v xml:space="preserve">Emese        </v>
      </c>
      <c r="H35" s="322"/>
      <c r="I35" s="322" t="str">
        <f>IF($E35="","",VLOOKUP($E35,'Lány 5A ELO'!$A$7:$O$48,4))</f>
        <v>Szent II. János Pál Óvoda, Általános Iskola és Gimnázium</v>
      </c>
      <c r="J35" s="137"/>
      <c r="K35" s="136"/>
      <c r="L35" s="161"/>
      <c r="M35" s="136"/>
      <c r="N35" s="160"/>
      <c r="O35" s="139"/>
      <c r="P35" s="140"/>
      <c r="Q35" s="139"/>
      <c r="R35" s="217"/>
      <c r="S35" s="143"/>
    </row>
    <row r="36" spans="1:19" s="34" customFormat="1" ht="9.6" customHeight="1" x14ac:dyDescent="0.25">
      <c r="A36" s="145"/>
      <c r="B36" s="308"/>
      <c r="C36" s="308"/>
      <c r="D36" s="304"/>
      <c r="E36" s="146"/>
      <c r="F36" s="147"/>
      <c r="G36" s="147"/>
      <c r="H36" s="148"/>
      <c r="I36" s="149" t="s">
        <v>0</v>
      </c>
      <c r="J36" s="150" t="s">
        <v>423</v>
      </c>
      <c r="K36" s="151" t="str">
        <f>UPPER(IF(OR(J36="a",J36="as"),F35,IF(OR(J36="b",J36="bs"),F37,)))</f>
        <v>KOVÁCS</v>
      </c>
      <c r="L36" s="163"/>
      <c r="M36" s="136"/>
      <c r="N36" s="160"/>
      <c r="O36" s="139"/>
      <c r="P36" s="140"/>
      <c r="Q36" s="139"/>
      <c r="R36" s="217"/>
      <c r="S36" s="143"/>
    </row>
    <row r="37" spans="1:19" s="34" customFormat="1" ht="9.6" customHeight="1" x14ac:dyDescent="0.25">
      <c r="A37" s="133">
        <v>16</v>
      </c>
      <c r="B37" s="271" t="str">
        <f>IF($E37="","",VLOOKUP($E37,'Lány 5A ELO'!$A$7:$O$48,14))</f>
        <v/>
      </c>
      <c r="C37" s="271" t="str">
        <f>IF($E37="","",VLOOKUP($E37,'Lány 5A ELO'!$A$7:$O$48,15))</f>
        <v/>
      </c>
      <c r="D37" s="295" t="str">
        <f>IF($E37="","",VLOOKUP($E37,'Lány 5A ELO'!$A$7:$O$48,5))</f>
        <v/>
      </c>
      <c r="E37" s="134"/>
      <c r="F37" s="135" t="str">
        <f>UPPER(IF($E37="","",VLOOKUP($E37,'Lány 5A ELO'!$A$7:$O$48,2)))</f>
        <v/>
      </c>
      <c r="G37" s="135" t="str">
        <f>IF($E37="","",VLOOKUP($E37,'Lány 5A ELO'!$A$7:$O$48,3))</f>
        <v/>
      </c>
      <c r="H37" s="135"/>
      <c r="I37" s="135" t="str">
        <f>IF($E37="","",VLOOKUP($E37,'Lány 5A ELO'!$A$7:$O$48,4))</f>
        <v/>
      </c>
      <c r="J37" s="164"/>
      <c r="K37" s="136"/>
      <c r="L37" s="136"/>
      <c r="M37" s="136"/>
      <c r="N37" s="160"/>
      <c r="O37" s="140"/>
      <c r="P37" s="140"/>
      <c r="Q37" s="139"/>
      <c r="R37" s="217"/>
      <c r="S37" s="143"/>
    </row>
    <row r="38" spans="1:19" s="34" customFormat="1" ht="9.6" customHeight="1" x14ac:dyDescent="0.25">
      <c r="A38" s="145"/>
      <c r="B38" s="308"/>
      <c r="C38" s="308"/>
      <c r="D38" s="304"/>
      <c r="E38" s="146"/>
      <c r="F38" s="147"/>
      <c r="G38" s="147"/>
      <c r="H38" s="148"/>
      <c r="I38" s="147"/>
      <c r="J38" s="157"/>
      <c r="K38" s="136"/>
      <c r="L38" s="136"/>
      <c r="M38" s="136"/>
      <c r="N38" s="160"/>
      <c r="O38" s="316" t="s">
        <v>118</v>
      </c>
      <c r="P38" s="221"/>
      <c r="Q38" s="151" t="str">
        <f>UPPER(IF(OR(P39="a",P39="as"),Q22,IF(OR(P39="b",P39="bs"),Q54,)))</f>
        <v/>
      </c>
      <c r="R38" s="222"/>
      <c r="S38" s="143"/>
    </row>
    <row r="39" spans="1:19" s="34" customFormat="1" ht="9.6" customHeight="1" x14ac:dyDescent="0.25">
      <c r="A39" s="133">
        <v>17</v>
      </c>
      <c r="B39" s="271" t="str">
        <f>IF($E39="","",VLOOKUP($E39,'Lány 5A ELO'!$A$7:$O$48,14))</f>
        <v/>
      </c>
      <c r="C39" s="271" t="str">
        <f>IF($E39="","",VLOOKUP($E39,'Lány 5A ELO'!$A$7:$O$48,15))</f>
        <v/>
      </c>
      <c r="D39" s="295" t="str">
        <f>IF($E39="","",VLOOKUP($E39,'Lány 5A ELO'!$A$7:$O$48,5))</f>
        <v/>
      </c>
      <c r="E39" s="134"/>
      <c r="F39" s="135" t="str">
        <f>UPPER(IF($E39="","",VLOOKUP($E39,'Lány 5A ELO'!$A$7:$O$48,2)))</f>
        <v/>
      </c>
      <c r="G39" s="135" t="str">
        <f>IF($E39="","",VLOOKUP($E39,'Lány 5A ELO'!$A$7:$O$48,3))</f>
        <v/>
      </c>
      <c r="H39" s="135"/>
      <c r="I39" s="135" t="str">
        <f>IF($E39="","",VLOOKUP($E39,'Lány 5A ELO'!$A$7:$O$48,4))</f>
        <v/>
      </c>
      <c r="J39" s="137"/>
      <c r="K39" s="136"/>
      <c r="L39" s="136"/>
      <c r="M39" s="136"/>
      <c r="N39" s="160"/>
      <c r="O39" s="149" t="s">
        <v>0</v>
      </c>
      <c r="P39" s="223"/>
      <c r="Q39" s="136"/>
      <c r="R39" s="217"/>
      <c r="S39" s="143"/>
    </row>
    <row r="40" spans="1:19" s="34" customFormat="1" ht="9.6" customHeight="1" x14ac:dyDescent="0.25">
      <c r="A40" s="145"/>
      <c r="B40" s="308"/>
      <c r="C40" s="308"/>
      <c r="D40" s="304"/>
      <c r="E40" s="146"/>
      <c r="F40" s="147"/>
      <c r="G40" s="147"/>
      <c r="H40" s="148"/>
      <c r="I40" s="149" t="s">
        <v>0</v>
      </c>
      <c r="J40" s="150" t="s">
        <v>422</v>
      </c>
      <c r="K40" s="151" t="str">
        <f>UPPER(IF(OR(J40="a",J40="as"),F39,IF(OR(J40="b",J40="bs"),F41,)))</f>
        <v>OLAH</v>
      </c>
      <c r="L40" s="151"/>
      <c r="M40" s="136"/>
      <c r="N40" s="160"/>
      <c r="O40" s="139"/>
      <c r="P40" s="140"/>
      <c r="Q40" s="139"/>
      <c r="R40" s="217"/>
      <c r="S40" s="143"/>
    </row>
    <row r="41" spans="1:19" s="34" customFormat="1" ht="9.6" customHeight="1" x14ac:dyDescent="0.25">
      <c r="A41" s="145">
        <v>18</v>
      </c>
      <c r="B41" s="271">
        <f>IF($E41="","",VLOOKUP($E41,'Lány 5A ELO'!$A$7:$O$48,14))</f>
        <v>0</v>
      </c>
      <c r="C41" s="271">
        <f>IF($E41="","",VLOOKUP($E41,'Lány 5A ELO'!$A$7:$O$48,15))</f>
        <v>21</v>
      </c>
      <c r="D41" s="295">
        <f>IF($E41="","",VLOOKUP($E41,'Lány 5A ELO'!$A$7:$O$48,5))</f>
        <v>0</v>
      </c>
      <c r="E41" s="134">
        <v>6</v>
      </c>
      <c r="F41" s="322" t="str">
        <f>UPPER(IF($E41="","",VLOOKUP($E41,'Lány 5A ELO'!$A$7:$O$48,2)))</f>
        <v>OLAH</v>
      </c>
      <c r="G41" s="322" t="str">
        <f>IF($E41="","",VLOOKUP($E41,'Lány 5A ELO'!$A$7:$O$48,3))</f>
        <v>Sophia Grace</v>
      </c>
      <c r="H41" s="322"/>
      <c r="I41" s="322" t="str">
        <f>IF($E41="","",VLOOKUP($E41,'Lány 5A ELO'!$A$7:$O$48,4))</f>
        <v>Balatonfüredi Radnóti Miklós Általános Iskola</v>
      </c>
      <c r="J41" s="154"/>
      <c r="K41" s="136"/>
      <c r="L41" s="155"/>
      <c r="M41" s="136"/>
      <c r="N41" s="160"/>
      <c r="O41" s="139"/>
      <c r="P41" s="140"/>
      <c r="Q41" s="401" t="str">
        <f>IF(Y3="","",CONCATENATE(AB1," pont"))</f>
        <v/>
      </c>
      <c r="R41" s="402"/>
      <c r="S41" s="143"/>
    </row>
    <row r="42" spans="1:19" s="34" customFormat="1" ht="9.6" customHeight="1" x14ac:dyDescent="0.25">
      <c r="A42" s="145"/>
      <c r="B42" s="308"/>
      <c r="C42" s="308"/>
      <c r="D42" s="304"/>
      <c r="E42" s="156"/>
      <c r="F42" s="323"/>
      <c r="G42" s="323"/>
      <c r="H42" s="324"/>
      <c r="I42" s="323"/>
      <c r="J42" s="157"/>
      <c r="K42" s="149" t="s">
        <v>0</v>
      </c>
      <c r="L42" s="158"/>
      <c r="M42" s="151" t="str">
        <f>UPPER(IF(OR(L42="a",L42="as"),K40,IF(OR(L42="b",L42="bs"),K44,)))</f>
        <v/>
      </c>
      <c r="N42" s="159"/>
      <c r="O42" s="139"/>
      <c r="P42" s="140"/>
      <c r="Q42" s="139"/>
      <c r="R42" s="217"/>
      <c r="S42" s="143"/>
    </row>
    <row r="43" spans="1:19" s="34" customFormat="1" ht="9.6" customHeight="1" x14ac:dyDescent="0.25">
      <c r="A43" s="145">
        <v>19</v>
      </c>
      <c r="B43" s="271">
        <f>IF($E43="","",VLOOKUP($E43,'Lány 5A ELO'!$A$7:$O$48,14))</f>
        <v>0</v>
      </c>
      <c r="C43" s="271">
        <f>IF($E43="","",VLOOKUP($E43,'Lány 5A ELO'!$A$7:$O$48,15))</f>
        <v>47</v>
      </c>
      <c r="D43" s="295">
        <f>IF($E43="","",VLOOKUP($E43,'Lány 5A ELO'!$A$7:$O$48,5))</f>
        <v>0</v>
      </c>
      <c r="E43" s="134">
        <v>15</v>
      </c>
      <c r="F43" s="322" t="str">
        <f>UPPER(IF($E43="","",VLOOKUP($E43,'Lány 5A ELO'!$A$7:$O$48,2)))</f>
        <v>BORS</v>
      </c>
      <c r="G43" s="322" t="str">
        <f>IF($E43="","",VLOOKUP($E43,'Lány 5A ELO'!$A$7:$O$48,3))</f>
        <v>Liza</v>
      </c>
      <c r="H43" s="322"/>
      <c r="I43" s="322" t="str">
        <f>IF($E43="","",VLOOKUP($E43,'Lány 5A ELO'!$A$7:$O$48,4))</f>
        <v>Boglári Ált. Iskola</v>
      </c>
      <c r="J43" s="137"/>
      <c r="K43" s="136"/>
      <c r="L43" s="161"/>
      <c r="M43" s="136"/>
      <c r="N43" s="162"/>
      <c r="O43" s="139"/>
      <c r="P43" s="140"/>
      <c r="Q43" s="139"/>
      <c r="R43" s="217"/>
      <c r="S43" s="143"/>
    </row>
    <row r="44" spans="1:19" s="34" customFormat="1" ht="9.6" customHeight="1" x14ac:dyDescent="0.25">
      <c r="A44" s="145"/>
      <c r="B44" s="308"/>
      <c r="C44" s="308"/>
      <c r="D44" s="304"/>
      <c r="E44" s="156"/>
      <c r="F44" s="323"/>
      <c r="G44" s="323"/>
      <c r="H44" s="324"/>
      <c r="I44" s="325" t="s">
        <v>0</v>
      </c>
      <c r="J44" s="150"/>
      <c r="K44" s="151" t="str">
        <f>UPPER(IF(OR(J44="a",J44="as"),F43,IF(OR(J44="b",J44="bs"),F45,)))</f>
        <v/>
      </c>
      <c r="L44" s="163"/>
      <c r="M44" s="136"/>
      <c r="N44" s="162"/>
      <c r="O44" s="139"/>
      <c r="P44" s="140"/>
      <c r="Q44" s="139"/>
      <c r="R44" s="217"/>
      <c r="S44" s="143"/>
    </row>
    <row r="45" spans="1:19" s="34" customFormat="1" ht="9.6" customHeight="1" x14ac:dyDescent="0.25">
      <c r="A45" s="145">
        <v>20</v>
      </c>
      <c r="B45" s="271">
        <f>IF($E45="","",VLOOKUP($E45,'Lány 5A ELO'!$A$7:$O$48,14))</f>
        <v>0</v>
      </c>
      <c r="C45" s="271">
        <f>IF($E45="","",VLOOKUP($E45,'Lány 5A ELO'!$A$7:$O$48,15))</f>
        <v>71</v>
      </c>
      <c r="D45" s="295">
        <f>IF($E45="","",VLOOKUP($E45,'Lány 5A ELO'!$A$7:$O$48,5))</f>
        <v>0</v>
      </c>
      <c r="E45" s="134">
        <v>18</v>
      </c>
      <c r="F45" s="322" t="str">
        <f>UPPER(IF($E45="","",VLOOKUP($E45,'Lány 5A ELO'!$A$7:$O$48,2)))</f>
        <v>FEHÉR</v>
      </c>
      <c r="G45" s="322" t="str">
        <f>IF($E45="","",VLOOKUP($E45,'Lány 5A ELO'!$A$7:$O$48,3))</f>
        <v>Korinna</v>
      </c>
      <c r="H45" s="322"/>
      <c r="I45" s="322" t="str">
        <f>IF($E45="","",VLOOKUP($E45,'Lány 5A ELO'!$A$7:$O$48,4))</f>
        <v>Bethlen Gábor Gimnázium, Általános Iskola, Óvoda és Alapfokú Művészeti Iskola</v>
      </c>
      <c r="J45" s="164"/>
      <c r="K45" s="136"/>
      <c r="L45" s="136"/>
      <c r="M45" s="136"/>
      <c r="N45" s="162"/>
      <c r="O45" s="139"/>
      <c r="P45" s="140"/>
      <c r="Q45" s="139"/>
      <c r="R45" s="217"/>
      <c r="S45" s="143"/>
    </row>
    <row r="46" spans="1:19" s="34" customFormat="1" ht="9.6" customHeight="1" x14ac:dyDescent="0.25">
      <c r="A46" s="145"/>
      <c r="B46" s="308"/>
      <c r="C46" s="308"/>
      <c r="D46" s="304"/>
      <c r="E46" s="156"/>
      <c r="F46" s="323"/>
      <c r="G46" s="323"/>
      <c r="H46" s="324"/>
      <c r="I46" s="323"/>
      <c r="J46" s="157"/>
      <c r="K46" s="136"/>
      <c r="L46" s="136"/>
      <c r="M46" s="149" t="s">
        <v>0</v>
      </c>
      <c r="N46" s="158"/>
      <c r="O46" s="151" t="str">
        <f>UPPER(IF(OR(N46="a",N46="as"),M42,IF(OR(N46="b",N46="bs"),M50,)))</f>
        <v/>
      </c>
      <c r="P46" s="218"/>
      <c r="Q46" s="139"/>
      <c r="R46" s="217"/>
      <c r="S46" s="143"/>
    </row>
    <row r="47" spans="1:19" s="34" customFormat="1" ht="9.6" customHeight="1" x14ac:dyDescent="0.25">
      <c r="A47" s="145">
        <v>21</v>
      </c>
      <c r="B47" s="271">
        <f>IF($E47="","",VLOOKUP($E47,'Lány 5A ELO'!$A$7:$O$48,14))</f>
        <v>0</v>
      </c>
      <c r="C47" s="271">
        <f>IF($E47="","",VLOOKUP($E47,'Lány 5A ELO'!$A$7:$O$48,15))</f>
        <v>32</v>
      </c>
      <c r="D47" s="295">
        <f>IF($E47="","",VLOOKUP($E47,'Lány 5A ELO'!$A$7:$O$48,5))</f>
        <v>0</v>
      </c>
      <c r="E47" s="134">
        <v>8</v>
      </c>
      <c r="F47" s="322" t="str">
        <f>UPPER(IF($E47="","",VLOOKUP($E47,'Lány 5A ELO'!$A$7:$O$48,2)))</f>
        <v>KOÓS</v>
      </c>
      <c r="G47" s="322" t="str">
        <f>IF($E47="","",VLOOKUP($E47,'Lány 5A ELO'!$A$7:$O$48,3))</f>
        <v>Katinka</v>
      </c>
      <c r="H47" s="322"/>
      <c r="I47" s="322" t="str">
        <f>IF($E47="","",VLOOKUP($E47,'Lány 5A ELO'!$A$7:$O$48,4))</f>
        <v>Zalaegerszegi Ady Endre Általános Iskola, Gimnázium és Alapfokú Művészeti Iskola</v>
      </c>
      <c r="J47" s="166"/>
      <c r="K47" s="136"/>
      <c r="L47" s="136"/>
      <c r="M47" s="136"/>
      <c r="N47" s="162"/>
      <c r="O47" s="136"/>
      <c r="P47" s="217"/>
      <c r="Q47" s="139"/>
      <c r="R47" s="217"/>
      <c r="S47" s="143"/>
    </row>
    <row r="48" spans="1:19" s="34" customFormat="1" ht="9.6" customHeight="1" x14ac:dyDescent="0.25">
      <c r="A48" s="145"/>
      <c r="B48" s="308"/>
      <c r="C48" s="308"/>
      <c r="D48" s="304"/>
      <c r="E48" s="156"/>
      <c r="F48" s="323"/>
      <c r="G48" s="323"/>
      <c r="H48" s="324"/>
      <c r="I48" s="325" t="s">
        <v>0</v>
      </c>
      <c r="J48" s="150" t="s">
        <v>423</v>
      </c>
      <c r="K48" s="151" t="str">
        <f>UPPER(IF(OR(J48="a",J48="as"),F47,IF(OR(J48="b",J48="bs"),F49,)))</f>
        <v>KOÓS</v>
      </c>
      <c r="L48" s="151"/>
      <c r="M48" s="136"/>
      <c r="N48" s="162"/>
      <c r="O48" s="139"/>
      <c r="P48" s="217"/>
      <c r="Q48" s="139"/>
      <c r="R48" s="217"/>
      <c r="S48" s="143"/>
    </row>
    <row r="49" spans="1:19" s="34" customFormat="1" ht="9.6" customHeight="1" x14ac:dyDescent="0.25">
      <c r="A49" s="145">
        <v>22</v>
      </c>
      <c r="B49" s="271" t="str">
        <f>IF($E49="","",VLOOKUP($E49,'Lány 5A ELO'!$A$7:$O$48,14))</f>
        <v/>
      </c>
      <c r="C49" s="271" t="str">
        <f>IF($E49="","",VLOOKUP($E49,'Lány 5A ELO'!$A$7:$O$48,15))</f>
        <v/>
      </c>
      <c r="D49" s="295" t="str">
        <f>IF($E49="","",VLOOKUP($E49,'Lány 5A ELO'!$A$7:$O$48,5))</f>
        <v/>
      </c>
      <c r="E49" s="134"/>
      <c r="F49" s="322" t="str">
        <f>UPPER(IF($E49="","",VLOOKUP($E49,'Lány 5A ELO'!$A$7:$O$48,2)))</f>
        <v/>
      </c>
      <c r="G49" s="322" t="str">
        <f>IF($E49="","",VLOOKUP($E49,'Lány 5A ELO'!$A$7:$O$48,3))</f>
        <v/>
      </c>
      <c r="H49" s="322"/>
      <c r="I49" s="322" t="str">
        <f>IF($E49="","",VLOOKUP($E49,'Lány 5A ELO'!$A$7:$O$48,4))</f>
        <v/>
      </c>
      <c r="J49" s="154"/>
      <c r="K49" s="136"/>
      <c r="L49" s="155"/>
      <c r="M49" s="136"/>
      <c r="N49" s="162"/>
      <c r="O49" s="139"/>
      <c r="P49" s="217"/>
      <c r="Q49" s="139"/>
      <c r="R49" s="217"/>
      <c r="S49" s="143"/>
    </row>
    <row r="50" spans="1:19" s="34" customFormat="1" ht="9.6" customHeight="1" x14ac:dyDescent="0.25">
      <c r="A50" s="145"/>
      <c r="B50" s="308"/>
      <c r="C50" s="308"/>
      <c r="D50" s="304"/>
      <c r="E50" s="156"/>
      <c r="F50" s="323"/>
      <c r="G50" s="323"/>
      <c r="H50" s="324"/>
      <c r="I50" s="323"/>
      <c r="J50" s="157"/>
      <c r="K50" s="149" t="s">
        <v>0</v>
      </c>
      <c r="L50" s="158"/>
      <c r="M50" s="151" t="str">
        <f>UPPER(IF(OR(L50="a",L50="as"),K48,IF(OR(L50="b",L50="bs"),K52,)))</f>
        <v/>
      </c>
      <c r="N50" s="168"/>
      <c r="O50" s="139"/>
      <c r="P50" s="217"/>
      <c r="Q50" s="139"/>
      <c r="R50" s="217"/>
      <c r="S50" s="143"/>
    </row>
    <row r="51" spans="1:19" s="34" customFormat="1" ht="9.6" customHeight="1" x14ac:dyDescent="0.25">
      <c r="A51" s="145">
        <v>23</v>
      </c>
      <c r="B51" s="271" t="str">
        <f>IF($E51="","",VLOOKUP($E51,'Lány 5A ELO'!$A$7:$O$48,14))</f>
        <v/>
      </c>
      <c r="C51" s="271" t="str">
        <f>IF($E51="","",VLOOKUP($E51,'Lány 5A ELO'!$A$7:$O$48,15))</f>
        <v/>
      </c>
      <c r="D51" s="295" t="str">
        <f>IF($E51="","",VLOOKUP($E51,'Lány 5A ELO'!$A$7:$O$48,5))</f>
        <v/>
      </c>
      <c r="E51" s="134"/>
      <c r="F51" s="322" t="str">
        <f>UPPER(IF($E51="","",VLOOKUP($E51,'Lány 5A ELO'!$A$7:$O$48,2)))</f>
        <v/>
      </c>
      <c r="G51" s="322" t="str">
        <f>IF($E51="","",VLOOKUP($E51,'Lány 5A ELO'!$A$7:$O$48,3))</f>
        <v/>
      </c>
      <c r="H51" s="322"/>
      <c r="I51" s="322" t="str">
        <f>IF($E51="","",VLOOKUP($E51,'Lány 5A ELO'!$A$7:$O$48,4))</f>
        <v/>
      </c>
      <c r="J51" s="137"/>
      <c r="K51" s="136"/>
      <c r="L51" s="161"/>
      <c r="M51" s="136"/>
      <c r="N51" s="160"/>
      <c r="O51" s="139"/>
      <c r="P51" s="217"/>
      <c r="Q51" s="139"/>
      <c r="R51" s="217"/>
      <c r="S51" s="143"/>
    </row>
    <row r="52" spans="1:19" s="34" customFormat="1" ht="9.6" customHeight="1" x14ac:dyDescent="0.25">
      <c r="A52" s="145"/>
      <c r="B52" s="308"/>
      <c r="C52" s="308"/>
      <c r="D52" s="304"/>
      <c r="E52" s="146"/>
      <c r="F52" s="147"/>
      <c r="G52" s="147"/>
      <c r="H52" s="148"/>
      <c r="I52" s="149" t="s">
        <v>0</v>
      </c>
      <c r="J52" s="150" t="s">
        <v>421</v>
      </c>
      <c r="K52" s="151" t="str">
        <f>UPPER(IF(OR(J52="a",J52="as"),F51,IF(OR(J52="b",J52="bs"),F53,)))</f>
        <v>NÓGRÁDI</v>
      </c>
      <c r="L52" s="163"/>
      <c r="M52" s="136"/>
      <c r="N52" s="160"/>
      <c r="O52" s="139"/>
      <c r="P52" s="217"/>
      <c r="Q52" s="139"/>
      <c r="R52" s="217"/>
      <c r="S52" s="143"/>
    </row>
    <row r="53" spans="1:19" s="34" customFormat="1" ht="9.6" customHeight="1" x14ac:dyDescent="0.25">
      <c r="A53" s="133">
        <v>24</v>
      </c>
      <c r="B53" s="271">
        <f>IF($E53="","",VLOOKUP($E53,'Lány 5A ELO'!$A$7:$O$48,14))</f>
        <v>0</v>
      </c>
      <c r="C53" s="271">
        <f>IF($E53="","",VLOOKUP($E53,'Lány 5A ELO'!$A$7:$O$48,15))</f>
        <v>6</v>
      </c>
      <c r="D53" s="295">
        <f>IF($E53="","",VLOOKUP($E53,'Lány 5A ELO'!$A$7:$O$48,5))</f>
        <v>0</v>
      </c>
      <c r="E53" s="134">
        <v>3</v>
      </c>
      <c r="F53" s="135" t="str">
        <f>UPPER(IF($E53="","",VLOOKUP($E53,'Lány 5A ELO'!$A$7:$O$48,2)))</f>
        <v>NÓGRÁDI</v>
      </c>
      <c r="G53" s="135" t="str">
        <f>IF($E53="","",VLOOKUP($E53,'Lány 5A ELO'!$A$7:$O$48,3))</f>
        <v xml:space="preserve">Noémi          </v>
      </c>
      <c r="H53" s="135"/>
      <c r="I53" s="135" t="str">
        <f>IF($E53="","",VLOOKUP($E53,'Lány 5A ELO'!$A$7:$O$48,4))</f>
        <v>Kandó Téri Általános Iskola</v>
      </c>
      <c r="J53" s="164"/>
      <c r="K53" s="136"/>
      <c r="L53" s="136"/>
      <c r="M53" s="136"/>
      <c r="N53" s="160"/>
      <c r="O53" s="139"/>
      <c r="P53" s="217"/>
      <c r="Q53" s="139"/>
      <c r="R53" s="217"/>
      <c r="S53" s="143"/>
    </row>
    <row r="54" spans="1:19" s="34" customFormat="1" ht="9.6" customHeight="1" x14ac:dyDescent="0.25">
      <c r="A54" s="145"/>
      <c r="B54" s="308"/>
      <c r="C54" s="308"/>
      <c r="D54" s="304"/>
      <c r="E54" s="146"/>
      <c r="F54" s="165"/>
      <c r="G54" s="165"/>
      <c r="H54" s="169"/>
      <c r="I54" s="165"/>
      <c r="J54" s="157"/>
      <c r="K54" s="136"/>
      <c r="L54" s="136"/>
      <c r="M54" s="136"/>
      <c r="N54" s="160"/>
      <c r="O54" s="149" t="s">
        <v>0</v>
      </c>
      <c r="P54" s="158"/>
      <c r="Q54" s="151" t="str">
        <f>UPPER(IF(OR(P54="a",P54="as"),O46,IF(OR(P54="b",P54="bs"),O62,)))</f>
        <v/>
      </c>
      <c r="R54" s="219"/>
      <c r="S54" s="143"/>
    </row>
    <row r="55" spans="1:19" s="34" customFormat="1" ht="9.6" customHeight="1" x14ac:dyDescent="0.25">
      <c r="A55" s="133">
        <v>25</v>
      </c>
      <c r="B55" s="271" t="str">
        <f>IF($E55="","",VLOOKUP($E55,'Lány 5A ELO'!$A$7:$O$48,14))</f>
        <v/>
      </c>
      <c r="C55" s="271" t="str">
        <f>IF($E55="","",VLOOKUP($E55,'Lány 5A ELO'!$A$7:$O$48,15))</f>
        <v/>
      </c>
      <c r="D55" s="295" t="str">
        <f>IF($E55="","",VLOOKUP($E55,'Lány 5A ELO'!$A$7:$O$48,5))</f>
        <v/>
      </c>
      <c r="E55" s="134"/>
      <c r="F55" s="135" t="str">
        <f>UPPER(IF($E55="","",VLOOKUP($E55,'Lány 5A ELO'!$A$7:$O$48,2)))</f>
        <v/>
      </c>
      <c r="G55" s="135" t="str">
        <f>IF($E55="","",VLOOKUP($E55,'Lány 5A ELO'!$A$7:$O$48,3))</f>
        <v/>
      </c>
      <c r="H55" s="135"/>
      <c r="I55" s="135" t="str">
        <f>IF($E55="","",VLOOKUP($E55,'Lány 5A ELO'!$A$7:$O$48,4))</f>
        <v/>
      </c>
      <c r="J55" s="137"/>
      <c r="K55" s="136"/>
      <c r="L55" s="136"/>
      <c r="M55" s="136"/>
      <c r="N55" s="160"/>
      <c r="O55" s="139"/>
      <c r="P55" s="217"/>
      <c r="Q55" s="136"/>
      <c r="R55" s="140"/>
      <c r="S55" s="143"/>
    </row>
    <row r="56" spans="1:19" s="34" customFormat="1" ht="9.6" customHeight="1" x14ac:dyDescent="0.25">
      <c r="A56" s="145"/>
      <c r="B56" s="308"/>
      <c r="C56" s="308"/>
      <c r="D56" s="304"/>
      <c r="E56" s="146"/>
      <c r="F56" s="147"/>
      <c r="G56" s="147"/>
      <c r="H56" s="148"/>
      <c r="I56" s="149" t="s">
        <v>0</v>
      </c>
      <c r="J56" s="150" t="s">
        <v>422</v>
      </c>
      <c r="K56" s="151" t="str">
        <f>UPPER(IF(OR(J56="a",J56="as"),F55,IF(OR(J56="b",J56="bs"),F57,)))</f>
        <v>JÁNOSIK</v>
      </c>
      <c r="L56" s="151"/>
      <c r="M56" s="136"/>
      <c r="N56" s="160"/>
      <c r="O56" s="139"/>
      <c r="P56" s="217"/>
      <c r="Q56" s="139"/>
      <c r="R56" s="140"/>
      <c r="S56" s="143"/>
    </row>
    <row r="57" spans="1:19" s="34" customFormat="1" ht="9.6" customHeight="1" x14ac:dyDescent="0.25">
      <c r="A57" s="145">
        <v>26</v>
      </c>
      <c r="B57" s="271">
        <f>IF($E57="","",VLOOKUP($E57,'Lány 5A ELO'!$A$7:$O$48,14))</f>
        <v>0</v>
      </c>
      <c r="C57" s="271">
        <f>IF($E57="","",VLOOKUP($E57,'Lány 5A ELO'!$A$7:$O$48,15))</f>
        <v>40</v>
      </c>
      <c r="D57" s="295">
        <f>IF($E57="","",VLOOKUP($E57,'Lány 5A ELO'!$A$7:$O$48,5))</f>
        <v>0</v>
      </c>
      <c r="E57" s="134">
        <v>12</v>
      </c>
      <c r="F57" s="322" t="str">
        <f>UPPER(IF($E57="","",VLOOKUP($E57,'Lány 5A ELO'!$A$7:$O$48,2)))</f>
        <v>JÁNOSIK</v>
      </c>
      <c r="G57" s="322" t="str">
        <f>IF($E57="","",VLOOKUP($E57,'Lány 5A ELO'!$A$7:$O$48,3))</f>
        <v>Liliána</v>
      </c>
      <c r="H57" s="322"/>
      <c r="I57" s="322" t="str">
        <f>IF($E57="","",VLOOKUP($E57,'Lány 5A ELO'!$A$7:$O$48,4))</f>
        <v>Diósgyőri Nagy Lajos Király Általános Iskola</v>
      </c>
      <c r="J57" s="154"/>
      <c r="K57" s="136"/>
      <c r="L57" s="155"/>
      <c r="M57" s="136"/>
      <c r="N57" s="160"/>
      <c r="O57" s="139"/>
      <c r="P57" s="217"/>
      <c r="Q57" s="139"/>
      <c r="R57" s="140"/>
      <c r="S57" s="143"/>
    </row>
    <row r="58" spans="1:19" s="34" customFormat="1" ht="9.6" customHeight="1" x14ac:dyDescent="0.25">
      <c r="A58" s="145"/>
      <c r="B58" s="308"/>
      <c r="C58" s="308"/>
      <c r="D58" s="304"/>
      <c r="E58" s="156"/>
      <c r="F58" s="323"/>
      <c r="G58" s="323"/>
      <c r="H58" s="324"/>
      <c r="I58" s="323"/>
      <c r="J58" s="157"/>
      <c r="K58" s="149" t="s">
        <v>0</v>
      </c>
      <c r="L58" s="158"/>
      <c r="M58" s="151" t="str">
        <f>UPPER(IF(OR(L58="a",L58="as"),K56,IF(OR(L58="b",L58="bs"),K60,)))</f>
        <v/>
      </c>
      <c r="N58" s="159"/>
      <c r="O58" s="139"/>
      <c r="P58" s="217"/>
      <c r="Q58" s="139"/>
      <c r="R58" s="140"/>
      <c r="S58" s="143"/>
    </row>
    <row r="59" spans="1:19" s="34" customFormat="1" ht="9.6" customHeight="1" x14ac:dyDescent="0.25">
      <c r="A59" s="145">
        <v>27</v>
      </c>
      <c r="B59" s="271">
        <f>IF($E59="","",VLOOKUP($E59,'Lány 5A ELO'!$A$7:$O$48,14))</f>
        <v>0</v>
      </c>
      <c r="C59" s="271">
        <f>IF($E59="","",VLOOKUP($E59,'Lány 5A ELO'!$A$7:$O$48,15))</f>
        <v>44</v>
      </c>
      <c r="D59" s="295">
        <f>IF($E59="","",VLOOKUP($E59,'Lány 5A ELO'!$A$7:$O$48,5))</f>
        <v>0</v>
      </c>
      <c r="E59" s="134">
        <v>13</v>
      </c>
      <c r="F59" s="322" t="str">
        <f>UPPER(IF($E59="","",VLOOKUP($E59,'Lány 5A ELO'!$A$7:$O$48,2)))</f>
        <v>MÉSZÁROS</v>
      </c>
      <c r="G59" s="322" t="str">
        <f>IF($E59="","",VLOOKUP($E59,'Lány 5A ELO'!$A$7:$O$48,3))</f>
        <v>Dóra</v>
      </c>
      <c r="H59" s="322"/>
      <c r="I59" s="322" t="str">
        <f>IF($E59="","",VLOOKUP($E59,'Lány 5A ELO'!$A$7:$O$48,4))</f>
        <v>Tatai Református Gimnázium</v>
      </c>
      <c r="J59" s="137"/>
      <c r="K59" s="136"/>
      <c r="L59" s="161"/>
      <c r="M59" s="136"/>
      <c r="N59" s="162"/>
      <c r="O59" s="139"/>
      <c r="P59" s="217"/>
      <c r="Q59" s="139"/>
      <c r="R59" s="140"/>
      <c r="S59" s="176"/>
    </row>
    <row r="60" spans="1:19" s="34" customFormat="1" ht="9.6" customHeight="1" x14ac:dyDescent="0.25">
      <c r="A60" s="145"/>
      <c r="B60" s="308"/>
      <c r="C60" s="308"/>
      <c r="D60" s="304"/>
      <c r="E60" s="156"/>
      <c r="F60" s="323"/>
      <c r="G60" s="323"/>
      <c r="H60" s="324"/>
      <c r="I60" s="325" t="s">
        <v>0</v>
      </c>
      <c r="J60" s="150"/>
      <c r="K60" s="151" t="str">
        <f>UPPER(IF(OR(J60="a",J60="as"),F59,IF(OR(J60="b",J60="bs"),F61,)))</f>
        <v/>
      </c>
      <c r="L60" s="163"/>
      <c r="M60" s="136"/>
      <c r="N60" s="162"/>
      <c r="O60" s="139"/>
      <c r="P60" s="217"/>
      <c r="Q60" s="139"/>
      <c r="R60" s="140"/>
      <c r="S60" s="143"/>
    </row>
    <row r="61" spans="1:19" s="34" customFormat="1" ht="9.6" customHeight="1" x14ac:dyDescent="0.25">
      <c r="A61" s="145">
        <v>28</v>
      </c>
      <c r="B61" s="271">
        <f>IF($E61="","",VLOOKUP($E61,'Lány 5A ELO'!$A$7:$O$48,14))</f>
        <v>0</v>
      </c>
      <c r="C61" s="271">
        <f>IF($E61="","",VLOOKUP($E61,'Lány 5A ELO'!$A$7:$O$48,15))</f>
        <v>54</v>
      </c>
      <c r="D61" s="295">
        <f>IF($E61="","",VLOOKUP($E61,'Lány 5A ELO'!$A$7:$O$48,5))</f>
        <v>0</v>
      </c>
      <c r="E61" s="134">
        <v>16</v>
      </c>
      <c r="F61" s="322" t="str">
        <f>UPPER(IF($E61="","",VLOOKUP($E61,'Lány 5A ELO'!$A$7:$O$48,2)))</f>
        <v xml:space="preserve">KLEMBUCZ </v>
      </c>
      <c r="G61" s="322" t="str">
        <f>IF($E61="","",VLOOKUP($E61,'Lány 5A ELO'!$A$7:$O$48,3))</f>
        <v>Kamilla</v>
      </c>
      <c r="H61" s="322"/>
      <c r="I61" s="322" t="str">
        <f>IF($E61="","",VLOOKUP($E61,'Lány 5A ELO'!$A$7:$O$48,4))</f>
        <v>Sarkadi Ált. Isk.</v>
      </c>
      <c r="J61" s="164"/>
      <c r="K61" s="136"/>
      <c r="L61" s="136"/>
      <c r="M61" s="136"/>
      <c r="N61" s="162"/>
      <c r="O61" s="139"/>
      <c r="P61" s="217"/>
      <c r="Q61" s="139"/>
      <c r="R61" s="140"/>
      <c r="S61" s="143"/>
    </row>
    <row r="62" spans="1:19" s="34" customFormat="1" ht="9.6" customHeight="1" x14ac:dyDescent="0.25">
      <c r="A62" s="145"/>
      <c r="B62" s="308"/>
      <c r="C62" s="308"/>
      <c r="D62" s="304"/>
      <c r="E62" s="156"/>
      <c r="F62" s="323"/>
      <c r="G62" s="323"/>
      <c r="H62" s="324"/>
      <c r="I62" s="323"/>
      <c r="J62" s="157"/>
      <c r="K62" s="136"/>
      <c r="L62" s="136"/>
      <c r="M62" s="149" t="s">
        <v>0</v>
      </c>
      <c r="N62" s="158"/>
      <c r="O62" s="151" t="str">
        <f>UPPER(IF(OR(N62="a",N62="as"),M58,IF(OR(N62="b",N62="bs"),M66,)))</f>
        <v/>
      </c>
      <c r="P62" s="219"/>
      <c r="Q62" s="139"/>
      <c r="R62" s="140"/>
      <c r="S62" s="143"/>
    </row>
    <row r="63" spans="1:19" s="34" customFormat="1" ht="9.6" customHeight="1" x14ac:dyDescent="0.25">
      <c r="A63" s="145">
        <v>29</v>
      </c>
      <c r="B63" s="271" t="str">
        <f>IF($E63="","",VLOOKUP($E63,'Lány 5A ELO'!$A$7:$O$48,14))</f>
        <v/>
      </c>
      <c r="C63" s="271" t="str">
        <f>IF($E63="","",VLOOKUP($E63,'Lány 5A ELO'!$A$7:$O$48,15))</f>
        <v/>
      </c>
      <c r="D63" s="295" t="str">
        <f>IF($E63="","",VLOOKUP($E63,'Lány 5A ELO'!$A$7:$O$48,5))</f>
        <v/>
      </c>
      <c r="E63" s="134"/>
      <c r="F63" s="322" t="str">
        <f>UPPER(IF($E63="","",VLOOKUP($E63,'Lány 5A ELO'!$A$7:$O$48,2)))</f>
        <v/>
      </c>
      <c r="G63" s="322" t="str">
        <f>IF($E63="","",VLOOKUP($E63,'Lány 5A ELO'!$A$7:$O$48,3))</f>
        <v/>
      </c>
      <c r="H63" s="322"/>
      <c r="I63" s="322" t="str">
        <f>IF($E63="","",VLOOKUP($E63,'Lány 5A ELO'!$A$7:$O$48,4))</f>
        <v/>
      </c>
      <c r="J63" s="166"/>
      <c r="K63" s="136"/>
      <c r="L63" s="136"/>
      <c r="M63" s="136"/>
      <c r="N63" s="162"/>
      <c r="O63" s="136"/>
      <c r="P63" s="160"/>
      <c r="Q63" s="141"/>
      <c r="R63" s="142"/>
      <c r="S63" s="143"/>
    </row>
    <row r="64" spans="1:19" s="34" customFormat="1" ht="9.6" customHeight="1" x14ac:dyDescent="0.25">
      <c r="A64" s="145"/>
      <c r="B64" s="308"/>
      <c r="C64" s="308"/>
      <c r="D64" s="304"/>
      <c r="E64" s="156"/>
      <c r="F64" s="323"/>
      <c r="G64" s="323"/>
      <c r="H64" s="324"/>
      <c r="I64" s="325" t="s">
        <v>0</v>
      </c>
      <c r="J64" s="150" t="s">
        <v>421</v>
      </c>
      <c r="K64" s="151" t="str">
        <f>UPPER(IF(OR(J64="a",J64="as"),F63,IF(OR(J64="b",J64="bs"),F65,)))</f>
        <v>NAGY</v>
      </c>
      <c r="L64" s="151"/>
      <c r="M64" s="136"/>
      <c r="N64" s="162"/>
      <c r="O64" s="160"/>
      <c r="P64" s="160"/>
      <c r="Q64" s="141"/>
      <c r="R64" s="142"/>
      <c r="S64" s="143"/>
    </row>
    <row r="65" spans="1:19" s="34" customFormat="1" ht="9.6" customHeight="1" x14ac:dyDescent="0.25">
      <c r="A65" s="145">
        <v>30</v>
      </c>
      <c r="B65" s="271">
        <f>IF($E65="","",VLOOKUP($E65,'Lány 5A ELO'!$A$7:$O$48,14))</f>
        <v>0</v>
      </c>
      <c r="C65" s="271">
        <f>IF($E65="","",VLOOKUP($E65,'Lány 5A ELO'!$A$7:$O$48,15))</f>
        <v>33</v>
      </c>
      <c r="D65" s="295">
        <f>IF($E65="","",VLOOKUP($E65,'Lány 5A ELO'!$A$7:$O$48,5))</f>
        <v>0</v>
      </c>
      <c r="E65" s="134">
        <v>9</v>
      </c>
      <c r="F65" s="322" t="str">
        <f>UPPER(IF($E65="","",VLOOKUP($E65,'Lány 5A ELO'!$A$7:$O$48,2)))</f>
        <v>NAGY</v>
      </c>
      <c r="G65" s="322" t="str">
        <f>IF($E65="","",VLOOKUP($E65,'Lány 5A ELO'!$A$7:$O$48,3))</f>
        <v>Kendra</v>
      </c>
      <c r="H65" s="322"/>
      <c r="I65" s="322" t="str">
        <f>IF($E65="","",VLOOKUP($E65,'Lány 5A ELO'!$A$7:$O$48,4))</f>
        <v>Szfvári Kodály Ált Isk.</v>
      </c>
      <c r="J65" s="154"/>
      <c r="K65" s="136"/>
      <c r="L65" s="155"/>
      <c r="M65" s="136"/>
      <c r="N65" s="162"/>
      <c r="O65" s="160"/>
      <c r="P65" s="160"/>
      <c r="Q65" s="141"/>
      <c r="R65" s="142"/>
      <c r="S65" s="143"/>
    </row>
    <row r="66" spans="1:19" s="34" customFormat="1" ht="9.6" customHeight="1" x14ac:dyDescent="0.25">
      <c r="A66" s="145"/>
      <c r="B66" s="308"/>
      <c r="C66" s="308"/>
      <c r="D66" s="304"/>
      <c r="E66" s="156"/>
      <c r="F66" s="323"/>
      <c r="G66" s="323"/>
      <c r="H66" s="324"/>
      <c r="I66" s="323"/>
      <c r="J66" s="157"/>
      <c r="K66" s="149" t="s">
        <v>0</v>
      </c>
      <c r="L66" s="158"/>
      <c r="M66" s="151" t="str">
        <f>UPPER(IF(OR(L66="a",L66="as"),K64,IF(OR(L66="b",L66="bs"),K68,)))</f>
        <v/>
      </c>
      <c r="N66" s="168"/>
      <c r="O66" s="160"/>
      <c r="P66" s="160"/>
      <c r="Q66" s="141"/>
      <c r="R66" s="142"/>
      <c r="S66" s="143"/>
    </row>
    <row r="67" spans="1:19" s="34" customFormat="1" ht="9.6" customHeight="1" x14ac:dyDescent="0.25">
      <c r="A67" s="145">
        <v>31</v>
      </c>
      <c r="B67" s="271" t="str">
        <f>IF($E67="","",VLOOKUP($E67,'Lány 5A ELO'!$A$7:$O$48,14))</f>
        <v/>
      </c>
      <c r="C67" s="271" t="str">
        <f>IF($E67="","",VLOOKUP($E67,'Lány 5A ELO'!$A$7:$O$48,15))</f>
        <v/>
      </c>
      <c r="D67" s="295" t="str">
        <f>IF($E67="","",VLOOKUP($E67,'Lány 5A ELO'!$A$7:$O$48,5))</f>
        <v/>
      </c>
      <c r="E67" s="134"/>
      <c r="F67" s="322" t="str">
        <f>UPPER(IF($E67="","",VLOOKUP($E67,'Lány 5A ELO'!$A$7:$O$48,2)))</f>
        <v/>
      </c>
      <c r="G67" s="322" t="str">
        <f>IF($E67="","",VLOOKUP($E67,'Lány 5A ELO'!$A$7:$O$48,3))</f>
        <v/>
      </c>
      <c r="H67" s="322"/>
      <c r="I67" s="322" t="str">
        <f>IF($E67="","",VLOOKUP($E67,'Lány 5A ELO'!$A$7:$O$48,4))</f>
        <v/>
      </c>
      <c r="J67" s="137"/>
      <c r="K67" s="136"/>
      <c r="L67" s="161"/>
      <c r="M67" s="136"/>
      <c r="N67" s="160"/>
      <c r="O67" s="160"/>
      <c r="P67" s="160"/>
      <c r="Q67" s="141"/>
      <c r="R67" s="142"/>
      <c r="S67" s="143"/>
    </row>
    <row r="68" spans="1:19" s="34" customFormat="1" ht="9.6" customHeight="1" x14ac:dyDescent="0.25">
      <c r="A68" s="145"/>
      <c r="B68" s="308"/>
      <c r="C68" s="308"/>
      <c r="D68" s="304"/>
      <c r="E68" s="146"/>
      <c r="F68" s="147"/>
      <c r="G68" s="147"/>
      <c r="H68" s="148"/>
      <c r="I68" s="149" t="s">
        <v>0</v>
      </c>
      <c r="J68" s="150" t="s">
        <v>421</v>
      </c>
      <c r="K68" s="151" t="str">
        <f>UPPER(IF(OR(J68="a",J68="as"),F67,IF(OR(J68="b",J68="bs"),F69,)))</f>
        <v>REKEDT-NAGY</v>
      </c>
      <c r="L68" s="163"/>
      <c r="M68" s="136"/>
      <c r="N68" s="160"/>
      <c r="O68" s="160"/>
      <c r="P68" s="160"/>
      <c r="Q68" s="141"/>
      <c r="R68" s="142"/>
      <c r="S68" s="143"/>
    </row>
    <row r="69" spans="1:19" s="34" customFormat="1" ht="9.6" customHeight="1" x14ac:dyDescent="0.25">
      <c r="A69" s="133">
        <v>32</v>
      </c>
      <c r="B69" s="271">
        <f>IF($E69="","",VLOOKUP($E69,'Lány 5A ELO'!$A$7:$O$48,14))</f>
        <v>0</v>
      </c>
      <c r="C69" s="271">
        <f>IF($E69="","",VLOOKUP($E69,'Lány 5A ELO'!$A$7:$O$48,15))</f>
        <v>4</v>
      </c>
      <c r="D69" s="295">
        <f>IF($E69="","",VLOOKUP($E69,'Lány 5A ELO'!$A$7:$O$48,5))</f>
        <v>0</v>
      </c>
      <c r="E69" s="134">
        <v>2</v>
      </c>
      <c r="F69" s="135" t="str">
        <f>UPPER(IF($E69="","",VLOOKUP($E69,'Lány 5A ELO'!$A$7:$O$48,2)))</f>
        <v>REKEDT-NAGY</v>
      </c>
      <c r="G69" s="135" t="str">
        <f>IF($E69="","",VLOOKUP($E69,'Lány 5A ELO'!$A$7:$O$48,3))</f>
        <v>Panni</v>
      </c>
      <c r="H69" s="135"/>
      <c r="I69" s="135" t="str">
        <f>IF($E69="","",VLOOKUP($E69,'Lány 5A ELO'!$A$7:$O$48,4))</f>
        <v>Kiskunfélegyházi József Attila Sportiskolai Általános Iskola</v>
      </c>
      <c r="J69" s="164"/>
      <c r="K69" s="136"/>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100</v>
      </c>
      <c r="B71" s="184"/>
      <c r="C71" s="184"/>
      <c r="D71" s="299"/>
      <c r="E71" s="185" t="s">
        <v>5</v>
      </c>
      <c r="F71" s="186" t="s">
        <v>102</v>
      </c>
      <c r="G71" s="185"/>
      <c r="H71" s="187"/>
      <c r="I71" s="188"/>
      <c r="J71" s="185" t="s">
        <v>5</v>
      </c>
      <c r="K71" s="186" t="s">
        <v>111</v>
      </c>
      <c r="L71" s="189"/>
      <c r="M71" s="186" t="s">
        <v>112</v>
      </c>
      <c r="N71" s="190"/>
      <c r="O71" s="191" t="s">
        <v>113</v>
      </c>
      <c r="P71" s="191"/>
      <c r="Q71" s="192"/>
      <c r="R71" s="193"/>
    </row>
    <row r="72" spans="1:19" s="18" customFormat="1" ht="9" customHeight="1" x14ac:dyDescent="0.25">
      <c r="A72" s="300" t="s">
        <v>101</v>
      </c>
      <c r="B72" s="301"/>
      <c r="C72" s="302"/>
      <c r="D72" s="303"/>
      <c r="E72" s="195">
        <v>1</v>
      </c>
      <c r="F72" s="85" t="str">
        <f>IF(E72&gt;$R$79,,UPPER(VLOOKUP(E72,'Lány 5A ELO'!$A$7:$Q$134,2)))</f>
        <v>SERKÉDI</v>
      </c>
      <c r="G72" s="196"/>
      <c r="H72" s="85"/>
      <c r="I72" s="84"/>
      <c r="J72" s="197" t="s">
        <v>6</v>
      </c>
      <c r="K72" s="194"/>
      <c r="L72" s="198"/>
      <c r="M72" s="194"/>
      <c r="N72" s="199"/>
      <c r="O72" s="200" t="s">
        <v>103</v>
      </c>
      <c r="P72" s="201"/>
      <c r="Q72" s="201"/>
      <c r="R72" s="202"/>
    </row>
    <row r="73" spans="1:19" s="18" customFormat="1" ht="9" customHeight="1" x14ac:dyDescent="0.25">
      <c r="A73" s="207" t="s">
        <v>110</v>
      </c>
      <c r="B73" s="205"/>
      <c r="C73" s="296"/>
      <c r="D73" s="208"/>
      <c r="E73" s="195">
        <v>2</v>
      </c>
      <c r="F73" s="85" t="str">
        <f>IF(E73&gt;$R$79,,UPPER(VLOOKUP(E73,'Lány 5A ELO'!$A$7:$Q$134,2)))</f>
        <v>REKEDT-NAGY</v>
      </c>
      <c r="G73" s="196"/>
      <c r="H73" s="85"/>
      <c r="I73" s="84"/>
      <c r="J73" s="197" t="s">
        <v>7</v>
      </c>
      <c r="K73" s="194"/>
      <c r="L73" s="198"/>
      <c r="M73" s="194"/>
      <c r="N73" s="199"/>
      <c r="O73" s="203"/>
      <c r="P73" s="204"/>
      <c r="Q73" s="205"/>
      <c r="R73" s="206"/>
    </row>
    <row r="74" spans="1:19" s="18" customFormat="1" ht="9" customHeight="1" x14ac:dyDescent="0.25">
      <c r="A74" s="265"/>
      <c r="B74" s="266"/>
      <c r="C74" s="297"/>
      <c r="D74" s="267"/>
      <c r="E74" s="195">
        <v>3</v>
      </c>
      <c r="F74" s="85" t="str">
        <f>IF(E74&gt;$R$79,,UPPER(VLOOKUP(E74,'Lány 5A ELO'!$A$7:$Q$134,2)))</f>
        <v>NÓGRÁDI</v>
      </c>
      <c r="G74" s="196"/>
      <c r="H74" s="85"/>
      <c r="I74" s="84"/>
      <c r="J74" s="197" t="s">
        <v>8</v>
      </c>
      <c r="K74" s="194"/>
      <c r="L74" s="198"/>
      <c r="M74" s="194"/>
      <c r="N74" s="199"/>
      <c r="O74" s="200" t="s">
        <v>104</v>
      </c>
      <c r="P74" s="201"/>
      <c r="Q74" s="201"/>
      <c r="R74" s="202"/>
    </row>
    <row r="75" spans="1:19" s="18" customFormat="1" ht="9" customHeight="1" x14ac:dyDescent="0.25">
      <c r="A75" s="209"/>
      <c r="B75" s="127"/>
      <c r="C75" s="127"/>
      <c r="D75" s="210"/>
      <c r="E75" s="195">
        <v>4</v>
      </c>
      <c r="F75" s="85" t="str">
        <f>IF(E75&gt;$R$79,,UPPER(VLOOKUP(E75,'Lány 5A ELO'!$A$7:$Q$134,2)))</f>
        <v>SZABÓ</v>
      </c>
      <c r="G75" s="196"/>
      <c r="H75" s="85"/>
      <c r="I75" s="84"/>
      <c r="J75" s="197" t="s">
        <v>9</v>
      </c>
      <c r="K75" s="194"/>
      <c r="L75" s="198"/>
      <c r="M75" s="194"/>
      <c r="N75" s="199"/>
      <c r="O75" s="194"/>
      <c r="P75" s="198"/>
      <c r="Q75" s="194"/>
      <c r="R75" s="199"/>
    </row>
    <row r="76" spans="1:19" s="18" customFormat="1" ht="9" customHeight="1" x14ac:dyDescent="0.25">
      <c r="A76" s="253"/>
      <c r="B76" s="268"/>
      <c r="C76" s="268"/>
      <c r="D76" s="298"/>
      <c r="E76" s="195">
        <v>5</v>
      </c>
      <c r="F76" s="85" t="str">
        <f>IF(E76&gt;$R$79,,UPPER(VLOOKUP(E76,'Lány 5A ELO'!$A$7:$Q$134,2)))</f>
        <v>KOVÁCS</v>
      </c>
      <c r="G76" s="196"/>
      <c r="H76" s="85"/>
      <c r="I76" s="84"/>
      <c r="J76" s="197" t="s">
        <v>10</v>
      </c>
      <c r="K76" s="194"/>
      <c r="L76" s="198"/>
      <c r="M76" s="194"/>
      <c r="N76" s="199"/>
      <c r="O76" s="205"/>
      <c r="P76" s="204"/>
      <c r="Q76" s="205"/>
      <c r="R76" s="206"/>
    </row>
    <row r="77" spans="1:19" s="18" customFormat="1" ht="9" customHeight="1" x14ac:dyDescent="0.25">
      <c r="A77" s="254"/>
      <c r="B77" s="22"/>
      <c r="C77" s="127"/>
      <c r="D77" s="210"/>
      <c r="E77" s="195">
        <v>6</v>
      </c>
      <c r="F77" s="85" t="str">
        <f>IF(E77&gt;$R$79,,UPPER(VLOOKUP(E77,'Lány 5A ELO'!$A$7:$Q$134,2)))</f>
        <v>OLAH</v>
      </c>
      <c r="G77" s="196"/>
      <c r="H77" s="85"/>
      <c r="I77" s="84"/>
      <c r="J77" s="197" t="s">
        <v>11</v>
      </c>
      <c r="K77" s="194"/>
      <c r="L77" s="198"/>
      <c r="M77" s="194"/>
      <c r="N77" s="199"/>
      <c r="O77" s="200" t="s">
        <v>90</v>
      </c>
      <c r="P77" s="201"/>
      <c r="Q77" s="201"/>
      <c r="R77" s="202"/>
    </row>
    <row r="78" spans="1:19" s="18" customFormat="1" ht="9" customHeight="1" x14ac:dyDescent="0.25">
      <c r="A78" s="254"/>
      <c r="B78" s="22"/>
      <c r="C78" s="293"/>
      <c r="D78" s="263"/>
      <c r="E78" s="195">
        <v>7</v>
      </c>
      <c r="F78" s="85" t="str">
        <f>IF(E78&gt;$R$79,,UPPER(VLOOKUP(E78,'Lány 5A ELO'!$A$7:$Q$134,2)))</f>
        <v>SISKA</v>
      </c>
      <c r="G78" s="196"/>
      <c r="H78" s="85"/>
      <c r="I78" s="84"/>
      <c r="J78" s="197" t="s">
        <v>12</v>
      </c>
      <c r="K78" s="194"/>
      <c r="L78" s="198"/>
      <c r="M78" s="194"/>
      <c r="N78" s="199"/>
      <c r="O78" s="194"/>
      <c r="P78" s="198"/>
      <c r="Q78" s="194"/>
      <c r="R78" s="199"/>
    </row>
    <row r="79" spans="1:19" s="18" customFormat="1" ht="9" customHeight="1" x14ac:dyDescent="0.25">
      <c r="A79" s="255"/>
      <c r="B79" s="252"/>
      <c r="C79" s="294"/>
      <c r="D79" s="264"/>
      <c r="E79" s="211">
        <v>8</v>
      </c>
      <c r="F79" s="212" t="str">
        <f>IF(E79&gt;$R$79,,UPPER(VLOOKUP(E79,'Lány 5A ELO'!$A$7:$Q$134,2)))</f>
        <v>KOÓS</v>
      </c>
      <c r="G79" s="213"/>
      <c r="H79" s="212"/>
      <c r="I79" s="214"/>
      <c r="J79" s="215" t="s">
        <v>13</v>
      </c>
      <c r="K79" s="205"/>
      <c r="L79" s="204"/>
      <c r="M79" s="205"/>
      <c r="N79" s="206"/>
      <c r="O79" s="205" t="str">
        <f>R4</f>
        <v>Rákóczi Andrea</v>
      </c>
      <c r="P79" s="204"/>
      <c r="Q79" s="205"/>
      <c r="R79" s="216">
        <f>MIN(8,'Lány 5A ELO'!Q5)</f>
        <v>8</v>
      </c>
    </row>
  </sheetData>
  <mergeCells count="2">
    <mergeCell ref="A4:C4"/>
    <mergeCell ref="Q41:R41"/>
  </mergeCells>
  <phoneticPr fontId="67" type="noConversion"/>
  <conditionalFormatting sqref="E7 E9 E11">
    <cfRule type="expression" dxfId="157" priority="13" stopIfTrue="1">
      <formula>$E7&lt;9</formula>
    </cfRule>
  </conditionalFormatting>
  <conditionalFormatting sqref="E13 E15 E17 E19 E21 E23 E25 E27 E29 E31 E33 E35 E37 E39 E41 E43 E45 E47 E49 E51 E53 E55 E57 E59 E61 E63 E65 E67 E69">
    <cfRule type="expression" dxfId="156" priority="5" stopIfTrue="1">
      <formula>AND($E13&lt;9,$C13&gt;0)</formula>
    </cfRule>
  </conditionalFormatting>
  <conditionalFormatting sqref="H7 H9 H11 H13 H15 H17 H19 H21 H23 H25 H27 H29 H31 H33 H35 H37 H39 H41 H43 H45 H47 H49 H51 H53 H55 H57 H59 H61 H63 H65 H67 H69">
    <cfRule type="expression" dxfId="155" priority="1" stopIfTrue="1">
      <formula>AND($E7&lt;9,$C7&gt;0)</formula>
    </cfRule>
  </conditionalFormatting>
  <conditionalFormatting sqref="I8 K10 I12 M14 I16 K18 I20 O22 I24 K26 I28 M30 I32 K34 I36 O39 I40 K42 I44 M46 I48 K50 I52 O54 I56 K58 I60 M62 I64 K66 I68">
    <cfRule type="expression" dxfId="154" priority="2" stopIfTrue="1">
      <formula>AND($O$1="CU",I8="Umpire")</formula>
    </cfRule>
    <cfRule type="expression" dxfId="153" priority="3" stopIfTrue="1">
      <formula>AND($O$1="CU",I8&lt;&gt;"Umpire",J8&lt;&gt;"")</formula>
    </cfRule>
    <cfRule type="expression" dxfId="152" priority="4" stopIfTrue="1">
      <formula>AND($O$1="CU",I8&lt;&gt;"Umpire")</formula>
    </cfRule>
  </conditionalFormatting>
  <conditionalFormatting sqref="J8 L10 J12 N14 J16 L18 J20 P22 J24 L26 J28 N30 J32 L34 J36 P39 J40 L42 J44 N46 J48 L50 J52 P54 J56 L58 J60 N62 J64 L66 J68 R79">
    <cfRule type="expression" dxfId="151" priority="10" stopIfTrue="1">
      <formula>$O$1="CU"</formula>
    </cfRule>
  </conditionalFormatting>
  <conditionalFormatting sqref="K8 M10 K12 O14 K16 M18 K20 Q22 K24 M26 K28 O30 K32 M34 K36 K40 M42 K44 O46 K48 M50 K52 Q54 K56 M58 K60 O62 K64 M66 K68">
    <cfRule type="expression" dxfId="150" priority="6" stopIfTrue="1">
      <formula>J8="as"</formula>
    </cfRule>
    <cfRule type="expression" dxfId="149" priority="7" stopIfTrue="1">
      <formula>J8="bs"</formula>
    </cfRule>
  </conditionalFormatting>
  <conditionalFormatting sqref="Q38">
    <cfRule type="expression" dxfId="148" priority="11" stopIfTrue="1">
      <formula>P39="as"</formula>
    </cfRule>
    <cfRule type="expression" dxfId="147" priority="12" stopIfTrue="1">
      <formula>P39="bs"</formula>
    </cfRule>
  </conditionalFormatting>
  <dataValidations count="2">
    <dataValidation type="list" allowBlank="1" showInputMessage="1" sqref="I8 I24 I12 I28 I16 I40 I20 I44 I48 I52 I32 I36 I56 I60 I64 I68 K66 K58 K50 K42 K34 K26 K18 K10 M14 M30 M46 M62" xr:uid="{00000000-0002-0000-0500-000000000000}">
      <formula1>$U$7:$U$16</formula1>
    </dataValidation>
    <dataValidation type="list" allowBlank="1" showInputMessage="1" sqref="O54 O39 O22" xr:uid="{00000000-0002-0000-0500-000001000000}">
      <formula1>$V$8:$V$17</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547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7">
    <tabColor indexed="11"/>
    <pageSetUpPr fitToPage="1"/>
  </sheetPr>
  <dimension ref="A1:AK57"/>
  <sheetViews>
    <sheetView showGridLines="0" showZeros="0" workbookViewId="0">
      <selection activeCell="H2" sqref="H2"/>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86"/>
      <c r="I1" s="262"/>
      <c r="J1" s="119"/>
      <c r="K1" s="289" t="s">
        <v>109</v>
      </c>
      <c r="L1" s="106"/>
      <c r="M1" s="87"/>
      <c r="N1" s="119"/>
      <c r="O1" s="119" t="s">
        <v>3</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D2" s="88"/>
      <c r="E2" s="88" t="str">
        <f>Altalanos!$A$8</f>
        <v>5 lány A elo</v>
      </c>
      <c r="F2" s="88"/>
      <c r="G2" s="120"/>
      <c r="H2" s="99" t="s">
        <v>426</v>
      </c>
      <c r="I2" s="99"/>
      <c r="J2" s="121"/>
      <c r="K2" s="106"/>
      <c r="L2" s="106"/>
      <c r="M2" s="106"/>
      <c r="N2" s="121"/>
      <c r="O2" s="99"/>
      <c r="P2" s="121"/>
      <c r="Q2" s="99"/>
      <c r="R2" s="121"/>
      <c r="Y2" s="329"/>
      <c r="Z2" s="328"/>
      <c r="AA2" s="340" t="s">
        <v>125</v>
      </c>
      <c r="AB2" s="341">
        <v>300</v>
      </c>
      <c r="AC2" s="341">
        <v>250</v>
      </c>
      <c r="AD2" s="341">
        <v>200</v>
      </c>
      <c r="AE2" s="341">
        <v>150</v>
      </c>
      <c r="AF2" s="341">
        <v>120</v>
      </c>
      <c r="AG2" s="341">
        <v>90</v>
      </c>
      <c r="AH2" s="341">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40" t="s">
        <v>126</v>
      </c>
      <c r="AB3" s="341">
        <v>280</v>
      </c>
      <c r="AC3" s="341">
        <v>230</v>
      </c>
      <c r="AD3" s="341">
        <v>180</v>
      </c>
      <c r="AE3" s="341">
        <v>140</v>
      </c>
      <c r="AF3" s="341">
        <v>80</v>
      </c>
      <c r="AG3" s="341">
        <v>0</v>
      </c>
      <c r="AH3" s="341">
        <v>0</v>
      </c>
      <c r="AI3"/>
      <c r="AJ3"/>
      <c r="AK3"/>
    </row>
    <row r="4" spans="1:37" s="28" customFormat="1" ht="11.25" customHeight="1" thickBot="1" x14ac:dyDescent="0.3">
      <c r="A4" s="400" t="str">
        <f>Altalanos!$A$10</f>
        <v>2024.05.27-06.01.</v>
      </c>
      <c r="B4" s="400"/>
      <c r="C4" s="400"/>
      <c r="D4" s="283"/>
      <c r="E4" s="123"/>
      <c r="F4" s="123"/>
      <c r="G4" s="123" t="str">
        <f>Altalanos!$C$10</f>
        <v>Balatonboglár</v>
      </c>
      <c r="H4" s="91"/>
      <c r="I4" s="123"/>
      <c r="J4" s="124"/>
      <c r="K4" s="125"/>
      <c r="L4" s="124"/>
      <c r="M4" s="126"/>
      <c r="N4" s="124"/>
      <c r="O4" s="123"/>
      <c r="P4" s="124"/>
      <c r="Q4" s="123"/>
      <c r="R4" s="83" t="str">
        <f>Altalanos!$E$10</f>
        <v>Rákóczi Andrea</v>
      </c>
      <c r="Y4" s="328"/>
      <c r="Z4" s="328"/>
      <c r="AA4" s="340" t="s">
        <v>127</v>
      </c>
      <c r="AB4" s="341">
        <v>250</v>
      </c>
      <c r="AC4" s="341">
        <v>200</v>
      </c>
      <c r="AD4" s="341">
        <v>150</v>
      </c>
      <c r="AE4" s="341">
        <v>120</v>
      </c>
      <c r="AF4" s="341">
        <v>90</v>
      </c>
      <c r="AG4" s="341">
        <v>60</v>
      </c>
      <c r="AH4" s="341">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116</v>
      </c>
      <c r="N5" s="130"/>
      <c r="O5" s="128" t="s">
        <v>115</v>
      </c>
      <c r="P5" s="130"/>
      <c r="Q5" s="128" t="s">
        <v>114</v>
      </c>
      <c r="R5" s="131"/>
      <c r="Y5" s="328">
        <f>IF(OR(Altalanos!$A$8="F1",Altalanos!$A$8="F2",Altalanos!$A$8="N1",Altalanos!$A$8="N2"),1,2)</f>
        <v>2</v>
      </c>
      <c r="Z5" s="328"/>
      <c r="AA5" s="340" t="s">
        <v>128</v>
      </c>
      <c r="AB5" s="341">
        <v>200</v>
      </c>
      <c r="AC5" s="341">
        <v>150</v>
      </c>
      <c r="AD5" s="341">
        <v>120</v>
      </c>
      <c r="AE5" s="341">
        <v>90</v>
      </c>
      <c r="AF5" s="341">
        <v>60</v>
      </c>
      <c r="AG5" s="341">
        <v>40</v>
      </c>
      <c r="AH5" s="341">
        <v>15</v>
      </c>
      <c r="AI5"/>
      <c r="AJ5"/>
      <c r="AK5"/>
    </row>
    <row r="6" spans="1:37" s="19" customFormat="1" ht="11.1" customHeight="1" thickBot="1" x14ac:dyDescent="0.3">
      <c r="A6" s="132"/>
      <c r="B6" s="332"/>
      <c r="C6" s="332"/>
      <c r="D6" s="332"/>
      <c r="E6" s="332"/>
      <c r="F6" s="331" t="str">
        <f>IF(Y3="","",CONCATENATE(AH1," / ",VLOOKUP(Y3,AB1:AH1,5)," pont"))</f>
        <v/>
      </c>
      <c r="G6" s="333"/>
      <c r="H6" s="5"/>
      <c r="I6" s="333"/>
      <c r="J6" s="334"/>
      <c r="K6" s="332" t="str">
        <f>IF(Y3="","",CONCATENATE(VLOOKUP(Y3,AB1:AH1,4)," pont"))</f>
        <v/>
      </c>
      <c r="L6" s="334"/>
      <c r="M6" s="332" t="str">
        <f>IF(Y3="","",CONCATENATE(VLOOKUP(Y3,AB1:AH1,3)," pont"))</f>
        <v/>
      </c>
      <c r="N6" s="334"/>
      <c r="O6" s="332" t="str">
        <f>IF(Y3="","",CONCATENATE(VLOOKUP(Y3,AB1:AH1,2)," pont"))</f>
        <v/>
      </c>
      <c r="P6" s="334"/>
      <c r="Q6" s="332" t="str">
        <f>IF(Y3="","",CONCATENATE(VLOOKUP(Y3,AB1:AH1,1)," pont"))</f>
        <v/>
      </c>
      <c r="R6" s="335"/>
      <c r="Y6" s="328"/>
      <c r="Z6" s="328"/>
      <c r="AA6" s="340" t="s">
        <v>129</v>
      </c>
      <c r="AB6" s="341">
        <v>150</v>
      </c>
      <c r="AC6" s="341">
        <v>120</v>
      </c>
      <c r="AD6" s="341">
        <v>90</v>
      </c>
      <c r="AE6" s="341">
        <v>60</v>
      </c>
      <c r="AF6" s="341">
        <v>40</v>
      </c>
      <c r="AG6" s="341">
        <v>25</v>
      </c>
      <c r="AH6" s="341">
        <v>10</v>
      </c>
      <c r="AI6"/>
      <c r="AJ6"/>
      <c r="AK6"/>
    </row>
    <row r="7" spans="1:37" s="34" customFormat="1" ht="12.9" customHeight="1" x14ac:dyDescent="0.25">
      <c r="A7" s="133">
        <v>1</v>
      </c>
      <c r="B7" s="271" t="str">
        <f>IF($E7="","",VLOOKUP($E7,'Lány 5A ELO'!$A$7:$O$22,14))</f>
        <v/>
      </c>
      <c r="C7" s="295" t="str">
        <f>IF($E7="","",VLOOKUP($E7,'Lány 5A ELO'!$A$7:$O$22,15))</f>
        <v/>
      </c>
      <c r="D7" s="295" t="str">
        <f>IF($E7="","",VLOOKUP($E7,'Lány 5A ELO'!$A$7:$O$22,5))</f>
        <v/>
      </c>
      <c r="E7" s="134"/>
      <c r="F7" s="135" t="str">
        <f>UPPER(IF($E7="","",VLOOKUP($E7,'Lány 5A ELO'!$A$7:$O$22,2)))</f>
        <v/>
      </c>
      <c r="G7" s="135" t="str">
        <f>IF($E7="","",VLOOKUP($E7,'Lány 5A ELO'!$A$7:$O$22,3))</f>
        <v/>
      </c>
      <c r="H7" s="135"/>
      <c r="I7" s="135" t="str">
        <f>IF($E7="","",VLOOKUP($E7,'Lány 5A ELO'!$A$7:$O$22,4))</f>
        <v/>
      </c>
      <c r="J7" s="137"/>
      <c r="K7" s="136"/>
      <c r="L7" s="136"/>
      <c r="M7" s="136"/>
      <c r="N7" s="136"/>
      <c r="O7" s="139"/>
      <c r="P7" s="140"/>
      <c r="Q7" s="141"/>
      <c r="R7" s="142"/>
      <c r="S7" s="143"/>
      <c r="U7" s="144" t="str">
        <f>Birók!P21</f>
        <v>Bíró</v>
      </c>
      <c r="Y7" s="328"/>
      <c r="Z7" s="328"/>
      <c r="AA7" s="340" t="s">
        <v>130</v>
      </c>
      <c r="AB7" s="341">
        <v>120</v>
      </c>
      <c r="AC7" s="341">
        <v>90</v>
      </c>
      <c r="AD7" s="341">
        <v>60</v>
      </c>
      <c r="AE7" s="341">
        <v>40</v>
      </c>
      <c r="AF7" s="341">
        <v>25</v>
      </c>
      <c r="AG7" s="341">
        <v>10</v>
      </c>
      <c r="AH7" s="341">
        <v>5</v>
      </c>
      <c r="AI7"/>
      <c r="AJ7"/>
      <c r="AK7"/>
    </row>
    <row r="8" spans="1:37" s="34" customFormat="1" ht="12.9" customHeight="1" x14ac:dyDescent="0.25">
      <c r="A8" s="145"/>
      <c r="B8" s="308"/>
      <c r="C8" s="304"/>
      <c r="D8" s="304"/>
      <c r="E8" s="146"/>
      <c r="F8" s="147"/>
      <c r="G8" s="147"/>
      <c r="H8" s="148"/>
      <c r="I8" s="357" t="s">
        <v>0</v>
      </c>
      <c r="J8" s="150"/>
      <c r="K8" s="151" t="str">
        <f>UPPER(IF(OR(J8="a",J8="as"),F7,IF(OR(J8="b",J8="bs"),F9,)))</f>
        <v/>
      </c>
      <c r="L8" s="151"/>
      <c r="M8" s="136"/>
      <c r="N8" s="136"/>
      <c r="O8" s="139"/>
      <c r="P8" s="140"/>
      <c r="Q8" s="141"/>
      <c r="R8" s="142"/>
      <c r="S8" s="143"/>
      <c r="U8" s="152" t="str">
        <f>Birók!P22</f>
        <v xml:space="preserve"> </v>
      </c>
      <c r="Y8" s="328"/>
      <c r="Z8" s="328"/>
      <c r="AA8" s="340" t="s">
        <v>131</v>
      </c>
      <c r="AB8" s="341">
        <v>90</v>
      </c>
      <c r="AC8" s="341">
        <v>60</v>
      </c>
      <c r="AD8" s="341">
        <v>40</v>
      </c>
      <c r="AE8" s="341">
        <v>25</v>
      </c>
      <c r="AF8" s="341">
        <v>10</v>
      </c>
      <c r="AG8" s="341">
        <v>5</v>
      </c>
      <c r="AH8" s="341">
        <v>2</v>
      </c>
      <c r="AI8"/>
      <c r="AJ8"/>
      <c r="AK8"/>
    </row>
    <row r="9" spans="1:37" s="34" customFormat="1" ht="12.9" customHeight="1" x14ac:dyDescent="0.25">
      <c r="A9" s="145">
        <v>2</v>
      </c>
      <c r="B9" s="271" t="str">
        <f>IF($E9="","",VLOOKUP($E9,'Lány 5A ELO'!$A$7:$O$22,14))</f>
        <v/>
      </c>
      <c r="C9" s="295" t="str">
        <f>IF($E9="","",VLOOKUP($E9,'Lány 5A ELO'!$A$7:$O$22,15))</f>
        <v/>
      </c>
      <c r="D9" s="295" t="str">
        <f>IF($E9="","",VLOOKUP($E9,'Lány 5A ELO'!$A$7:$O$22,5))</f>
        <v/>
      </c>
      <c r="E9" s="134"/>
      <c r="F9" s="153" t="str">
        <f>UPPER(IF($E9="","",VLOOKUP($E9,'Lány 5A ELO'!$A$7:$O$22,2)))</f>
        <v/>
      </c>
      <c r="G9" s="153" t="str">
        <f>IF($E9="","",VLOOKUP($E9,'Lány 5A ELO'!$A$7:$O$22,3))</f>
        <v/>
      </c>
      <c r="H9" s="153"/>
      <c r="I9" s="135" t="str">
        <f>IF($E9="","",VLOOKUP($E9,'Lány 5A ELO'!$A$7:$O$22,4))</f>
        <v/>
      </c>
      <c r="J9" s="154"/>
      <c r="K9" s="136"/>
      <c r="L9" s="155"/>
      <c r="M9" s="136"/>
      <c r="N9" s="136"/>
      <c r="O9" s="139"/>
      <c r="P9" s="140"/>
      <c r="Q9" s="141"/>
      <c r="R9" s="142"/>
      <c r="S9" s="143"/>
      <c r="U9" s="152" t="str">
        <f>Birók!P23</f>
        <v xml:space="preserve"> </v>
      </c>
      <c r="Y9" s="328"/>
      <c r="Z9" s="328"/>
      <c r="AA9" s="340" t="s">
        <v>132</v>
      </c>
      <c r="AB9" s="341">
        <v>60</v>
      </c>
      <c r="AC9" s="341">
        <v>40</v>
      </c>
      <c r="AD9" s="341">
        <v>25</v>
      </c>
      <c r="AE9" s="341">
        <v>10</v>
      </c>
      <c r="AF9" s="341">
        <v>5</v>
      </c>
      <c r="AG9" s="341">
        <v>2</v>
      </c>
      <c r="AH9" s="341">
        <v>1</v>
      </c>
      <c r="AI9"/>
      <c r="AJ9"/>
      <c r="AK9"/>
    </row>
    <row r="10" spans="1:37" s="34" customFormat="1" ht="12.9" customHeight="1" x14ac:dyDescent="0.25">
      <c r="A10" s="145"/>
      <c r="B10" s="308"/>
      <c r="C10" s="304"/>
      <c r="D10" s="304"/>
      <c r="E10" s="156"/>
      <c r="F10" s="147"/>
      <c r="G10" s="147"/>
      <c r="H10" s="148"/>
      <c r="I10" s="136"/>
      <c r="J10" s="157"/>
      <c r="K10" s="149" t="s">
        <v>0</v>
      </c>
      <c r="L10" s="158"/>
      <c r="M10" s="151" t="str">
        <f>UPPER(IF(OR(L10="a",L10="as"),K8,IF(OR(L10="b",L10="bs"),K12,)))</f>
        <v/>
      </c>
      <c r="N10" s="159"/>
      <c r="O10" s="160"/>
      <c r="P10" s="160"/>
      <c r="Q10" s="141"/>
      <c r="R10" s="142"/>
      <c r="S10" s="143"/>
      <c r="U10" s="152" t="str">
        <f>Birók!P24</f>
        <v xml:space="preserve"> </v>
      </c>
      <c r="Y10" s="328"/>
      <c r="Z10" s="328"/>
      <c r="AA10" s="340" t="s">
        <v>133</v>
      </c>
      <c r="AB10" s="341">
        <v>40</v>
      </c>
      <c r="AC10" s="341">
        <v>25</v>
      </c>
      <c r="AD10" s="341">
        <v>15</v>
      </c>
      <c r="AE10" s="341">
        <v>7</v>
      </c>
      <c r="AF10" s="341">
        <v>4</v>
      </c>
      <c r="AG10" s="341">
        <v>1</v>
      </c>
      <c r="AH10" s="341">
        <v>0</v>
      </c>
      <c r="AI10"/>
      <c r="AJ10"/>
      <c r="AK10"/>
    </row>
    <row r="11" spans="1:37" s="34" customFormat="1" ht="12.9" customHeight="1" x14ac:dyDescent="0.25">
      <c r="A11" s="145">
        <v>3</v>
      </c>
      <c r="B11" s="271" t="str">
        <f>IF($E11="","",VLOOKUP($E11,'Lány 5A ELO'!$A$7:$O$22,14))</f>
        <v/>
      </c>
      <c r="C11" s="295" t="str">
        <f>IF($E11="","",VLOOKUP($E11,'Lány 5A ELO'!$A$7:$O$22,15))</f>
        <v/>
      </c>
      <c r="D11" s="295" t="str">
        <f>IF($E11="","",VLOOKUP($E11,'Lány 5A ELO'!$A$7:$O$22,5))</f>
        <v/>
      </c>
      <c r="E11" s="134"/>
      <c r="F11" s="153" t="str">
        <f>UPPER(IF($E11="","",VLOOKUP($E11,'Lány 5A ELO'!$A$7:$O$22,2)))</f>
        <v/>
      </c>
      <c r="G11" s="153" t="str">
        <f>IF($E11="","",VLOOKUP($E11,'Lány 5A ELO'!$A$7:$O$22,3))</f>
        <v/>
      </c>
      <c r="H11" s="153"/>
      <c r="I11" s="153" t="str">
        <f>IF($E11="","",VLOOKUP($E11,'Lány 5A ELO'!$A$7:$O$22,4))</f>
        <v/>
      </c>
      <c r="J11" s="137"/>
      <c r="K11" s="136"/>
      <c r="L11" s="161"/>
      <c r="M11" s="136"/>
      <c r="N11" s="162"/>
      <c r="O11" s="160"/>
      <c r="P11" s="160"/>
      <c r="Q11" s="141"/>
      <c r="R11" s="142"/>
      <c r="S11" s="143"/>
      <c r="U11" s="152" t="str">
        <f>Birók!P25</f>
        <v xml:space="preserve"> </v>
      </c>
      <c r="Y11" s="328"/>
      <c r="Z11" s="328"/>
      <c r="AA11" s="340" t="s">
        <v>134</v>
      </c>
      <c r="AB11" s="341">
        <v>25</v>
      </c>
      <c r="AC11" s="341">
        <v>15</v>
      </c>
      <c r="AD11" s="341">
        <v>10</v>
      </c>
      <c r="AE11" s="341">
        <v>6</v>
      </c>
      <c r="AF11" s="341">
        <v>3</v>
      </c>
      <c r="AG11" s="341">
        <v>1</v>
      </c>
      <c r="AH11" s="341">
        <v>0</v>
      </c>
      <c r="AI11"/>
      <c r="AJ11"/>
      <c r="AK11"/>
    </row>
    <row r="12" spans="1:37" s="34" customFormat="1" ht="12.9" customHeight="1" x14ac:dyDescent="0.25">
      <c r="A12" s="145"/>
      <c r="B12" s="308"/>
      <c r="C12" s="304"/>
      <c r="D12" s="304"/>
      <c r="E12" s="156"/>
      <c r="F12" s="147"/>
      <c r="G12" s="147"/>
      <c r="H12" s="148"/>
      <c r="I12" s="357" t="s">
        <v>0</v>
      </c>
      <c r="J12" s="150"/>
      <c r="K12" s="151" t="str">
        <f>UPPER(IF(OR(J12="a",J12="as"),F11,IF(OR(J12="b",J12="bs"),F13,)))</f>
        <v/>
      </c>
      <c r="L12" s="163"/>
      <c r="M12" s="136"/>
      <c r="N12" s="162"/>
      <c r="O12" s="160"/>
      <c r="P12" s="160"/>
      <c r="Q12" s="141"/>
      <c r="R12" s="142"/>
      <c r="S12" s="143"/>
      <c r="U12" s="152" t="str">
        <f>Birók!P26</f>
        <v xml:space="preserve"> </v>
      </c>
      <c r="Y12" s="328"/>
      <c r="Z12" s="328"/>
      <c r="AA12" s="340" t="s">
        <v>139</v>
      </c>
      <c r="AB12" s="341">
        <v>15</v>
      </c>
      <c r="AC12" s="341">
        <v>10</v>
      </c>
      <c r="AD12" s="341">
        <v>6</v>
      </c>
      <c r="AE12" s="341">
        <v>3</v>
      </c>
      <c r="AF12" s="341">
        <v>1</v>
      </c>
      <c r="AG12" s="341">
        <v>0</v>
      </c>
      <c r="AH12" s="341">
        <v>0</v>
      </c>
      <c r="AI12"/>
      <c r="AJ12"/>
      <c r="AK12"/>
    </row>
    <row r="13" spans="1:37" s="34" customFormat="1" ht="12.9" customHeight="1" x14ac:dyDescent="0.25">
      <c r="A13" s="145">
        <v>4</v>
      </c>
      <c r="B13" s="271" t="str">
        <f>IF($E13="","",VLOOKUP($E13,'Lány 5A ELO'!$A$7:$O$22,14))</f>
        <v/>
      </c>
      <c r="C13" s="295" t="str">
        <f>IF($E13="","",VLOOKUP($E13,'Lány 5A ELO'!$A$7:$O$22,15))</f>
        <v/>
      </c>
      <c r="D13" s="295" t="str">
        <f>IF($E13="","",VLOOKUP($E13,'Lány 5A ELO'!$A$7:$O$22,5))</f>
        <v/>
      </c>
      <c r="E13" s="134"/>
      <c r="F13" s="153" t="str">
        <f>UPPER(IF($E13="","",VLOOKUP($E13,'Lány 5A ELO'!$A$7:$O$22,2)))</f>
        <v/>
      </c>
      <c r="G13" s="153" t="str">
        <f>IF($E13="","",VLOOKUP($E13,'Lány 5A ELO'!$A$7:$O$22,3))</f>
        <v/>
      </c>
      <c r="H13" s="153"/>
      <c r="I13" s="153" t="str">
        <f>IF($E13="","",VLOOKUP($E13,'Lány 5A ELO'!$A$7:$O$22,4))</f>
        <v/>
      </c>
      <c r="J13" s="164"/>
      <c r="K13" s="136"/>
      <c r="L13" s="136"/>
      <c r="M13" s="136"/>
      <c r="N13" s="162"/>
      <c r="O13" s="160"/>
      <c r="P13" s="160"/>
      <c r="Q13" s="141"/>
      <c r="R13" s="142"/>
      <c r="S13" s="143"/>
      <c r="U13" s="152" t="str">
        <f>Birók!P27</f>
        <v xml:space="preserve"> </v>
      </c>
      <c r="Y13" s="328"/>
      <c r="Z13" s="328"/>
      <c r="AA13" s="340" t="s">
        <v>135</v>
      </c>
      <c r="AB13" s="341">
        <v>10</v>
      </c>
      <c r="AC13" s="341">
        <v>6</v>
      </c>
      <c r="AD13" s="341">
        <v>3</v>
      </c>
      <c r="AE13" s="341">
        <v>1</v>
      </c>
      <c r="AF13" s="341">
        <v>0</v>
      </c>
      <c r="AG13" s="341">
        <v>0</v>
      </c>
      <c r="AH13" s="341">
        <v>0</v>
      </c>
      <c r="AI13"/>
      <c r="AJ13"/>
      <c r="AK13"/>
    </row>
    <row r="14" spans="1:37" s="34" customFormat="1" ht="12.9" customHeight="1" x14ac:dyDescent="0.25">
      <c r="A14" s="145"/>
      <c r="B14" s="308"/>
      <c r="C14" s="304"/>
      <c r="D14" s="304"/>
      <c r="E14" s="156"/>
      <c r="F14" s="136"/>
      <c r="G14" s="136"/>
      <c r="H14" s="65"/>
      <c r="I14" s="165"/>
      <c r="J14" s="157"/>
      <c r="K14" s="136"/>
      <c r="L14" s="136"/>
      <c r="M14" s="149" t="s">
        <v>0</v>
      </c>
      <c r="N14" s="158"/>
      <c r="O14" s="151" t="str">
        <f>UPPER(IF(OR(N14="a",N14="as"),M10,IF(OR(N14="b",N14="bs"),M18,)))</f>
        <v/>
      </c>
      <c r="P14" s="159"/>
      <c r="Q14" s="141"/>
      <c r="R14" s="142"/>
      <c r="S14" s="143"/>
      <c r="U14" s="152" t="str">
        <f>Birók!P28</f>
        <v xml:space="preserve"> </v>
      </c>
      <c r="Y14" s="328"/>
      <c r="Z14" s="328"/>
      <c r="AA14" s="340" t="s">
        <v>136</v>
      </c>
      <c r="AB14" s="341">
        <v>3</v>
      </c>
      <c r="AC14" s="341">
        <v>2</v>
      </c>
      <c r="AD14" s="341">
        <v>1</v>
      </c>
      <c r="AE14" s="341">
        <v>0</v>
      </c>
      <c r="AF14" s="341">
        <v>0</v>
      </c>
      <c r="AG14" s="341">
        <v>0</v>
      </c>
      <c r="AH14" s="341">
        <v>0</v>
      </c>
      <c r="AI14"/>
      <c r="AJ14"/>
      <c r="AK14"/>
    </row>
    <row r="15" spans="1:37" s="34" customFormat="1" ht="12.9" customHeight="1" x14ac:dyDescent="0.25">
      <c r="A15" s="133">
        <v>5</v>
      </c>
      <c r="B15" s="271" t="str">
        <f>IF($E15="","",VLOOKUP($E15,'Lány 5A ELO'!$A$7:$O$22,14))</f>
        <v/>
      </c>
      <c r="C15" s="295" t="str">
        <f>IF($E15="","",VLOOKUP($E15,'Lány 5A ELO'!$A$7:$O$22,15))</f>
        <v/>
      </c>
      <c r="D15" s="295" t="str">
        <f>IF($E15="","",VLOOKUP($E15,'Lány 5A ELO'!$A$7:$O$22,5))</f>
        <v/>
      </c>
      <c r="E15" s="134"/>
      <c r="F15" s="135" t="str">
        <f>UPPER(IF($E15="","",VLOOKUP($E15,'Lány 5A ELO'!$A$7:$O$22,2)))</f>
        <v/>
      </c>
      <c r="G15" s="135" t="str">
        <f>IF($E15="","",VLOOKUP($E15,'Lány 5A ELO'!$A$7:$O$22,3))</f>
        <v/>
      </c>
      <c r="H15" s="135"/>
      <c r="I15" s="135" t="str">
        <f>IF($E15="","",VLOOKUP($E15,'Lány 5A ELO'!$A$7:$O$22,4))</f>
        <v/>
      </c>
      <c r="J15" s="166"/>
      <c r="K15" s="136"/>
      <c r="L15" s="136"/>
      <c r="M15" s="136"/>
      <c r="N15" s="162"/>
      <c r="O15" s="136"/>
      <c r="P15" s="162"/>
      <c r="Q15" s="141"/>
      <c r="R15" s="142"/>
      <c r="S15" s="143"/>
      <c r="U15" s="152" t="str">
        <f>Birók!P29</f>
        <v xml:space="preserve"> </v>
      </c>
      <c r="Y15" s="328"/>
      <c r="Z15" s="328"/>
      <c r="AA15" s="340"/>
      <c r="AB15" s="340"/>
      <c r="AC15" s="340"/>
      <c r="AD15" s="340"/>
      <c r="AE15" s="340"/>
      <c r="AF15" s="340"/>
      <c r="AG15" s="340"/>
      <c r="AH15" s="340"/>
      <c r="AI15"/>
      <c r="AJ15"/>
      <c r="AK15"/>
    </row>
    <row r="16" spans="1:37" s="34" customFormat="1" ht="12.9" customHeight="1" thickBot="1" x14ac:dyDescent="0.3">
      <c r="A16" s="145"/>
      <c r="B16" s="308"/>
      <c r="C16" s="304"/>
      <c r="D16" s="304"/>
      <c r="E16" s="156"/>
      <c r="F16" s="147"/>
      <c r="G16" s="147"/>
      <c r="H16" s="148"/>
      <c r="I16" s="357" t="s">
        <v>0</v>
      </c>
      <c r="J16" s="150"/>
      <c r="K16" s="151" t="str">
        <f>UPPER(IF(OR(J16="a",J16="as"),F15,IF(OR(J16="b",J16="bs"),F17,)))</f>
        <v/>
      </c>
      <c r="L16" s="151"/>
      <c r="M16" s="136"/>
      <c r="N16" s="162"/>
      <c r="O16" s="160"/>
      <c r="P16" s="162"/>
      <c r="Q16" s="141"/>
      <c r="R16" s="142"/>
      <c r="S16" s="143"/>
      <c r="U16" s="167" t="str">
        <f>Birók!P30</f>
        <v>Egyik sem</v>
      </c>
      <c r="Y16" s="328"/>
      <c r="Z16" s="328"/>
      <c r="AA16" s="340" t="s">
        <v>125</v>
      </c>
      <c r="AB16" s="341">
        <v>150</v>
      </c>
      <c r="AC16" s="341">
        <v>120</v>
      </c>
      <c r="AD16" s="341">
        <v>90</v>
      </c>
      <c r="AE16" s="341">
        <v>60</v>
      </c>
      <c r="AF16" s="341">
        <v>40</v>
      </c>
      <c r="AG16" s="341">
        <v>25</v>
      </c>
      <c r="AH16" s="341">
        <v>15</v>
      </c>
      <c r="AI16"/>
      <c r="AJ16"/>
      <c r="AK16"/>
    </row>
    <row r="17" spans="1:37" s="34" customFormat="1" ht="12.9" customHeight="1" x14ac:dyDescent="0.25">
      <c r="A17" s="145">
        <v>6</v>
      </c>
      <c r="B17" s="271" t="str">
        <f>IF($E17="","",VLOOKUP($E17,'Lány 5A ELO'!$A$7:$O$22,14))</f>
        <v/>
      </c>
      <c r="C17" s="295" t="str">
        <f>IF($E17="","",VLOOKUP($E17,'Lány 5A ELO'!$A$7:$O$22,15))</f>
        <v/>
      </c>
      <c r="D17" s="295" t="str">
        <f>IF($E17="","",VLOOKUP($E17,'Lány 5A ELO'!$A$7:$O$22,5))</f>
        <v/>
      </c>
      <c r="E17" s="134"/>
      <c r="F17" s="153" t="str">
        <f>UPPER(IF($E17="","",VLOOKUP($E17,'Lány 5A ELO'!$A$7:$O$22,2)))</f>
        <v/>
      </c>
      <c r="G17" s="153" t="str">
        <f>IF($E17="","",VLOOKUP($E17,'Lány 5A ELO'!$A$7:$O$22,3))</f>
        <v/>
      </c>
      <c r="H17" s="153"/>
      <c r="I17" s="153" t="str">
        <f>IF($E17="","",VLOOKUP($E17,'Lány 5A ELO'!$A$7:$O$22,4))</f>
        <v/>
      </c>
      <c r="J17" s="154"/>
      <c r="K17" s="136"/>
      <c r="L17" s="155"/>
      <c r="M17" s="136"/>
      <c r="N17" s="162"/>
      <c r="O17" s="160"/>
      <c r="P17" s="162"/>
      <c r="Q17" s="141"/>
      <c r="R17" s="142"/>
      <c r="S17" s="143"/>
      <c r="Y17" s="328"/>
      <c r="Z17" s="328"/>
      <c r="AA17" s="340" t="s">
        <v>127</v>
      </c>
      <c r="AB17" s="341">
        <v>120</v>
      </c>
      <c r="AC17" s="341">
        <v>90</v>
      </c>
      <c r="AD17" s="341">
        <v>60</v>
      </c>
      <c r="AE17" s="341">
        <v>40</v>
      </c>
      <c r="AF17" s="341">
        <v>25</v>
      </c>
      <c r="AG17" s="341">
        <v>15</v>
      </c>
      <c r="AH17" s="341">
        <v>8</v>
      </c>
      <c r="AI17"/>
      <c r="AJ17"/>
      <c r="AK17"/>
    </row>
    <row r="18" spans="1:37" s="34" customFormat="1" ht="12.9" customHeight="1" x14ac:dyDescent="0.25">
      <c r="A18" s="145"/>
      <c r="B18" s="308"/>
      <c r="C18" s="304"/>
      <c r="D18" s="304"/>
      <c r="E18" s="156"/>
      <c r="F18" s="147"/>
      <c r="G18" s="147"/>
      <c r="H18" s="148"/>
      <c r="I18" s="136"/>
      <c r="J18" s="157"/>
      <c r="K18" s="149" t="s">
        <v>0</v>
      </c>
      <c r="L18" s="158"/>
      <c r="M18" s="151" t="str">
        <f>UPPER(IF(OR(L18="a",L18="as"),K16,IF(OR(L18="b",L18="bs"),K20,)))</f>
        <v/>
      </c>
      <c r="N18" s="168"/>
      <c r="O18" s="160"/>
      <c r="P18" s="162"/>
      <c r="Q18" s="141"/>
      <c r="R18" s="142"/>
      <c r="S18" s="143"/>
      <c r="Y18" s="328"/>
      <c r="Z18" s="328"/>
      <c r="AA18" s="340" t="s">
        <v>128</v>
      </c>
      <c r="AB18" s="341">
        <v>90</v>
      </c>
      <c r="AC18" s="341">
        <v>60</v>
      </c>
      <c r="AD18" s="341">
        <v>40</v>
      </c>
      <c r="AE18" s="341">
        <v>25</v>
      </c>
      <c r="AF18" s="341">
        <v>15</v>
      </c>
      <c r="AG18" s="341">
        <v>8</v>
      </c>
      <c r="AH18" s="341">
        <v>4</v>
      </c>
      <c r="AI18"/>
      <c r="AJ18"/>
      <c r="AK18"/>
    </row>
    <row r="19" spans="1:37" s="34" customFormat="1" ht="12.9" customHeight="1" x14ac:dyDescent="0.25">
      <c r="A19" s="145">
        <v>7</v>
      </c>
      <c r="B19" s="271" t="str">
        <f>IF($E19="","",VLOOKUP($E19,'Lány 5A ELO'!$A$7:$O$22,14))</f>
        <v/>
      </c>
      <c r="C19" s="295" t="str">
        <f>IF($E19="","",VLOOKUP($E19,'Lány 5A ELO'!$A$7:$O$22,15))</f>
        <v/>
      </c>
      <c r="D19" s="295" t="str">
        <f>IF($E19="","",VLOOKUP($E19,'Lány 5A ELO'!$A$7:$O$22,5))</f>
        <v/>
      </c>
      <c r="E19" s="134"/>
      <c r="F19" s="153" t="str">
        <f>UPPER(IF($E19="","",VLOOKUP($E19,'Lány 5A ELO'!$A$7:$O$22,2)))</f>
        <v/>
      </c>
      <c r="G19" s="153" t="str">
        <f>IF($E19="","",VLOOKUP($E19,'Lány 5A ELO'!$A$7:$O$22,3))</f>
        <v/>
      </c>
      <c r="H19" s="153"/>
      <c r="I19" s="153" t="str">
        <f>IF($E19="","",VLOOKUP($E19,'Lány 5A ELO'!$A$7:$O$22,4))</f>
        <v/>
      </c>
      <c r="J19" s="137"/>
      <c r="K19" s="136"/>
      <c r="L19" s="161"/>
      <c r="M19" s="136"/>
      <c r="N19" s="160"/>
      <c r="O19" s="160"/>
      <c r="P19" s="162"/>
      <c r="Q19" s="141"/>
      <c r="R19" s="142"/>
      <c r="S19" s="143"/>
      <c r="Y19" s="328"/>
      <c r="Z19" s="328"/>
      <c r="AA19" s="340" t="s">
        <v>129</v>
      </c>
      <c r="AB19" s="341">
        <v>60</v>
      </c>
      <c r="AC19" s="341">
        <v>40</v>
      </c>
      <c r="AD19" s="341">
        <v>25</v>
      </c>
      <c r="AE19" s="341">
        <v>15</v>
      </c>
      <c r="AF19" s="341">
        <v>8</v>
      </c>
      <c r="AG19" s="341">
        <v>4</v>
      </c>
      <c r="AH19" s="341">
        <v>2</v>
      </c>
      <c r="AI19"/>
      <c r="AJ19"/>
      <c r="AK19"/>
    </row>
    <row r="20" spans="1:37" s="34" customFormat="1" ht="12.9" customHeight="1" x14ac:dyDescent="0.25">
      <c r="A20" s="145"/>
      <c r="B20" s="308"/>
      <c r="C20" s="304"/>
      <c r="D20" s="304"/>
      <c r="E20" s="146"/>
      <c r="F20" s="147"/>
      <c r="G20" s="147"/>
      <c r="H20" s="148"/>
      <c r="I20" s="357" t="s">
        <v>0</v>
      </c>
      <c r="J20" s="150"/>
      <c r="K20" s="151" t="str">
        <f>UPPER(IF(OR(J20="a",J20="as"),F19,IF(OR(J20="b",J20="bs"),F21,)))</f>
        <v/>
      </c>
      <c r="L20" s="163"/>
      <c r="M20" s="136"/>
      <c r="N20" s="160"/>
      <c r="O20" s="160"/>
      <c r="P20" s="162"/>
      <c r="Q20" s="141"/>
      <c r="R20" s="142"/>
      <c r="S20" s="143"/>
      <c r="Y20" s="328"/>
      <c r="Z20" s="328"/>
      <c r="AA20" s="340" t="s">
        <v>130</v>
      </c>
      <c r="AB20" s="341">
        <v>40</v>
      </c>
      <c r="AC20" s="341">
        <v>25</v>
      </c>
      <c r="AD20" s="341">
        <v>15</v>
      </c>
      <c r="AE20" s="341">
        <v>8</v>
      </c>
      <c r="AF20" s="341">
        <v>4</v>
      </c>
      <c r="AG20" s="341">
        <v>2</v>
      </c>
      <c r="AH20" s="341">
        <v>1</v>
      </c>
      <c r="AI20"/>
      <c r="AJ20"/>
      <c r="AK20"/>
    </row>
    <row r="21" spans="1:37" s="34" customFormat="1" ht="12.9" customHeight="1" x14ac:dyDescent="0.25">
      <c r="A21" s="145">
        <v>8</v>
      </c>
      <c r="B21" s="271" t="str">
        <f>IF($E21="","",VLOOKUP($E21,'Lány 5A ELO'!$A$7:$O$22,14))</f>
        <v/>
      </c>
      <c r="C21" s="295" t="str">
        <f>IF($E21="","",VLOOKUP($E21,'Lány 5A ELO'!$A$7:$O$22,15))</f>
        <v/>
      </c>
      <c r="D21" s="295" t="str">
        <f>IF($E21="","",VLOOKUP($E21,'Lány 5A ELO'!$A$7:$O$22,5))</f>
        <v/>
      </c>
      <c r="E21" s="134"/>
      <c r="F21" s="153" t="str">
        <f>UPPER(IF($E21="","",VLOOKUP($E21,'Lány 5A ELO'!$A$7:$O$22,2)))</f>
        <v/>
      </c>
      <c r="G21" s="153" t="str">
        <f>IF($E21="","",VLOOKUP($E21,'Lány 5A ELO'!$A$7:$O$22,3))</f>
        <v/>
      </c>
      <c r="H21" s="153"/>
      <c r="I21" s="153" t="str">
        <f>IF($E21="","",VLOOKUP($E21,'Lány 5A ELO'!$A$7:$O$22,4))</f>
        <v/>
      </c>
      <c r="J21" s="164"/>
      <c r="K21" s="136"/>
      <c r="L21" s="136"/>
      <c r="M21" s="136"/>
      <c r="N21" s="160"/>
      <c r="O21" s="160"/>
      <c r="P21" s="162"/>
      <c r="Q21" s="141"/>
      <c r="R21" s="142"/>
      <c r="S21" s="143"/>
      <c r="Y21" s="328"/>
      <c r="Z21" s="328"/>
      <c r="AA21" s="340" t="s">
        <v>131</v>
      </c>
      <c r="AB21" s="341">
        <v>25</v>
      </c>
      <c r="AC21" s="341">
        <v>15</v>
      </c>
      <c r="AD21" s="341">
        <v>10</v>
      </c>
      <c r="AE21" s="341">
        <v>6</v>
      </c>
      <c r="AF21" s="341">
        <v>3</v>
      </c>
      <c r="AG21" s="341">
        <v>1</v>
      </c>
      <c r="AH21" s="341">
        <v>0</v>
      </c>
      <c r="AI21"/>
      <c r="AJ21"/>
      <c r="AK21"/>
    </row>
    <row r="22" spans="1:37" s="34" customFormat="1" ht="12.9" customHeight="1" x14ac:dyDescent="0.25">
      <c r="A22" s="145"/>
      <c r="B22" s="308"/>
      <c r="C22" s="304"/>
      <c r="D22" s="304"/>
      <c r="E22" s="146"/>
      <c r="F22" s="165"/>
      <c r="G22" s="165"/>
      <c r="H22" s="169"/>
      <c r="I22" s="165"/>
      <c r="J22" s="157"/>
      <c r="K22" s="136"/>
      <c r="L22" s="136"/>
      <c r="M22" s="136"/>
      <c r="N22" s="160"/>
      <c r="O22" s="149" t="s">
        <v>0</v>
      </c>
      <c r="P22" s="158"/>
      <c r="Q22" s="151" t="str">
        <f>UPPER(IF(OR(P22="a",P22="as"),O14,IF(OR(P22="b",P22="bs"),O30,)))</f>
        <v/>
      </c>
      <c r="R22" s="159"/>
      <c r="S22" s="143"/>
      <c r="Y22" s="328"/>
      <c r="Z22" s="328"/>
      <c r="AA22" s="340" t="s">
        <v>132</v>
      </c>
      <c r="AB22" s="341">
        <v>15</v>
      </c>
      <c r="AC22" s="341">
        <v>10</v>
      </c>
      <c r="AD22" s="341">
        <v>6</v>
      </c>
      <c r="AE22" s="341">
        <v>3</v>
      </c>
      <c r="AF22" s="341">
        <v>1</v>
      </c>
      <c r="AG22" s="341">
        <v>0</v>
      </c>
      <c r="AH22" s="341">
        <v>0</v>
      </c>
      <c r="AI22"/>
      <c r="AJ22"/>
      <c r="AK22"/>
    </row>
    <row r="23" spans="1:37" s="34" customFormat="1" ht="12.9" customHeight="1" x14ac:dyDescent="0.25">
      <c r="A23" s="145">
        <v>9</v>
      </c>
      <c r="B23" s="271" t="str">
        <f>IF($E23="","",VLOOKUP($E23,'Lány 5A ELO'!$A$7:$O$22,14))</f>
        <v/>
      </c>
      <c r="C23" s="295" t="str">
        <f>IF($E23="","",VLOOKUP($E23,'Lány 5A ELO'!$A$7:$O$22,15))</f>
        <v/>
      </c>
      <c r="D23" s="295" t="str">
        <f>IF($E23="","",VLOOKUP($E23,'Lány 5A ELO'!$A$7:$O$22,5))</f>
        <v/>
      </c>
      <c r="E23" s="134"/>
      <c r="F23" s="153" t="str">
        <f>UPPER(IF($E23="","",VLOOKUP($E23,'Lány 5A ELO'!$A$7:$O$22,2)))</f>
        <v/>
      </c>
      <c r="G23" s="153" t="str">
        <f>IF($E23="","",VLOOKUP($E23,'Lány 5A ELO'!$A$7:$O$22,3))</f>
        <v/>
      </c>
      <c r="H23" s="153"/>
      <c r="I23" s="153" t="str">
        <f>IF($E23="","",VLOOKUP($E23,'Lány 5A ELO'!$A$7:$O$22,4))</f>
        <v/>
      </c>
      <c r="J23" s="137"/>
      <c r="K23" s="136"/>
      <c r="L23" s="136"/>
      <c r="M23" s="136"/>
      <c r="N23" s="160"/>
      <c r="O23" s="136"/>
      <c r="P23" s="162"/>
      <c r="Q23" s="136"/>
      <c r="R23" s="160"/>
      <c r="S23" s="143"/>
      <c r="Y23" s="328"/>
      <c r="Z23" s="328"/>
      <c r="AA23" s="340" t="s">
        <v>133</v>
      </c>
      <c r="AB23" s="341">
        <v>10</v>
      </c>
      <c r="AC23" s="341">
        <v>6</v>
      </c>
      <c r="AD23" s="341">
        <v>3</v>
      </c>
      <c r="AE23" s="341">
        <v>1</v>
      </c>
      <c r="AF23" s="341">
        <v>0</v>
      </c>
      <c r="AG23" s="341">
        <v>0</v>
      </c>
      <c r="AH23" s="341">
        <v>0</v>
      </c>
      <c r="AI23"/>
      <c r="AJ23"/>
      <c r="AK23"/>
    </row>
    <row r="24" spans="1:37" s="34" customFormat="1" ht="12.9" customHeight="1" x14ac:dyDescent="0.25">
      <c r="A24" s="145"/>
      <c r="B24" s="308"/>
      <c r="C24" s="304"/>
      <c r="D24" s="304"/>
      <c r="E24" s="146"/>
      <c r="F24" s="147"/>
      <c r="G24" s="147"/>
      <c r="H24" s="148"/>
      <c r="I24" s="357" t="s">
        <v>0</v>
      </c>
      <c r="J24" s="150"/>
      <c r="K24" s="151" t="str">
        <f>UPPER(IF(OR(J24="a",J24="as"),F23,IF(OR(J24="b",J24="bs"),F25,)))</f>
        <v/>
      </c>
      <c r="L24" s="151"/>
      <c r="M24" s="136"/>
      <c r="N24" s="160"/>
      <c r="O24" s="160"/>
      <c r="P24" s="162"/>
      <c r="Q24" s="141"/>
      <c r="R24" s="142"/>
      <c r="S24" s="143"/>
      <c r="Y24" s="328"/>
      <c r="Z24" s="328"/>
      <c r="AA24" s="340" t="s">
        <v>134</v>
      </c>
      <c r="AB24" s="341">
        <v>6</v>
      </c>
      <c r="AC24" s="341">
        <v>3</v>
      </c>
      <c r="AD24" s="341">
        <v>1</v>
      </c>
      <c r="AE24" s="341">
        <v>0</v>
      </c>
      <c r="AF24" s="341">
        <v>0</v>
      </c>
      <c r="AG24" s="341">
        <v>0</v>
      </c>
      <c r="AH24" s="341">
        <v>0</v>
      </c>
      <c r="AI24"/>
      <c r="AJ24"/>
      <c r="AK24"/>
    </row>
    <row r="25" spans="1:37" s="34" customFormat="1" ht="12.9" customHeight="1" x14ac:dyDescent="0.25">
      <c r="A25" s="145">
        <v>10</v>
      </c>
      <c r="B25" s="271" t="str">
        <f>IF($E25="","",VLOOKUP($E25,'Lány 5A ELO'!$A$7:$O$22,14))</f>
        <v/>
      </c>
      <c r="C25" s="295" t="str">
        <f>IF($E25="","",VLOOKUP($E25,'Lány 5A ELO'!$A$7:$O$22,15))</f>
        <v/>
      </c>
      <c r="D25" s="295" t="str">
        <f>IF($E25="","",VLOOKUP($E25,'Lány 5A ELO'!$A$7:$O$22,5))</f>
        <v/>
      </c>
      <c r="E25" s="134"/>
      <c r="F25" s="153" t="str">
        <f>UPPER(IF($E25="","",VLOOKUP($E25,'Lány 5A ELO'!$A$7:$O$22,2)))</f>
        <v/>
      </c>
      <c r="G25" s="153" t="str">
        <f>IF($E25="","",VLOOKUP($E25,'Lány 5A ELO'!$A$7:$O$22,3))</f>
        <v/>
      </c>
      <c r="H25" s="153"/>
      <c r="I25" s="153" t="str">
        <f>IF($E25="","",VLOOKUP($E25,'Lány 5A ELO'!$A$7:$O$22,4))</f>
        <v/>
      </c>
      <c r="J25" s="154"/>
      <c r="K25" s="136"/>
      <c r="L25" s="155"/>
      <c r="M25" s="136"/>
      <c r="N25" s="160"/>
      <c r="O25" s="160"/>
      <c r="P25" s="162"/>
      <c r="Q25" s="141"/>
      <c r="R25" s="142"/>
      <c r="S25" s="143"/>
      <c r="Y25" s="328"/>
      <c r="Z25" s="328"/>
      <c r="AA25" s="340" t="s">
        <v>139</v>
      </c>
      <c r="AB25" s="341">
        <v>3</v>
      </c>
      <c r="AC25" s="341">
        <v>2</v>
      </c>
      <c r="AD25" s="341">
        <v>1</v>
      </c>
      <c r="AE25" s="341">
        <v>0</v>
      </c>
      <c r="AF25" s="341">
        <v>0</v>
      </c>
      <c r="AG25" s="341">
        <v>0</v>
      </c>
      <c r="AH25" s="341">
        <v>0</v>
      </c>
      <c r="AI25"/>
      <c r="AJ25"/>
      <c r="AK25"/>
    </row>
    <row r="26" spans="1:37" s="34" customFormat="1" ht="12.9" customHeight="1" x14ac:dyDescent="0.25">
      <c r="A26" s="145"/>
      <c r="B26" s="308"/>
      <c r="C26" s="304"/>
      <c r="D26" s="304"/>
      <c r="E26" s="156"/>
      <c r="F26" s="147"/>
      <c r="G26" s="147"/>
      <c r="H26" s="148"/>
      <c r="I26" s="136"/>
      <c r="J26" s="157"/>
      <c r="K26" s="149" t="s">
        <v>0</v>
      </c>
      <c r="L26" s="158"/>
      <c r="M26" s="151" t="str">
        <f>UPPER(IF(OR(L26="a",L26="as"),K24,IF(OR(L26="b",L26="bs"),K28,)))</f>
        <v/>
      </c>
      <c r="N26" s="159"/>
      <c r="O26" s="160"/>
      <c r="P26" s="162"/>
      <c r="Q26" s="141"/>
      <c r="R26" s="142"/>
      <c r="S26" s="143"/>
      <c r="Y26"/>
      <c r="Z26"/>
      <c r="AA26"/>
      <c r="AB26"/>
      <c r="AC26"/>
      <c r="AD26"/>
      <c r="AE26"/>
      <c r="AF26"/>
      <c r="AG26"/>
      <c r="AH26"/>
      <c r="AI26"/>
      <c r="AJ26"/>
      <c r="AK26"/>
    </row>
    <row r="27" spans="1:37" s="34" customFormat="1" ht="12.9" customHeight="1" x14ac:dyDescent="0.25">
      <c r="A27" s="145">
        <v>11</v>
      </c>
      <c r="B27" s="271" t="str">
        <f>IF($E27="","",VLOOKUP($E27,'Lány 5A ELO'!$A$7:$O$22,14))</f>
        <v/>
      </c>
      <c r="C27" s="295" t="str">
        <f>IF($E27="","",VLOOKUP($E27,'Lány 5A ELO'!$A$7:$O$22,15))</f>
        <v/>
      </c>
      <c r="D27" s="295" t="str">
        <f>IF($E27="","",VLOOKUP($E27,'Lány 5A ELO'!$A$7:$O$22,5))</f>
        <v/>
      </c>
      <c r="E27" s="134"/>
      <c r="F27" s="153" t="str">
        <f>UPPER(IF($E27="","",VLOOKUP($E27,'Lány 5A ELO'!$A$7:$O$22,2)))</f>
        <v/>
      </c>
      <c r="G27" s="153" t="str">
        <f>IF($E27="","",VLOOKUP($E27,'Lány 5A ELO'!$A$7:$O$22,3))</f>
        <v/>
      </c>
      <c r="H27" s="153"/>
      <c r="I27" s="153" t="str">
        <f>IF($E27="","",VLOOKUP($E27,'Lány 5A ELO'!$A$7:$O$22,4))</f>
        <v/>
      </c>
      <c r="J27" s="137"/>
      <c r="K27" s="136"/>
      <c r="L27" s="161"/>
      <c r="M27" s="136"/>
      <c r="N27" s="162"/>
      <c r="O27" s="160"/>
      <c r="P27" s="162"/>
      <c r="Q27" s="141"/>
      <c r="R27" s="142"/>
      <c r="S27" s="143"/>
      <c r="Y27"/>
      <c r="Z27"/>
      <c r="AA27"/>
      <c r="AB27"/>
      <c r="AC27"/>
      <c r="AD27"/>
      <c r="AE27"/>
      <c r="AF27"/>
      <c r="AG27"/>
      <c r="AH27"/>
      <c r="AI27"/>
      <c r="AJ27"/>
      <c r="AK27"/>
    </row>
    <row r="28" spans="1:37" s="34" customFormat="1" ht="12.9" customHeight="1" x14ac:dyDescent="0.25">
      <c r="A28" s="170"/>
      <c r="B28" s="308"/>
      <c r="C28" s="304"/>
      <c r="D28" s="304"/>
      <c r="E28" s="156"/>
      <c r="F28" s="147"/>
      <c r="G28" s="147"/>
      <c r="H28" s="148"/>
      <c r="I28" s="357" t="s">
        <v>0</v>
      </c>
      <c r="J28" s="150"/>
      <c r="K28" s="151" t="str">
        <f>UPPER(IF(OR(J28="a",J28="as"),F27,IF(OR(J28="b",J28="bs"),F29,)))</f>
        <v/>
      </c>
      <c r="L28" s="163"/>
      <c r="M28" s="136"/>
      <c r="N28" s="162"/>
      <c r="O28" s="160"/>
      <c r="P28" s="162"/>
      <c r="Q28" s="141"/>
      <c r="R28" s="142"/>
      <c r="S28" s="143"/>
    </row>
    <row r="29" spans="1:37" s="34" customFormat="1" ht="12.9" customHeight="1" x14ac:dyDescent="0.25">
      <c r="A29" s="133">
        <v>12</v>
      </c>
      <c r="B29" s="271" t="str">
        <f>IF($E29="","",VLOOKUP($E29,'Lány 5A ELO'!$A$7:$O$22,14))</f>
        <v/>
      </c>
      <c r="C29" s="295" t="str">
        <f>IF($E29="","",VLOOKUP($E29,'Lány 5A ELO'!$A$7:$O$22,15))</f>
        <v/>
      </c>
      <c r="D29" s="295" t="str">
        <f>IF($E29="","",VLOOKUP($E29,'Lány 5A ELO'!$A$7:$O$22,5))</f>
        <v/>
      </c>
      <c r="E29" s="134"/>
      <c r="F29" s="135" t="str">
        <f>UPPER(IF($E29="","",VLOOKUP($E29,'Lány 5A ELO'!$A$7:$O$22,2)))</f>
        <v/>
      </c>
      <c r="G29" s="135" t="str">
        <f>IF($E29="","",VLOOKUP($E29,'Lány 5A ELO'!$A$7:$O$22,3))</f>
        <v/>
      </c>
      <c r="H29" s="135"/>
      <c r="I29" s="135" t="str">
        <f>IF($E29="","",VLOOKUP($E29,'Lány 5A ELO'!$A$7:$O$22,4))</f>
        <v/>
      </c>
      <c r="J29" s="164"/>
      <c r="K29" s="136"/>
      <c r="L29" s="136"/>
      <c r="M29" s="136"/>
      <c r="N29" s="162"/>
      <c r="O29" s="160"/>
      <c r="P29" s="162"/>
      <c r="Q29" s="141"/>
      <c r="R29" s="142"/>
      <c r="S29" s="143"/>
    </row>
    <row r="30" spans="1:37" s="34" customFormat="1" ht="12.9" customHeight="1" x14ac:dyDescent="0.25">
      <c r="A30" s="145"/>
      <c r="B30" s="308"/>
      <c r="C30" s="304"/>
      <c r="D30" s="304"/>
      <c r="E30" s="156"/>
      <c r="F30" s="136"/>
      <c r="G30" s="136"/>
      <c r="H30" s="65"/>
      <c r="I30" s="165"/>
      <c r="J30" s="157"/>
      <c r="K30" s="136"/>
      <c r="L30" s="136"/>
      <c r="M30" s="149" t="s">
        <v>0</v>
      </c>
      <c r="N30" s="158"/>
      <c r="O30" s="151" t="str">
        <f>UPPER(IF(OR(N30="a",N30="as"),M26,IF(OR(N30="b",N30="bs"),M34,)))</f>
        <v/>
      </c>
      <c r="P30" s="168"/>
      <c r="Q30" s="141"/>
      <c r="R30" s="142"/>
      <c r="S30" s="143"/>
    </row>
    <row r="31" spans="1:37" s="34" customFormat="1" ht="12.9" customHeight="1" x14ac:dyDescent="0.25">
      <c r="A31" s="145">
        <v>13</v>
      </c>
      <c r="B31" s="271" t="str">
        <f>IF($E31="","",VLOOKUP($E31,'Lány 5A ELO'!$A$7:$O$22,14))</f>
        <v/>
      </c>
      <c r="C31" s="295" t="str">
        <f>IF($E31="","",VLOOKUP($E31,'Lány 5A ELO'!$A$7:$O$22,15))</f>
        <v/>
      </c>
      <c r="D31" s="295" t="str">
        <f>IF($E31="","",VLOOKUP($E31,'Lány 5A ELO'!$A$7:$O$22,5))</f>
        <v/>
      </c>
      <c r="E31" s="134"/>
      <c r="F31" s="153" t="str">
        <f>UPPER(IF($E31="","",VLOOKUP($E31,'Lány 5A ELO'!$A$7:$O$22,2)))</f>
        <v/>
      </c>
      <c r="G31" s="153" t="str">
        <f>IF($E31="","",VLOOKUP($E31,'Lány 5A ELO'!$A$7:$O$22,3))</f>
        <v/>
      </c>
      <c r="H31" s="153"/>
      <c r="I31" s="153" t="str">
        <f>IF($E31="","",VLOOKUP($E31,'Lány 5A ELO'!$A$7:$O$22,4))</f>
        <v/>
      </c>
      <c r="J31" s="166"/>
      <c r="K31" s="136"/>
      <c r="L31" s="136"/>
      <c r="M31" s="136"/>
      <c r="N31" s="162"/>
      <c r="O31" s="136"/>
      <c r="P31" s="160"/>
      <c r="Q31" s="141"/>
      <c r="R31" s="142"/>
      <c r="S31" s="143"/>
    </row>
    <row r="32" spans="1:37" s="34" customFormat="1" ht="12.9" customHeight="1" x14ac:dyDescent="0.25">
      <c r="A32" s="145"/>
      <c r="B32" s="308"/>
      <c r="C32" s="304"/>
      <c r="D32" s="304"/>
      <c r="E32" s="156"/>
      <c r="F32" s="147"/>
      <c r="G32" s="147"/>
      <c r="H32" s="148"/>
      <c r="I32" s="149" t="s">
        <v>0</v>
      </c>
      <c r="J32" s="150"/>
      <c r="K32" s="151" t="str">
        <f>UPPER(IF(OR(J32="a",J32="as"),F31,IF(OR(J32="b",J32="bs"),F33,)))</f>
        <v/>
      </c>
      <c r="L32" s="151"/>
      <c r="M32" s="136"/>
      <c r="N32" s="162"/>
      <c r="O32" s="160"/>
      <c r="P32" s="160"/>
      <c r="Q32" s="141"/>
      <c r="R32" s="142"/>
      <c r="S32" s="143"/>
    </row>
    <row r="33" spans="1:19" s="34" customFormat="1" ht="12.9" customHeight="1" x14ac:dyDescent="0.25">
      <c r="A33" s="145">
        <v>14</v>
      </c>
      <c r="B33" s="271" t="str">
        <f>IF($E33="","",VLOOKUP($E33,'Lány 5A ELO'!$A$7:$O$22,14))</f>
        <v/>
      </c>
      <c r="C33" s="295" t="str">
        <f>IF($E33="","",VLOOKUP($E33,'Lány 5A ELO'!$A$7:$O$22,15))</f>
        <v/>
      </c>
      <c r="D33" s="295" t="str">
        <f>IF($E33="","",VLOOKUP($E33,'Lány 5A ELO'!$A$7:$O$22,5))</f>
        <v/>
      </c>
      <c r="E33" s="134"/>
      <c r="F33" s="153" t="str">
        <f>UPPER(IF($E33="","",VLOOKUP($E33,'Lány 5A ELO'!$A$7:$O$22,2)))</f>
        <v/>
      </c>
      <c r="G33" s="153" t="str">
        <f>IF($E33="","",VLOOKUP($E33,'Lány 5A ELO'!$A$7:$O$22,3))</f>
        <v/>
      </c>
      <c r="H33" s="153"/>
      <c r="I33" s="153" t="str">
        <f>IF($E33="","",VLOOKUP($E33,'Lány 5A ELO'!$A$7:$O$22,4))</f>
        <v/>
      </c>
      <c r="J33" s="154"/>
      <c r="K33" s="136"/>
      <c r="L33" s="155"/>
      <c r="M33" s="136"/>
      <c r="N33" s="162"/>
      <c r="O33" s="160"/>
      <c r="P33" s="160"/>
      <c r="Q33" s="141"/>
      <c r="R33" s="142"/>
      <c r="S33" s="143"/>
    </row>
    <row r="34" spans="1:19" s="34" customFormat="1" ht="12.9" customHeight="1" x14ac:dyDescent="0.25">
      <c r="A34" s="145"/>
      <c r="B34" s="308"/>
      <c r="C34" s="304"/>
      <c r="D34" s="304"/>
      <c r="E34" s="156"/>
      <c r="F34" s="147"/>
      <c r="G34" s="147"/>
      <c r="H34" s="148"/>
      <c r="I34" s="136"/>
      <c r="J34" s="157"/>
      <c r="K34" s="149" t="s">
        <v>0</v>
      </c>
      <c r="L34" s="158"/>
      <c r="M34" s="151" t="str">
        <f>UPPER(IF(OR(L34="a",L34="as"),K32,IF(OR(L34="b",L34="bs"),K36,)))</f>
        <v/>
      </c>
      <c r="N34" s="168"/>
      <c r="O34" s="160"/>
      <c r="P34" s="160"/>
      <c r="Q34" s="141"/>
      <c r="R34" s="142"/>
      <c r="S34" s="143"/>
    </row>
    <row r="35" spans="1:19" s="34" customFormat="1" ht="12.9" customHeight="1" x14ac:dyDescent="0.25">
      <c r="A35" s="145">
        <v>15</v>
      </c>
      <c r="B35" s="271" t="str">
        <f>IF($E35="","",VLOOKUP($E35,'Lány 5A ELO'!$A$7:$O$22,14))</f>
        <v/>
      </c>
      <c r="C35" s="295" t="str">
        <f>IF($E35="","",VLOOKUP($E35,'Lány 5A ELO'!$A$7:$O$22,15))</f>
        <v/>
      </c>
      <c r="D35" s="295" t="str">
        <f>IF($E35="","",VLOOKUP($E35,'Lány 5A ELO'!$A$7:$O$22,5))</f>
        <v/>
      </c>
      <c r="E35" s="134"/>
      <c r="F35" s="153" t="str">
        <f>UPPER(IF($E35="","",VLOOKUP($E35,'Lány 5A ELO'!$A$7:$O$22,2)))</f>
        <v/>
      </c>
      <c r="G35" s="153" t="str">
        <f>IF($E35="","",VLOOKUP($E35,'Lány 5A ELO'!$A$7:$O$22,3))</f>
        <v/>
      </c>
      <c r="H35" s="153"/>
      <c r="I35" s="153" t="str">
        <f>IF($E35="","",VLOOKUP($E35,'Lány 5A ELO'!$A$7:$O$22,4))</f>
        <v/>
      </c>
      <c r="J35" s="137"/>
      <c r="K35" s="136"/>
      <c r="L35" s="161"/>
      <c r="M35" s="136"/>
      <c r="N35" s="160"/>
      <c r="O35" s="160"/>
      <c r="P35" s="160"/>
      <c r="Q35" s="141"/>
      <c r="R35" s="142"/>
      <c r="S35" s="143"/>
    </row>
    <row r="36" spans="1:19" s="34" customFormat="1" ht="12.9" customHeight="1" x14ac:dyDescent="0.25">
      <c r="A36" s="145"/>
      <c r="B36" s="308"/>
      <c r="C36" s="304"/>
      <c r="D36" s="304"/>
      <c r="E36" s="146"/>
      <c r="F36" s="147"/>
      <c r="G36" s="147"/>
      <c r="H36" s="148"/>
      <c r="I36" s="149" t="s">
        <v>0</v>
      </c>
      <c r="J36" s="150"/>
      <c r="K36" s="151" t="str">
        <f>UPPER(IF(OR(J36="a",J36="as"),F35,IF(OR(J36="b",J36="bs"),F37,)))</f>
        <v/>
      </c>
      <c r="L36" s="163"/>
      <c r="M36" s="136"/>
      <c r="N36" s="160"/>
      <c r="O36" s="160"/>
      <c r="P36" s="160"/>
      <c r="Q36" s="141"/>
      <c r="R36" s="142"/>
      <c r="S36" s="143"/>
    </row>
    <row r="37" spans="1:19" s="34" customFormat="1" ht="12.9" customHeight="1" x14ac:dyDescent="0.25">
      <c r="A37" s="133">
        <v>16</v>
      </c>
      <c r="B37" s="271" t="str">
        <f>IF($E37="","",VLOOKUP($E37,'Lány 5A ELO'!$A$7:$O$22,14))</f>
        <v/>
      </c>
      <c r="C37" s="295" t="str">
        <f>IF($E37="","",VLOOKUP($E37,'Lány 5A ELO'!$A$7:$O$22,15))</f>
        <v/>
      </c>
      <c r="D37" s="295" t="str">
        <f>IF($E37="","",VLOOKUP($E37,'Lány 5A ELO'!$A$7:$O$22,5))</f>
        <v/>
      </c>
      <c r="E37" s="134"/>
      <c r="F37" s="135" t="str">
        <f>UPPER(IF($E37="","",VLOOKUP($E37,'Lány 5A ELO'!$A$7:$O$22,2)))</f>
        <v/>
      </c>
      <c r="G37" s="135" t="str">
        <f>IF($E37="","",VLOOKUP($E37,'Lány 5A ELO'!$A$7:$O$22,3))</f>
        <v/>
      </c>
      <c r="H37" s="153"/>
      <c r="I37" s="135" t="str">
        <f>IF($E37="","",VLOOKUP($E37,'Lány 5A ELO'!$A$7:$O$22,4))</f>
        <v/>
      </c>
      <c r="J37" s="164"/>
      <c r="K37" s="136"/>
      <c r="L37" s="136"/>
      <c r="M37" s="136"/>
      <c r="N37" s="160"/>
      <c r="O37" s="160"/>
      <c r="P37" s="160"/>
      <c r="Q37" s="141"/>
      <c r="R37" s="142"/>
      <c r="S37" s="143"/>
    </row>
    <row r="38" spans="1:19" s="34" customFormat="1" ht="9.6" customHeight="1" x14ac:dyDescent="0.25">
      <c r="A38" s="171"/>
      <c r="B38" s="146"/>
      <c r="C38" s="146"/>
      <c r="D38" s="146"/>
      <c r="E38" s="146"/>
      <c r="F38" s="165"/>
      <c r="G38" s="165"/>
      <c r="H38" s="169"/>
      <c r="I38" s="136"/>
      <c r="J38" s="157"/>
      <c r="K38" s="136"/>
      <c r="L38" s="136"/>
      <c r="M38" s="136"/>
      <c r="N38" s="160"/>
      <c r="O38" s="160"/>
      <c r="P38" s="160"/>
      <c r="Q38" s="141"/>
      <c r="R38" s="142"/>
      <c r="S38" s="143"/>
    </row>
    <row r="39" spans="1:19" s="34" customFormat="1" ht="9.6" customHeight="1" x14ac:dyDescent="0.25">
      <c r="A39" s="172"/>
      <c r="B39" s="138"/>
      <c r="C39" s="138"/>
      <c r="D39" s="138"/>
      <c r="E39" s="146"/>
      <c r="F39" s="138"/>
      <c r="G39" s="138"/>
      <c r="H39" s="138"/>
      <c r="I39" s="138"/>
      <c r="J39" s="146"/>
      <c r="K39" s="138"/>
      <c r="L39" s="138"/>
      <c r="M39" s="138"/>
      <c r="N39" s="173"/>
      <c r="O39" s="173"/>
      <c r="P39" s="173"/>
      <c r="Q39" s="141"/>
      <c r="R39" s="142"/>
      <c r="S39" s="143"/>
    </row>
    <row r="40" spans="1:19" s="34" customFormat="1" ht="9.6" customHeight="1" x14ac:dyDescent="0.25">
      <c r="A40" s="171"/>
      <c r="B40" s="146"/>
      <c r="C40" s="146"/>
      <c r="D40" s="146"/>
      <c r="E40" s="146"/>
      <c r="F40" s="138"/>
      <c r="G40" s="138"/>
      <c r="I40" s="138"/>
      <c r="J40" s="146"/>
      <c r="K40" s="138"/>
      <c r="L40" s="138"/>
      <c r="M40" s="174"/>
      <c r="N40" s="146"/>
      <c r="O40" s="138"/>
      <c r="P40" s="173"/>
      <c r="Q40" s="141"/>
      <c r="R40" s="142"/>
      <c r="S40" s="143"/>
    </row>
    <row r="41" spans="1:19" s="34" customFormat="1" ht="9.6" customHeight="1" x14ac:dyDescent="0.25">
      <c r="A41" s="171"/>
      <c r="B41" s="138"/>
      <c r="C41" s="138"/>
      <c r="D41" s="138"/>
      <c r="E41" s="146"/>
      <c r="F41" s="138"/>
      <c r="G41" s="138"/>
      <c r="H41" s="138"/>
      <c r="I41" s="138"/>
      <c r="J41" s="146"/>
      <c r="K41" s="138"/>
      <c r="L41" s="138"/>
      <c r="M41" s="138"/>
      <c r="N41" s="173"/>
      <c r="O41" s="138"/>
      <c r="P41" s="173"/>
      <c r="Q41" s="141"/>
      <c r="R41" s="142"/>
      <c r="S41" s="143"/>
    </row>
    <row r="42" spans="1:19" s="34" customFormat="1" ht="9.6" customHeight="1" x14ac:dyDescent="0.25">
      <c r="A42" s="171"/>
      <c r="B42" s="146"/>
      <c r="C42" s="146"/>
      <c r="D42" s="146"/>
      <c r="E42" s="146"/>
      <c r="F42" s="138"/>
      <c r="G42" s="138"/>
      <c r="I42" s="174"/>
      <c r="J42" s="146"/>
      <c r="K42" s="138"/>
      <c r="L42" s="138"/>
      <c r="M42" s="138"/>
      <c r="N42" s="173"/>
      <c r="O42" s="173"/>
      <c r="P42" s="173"/>
      <c r="Q42" s="141"/>
      <c r="R42" s="142"/>
      <c r="S42" s="143"/>
    </row>
    <row r="43" spans="1:19" s="34" customFormat="1" ht="9.6" customHeight="1" x14ac:dyDescent="0.25">
      <c r="A43" s="171"/>
      <c r="B43" s="138"/>
      <c r="C43" s="138"/>
      <c r="D43" s="138"/>
      <c r="E43" s="146"/>
      <c r="F43" s="138"/>
      <c r="G43" s="138"/>
      <c r="H43" s="138"/>
      <c r="I43" s="138"/>
      <c r="J43" s="146"/>
      <c r="K43" s="138"/>
      <c r="L43" s="175"/>
      <c r="M43" s="138"/>
      <c r="N43" s="173"/>
      <c r="O43" s="173"/>
      <c r="P43" s="173"/>
      <c r="Q43" s="141"/>
      <c r="R43" s="142"/>
      <c r="S43" s="143"/>
    </row>
    <row r="44" spans="1:19" s="34" customFormat="1" ht="9.6" customHeight="1" x14ac:dyDescent="0.25">
      <c r="A44" s="171"/>
      <c r="B44" s="146"/>
      <c r="C44" s="146"/>
      <c r="D44" s="146"/>
      <c r="E44" s="146"/>
      <c r="F44" s="138"/>
      <c r="G44" s="138"/>
      <c r="I44" s="138"/>
      <c r="J44" s="146"/>
      <c r="K44" s="174"/>
      <c r="L44" s="146"/>
      <c r="M44" s="138"/>
      <c r="N44" s="173"/>
      <c r="O44" s="173"/>
      <c r="P44" s="173"/>
      <c r="Q44" s="141"/>
      <c r="R44" s="142"/>
      <c r="S44" s="143"/>
    </row>
    <row r="45" spans="1:19" s="34" customFormat="1" ht="9.6" customHeight="1" x14ac:dyDescent="0.25">
      <c r="A45" s="171"/>
      <c r="B45" s="138"/>
      <c r="C45" s="138"/>
      <c r="D45" s="138"/>
      <c r="E45" s="146"/>
      <c r="F45" s="138"/>
      <c r="G45" s="138"/>
      <c r="H45" s="138"/>
      <c r="I45" s="138"/>
      <c r="J45" s="146"/>
      <c r="K45" s="138"/>
      <c r="L45" s="138"/>
      <c r="M45" s="138"/>
      <c r="N45" s="173"/>
      <c r="O45" s="173"/>
      <c r="P45" s="173"/>
      <c r="Q45" s="141"/>
      <c r="R45" s="142"/>
      <c r="S45" s="143"/>
    </row>
    <row r="46" spans="1:19" s="34" customFormat="1" ht="9.6" customHeight="1" x14ac:dyDescent="0.25">
      <c r="A46" s="171"/>
      <c r="B46" s="146"/>
      <c r="C46" s="146"/>
      <c r="D46" s="146"/>
      <c r="E46" s="146"/>
      <c r="F46" s="138"/>
      <c r="G46" s="138"/>
      <c r="I46" s="174"/>
      <c r="J46" s="146"/>
      <c r="K46" s="138"/>
      <c r="L46" s="138"/>
      <c r="M46" s="138"/>
      <c r="N46" s="173"/>
      <c r="O46" s="173"/>
      <c r="P46" s="173"/>
      <c r="Q46" s="141"/>
      <c r="R46" s="142"/>
      <c r="S46" s="143"/>
    </row>
    <row r="47" spans="1:19" s="34" customFormat="1" ht="9.6" customHeight="1" x14ac:dyDescent="0.25">
      <c r="A47" s="172"/>
      <c r="B47" s="138"/>
      <c r="C47" s="138"/>
      <c r="D47" s="138"/>
      <c r="E47" s="146"/>
      <c r="F47" s="138"/>
      <c r="G47" s="138"/>
      <c r="H47" s="138"/>
      <c r="I47" s="138"/>
      <c r="J47" s="146"/>
      <c r="K47" s="138"/>
      <c r="L47" s="138"/>
      <c r="M47" s="138"/>
      <c r="N47" s="138"/>
      <c r="O47" s="139"/>
      <c r="P47" s="139"/>
      <c r="Q47" s="141"/>
      <c r="R47" s="142"/>
      <c r="S47" s="143"/>
    </row>
    <row r="48" spans="1:19" s="2" customFormat="1" ht="6.75" customHeight="1" x14ac:dyDescent="0.25">
      <c r="A48" s="177"/>
      <c r="B48" s="177"/>
      <c r="C48" s="177"/>
      <c r="D48" s="177"/>
      <c r="E48" s="177"/>
      <c r="F48" s="178"/>
      <c r="G48" s="178"/>
      <c r="H48" s="178"/>
      <c r="I48" s="178"/>
      <c r="J48" s="179"/>
      <c r="K48" s="180"/>
      <c r="L48" s="181"/>
      <c r="M48" s="180"/>
      <c r="N48" s="181"/>
      <c r="O48" s="180"/>
      <c r="P48" s="181"/>
      <c r="Q48" s="180"/>
      <c r="R48" s="181"/>
      <c r="S48" s="182"/>
    </row>
    <row r="49" spans="1:18" s="18" customFormat="1" ht="10.5" customHeight="1" x14ac:dyDescent="0.25">
      <c r="A49" s="183" t="s">
        <v>100</v>
      </c>
      <c r="B49" s="184"/>
      <c r="C49" s="184"/>
      <c r="D49" s="299"/>
      <c r="E49" s="185" t="s">
        <v>5</v>
      </c>
      <c r="F49" s="186" t="s">
        <v>102</v>
      </c>
      <c r="G49" s="185"/>
      <c r="H49" s="187"/>
      <c r="I49" s="188"/>
      <c r="J49" s="185" t="s">
        <v>5</v>
      </c>
      <c r="K49" s="186" t="s">
        <v>111</v>
      </c>
      <c r="L49" s="189"/>
      <c r="M49" s="186" t="s">
        <v>112</v>
      </c>
      <c r="N49" s="190"/>
      <c r="O49" s="191" t="s">
        <v>113</v>
      </c>
      <c r="P49" s="191"/>
      <c r="Q49" s="192"/>
      <c r="R49" s="193"/>
    </row>
    <row r="50" spans="1:18" s="18" customFormat="1" ht="9" customHeight="1" x14ac:dyDescent="0.25">
      <c r="A50" s="300" t="s">
        <v>101</v>
      </c>
      <c r="B50" s="301"/>
      <c r="C50" s="302"/>
      <c r="D50" s="303"/>
      <c r="E50" s="195">
        <v>1</v>
      </c>
      <c r="F50" s="85" t="str">
        <f>IF(E50&gt;$R$57,,UPPER(VLOOKUP(E50,'Lány 5A ELO'!$A$7:$Q$134,2)))</f>
        <v>SERKÉDI</v>
      </c>
      <c r="G50" s="196"/>
      <c r="H50" s="85"/>
      <c r="I50" s="84"/>
      <c r="J50" s="197" t="s">
        <v>6</v>
      </c>
      <c r="K50" s="194"/>
      <c r="L50" s="198"/>
      <c r="M50" s="194"/>
      <c r="N50" s="199"/>
      <c r="O50" s="200" t="s">
        <v>103</v>
      </c>
      <c r="P50" s="201"/>
      <c r="Q50" s="201"/>
      <c r="R50" s="202"/>
    </row>
    <row r="51" spans="1:18" s="18" customFormat="1" ht="9" customHeight="1" x14ac:dyDescent="0.25">
      <c r="A51" s="207" t="s">
        <v>110</v>
      </c>
      <c r="B51" s="205"/>
      <c r="C51" s="296"/>
      <c r="D51" s="208"/>
      <c r="E51" s="195">
        <v>2</v>
      </c>
      <c r="F51" s="85" t="str">
        <f>IF(E51&gt;$R$57,,UPPER(VLOOKUP(E51,'Lány 5A ELO'!$A$7:$Q$134,2)))</f>
        <v>REKEDT-NAGY</v>
      </c>
      <c r="G51" s="196"/>
      <c r="H51" s="85"/>
      <c r="I51" s="84"/>
      <c r="J51" s="197" t="s">
        <v>7</v>
      </c>
      <c r="K51" s="194"/>
      <c r="L51" s="198"/>
      <c r="M51" s="194"/>
      <c r="N51" s="199"/>
      <c r="O51" s="203"/>
      <c r="P51" s="204"/>
      <c r="Q51" s="205"/>
      <c r="R51" s="206"/>
    </row>
    <row r="52" spans="1:18" s="18" customFormat="1" ht="9" customHeight="1" x14ac:dyDescent="0.25">
      <c r="A52" s="265"/>
      <c r="B52" s="266"/>
      <c r="C52" s="297"/>
      <c r="D52" s="267"/>
      <c r="E52" s="195">
        <v>3</v>
      </c>
      <c r="F52" s="85" t="str">
        <f>IF(E52&gt;$R$57,,UPPER(VLOOKUP(E52,'Lány 5A ELO'!$A$7:$Q$134,2)))</f>
        <v>NÓGRÁDI</v>
      </c>
      <c r="G52" s="196"/>
      <c r="H52" s="85"/>
      <c r="I52" s="84"/>
      <c r="J52" s="197" t="s">
        <v>8</v>
      </c>
      <c r="K52" s="194"/>
      <c r="L52" s="198"/>
      <c r="M52" s="194"/>
      <c r="N52" s="199"/>
      <c r="O52" s="200" t="s">
        <v>104</v>
      </c>
      <c r="P52" s="201"/>
      <c r="Q52" s="201"/>
      <c r="R52" s="202"/>
    </row>
    <row r="53" spans="1:18" s="18" customFormat="1" ht="9" customHeight="1" x14ac:dyDescent="0.25">
      <c r="A53" s="209"/>
      <c r="B53" s="127"/>
      <c r="C53" s="127"/>
      <c r="D53" s="210"/>
      <c r="E53" s="195">
        <v>4</v>
      </c>
      <c r="F53" s="85" t="str">
        <f>IF(E53&gt;$R$57,,UPPER(VLOOKUP(E53,'Lány 5A ELO'!$A$7:$Q$134,2)))</f>
        <v>SZABÓ</v>
      </c>
      <c r="G53" s="196"/>
      <c r="H53" s="85"/>
      <c r="I53" s="84"/>
      <c r="J53" s="197" t="s">
        <v>9</v>
      </c>
      <c r="K53" s="194"/>
      <c r="L53" s="198"/>
      <c r="M53" s="194"/>
      <c r="N53" s="199"/>
      <c r="O53" s="194"/>
      <c r="P53" s="198"/>
      <c r="Q53" s="194"/>
      <c r="R53" s="199"/>
    </row>
    <row r="54" spans="1:18" s="18" customFormat="1" ht="9" customHeight="1" x14ac:dyDescent="0.25">
      <c r="A54" s="253"/>
      <c r="B54" s="268"/>
      <c r="C54" s="268"/>
      <c r="D54" s="298"/>
      <c r="E54" s="195"/>
      <c r="F54" s="85"/>
      <c r="G54" s="196"/>
      <c r="H54" s="85"/>
      <c r="I54" s="84"/>
      <c r="J54" s="197" t="s">
        <v>10</v>
      </c>
      <c r="K54" s="194"/>
      <c r="L54" s="198"/>
      <c r="M54" s="194"/>
      <c r="N54" s="199"/>
      <c r="O54" s="205"/>
      <c r="P54" s="204"/>
      <c r="Q54" s="205"/>
      <c r="R54" s="206"/>
    </row>
    <row r="55" spans="1:18" s="18" customFormat="1" ht="9" customHeight="1" x14ac:dyDescent="0.25">
      <c r="A55" s="254"/>
      <c r="B55" s="22"/>
      <c r="C55" s="127"/>
      <c r="D55" s="210"/>
      <c r="E55" s="195"/>
      <c r="F55" s="85"/>
      <c r="G55" s="196"/>
      <c r="H55" s="85"/>
      <c r="I55" s="84"/>
      <c r="J55" s="197" t="s">
        <v>11</v>
      </c>
      <c r="K55" s="194"/>
      <c r="L55" s="198"/>
      <c r="M55" s="194"/>
      <c r="N55" s="199"/>
      <c r="O55" s="200" t="s">
        <v>90</v>
      </c>
      <c r="P55" s="201"/>
      <c r="Q55" s="201"/>
      <c r="R55" s="202"/>
    </row>
    <row r="56" spans="1:18" s="18" customFormat="1" ht="9" customHeight="1" x14ac:dyDescent="0.25">
      <c r="A56" s="254"/>
      <c r="B56" s="22"/>
      <c r="C56" s="293"/>
      <c r="D56" s="263"/>
      <c r="E56" s="195"/>
      <c r="F56" s="85"/>
      <c r="G56" s="196"/>
      <c r="H56" s="85"/>
      <c r="I56" s="84"/>
      <c r="J56" s="197" t="s">
        <v>12</v>
      </c>
      <c r="K56" s="194"/>
      <c r="L56" s="198"/>
      <c r="M56" s="194"/>
      <c r="N56" s="199"/>
      <c r="O56" s="194"/>
      <c r="P56" s="198"/>
      <c r="Q56" s="194"/>
      <c r="R56" s="199"/>
    </row>
    <row r="57" spans="1:18" s="18" customFormat="1" ht="9" customHeight="1" x14ac:dyDescent="0.25">
      <c r="A57" s="255"/>
      <c r="B57" s="252"/>
      <c r="C57" s="294"/>
      <c r="D57" s="264"/>
      <c r="E57" s="211"/>
      <c r="F57" s="212"/>
      <c r="G57" s="213"/>
      <c r="H57" s="212"/>
      <c r="I57" s="214"/>
      <c r="J57" s="215" t="s">
        <v>13</v>
      </c>
      <c r="K57" s="205"/>
      <c r="L57" s="204"/>
      <c r="M57" s="205"/>
      <c r="N57" s="206"/>
      <c r="O57" s="205" t="str">
        <f>R4</f>
        <v>Rákóczi Andrea</v>
      </c>
      <c r="P57" s="204"/>
      <c r="Q57" s="205"/>
      <c r="R57" s="216">
        <f>MIN(4,'Lány 5A ELO'!Q5)</f>
        <v>4</v>
      </c>
    </row>
  </sheetData>
  <mergeCells count="1">
    <mergeCell ref="A4:C4"/>
  </mergeCells>
  <phoneticPr fontId="67" type="noConversion"/>
  <conditionalFormatting sqref="B39 B41 B43 B45 B47">
    <cfRule type="cellIs" dxfId="146" priority="10" stopIfTrue="1" operator="equal">
      <formula>"QA"</formula>
    </cfRule>
    <cfRule type="cellIs" dxfId="145" priority="11" stopIfTrue="1" operator="equal">
      <formula>"DA"</formula>
    </cfRule>
  </conditionalFormatting>
  <conditionalFormatting sqref="E7 E9 E11 E13 E15 E17 E19 E21 E23 E25 E27 E29 E31 E33 E35 E37">
    <cfRule type="expression" dxfId="144" priority="13" stopIfTrue="1">
      <formula>$E7&lt;5</formula>
    </cfRule>
  </conditionalFormatting>
  <conditionalFormatting sqref="E39 E41 E43 E45 E47">
    <cfRule type="expression" dxfId="143" priority="5" stopIfTrue="1">
      <formula>AND($E39&lt;9,$C39&gt;0)</formula>
    </cfRule>
  </conditionalFormatting>
  <conditionalFormatting sqref="F7 F9 F11 F13 F15 F17 F19 F21 F23 F25 F27 F29 F31 F33 F35 F37">
    <cfRule type="cellIs" dxfId="142" priority="14" stopIfTrue="1" operator="equal">
      <formula>"Bye"</formula>
    </cfRule>
  </conditionalFormatting>
  <conditionalFormatting sqref="F39 F41 F43 F45 F47">
    <cfRule type="cellIs" dxfId="141" priority="6" stopIfTrue="1" operator="equal">
      <formula>"Bye"</formula>
    </cfRule>
    <cfRule type="expression" dxfId="140" priority="7" stopIfTrue="1">
      <formula>AND($E39&lt;9,$C39&gt;0)</formula>
    </cfRule>
  </conditionalFormatting>
  <conditionalFormatting sqref="H7 H9 H11 H13 H15 H17 H19 H21 H23 H25 H27 H29 H31 H33 H35 H37 G39:I39 G41:I41 G43:I43 G45:I45 G47:I47">
    <cfRule type="expression" dxfId="139" priority="1" stopIfTrue="1">
      <formula>AND($E7&lt;9,$C7&gt;0)</formula>
    </cfRule>
  </conditionalFormatting>
  <conditionalFormatting sqref="I8 K10 I12 M14 I16 K18 I20 O22 I24 K26 I28 M30 I32 K34 I36 M40 I42 K44 I46">
    <cfRule type="expression" dxfId="138" priority="2" stopIfTrue="1">
      <formula>AND($O$1="CU",I8="Umpire")</formula>
    </cfRule>
    <cfRule type="expression" dxfId="137" priority="3" stopIfTrue="1">
      <formula>AND($O$1="CU",I8&lt;&gt;"Umpire",J8&lt;&gt;"")</formula>
    </cfRule>
    <cfRule type="expression" dxfId="136" priority="4" stopIfTrue="1">
      <formula>AND($O$1="CU",I8&lt;&gt;"Umpire")</formula>
    </cfRule>
  </conditionalFormatting>
  <conditionalFormatting sqref="J8 L10 J12 N14 J16 L18 J20 P22 J24 L26 J28 N30 J32 L34 J36 R57">
    <cfRule type="expression" dxfId="135" priority="12" stopIfTrue="1">
      <formula>$O$1="CU"</formula>
    </cfRule>
  </conditionalFormatting>
  <conditionalFormatting sqref="K8 M10 K12 O14 K16 M18 K20 Q22 K24 M26 K28 O30 K32 M34 K36 O40 K42 M44 K46">
    <cfRule type="expression" dxfId="134" priority="8" stopIfTrue="1">
      <formula>J8="as"</formula>
    </cfRule>
    <cfRule type="expression" dxfId="133" priority="9" stopIfTrue="1">
      <formula>J8="bs"</formula>
    </cfRule>
  </conditionalFormatting>
  <dataValidations count="1">
    <dataValidation type="list" allowBlank="1" showInputMessage="1" sqref="I46 I42 K44 M40 I8 M14 K10 K18 K26 K34 M30 I12 I36 O22 I16 I32 I24 I20 I28" xr:uid="{00000000-0002-0000-0400-000000000000}">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342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indexed="42"/>
  </sheetPr>
  <dimension ref="A1:Q156"/>
  <sheetViews>
    <sheetView showGridLines="0" showZeros="0" workbookViewId="0">
      <pane ySplit="6" topLeftCell="A7" activePane="bottomLeft" state="frozen"/>
      <selection activeCell="B7" sqref="B7:O29"/>
      <selection pane="bottomLeft" activeCell="C12" sqref="C12"/>
    </sheetView>
  </sheetViews>
  <sheetFormatPr defaultRowHeight="13.2" x14ac:dyDescent="0.25"/>
  <cols>
    <col min="1" max="1" width="3.88671875" customWidth="1"/>
    <col min="2" max="2" width="13.33203125" customWidth="1"/>
    <col min="3" max="3" width="11.88671875" customWidth="1"/>
    <col min="4" max="4" width="91.6640625" style="40" bestFit="1" customWidth="1"/>
    <col min="5" max="5" width="10.6640625" style="358" customWidth="1"/>
    <col min="6" max="6" width="6.109375" style="92" hidden="1" customWidth="1"/>
    <col min="7" max="7" width="35" style="92" customWidth="1"/>
    <col min="8" max="8" width="7.6640625" style="40" customWidth="1"/>
    <col min="9" max="13" width="7.44140625" style="40" hidden="1" customWidth="1"/>
    <col min="14" max="15" width="7.44140625" style="40" customWidth="1"/>
    <col min="16" max="16" width="7.44140625" style="40" hidden="1" customWidth="1"/>
    <col min="17" max="17" width="7.44140625" style="40" customWidth="1"/>
  </cols>
  <sheetData>
    <row r="1" spans="1:17" ht="24.6" x14ac:dyDescent="0.4">
      <c r="A1" s="273" t="str">
        <f>Altalanos!$A$6</f>
        <v>Diákolimpia</v>
      </c>
      <c r="B1" s="86"/>
      <c r="C1" s="86"/>
      <c r="D1" s="269"/>
      <c r="E1" s="289" t="s">
        <v>109</v>
      </c>
      <c r="F1" s="106"/>
      <c r="G1" s="280"/>
      <c r="H1" s="87"/>
      <c r="I1" s="87"/>
      <c r="J1" s="281"/>
      <c r="K1" s="281"/>
      <c r="L1" s="281"/>
      <c r="M1" s="281"/>
      <c r="N1" s="281"/>
      <c r="O1" s="281"/>
      <c r="P1" s="281"/>
      <c r="Q1" s="282"/>
    </row>
    <row r="2" spans="1:17" ht="13.8" thickBot="1" x14ac:dyDescent="0.3">
      <c r="B2" s="88" t="s">
        <v>108</v>
      </c>
      <c r="C2" s="366" t="str">
        <f>Altalanos!$B$8</f>
        <v>5 lány B elo</v>
      </c>
      <c r="D2" s="106"/>
      <c r="E2" s="289" t="s">
        <v>91</v>
      </c>
      <c r="F2" s="93"/>
      <c r="G2" s="93"/>
      <c r="H2" s="350"/>
      <c r="I2" s="350"/>
      <c r="J2" s="87"/>
      <c r="K2" s="87"/>
      <c r="L2" s="87"/>
      <c r="M2" s="87"/>
      <c r="N2" s="100"/>
      <c r="O2" s="81"/>
      <c r="P2" s="81"/>
      <c r="Q2" s="100"/>
    </row>
    <row r="3" spans="1:17" s="2" customFormat="1" ht="13.8" thickBot="1" x14ac:dyDescent="0.3">
      <c r="A3" s="344" t="s">
        <v>107</v>
      </c>
      <c r="B3" s="348"/>
      <c r="C3" s="348"/>
      <c r="D3" s="348"/>
      <c r="E3" s="348"/>
      <c r="F3" s="348"/>
      <c r="G3" s="348"/>
      <c r="H3" s="348"/>
      <c r="I3" s="349"/>
      <c r="J3" s="101"/>
      <c r="K3" s="107"/>
      <c r="L3" s="107"/>
      <c r="M3" s="107"/>
      <c r="N3" s="321" t="s">
        <v>90</v>
      </c>
      <c r="O3" s="102"/>
      <c r="P3" s="108"/>
      <c r="Q3" s="290"/>
    </row>
    <row r="4" spans="1:17" s="2" customFormat="1" x14ac:dyDescent="0.25">
      <c r="A4" s="50" t="s">
        <v>81</v>
      </c>
      <c r="B4" s="50"/>
      <c r="C4" s="48" t="s">
        <v>78</v>
      </c>
      <c r="D4" s="50" t="s">
        <v>86</v>
      </c>
      <c r="E4" s="82"/>
      <c r="G4" s="109"/>
      <c r="H4" s="360" t="s">
        <v>87</v>
      </c>
      <c r="I4" s="354"/>
      <c r="J4" s="110"/>
      <c r="K4" s="111"/>
      <c r="L4" s="111"/>
      <c r="M4" s="111"/>
      <c r="N4" s="110"/>
      <c r="O4" s="291"/>
      <c r="P4" s="291"/>
      <c r="Q4" s="112"/>
    </row>
    <row r="5" spans="1:17" s="2" customFormat="1" ht="13.8" thickBot="1" x14ac:dyDescent="0.3">
      <c r="A5" s="283" t="str">
        <f>Altalanos!$A$10</f>
        <v>2024.05.27-06.01.</v>
      </c>
      <c r="B5" s="283"/>
      <c r="C5" s="89" t="str">
        <f>Altalanos!$C$10</f>
        <v>Balatonboglár</v>
      </c>
      <c r="D5" s="90" t="str">
        <f>Altalanos!$D$10</f>
        <v xml:space="preserve">  </v>
      </c>
      <c r="E5" s="90"/>
      <c r="F5" s="90"/>
      <c r="G5" s="90"/>
      <c r="H5" s="314" t="str">
        <f>Altalanos!$E$10</f>
        <v>Rákóczi Andrea</v>
      </c>
      <c r="I5" s="361"/>
      <c r="J5" s="113"/>
      <c r="K5" s="83"/>
      <c r="L5" s="83"/>
      <c r="M5" s="83"/>
      <c r="N5" s="113"/>
      <c r="O5" s="90"/>
      <c r="P5" s="90"/>
      <c r="Q5" s="363"/>
    </row>
    <row r="6" spans="1:17" ht="30" customHeight="1" thickBot="1" x14ac:dyDescent="0.3">
      <c r="A6" s="272" t="s">
        <v>92</v>
      </c>
      <c r="B6" s="103" t="s">
        <v>84</v>
      </c>
      <c r="C6" s="103" t="s">
        <v>85</v>
      </c>
      <c r="D6" s="103" t="s">
        <v>88</v>
      </c>
      <c r="E6" s="104" t="s">
        <v>89</v>
      </c>
      <c r="F6" s="104" t="s">
        <v>93</v>
      </c>
      <c r="G6" s="104" t="s">
        <v>146</v>
      </c>
      <c r="H6" s="351" t="s">
        <v>94</v>
      </c>
      <c r="I6" s="352"/>
      <c r="J6" s="275" t="s">
        <v>73</v>
      </c>
      <c r="K6" s="105" t="s">
        <v>71</v>
      </c>
      <c r="L6" s="277" t="s">
        <v>1</v>
      </c>
      <c r="M6" s="251" t="s">
        <v>72</v>
      </c>
      <c r="N6" s="305" t="s">
        <v>106</v>
      </c>
      <c r="O6" s="287" t="s">
        <v>95</v>
      </c>
      <c r="P6" s="288" t="s">
        <v>2</v>
      </c>
      <c r="Q6" s="104" t="s">
        <v>96</v>
      </c>
    </row>
    <row r="7" spans="1:17" s="11" customFormat="1" ht="18.899999999999999" customHeight="1" x14ac:dyDescent="0.3">
      <c r="A7" s="279">
        <v>1</v>
      </c>
      <c r="B7" s="371" t="s">
        <v>346</v>
      </c>
      <c r="C7" s="368" t="s">
        <v>347</v>
      </c>
      <c r="D7" s="369" t="s">
        <v>348</v>
      </c>
      <c r="E7" s="292"/>
      <c r="F7" s="345"/>
      <c r="G7" s="346"/>
      <c r="H7" s="96"/>
      <c r="I7" s="96"/>
      <c r="J7" s="276"/>
      <c r="K7" s="274"/>
      <c r="L7" s="278"/>
      <c r="M7" s="274"/>
      <c r="N7" s="270"/>
      <c r="O7" s="96"/>
      <c r="P7" s="114"/>
      <c r="Q7" s="97"/>
    </row>
    <row r="8" spans="1:17" s="11" customFormat="1" ht="18.899999999999999" customHeight="1" x14ac:dyDescent="0.3">
      <c r="A8" s="279">
        <v>2</v>
      </c>
      <c r="B8" s="368" t="s">
        <v>349</v>
      </c>
      <c r="C8" s="368" t="s">
        <v>347</v>
      </c>
      <c r="D8" s="369" t="s">
        <v>350</v>
      </c>
      <c r="E8" s="292"/>
      <c r="F8" s="347"/>
      <c r="G8" s="312"/>
      <c r="H8" s="96"/>
      <c r="I8" s="96"/>
      <c r="J8" s="276"/>
      <c r="K8" s="274"/>
      <c r="L8" s="278"/>
      <c r="M8" s="274"/>
      <c r="N8" s="270"/>
      <c r="O8" s="96"/>
      <c r="P8" s="114"/>
      <c r="Q8" s="97"/>
    </row>
    <row r="9" spans="1:17" s="11" customFormat="1" ht="18.899999999999999" customHeight="1" x14ac:dyDescent="0.3">
      <c r="A9" s="279">
        <v>3</v>
      </c>
      <c r="B9" s="368" t="s">
        <v>351</v>
      </c>
      <c r="C9" s="368" t="s">
        <v>327</v>
      </c>
      <c r="D9" s="368" t="s">
        <v>352</v>
      </c>
      <c r="E9" s="292"/>
      <c r="F9" s="347"/>
      <c r="G9" s="312"/>
      <c r="H9" s="96"/>
      <c r="I9" s="96"/>
      <c r="J9" s="276"/>
      <c r="K9" s="274"/>
      <c r="L9" s="278"/>
      <c r="M9" s="274"/>
      <c r="N9" s="270"/>
      <c r="O9" s="96"/>
      <c r="P9" s="356"/>
      <c r="Q9" s="306"/>
    </row>
    <row r="10" spans="1:17" s="11" customFormat="1" ht="18.899999999999999" customHeight="1" x14ac:dyDescent="0.3">
      <c r="A10" s="279">
        <v>4</v>
      </c>
      <c r="B10" s="368" t="s">
        <v>353</v>
      </c>
      <c r="C10" s="368" t="s">
        <v>354</v>
      </c>
      <c r="D10" s="368" t="s">
        <v>170</v>
      </c>
      <c r="E10" s="292"/>
      <c r="F10" s="347"/>
      <c r="G10" s="312"/>
      <c r="H10" s="96"/>
      <c r="I10" s="96"/>
      <c r="J10" s="276"/>
      <c r="K10" s="274"/>
      <c r="L10" s="278"/>
      <c r="M10" s="274"/>
      <c r="N10" s="270"/>
      <c r="O10" s="96"/>
      <c r="P10" s="355"/>
      <c r="Q10" s="353"/>
    </row>
    <row r="11" spans="1:17" s="11" customFormat="1" ht="18.899999999999999" customHeight="1" x14ac:dyDescent="0.3">
      <c r="A11" s="279">
        <v>5</v>
      </c>
      <c r="B11" s="368" t="s">
        <v>355</v>
      </c>
      <c r="C11" s="405" t="s">
        <v>319</v>
      </c>
      <c r="D11" s="368" t="s">
        <v>356</v>
      </c>
      <c r="E11" s="292"/>
      <c r="F11" s="347"/>
      <c r="G11" s="312"/>
      <c r="H11" s="96"/>
      <c r="I11" s="96"/>
      <c r="J11" s="276"/>
      <c r="K11" s="274"/>
      <c r="L11" s="278"/>
      <c r="M11" s="274"/>
      <c r="N11" s="270"/>
      <c r="O11" s="96"/>
      <c r="P11" s="355"/>
      <c r="Q11" s="353"/>
    </row>
    <row r="12" spans="1:17" s="11" customFormat="1" ht="18.899999999999999" customHeight="1" x14ac:dyDescent="0.3">
      <c r="A12" s="279">
        <v>6</v>
      </c>
      <c r="B12" s="368" t="s">
        <v>357</v>
      </c>
      <c r="C12" s="368" t="s">
        <v>358</v>
      </c>
      <c r="D12" s="368" t="s">
        <v>356</v>
      </c>
      <c r="E12" s="292"/>
      <c r="F12" s="347"/>
      <c r="G12" s="312"/>
      <c r="H12" s="96"/>
      <c r="I12" s="96"/>
      <c r="J12" s="276"/>
      <c r="K12" s="274"/>
      <c r="L12" s="278"/>
      <c r="M12" s="274"/>
      <c r="N12" s="270"/>
      <c r="O12" s="96"/>
      <c r="P12" s="355"/>
      <c r="Q12" s="353"/>
    </row>
    <row r="13" spans="1:17" s="11" customFormat="1" ht="18.899999999999999" customHeight="1" x14ac:dyDescent="0.3">
      <c r="A13" s="279">
        <v>7</v>
      </c>
      <c r="B13" s="368" t="s">
        <v>359</v>
      </c>
      <c r="C13" s="368" t="s">
        <v>360</v>
      </c>
      <c r="D13" s="377" t="s">
        <v>312</v>
      </c>
      <c r="E13" s="292"/>
      <c r="F13" s="347"/>
      <c r="G13" s="312"/>
      <c r="H13" s="96"/>
      <c r="I13" s="96"/>
      <c r="J13" s="276"/>
      <c r="K13" s="274"/>
      <c r="L13" s="278"/>
      <c r="M13" s="274"/>
      <c r="N13" s="270"/>
      <c r="O13" s="96"/>
      <c r="P13" s="355"/>
      <c r="Q13" s="353"/>
    </row>
    <row r="14" spans="1:17" s="11" customFormat="1" ht="18.899999999999999" customHeight="1" x14ac:dyDescent="0.3">
      <c r="A14" s="279">
        <v>8</v>
      </c>
      <c r="B14" s="368" t="s">
        <v>361</v>
      </c>
      <c r="C14" s="368" t="s">
        <v>347</v>
      </c>
      <c r="D14" s="377" t="s">
        <v>362</v>
      </c>
      <c r="E14" s="292"/>
      <c r="F14" s="347"/>
      <c r="G14" s="312"/>
      <c r="H14" s="96"/>
      <c r="I14" s="96"/>
      <c r="J14" s="276"/>
      <c r="K14" s="274"/>
      <c r="L14" s="278"/>
      <c r="M14" s="274"/>
      <c r="N14" s="270"/>
      <c r="O14" s="96"/>
      <c r="P14" s="355"/>
      <c r="Q14" s="353"/>
    </row>
    <row r="15" spans="1:17" s="11" customFormat="1" ht="18.899999999999999" customHeight="1" x14ac:dyDescent="0.3">
      <c r="A15" s="279">
        <v>9</v>
      </c>
      <c r="B15" s="368" t="s">
        <v>363</v>
      </c>
      <c r="C15" s="368" t="s">
        <v>364</v>
      </c>
      <c r="D15" s="369" t="s">
        <v>162</v>
      </c>
      <c r="E15" s="292"/>
      <c r="F15" s="97"/>
      <c r="G15" s="97"/>
      <c r="H15" s="96"/>
      <c r="I15" s="96"/>
      <c r="J15" s="276"/>
      <c r="K15" s="274"/>
      <c r="L15" s="278"/>
      <c r="M15" s="311"/>
      <c r="N15" s="270"/>
      <c r="O15" s="96"/>
      <c r="P15" s="97"/>
      <c r="Q15" s="97"/>
    </row>
    <row r="16" spans="1:17" s="11" customFormat="1" ht="18.899999999999999" customHeight="1" x14ac:dyDescent="0.3">
      <c r="A16" s="279">
        <v>10</v>
      </c>
      <c r="B16" s="368" t="s">
        <v>315</v>
      </c>
      <c r="C16" s="368" t="s">
        <v>365</v>
      </c>
      <c r="D16" s="369" t="s">
        <v>298</v>
      </c>
      <c r="E16" s="292"/>
      <c r="F16" s="97"/>
      <c r="G16" s="97"/>
      <c r="H16" s="96"/>
      <c r="I16" s="96"/>
      <c r="J16" s="276"/>
      <c r="K16" s="274"/>
      <c r="L16" s="278"/>
      <c r="M16" s="311"/>
      <c r="N16" s="270"/>
      <c r="O16" s="96"/>
      <c r="P16" s="114"/>
      <c r="Q16" s="97"/>
    </row>
    <row r="17" spans="1:17" s="11" customFormat="1" ht="18.899999999999999" customHeight="1" x14ac:dyDescent="0.3">
      <c r="A17" s="279">
        <v>11</v>
      </c>
      <c r="B17" s="368" t="s">
        <v>182</v>
      </c>
      <c r="C17" s="368" t="s">
        <v>366</v>
      </c>
      <c r="D17" s="372" t="s">
        <v>184</v>
      </c>
      <c r="E17" s="292"/>
      <c r="F17" s="97"/>
      <c r="G17" s="97"/>
      <c r="H17" s="96"/>
      <c r="I17" s="96"/>
      <c r="J17" s="276"/>
      <c r="K17" s="274"/>
      <c r="L17" s="278"/>
      <c r="M17" s="311"/>
      <c r="N17" s="270"/>
      <c r="O17" s="96"/>
      <c r="P17" s="114"/>
      <c r="Q17" s="97"/>
    </row>
    <row r="18" spans="1:17" s="11" customFormat="1" ht="18.899999999999999" customHeight="1" x14ac:dyDescent="0.3">
      <c r="A18" s="279">
        <v>12</v>
      </c>
      <c r="B18" s="368" t="s">
        <v>367</v>
      </c>
      <c r="C18" s="368" t="s">
        <v>368</v>
      </c>
      <c r="D18" s="368" t="s">
        <v>369</v>
      </c>
      <c r="E18" s="292"/>
      <c r="F18" s="97"/>
      <c r="G18" s="97"/>
      <c r="H18" s="96"/>
      <c r="I18" s="96"/>
      <c r="J18" s="276"/>
      <c r="K18" s="274"/>
      <c r="L18" s="278"/>
      <c r="M18" s="311"/>
      <c r="N18" s="270"/>
      <c r="O18" s="96"/>
      <c r="P18" s="114"/>
      <c r="Q18" s="97"/>
    </row>
    <row r="19" spans="1:17" s="11" customFormat="1" ht="18.899999999999999" customHeight="1" x14ac:dyDescent="0.3">
      <c r="A19" s="279">
        <v>13</v>
      </c>
      <c r="B19" s="378" t="s">
        <v>370</v>
      </c>
      <c r="C19" s="378" t="s">
        <v>371</v>
      </c>
      <c r="D19" s="378" t="s">
        <v>251</v>
      </c>
      <c r="E19" s="292"/>
      <c r="F19" s="97"/>
      <c r="G19" s="97"/>
      <c r="H19" s="96"/>
      <c r="I19" s="96"/>
      <c r="J19" s="276"/>
      <c r="K19" s="274"/>
      <c r="L19" s="278"/>
      <c r="M19" s="311"/>
      <c r="N19" s="270"/>
      <c r="O19" s="96"/>
      <c r="P19" s="114"/>
      <c r="Q19" s="97"/>
    </row>
    <row r="20" spans="1:17" s="11" customFormat="1" ht="18.899999999999999" customHeight="1" x14ac:dyDescent="0.3">
      <c r="A20" s="279">
        <v>14</v>
      </c>
      <c r="B20" s="378" t="s">
        <v>189</v>
      </c>
      <c r="C20" s="378" t="s">
        <v>372</v>
      </c>
      <c r="D20" s="378" t="s">
        <v>373</v>
      </c>
      <c r="E20" s="292"/>
      <c r="F20" s="97"/>
      <c r="G20" s="97"/>
      <c r="H20" s="96"/>
      <c r="I20" s="96"/>
      <c r="J20" s="276"/>
      <c r="K20" s="274"/>
      <c r="L20" s="278"/>
      <c r="M20" s="311"/>
      <c r="N20" s="270"/>
      <c r="O20" s="96"/>
      <c r="P20" s="114"/>
      <c r="Q20" s="97"/>
    </row>
    <row r="21" spans="1:17" s="11" customFormat="1" ht="18.899999999999999" customHeight="1" x14ac:dyDescent="0.25">
      <c r="A21" s="279">
        <v>15</v>
      </c>
      <c r="B21" s="379" t="s">
        <v>245</v>
      </c>
      <c r="C21" s="379" t="s">
        <v>374</v>
      </c>
      <c r="D21" s="379" t="s">
        <v>375</v>
      </c>
      <c r="E21" s="292"/>
      <c r="F21" s="97"/>
      <c r="G21" s="97"/>
      <c r="H21" s="96"/>
      <c r="I21" s="96"/>
      <c r="J21" s="276"/>
      <c r="K21" s="274"/>
      <c r="L21" s="278"/>
      <c r="M21" s="311"/>
      <c r="N21" s="270"/>
      <c r="O21" s="96"/>
      <c r="P21" s="114"/>
      <c r="Q21" s="97"/>
    </row>
    <row r="22" spans="1:17" s="11" customFormat="1" ht="18.899999999999999" customHeight="1" x14ac:dyDescent="0.25">
      <c r="A22" s="279">
        <v>16</v>
      </c>
      <c r="B22" s="379" t="s">
        <v>376</v>
      </c>
      <c r="C22" s="379" t="s">
        <v>377</v>
      </c>
      <c r="D22" s="379" t="s">
        <v>378</v>
      </c>
      <c r="E22" s="292"/>
      <c r="F22" s="97"/>
      <c r="G22" s="97"/>
      <c r="H22" s="96"/>
      <c r="I22" s="96"/>
      <c r="J22" s="276"/>
      <c r="K22" s="274"/>
      <c r="L22" s="278"/>
      <c r="M22" s="311"/>
      <c r="N22" s="270"/>
      <c r="O22" s="96"/>
      <c r="P22" s="114"/>
      <c r="Q22" s="97"/>
    </row>
    <row r="23" spans="1:17" s="11" customFormat="1" ht="18.899999999999999" customHeight="1" x14ac:dyDescent="0.25">
      <c r="A23" s="279">
        <v>17</v>
      </c>
      <c r="B23" s="373" t="s">
        <v>270</v>
      </c>
      <c r="C23" s="373" t="s">
        <v>379</v>
      </c>
      <c r="D23" s="374" t="s">
        <v>266</v>
      </c>
      <c r="E23" s="292"/>
      <c r="F23" s="97"/>
      <c r="G23" s="97"/>
      <c r="H23" s="96"/>
      <c r="I23" s="96"/>
      <c r="J23" s="276"/>
      <c r="K23" s="274"/>
      <c r="L23" s="278"/>
      <c r="M23" s="311"/>
      <c r="N23" s="270"/>
      <c r="O23" s="96"/>
      <c r="P23" s="114"/>
      <c r="Q23" s="97"/>
    </row>
    <row r="24" spans="1:17" s="11" customFormat="1" ht="18.899999999999999" customHeight="1" x14ac:dyDescent="0.25">
      <c r="A24" s="279">
        <v>18</v>
      </c>
      <c r="B24" s="373" t="s">
        <v>380</v>
      </c>
      <c r="C24" s="373" t="s">
        <v>381</v>
      </c>
      <c r="D24" s="374" t="s">
        <v>191</v>
      </c>
      <c r="E24" s="292"/>
      <c r="F24" s="97"/>
      <c r="G24" s="97"/>
      <c r="H24" s="96"/>
      <c r="I24" s="96"/>
      <c r="J24" s="276"/>
      <c r="K24" s="274"/>
      <c r="L24" s="278"/>
      <c r="M24" s="311"/>
      <c r="N24" s="270"/>
      <c r="O24" s="96"/>
      <c r="P24" s="114"/>
      <c r="Q24" s="97"/>
    </row>
    <row r="25" spans="1:17" s="11" customFormat="1" ht="18.899999999999999" customHeight="1" x14ac:dyDescent="0.3">
      <c r="A25" s="279">
        <v>19</v>
      </c>
      <c r="B25" s="368" t="s">
        <v>382</v>
      </c>
      <c r="C25" s="368" t="s">
        <v>383</v>
      </c>
      <c r="D25" s="368" t="s">
        <v>384</v>
      </c>
      <c r="E25" s="292"/>
      <c r="F25" s="97"/>
      <c r="G25" s="97"/>
      <c r="H25" s="96"/>
      <c r="I25" s="96"/>
      <c r="J25" s="276"/>
      <c r="K25" s="274"/>
      <c r="L25" s="278"/>
      <c r="M25" s="311"/>
      <c r="N25" s="270"/>
      <c r="O25" s="96"/>
      <c r="P25" s="114"/>
      <c r="Q25" s="97"/>
    </row>
    <row r="26" spans="1:17" s="11" customFormat="1" ht="18.899999999999999" customHeight="1" x14ac:dyDescent="0.3">
      <c r="A26" s="279">
        <v>20</v>
      </c>
      <c r="B26" s="368" t="s">
        <v>385</v>
      </c>
      <c r="C26" s="368" t="s">
        <v>302</v>
      </c>
      <c r="D26" s="368" t="s">
        <v>386</v>
      </c>
      <c r="E26" s="292"/>
      <c r="F26" s="97"/>
      <c r="G26" s="97"/>
      <c r="H26" s="96"/>
      <c r="I26" s="96"/>
      <c r="J26" s="276"/>
      <c r="K26" s="274"/>
      <c r="L26" s="278"/>
      <c r="M26" s="311"/>
      <c r="N26" s="270"/>
      <c r="O26" s="96"/>
      <c r="P26" s="114"/>
      <c r="Q26" s="97"/>
    </row>
    <row r="27" spans="1:17" s="11" customFormat="1" ht="18.899999999999999" customHeight="1" x14ac:dyDescent="0.3">
      <c r="A27" s="279">
        <v>21</v>
      </c>
      <c r="B27" s="381" t="s">
        <v>249</v>
      </c>
      <c r="C27" s="381" t="s">
        <v>387</v>
      </c>
      <c r="D27" s="382" t="s">
        <v>388</v>
      </c>
      <c r="E27" s="292"/>
      <c r="F27" s="97"/>
      <c r="G27" s="97"/>
      <c r="H27" s="96"/>
      <c r="I27" s="96"/>
      <c r="J27" s="276"/>
      <c r="K27" s="274"/>
      <c r="L27" s="278"/>
      <c r="M27" s="311"/>
      <c r="N27" s="270"/>
      <c r="O27" s="96"/>
      <c r="P27" s="114"/>
      <c r="Q27" s="97"/>
    </row>
    <row r="28" spans="1:17" s="11" customFormat="1" ht="18.899999999999999" customHeight="1" x14ac:dyDescent="0.3">
      <c r="A28" s="279">
        <v>22</v>
      </c>
      <c r="B28" s="368" t="s">
        <v>389</v>
      </c>
      <c r="C28" s="368" t="s">
        <v>324</v>
      </c>
      <c r="D28" s="368" t="s">
        <v>390</v>
      </c>
      <c r="E28" s="364"/>
      <c r="F28" s="362"/>
      <c r="G28" s="306"/>
      <c r="H28" s="96"/>
      <c r="I28" s="96"/>
      <c r="J28" s="276"/>
      <c r="K28" s="274"/>
      <c r="L28" s="278"/>
      <c r="M28" s="311"/>
      <c r="N28" s="270"/>
      <c r="O28" s="96"/>
      <c r="P28" s="114"/>
      <c r="Q28" s="97"/>
    </row>
    <row r="29" spans="1:17" s="11" customFormat="1" ht="18.899999999999999" customHeight="1" x14ac:dyDescent="0.3">
      <c r="A29" s="279">
        <v>23</v>
      </c>
      <c r="B29" s="368" t="s">
        <v>391</v>
      </c>
      <c r="C29" s="368" t="s">
        <v>392</v>
      </c>
      <c r="D29" s="368" t="s">
        <v>390</v>
      </c>
      <c r="E29" s="365"/>
      <c r="F29" s="97"/>
      <c r="G29" s="97"/>
      <c r="H29" s="96"/>
      <c r="I29" s="96"/>
      <c r="J29" s="276"/>
      <c r="K29" s="274"/>
      <c r="L29" s="278"/>
      <c r="M29" s="311"/>
      <c r="N29" s="270"/>
      <c r="O29" s="96"/>
      <c r="P29" s="114"/>
      <c r="Q29" s="97"/>
    </row>
    <row r="30" spans="1:17" s="11" customFormat="1" ht="18.899999999999999" customHeight="1" x14ac:dyDescent="0.3">
      <c r="A30" s="279">
        <v>24</v>
      </c>
      <c r="B30" s="368" t="s">
        <v>393</v>
      </c>
      <c r="C30" s="368" t="s">
        <v>394</v>
      </c>
      <c r="D30" s="368" t="s">
        <v>395</v>
      </c>
      <c r="E30" s="292"/>
      <c r="F30" s="97"/>
      <c r="G30" s="97"/>
      <c r="H30" s="96"/>
      <c r="I30" s="96"/>
      <c r="J30" s="276"/>
      <c r="K30" s="274"/>
      <c r="L30" s="278"/>
      <c r="M30" s="311"/>
      <c r="N30" s="270"/>
      <c r="O30" s="96"/>
      <c r="P30" s="114"/>
      <c r="Q30" s="97"/>
    </row>
    <row r="31" spans="1:17" s="11" customFormat="1" ht="18.899999999999999" customHeight="1" x14ac:dyDescent="0.3">
      <c r="A31" s="279">
        <v>25</v>
      </c>
      <c r="B31" s="368" t="s">
        <v>396</v>
      </c>
      <c r="C31" s="368" t="s">
        <v>372</v>
      </c>
      <c r="D31" s="368" t="s">
        <v>397</v>
      </c>
      <c r="E31" s="292"/>
      <c r="F31" s="97"/>
      <c r="G31" s="97"/>
      <c r="H31" s="96"/>
      <c r="I31" s="96"/>
      <c r="J31" s="276"/>
      <c r="K31" s="274"/>
      <c r="L31" s="278"/>
      <c r="M31" s="311"/>
      <c r="N31" s="270"/>
      <c r="O31" s="96"/>
      <c r="P31" s="114"/>
      <c r="Q31" s="97"/>
    </row>
    <row r="32" spans="1:17" s="11" customFormat="1" ht="18.899999999999999" customHeight="1" x14ac:dyDescent="0.3">
      <c r="A32" s="279">
        <v>26</v>
      </c>
      <c r="B32" s="368" t="s">
        <v>398</v>
      </c>
      <c r="C32" s="368" t="s">
        <v>399</v>
      </c>
      <c r="D32" s="368" t="s">
        <v>400</v>
      </c>
      <c r="E32" s="359"/>
      <c r="F32" s="97"/>
      <c r="G32" s="97"/>
      <c r="H32" s="96"/>
      <c r="I32" s="96"/>
      <c r="J32" s="276"/>
      <c r="K32" s="274"/>
      <c r="L32" s="278"/>
      <c r="M32" s="311"/>
      <c r="N32" s="270"/>
      <c r="O32" s="96"/>
      <c r="P32" s="114"/>
      <c r="Q32" s="97"/>
    </row>
    <row r="33" spans="1:17" s="11" customFormat="1" ht="18.899999999999999" customHeight="1" x14ac:dyDescent="0.3">
      <c r="A33" s="279">
        <v>27</v>
      </c>
      <c r="B33" s="368" t="s">
        <v>401</v>
      </c>
      <c r="C33" s="368" t="s">
        <v>381</v>
      </c>
      <c r="D33" s="368" t="s">
        <v>402</v>
      </c>
      <c r="E33" s="292"/>
      <c r="F33" s="97"/>
      <c r="G33" s="97"/>
      <c r="H33" s="96"/>
      <c r="I33" s="96"/>
      <c r="J33" s="276"/>
      <c r="K33" s="274"/>
      <c r="L33" s="278"/>
      <c r="M33" s="311"/>
      <c r="N33" s="270"/>
      <c r="O33" s="96"/>
      <c r="P33" s="114"/>
      <c r="Q33" s="97"/>
    </row>
    <row r="34" spans="1:17" s="11" customFormat="1" ht="18.899999999999999" customHeight="1" x14ac:dyDescent="0.3">
      <c r="A34" s="279">
        <v>28</v>
      </c>
      <c r="B34" s="376" t="s">
        <v>403</v>
      </c>
      <c r="C34" s="368" t="s">
        <v>404</v>
      </c>
      <c r="D34" s="369" t="s">
        <v>405</v>
      </c>
      <c r="E34" s="292"/>
      <c r="F34" s="97"/>
      <c r="G34" s="97"/>
      <c r="H34" s="96"/>
      <c r="I34" s="96"/>
      <c r="J34" s="276"/>
      <c r="K34" s="274"/>
      <c r="L34" s="278"/>
      <c r="M34" s="311"/>
      <c r="N34" s="270"/>
      <c r="O34" s="96"/>
      <c r="P34" s="114"/>
      <c r="Q34" s="97"/>
    </row>
    <row r="35" spans="1:17" s="11" customFormat="1" ht="18.899999999999999" customHeight="1" x14ac:dyDescent="0.3">
      <c r="A35" s="279">
        <v>29</v>
      </c>
      <c r="B35" s="376" t="s">
        <v>406</v>
      </c>
      <c r="C35" s="368" t="s">
        <v>407</v>
      </c>
      <c r="D35" s="369" t="s">
        <v>207</v>
      </c>
      <c r="E35" s="292"/>
      <c r="F35" s="97"/>
      <c r="G35" s="97"/>
      <c r="H35" s="96"/>
      <c r="I35" s="96"/>
      <c r="J35" s="276"/>
      <c r="K35" s="274"/>
      <c r="L35" s="278"/>
      <c r="M35" s="311"/>
      <c r="N35" s="270"/>
      <c r="O35" s="96"/>
      <c r="P35" s="114"/>
      <c r="Q35" s="97"/>
    </row>
    <row r="36" spans="1:17" s="11" customFormat="1" ht="18.899999999999999" customHeight="1" x14ac:dyDescent="0.3">
      <c r="A36" s="279">
        <v>30</v>
      </c>
      <c r="B36" s="368" t="s">
        <v>408</v>
      </c>
      <c r="C36" s="368" t="s">
        <v>409</v>
      </c>
      <c r="D36" s="368" t="s">
        <v>294</v>
      </c>
      <c r="E36" s="292"/>
      <c r="F36" s="97"/>
      <c r="G36" s="97"/>
      <c r="H36" s="96"/>
      <c r="I36" s="96"/>
      <c r="J36" s="276"/>
      <c r="K36" s="274"/>
      <c r="L36" s="278"/>
      <c r="M36" s="311"/>
      <c r="N36" s="270"/>
      <c r="O36" s="96"/>
      <c r="P36" s="114"/>
      <c r="Q36" s="97"/>
    </row>
    <row r="37" spans="1:17" s="11" customFormat="1" ht="18.899999999999999" customHeight="1" x14ac:dyDescent="0.3">
      <c r="A37" s="279">
        <v>31</v>
      </c>
      <c r="B37" s="368" t="s">
        <v>410</v>
      </c>
      <c r="C37" s="368" t="s">
        <v>411</v>
      </c>
      <c r="D37" s="368" t="s">
        <v>412</v>
      </c>
      <c r="E37" s="292"/>
      <c r="F37" s="97"/>
      <c r="G37" s="97"/>
      <c r="H37" s="96"/>
      <c r="I37" s="96"/>
      <c r="J37" s="276"/>
      <c r="K37" s="274"/>
      <c r="L37" s="278"/>
      <c r="M37" s="311"/>
      <c r="N37" s="270"/>
      <c r="O37" s="96"/>
      <c r="P37" s="114"/>
      <c r="Q37" s="97"/>
    </row>
    <row r="38" spans="1:17" s="11" customFormat="1" ht="18.899999999999999" customHeight="1" x14ac:dyDescent="0.3">
      <c r="A38" s="279">
        <v>32</v>
      </c>
      <c r="B38" s="368" t="s">
        <v>315</v>
      </c>
      <c r="C38" s="368" t="s">
        <v>413</v>
      </c>
      <c r="D38" s="377" t="s">
        <v>414</v>
      </c>
      <c r="E38" s="292"/>
      <c r="F38" s="97"/>
      <c r="G38" s="97"/>
      <c r="H38" s="347"/>
      <c r="I38" s="312"/>
      <c r="J38" s="276"/>
      <c r="K38" s="274"/>
      <c r="L38" s="278"/>
      <c r="M38" s="311"/>
      <c r="N38" s="270"/>
      <c r="O38" s="97"/>
      <c r="P38" s="114"/>
      <c r="Q38" s="97"/>
    </row>
    <row r="39" spans="1:17" s="11" customFormat="1" ht="18.899999999999999" customHeight="1" x14ac:dyDescent="0.3">
      <c r="A39" s="279">
        <v>33</v>
      </c>
      <c r="B39" s="368" t="s">
        <v>415</v>
      </c>
      <c r="C39" s="368" t="s">
        <v>416</v>
      </c>
      <c r="D39" s="377" t="s">
        <v>417</v>
      </c>
      <c r="E39" s="292"/>
      <c r="F39" s="97"/>
      <c r="G39" s="97"/>
      <c r="H39" s="347"/>
      <c r="I39" s="312"/>
      <c r="J39" s="276"/>
      <c r="K39" s="274"/>
      <c r="L39" s="278"/>
      <c r="M39" s="311"/>
      <c r="N39" s="306"/>
      <c r="O39" s="97"/>
      <c r="P39" s="114"/>
      <c r="Q39" s="97"/>
    </row>
    <row r="40" spans="1:17" s="11" customFormat="1" ht="18.899999999999999" customHeight="1" x14ac:dyDescent="0.25">
      <c r="A40" s="279">
        <v>34</v>
      </c>
      <c r="B40" s="95"/>
      <c r="C40" s="95"/>
      <c r="D40" s="96"/>
      <c r="E40" s="292"/>
      <c r="F40" s="97"/>
      <c r="G40" s="97"/>
      <c r="H40" s="347"/>
      <c r="I40" s="312"/>
      <c r="J40" s="276" t="e">
        <f>IF(AND(Q40="",#REF!&gt;0,#REF!&lt;5),K40,)</f>
        <v>#REF!</v>
      </c>
      <c r="K40" s="274" t="str">
        <f>IF(D40="","ZZZ9",IF(AND(#REF!&gt;0,#REF!&lt;5),D40&amp;#REF!,D40&amp;"9"))</f>
        <v>ZZZ9</v>
      </c>
      <c r="L40" s="278">
        <f t="shared" ref="L40:L103" si="0">IF(Q40="",999,Q40)</f>
        <v>999</v>
      </c>
      <c r="M40" s="311">
        <f t="shared" ref="M40:M103" si="1">IF(P40=999,999,1)</f>
        <v>999</v>
      </c>
      <c r="N40" s="306"/>
      <c r="O40" s="97"/>
      <c r="P40" s="114">
        <f t="shared" ref="P40:P103" si="2">IF(N40="DA",1,IF(N40="WC",2,IF(N40="SE",3,IF(N40="Q",4,IF(N40="LL",5,999)))))</f>
        <v>999</v>
      </c>
      <c r="Q40" s="97"/>
    </row>
    <row r="41" spans="1:17" s="11" customFormat="1" ht="18.899999999999999" customHeight="1" x14ac:dyDescent="0.25">
      <c r="A41" s="279">
        <v>35</v>
      </c>
      <c r="B41" s="95"/>
      <c r="C41" s="95"/>
      <c r="D41" s="96"/>
      <c r="E41" s="292"/>
      <c r="F41" s="97"/>
      <c r="G41" s="97"/>
      <c r="H41" s="347"/>
      <c r="I41" s="312"/>
      <c r="J41" s="276" t="e">
        <f>IF(AND(Q41="",#REF!&gt;0,#REF!&lt;5),K41,)</f>
        <v>#REF!</v>
      </c>
      <c r="K41" s="274" t="str">
        <f>IF(D41="","ZZZ9",IF(AND(#REF!&gt;0,#REF!&lt;5),D41&amp;#REF!,D41&amp;"9"))</f>
        <v>ZZZ9</v>
      </c>
      <c r="L41" s="278">
        <f t="shared" si="0"/>
        <v>999</v>
      </c>
      <c r="M41" s="311">
        <f t="shared" si="1"/>
        <v>999</v>
      </c>
      <c r="N41" s="306"/>
      <c r="O41" s="97"/>
      <c r="P41" s="114">
        <f t="shared" si="2"/>
        <v>999</v>
      </c>
      <c r="Q41" s="97"/>
    </row>
    <row r="42" spans="1:17" s="11" customFormat="1" ht="18.899999999999999" customHeight="1" x14ac:dyDescent="0.25">
      <c r="A42" s="279">
        <v>36</v>
      </c>
      <c r="B42" s="95"/>
      <c r="C42" s="95"/>
      <c r="D42" s="96"/>
      <c r="E42" s="292"/>
      <c r="F42" s="97"/>
      <c r="G42" s="97"/>
      <c r="H42" s="347"/>
      <c r="I42" s="312"/>
      <c r="J42" s="276" t="e">
        <f>IF(AND(Q42="",#REF!&gt;0,#REF!&lt;5),K42,)</f>
        <v>#REF!</v>
      </c>
      <c r="K42" s="274" t="str">
        <f>IF(D42="","ZZZ9",IF(AND(#REF!&gt;0,#REF!&lt;5),D42&amp;#REF!,D42&amp;"9"))</f>
        <v>ZZZ9</v>
      </c>
      <c r="L42" s="278">
        <f t="shared" si="0"/>
        <v>999</v>
      </c>
      <c r="M42" s="311">
        <f t="shared" si="1"/>
        <v>999</v>
      </c>
      <c r="N42" s="306"/>
      <c r="O42" s="97"/>
      <c r="P42" s="114">
        <f t="shared" si="2"/>
        <v>999</v>
      </c>
      <c r="Q42" s="97"/>
    </row>
    <row r="43" spans="1:17" s="11" customFormat="1" ht="18.899999999999999" customHeight="1" x14ac:dyDescent="0.25">
      <c r="A43" s="279">
        <v>37</v>
      </c>
      <c r="B43" s="95"/>
      <c r="C43" s="95"/>
      <c r="D43" s="96"/>
      <c r="E43" s="292"/>
      <c r="F43" s="97"/>
      <c r="G43" s="97"/>
      <c r="H43" s="347"/>
      <c r="I43" s="312"/>
      <c r="J43" s="276" t="e">
        <f>IF(AND(Q43="",#REF!&gt;0,#REF!&lt;5),K43,)</f>
        <v>#REF!</v>
      </c>
      <c r="K43" s="274" t="str">
        <f>IF(D43="","ZZZ9",IF(AND(#REF!&gt;0,#REF!&lt;5),D43&amp;#REF!,D43&amp;"9"))</f>
        <v>ZZZ9</v>
      </c>
      <c r="L43" s="278">
        <f t="shared" si="0"/>
        <v>999</v>
      </c>
      <c r="M43" s="311">
        <f t="shared" si="1"/>
        <v>999</v>
      </c>
      <c r="N43" s="306"/>
      <c r="O43" s="97"/>
      <c r="P43" s="114">
        <f t="shared" si="2"/>
        <v>999</v>
      </c>
      <c r="Q43" s="97"/>
    </row>
    <row r="44" spans="1:17" s="11" customFormat="1" ht="18.899999999999999" customHeight="1" x14ac:dyDescent="0.25">
      <c r="A44" s="279">
        <v>38</v>
      </c>
      <c r="B44" s="95"/>
      <c r="C44" s="95"/>
      <c r="D44" s="96"/>
      <c r="E44" s="292"/>
      <c r="F44" s="97"/>
      <c r="G44" s="97"/>
      <c r="H44" s="347"/>
      <c r="I44" s="312"/>
      <c r="J44" s="276" t="e">
        <f>IF(AND(Q44="",#REF!&gt;0,#REF!&lt;5),K44,)</f>
        <v>#REF!</v>
      </c>
      <c r="K44" s="274" t="str">
        <f>IF(D44="","ZZZ9",IF(AND(#REF!&gt;0,#REF!&lt;5),D44&amp;#REF!,D44&amp;"9"))</f>
        <v>ZZZ9</v>
      </c>
      <c r="L44" s="278">
        <f t="shared" si="0"/>
        <v>999</v>
      </c>
      <c r="M44" s="311">
        <f t="shared" si="1"/>
        <v>999</v>
      </c>
      <c r="N44" s="306"/>
      <c r="O44" s="97"/>
      <c r="P44" s="114">
        <f t="shared" si="2"/>
        <v>999</v>
      </c>
      <c r="Q44" s="97"/>
    </row>
    <row r="45" spans="1:17" s="11" customFormat="1" ht="18.899999999999999" customHeight="1" x14ac:dyDescent="0.25">
      <c r="A45" s="279">
        <v>39</v>
      </c>
      <c r="B45" s="95"/>
      <c r="C45" s="95"/>
      <c r="D45" s="96"/>
      <c r="E45" s="292"/>
      <c r="F45" s="97"/>
      <c r="G45" s="97"/>
      <c r="H45" s="347"/>
      <c r="I45" s="312"/>
      <c r="J45" s="276" t="e">
        <f>IF(AND(Q45="",#REF!&gt;0,#REF!&lt;5),K45,)</f>
        <v>#REF!</v>
      </c>
      <c r="K45" s="274" t="str">
        <f>IF(D45="","ZZZ9",IF(AND(#REF!&gt;0,#REF!&lt;5),D45&amp;#REF!,D45&amp;"9"))</f>
        <v>ZZZ9</v>
      </c>
      <c r="L45" s="278">
        <f t="shared" si="0"/>
        <v>999</v>
      </c>
      <c r="M45" s="311">
        <f t="shared" si="1"/>
        <v>999</v>
      </c>
      <c r="N45" s="306"/>
      <c r="O45" s="97"/>
      <c r="P45" s="114">
        <f t="shared" si="2"/>
        <v>999</v>
      </c>
      <c r="Q45" s="97"/>
    </row>
    <row r="46" spans="1:17" s="11" customFormat="1" ht="18.899999999999999" customHeight="1" x14ac:dyDescent="0.25">
      <c r="A46" s="279">
        <v>40</v>
      </c>
      <c r="B46" s="95"/>
      <c r="C46" s="95"/>
      <c r="D46" s="96"/>
      <c r="E46" s="292"/>
      <c r="F46" s="97"/>
      <c r="G46" s="97"/>
      <c r="H46" s="347"/>
      <c r="I46" s="312"/>
      <c r="J46" s="276" t="e">
        <f>IF(AND(Q46="",#REF!&gt;0,#REF!&lt;5),K46,)</f>
        <v>#REF!</v>
      </c>
      <c r="K46" s="274" t="str">
        <f>IF(D46="","ZZZ9",IF(AND(#REF!&gt;0,#REF!&lt;5),D46&amp;#REF!,D46&amp;"9"))</f>
        <v>ZZZ9</v>
      </c>
      <c r="L46" s="278">
        <f t="shared" si="0"/>
        <v>999</v>
      </c>
      <c r="M46" s="311">
        <f t="shared" si="1"/>
        <v>999</v>
      </c>
      <c r="N46" s="306"/>
      <c r="O46" s="97"/>
      <c r="P46" s="114">
        <f t="shared" si="2"/>
        <v>999</v>
      </c>
      <c r="Q46" s="97"/>
    </row>
    <row r="47" spans="1:17" s="11" customFormat="1" ht="18.899999999999999" customHeight="1" x14ac:dyDescent="0.25">
      <c r="A47" s="279">
        <v>41</v>
      </c>
      <c r="B47" s="95"/>
      <c r="C47" s="95"/>
      <c r="D47" s="96"/>
      <c r="E47" s="292"/>
      <c r="F47" s="97"/>
      <c r="G47" s="97"/>
      <c r="H47" s="347"/>
      <c r="I47" s="312"/>
      <c r="J47" s="276" t="e">
        <f>IF(AND(Q47="",#REF!&gt;0,#REF!&lt;5),K47,)</f>
        <v>#REF!</v>
      </c>
      <c r="K47" s="274" t="str">
        <f>IF(D47="","ZZZ9",IF(AND(#REF!&gt;0,#REF!&lt;5),D47&amp;#REF!,D47&amp;"9"))</f>
        <v>ZZZ9</v>
      </c>
      <c r="L47" s="278">
        <f t="shared" si="0"/>
        <v>999</v>
      </c>
      <c r="M47" s="311">
        <f t="shared" si="1"/>
        <v>999</v>
      </c>
      <c r="N47" s="306"/>
      <c r="O47" s="97"/>
      <c r="P47" s="114">
        <f t="shared" si="2"/>
        <v>999</v>
      </c>
      <c r="Q47" s="97"/>
    </row>
    <row r="48" spans="1:17" s="11" customFormat="1" ht="18.899999999999999" customHeight="1" x14ac:dyDescent="0.25">
      <c r="A48" s="279">
        <v>42</v>
      </c>
      <c r="B48" s="95"/>
      <c r="C48" s="95"/>
      <c r="D48" s="96"/>
      <c r="E48" s="292"/>
      <c r="F48" s="97"/>
      <c r="G48" s="97"/>
      <c r="H48" s="347"/>
      <c r="I48" s="312"/>
      <c r="J48" s="276" t="e">
        <f>IF(AND(Q48="",#REF!&gt;0,#REF!&lt;5),K48,)</f>
        <v>#REF!</v>
      </c>
      <c r="K48" s="274" t="str">
        <f>IF(D48="","ZZZ9",IF(AND(#REF!&gt;0,#REF!&lt;5),D48&amp;#REF!,D48&amp;"9"))</f>
        <v>ZZZ9</v>
      </c>
      <c r="L48" s="278">
        <f t="shared" si="0"/>
        <v>999</v>
      </c>
      <c r="M48" s="311">
        <f t="shared" si="1"/>
        <v>999</v>
      </c>
      <c r="N48" s="306"/>
      <c r="O48" s="97"/>
      <c r="P48" s="114">
        <f t="shared" si="2"/>
        <v>999</v>
      </c>
      <c r="Q48" s="97"/>
    </row>
    <row r="49" spans="1:17" s="11" customFormat="1" ht="18.899999999999999" customHeight="1" x14ac:dyDescent="0.25">
      <c r="A49" s="279">
        <v>43</v>
      </c>
      <c r="B49" s="95"/>
      <c r="C49" s="95"/>
      <c r="D49" s="96"/>
      <c r="E49" s="292"/>
      <c r="F49" s="97"/>
      <c r="G49" s="97"/>
      <c r="H49" s="347"/>
      <c r="I49" s="312"/>
      <c r="J49" s="276" t="e">
        <f>IF(AND(Q49="",#REF!&gt;0,#REF!&lt;5),K49,)</f>
        <v>#REF!</v>
      </c>
      <c r="K49" s="274" t="str">
        <f>IF(D49="","ZZZ9",IF(AND(#REF!&gt;0,#REF!&lt;5),D49&amp;#REF!,D49&amp;"9"))</f>
        <v>ZZZ9</v>
      </c>
      <c r="L49" s="278">
        <f t="shared" si="0"/>
        <v>999</v>
      </c>
      <c r="M49" s="311">
        <f t="shared" si="1"/>
        <v>999</v>
      </c>
      <c r="N49" s="306"/>
      <c r="O49" s="97"/>
      <c r="P49" s="114">
        <f t="shared" si="2"/>
        <v>999</v>
      </c>
      <c r="Q49" s="97"/>
    </row>
    <row r="50" spans="1:17" s="11" customFormat="1" ht="18.899999999999999" customHeight="1" x14ac:dyDescent="0.25">
      <c r="A50" s="279">
        <v>44</v>
      </c>
      <c r="B50" s="95"/>
      <c r="C50" s="95"/>
      <c r="D50" s="96"/>
      <c r="E50" s="292"/>
      <c r="F50" s="97"/>
      <c r="G50" s="97"/>
      <c r="H50" s="347"/>
      <c r="I50" s="312"/>
      <c r="J50" s="276" t="e">
        <f>IF(AND(Q50="",#REF!&gt;0,#REF!&lt;5),K50,)</f>
        <v>#REF!</v>
      </c>
      <c r="K50" s="274" t="str">
        <f>IF(D50="","ZZZ9",IF(AND(#REF!&gt;0,#REF!&lt;5),D50&amp;#REF!,D50&amp;"9"))</f>
        <v>ZZZ9</v>
      </c>
      <c r="L50" s="278">
        <f t="shared" si="0"/>
        <v>999</v>
      </c>
      <c r="M50" s="311">
        <f t="shared" si="1"/>
        <v>999</v>
      </c>
      <c r="N50" s="306"/>
      <c r="O50" s="97"/>
      <c r="P50" s="114">
        <f t="shared" si="2"/>
        <v>999</v>
      </c>
      <c r="Q50" s="97"/>
    </row>
    <row r="51" spans="1:17" s="11" customFormat="1" ht="18.899999999999999" customHeight="1" x14ac:dyDescent="0.25">
      <c r="A51" s="279">
        <v>45</v>
      </c>
      <c r="B51" s="95"/>
      <c r="C51" s="95"/>
      <c r="D51" s="96"/>
      <c r="E51" s="292"/>
      <c r="F51" s="97"/>
      <c r="G51" s="97"/>
      <c r="H51" s="347"/>
      <c r="I51" s="312"/>
      <c r="J51" s="276" t="e">
        <f>IF(AND(Q51="",#REF!&gt;0,#REF!&lt;5),K51,)</f>
        <v>#REF!</v>
      </c>
      <c r="K51" s="274" t="str">
        <f>IF(D51="","ZZZ9",IF(AND(#REF!&gt;0,#REF!&lt;5),D51&amp;#REF!,D51&amp;"9"))</f>
        <v>ZZZ9</v>
      </c>
      <c r="L51" s="278">
        <f t="shared" si="0"/>
        <v>999</v>
      </c>
      <c r="M51" s="311">
        <f t="shared" si="1"/>
        <v>999</v>
      </c>
      <c r="N51" s="306"/>
      <c r="O51" s="97"/>
      <c r="P51" s="114">
        <f t="shared" si="2"/>
        <v>999</v>
      </c>
      <c r="Q51" s="97"/>
    </row>
    <row r="52" spans="1:17" s="11" customFormat="1" ht="18.899999999999999" customHeight="1" x14ac:dyDescent="0.25">
      <c r="A52" s="279">
        <v>46</v>
      </c>
      <c r="B52" s="95"/>
      <c r="C52" s="95"/>
      <c r="D52" s="96"/>
      <c r="E52" s="292"/>
      <c r="F52" s="97"/>
      <c r="G52" s="97"/>
      <c r="H52" s="347"/>
      <c r="I52" s="312"/>
      <c r="J52" s="276" t="e">
        <f>IF(AND(Q52="",#REF!&gt;0,#REF!&lt;5),K52,)</f>
        <v>#REF!</v>
      </c>
      <c r="K52" s="274" t="str">
        <f>IF(D52="","ZZZ9",IF(AND(#REF!&gt;0,#REF!&lt;5),D52&amp;#REF!,D52&amp;"9"))</f>
        <v>ZZZ9</v>
      </c>
      <c r="L52" s="278">
        <f t="shared" si="0"/>
        <v>999</v>
      </c>
      <c r="M52" s="311">
        <f t="shared" si="1"/>
        <v>999</v>
      </c>
      <c r="N52" s="306"/>
      <c r="O52" s="97"/>
      <c r="P52" s="114">
        <f t="shared" si="2"/>
        <v>999</v>
      </c>
      <c r="Q52" s="97"/>
    </row>
    <row r="53" spans="1:17" s="11" customFormat="1" ht="18.899999999999999" customHeight="1" x14ac:dyDescent="0.25">
      <c r="A53" s="279">
        <v>47</v>
      </c>
      <c r="B53" s="95"/>
      <c r="C53" s="95"/>
      <c r="D53" s="96"/>
      <c r="E53" s="292"/>
      <c r="F53" s="97"/>
      <c r="G53" s="97"/>
      <c r="H53" s="347"/>
      <c r="I53" s="312"/>
      <c r="J53" s="276" t="e">
        <f>IF(AND(Q53="",#REF!&gt;0,#REF!&lt;5),K53,)</f>
        <v>#REF!</v>
      </c>
      <c r="K53" s="274" t="str">
        <f>IF(D53="","ZZZ9",IF(AND(#REF!&gt;0,#REF!&lt;5),D53&amp;#REF!,D53&amp;"9"))</f>
        <v>ZZZ9</v>
      </c>
      <c r="L53" s="278">
        <f t="shared" si="0"/>
        <v>999</v>
      </c>
      <c r="M53" s="311">
        <f t="shared" si="1"/>
        <v>999</v>
      </c>
      <c r="N53" s="306"/>
      <c r="O53" s="97"/>
      <c r="P53" s="114">
        <f t="shared" si="2"/>
        <v>999</v>
      </c>
      <c r="Q53" s="97"/>
    </row>
    <row r="54" spans="1:17" s="11" customFormat="1" ht="18.899999999999999" customHeight="1" x14ac:dyDescent="0.25">
      <c r="A54" s="279">
        <v>48</v>
      </c>
      <c r="B54" s="95"/>
      <c r="C54" s="95"/>
      <c r="D54" s="96"/>
      <c r="E54" s="292"/>
      <c r="F54" s="97"/>
      <c r="G54" s="97"/>
      <c r="H54" s="347"/>
      <c r="I54" s="312"/>
      <c r="J54" s="276" t="e">
        <f>IF(AND(Q54="",#REF!&gt;0,#REF!&lt;5),K54,)</f>
        <v>#REF!</v>
      </c>
      <c r="K54" s="274" t="str">
        <f>IF(D54="","ZZZ9",IF(AND(#REF!&gt;0,#REF!&lt;5),D54&amp;#REF!,D54&amp;"9"))</f>
        <v>ZZZ9</v>
      </c>
      <c r="L54" s="278">
        <f t="shared" si="0"/>
        <v>999</v>
      </c>
      <c r="M54" s="311">
        <f t="shared" si="1"/>
        <v>999</v>
      </c>
      <c r="N54" s="306"/>
      <c r="O54" s="97"/>
      <c r="P54" s="114">
        <f t="shared" si="2"/>
        <v>999</v>
      </c>
      <c r="Q54" s="97"/>
    </row>
    <row r="55" spans="1:17" s="11" customFormat="1" ht="18.899999999999999" customHeight="1" x14ac:dyDescent="0.25">
      <c r="A55" s="279">
        <v>49</v>
      </c>
      <c r="B55" s="95"/>
      <c r="C55" s="95"/>
      <c r="D55" s="96"/>
      <c r="E55" s="292"/>
      <c r="F55" s="97"/>
      <c r="G55" s="97"/>
      <c r="H55" s="347"/>
      <c r="I55" s="312"/>
      <c r="J55" s="276" t="e">
        <f>IF(AND(Q55="",#REF!&gt;0,#REF!&lt;5),K55,)</f>
        <v>#REF!</v>
      </c>
      <c r="K55" s="274" t="str">
        <f>IF(D55="","ZZZ9",IF(AND(#REF!&gt;0,#REF!&lt;5),D55&amp;#REF!,D55&amp;"9"))</f>
        <v>ZZZ9</v>
      </c>
      <c r="L55" s="278">
        <f t="shared" si="0"/>
        <v>999</v>
      </c>
      <c r="M55" s="311">
        <f t="shared" si="1"/>
        <v>999</v>
      </c>
      <c r="N55" s="306"/>
      <c r="O55" s="97"/>
      <c r="P55" s="114">
        <f t="shared" si="2"/>
        <v>999</v>
      </c>
      <c r="Q55" s="97"/>
    </row>
    <row r="56" spans="1:17" s="11" customFormat="1" ht="18.899999999999999" customHeight="1" x14ac:dyDescent="0.25">
      <c r="A56" s="279">
        <v>50</v>
      </c>
      <c r="B56" s="95"/>
      <c r="C56" s="95"/>
      <c r="D56" s="96"/>
      <c r="E56" s="292"/>
      <c r="F56" s="97"/>
      <c r="G56" s="97"/>
      <c r="H56" s="347"/>
      <c r="I56" s="312"/>
      <c r="J56" s="276" t="e">
        <f>IF(AND(Q56="",#REF!&gt;0,#REF!&lt;5),K56,)</f>
        <v>#REF!</v>
      </c>
      <c r="K56" s="274" t="str">
        <f>IF(D56="","ZZZ9",IF(AND(#REF!&gt;0,#REF!&lt;5),D56&amp;#REF!,D56&amp;"9"))</f>
        <v>ZZZ9</v>
      </c>
      <c r="L56" s="278">
        <f t="shared" si="0"/>
        <v>999</v>
      </c>
      <c r="M56" s="311">
        <f t="shared" si="1"/>
        <v>999</v>
      </c>
      <c r="N56" s="306"/>
      <c r="O56" s="97"/>
      <c r="P56" s="114">
        <f t="shared" si="2"/>
        <v>999</v>
      </c>
      <c r="Q56" s="97"/>
    </row>
    <row r="57" spans="1:17" s="11" customFormat="1" ht="18.899999999999999" customHeight="1" x14ac:dyDescent="0.25">
      <c r="A57" s="279">
        <v>51</v>
      </c>
      <c r="B57" s="95"/>
      <c r="C57" s="95"/>
      <c r="D57" s="96"/>
      <c r="E57" s="292"/>
      <c r="F57" s="97"/>
      <c r="G57" s="97"/>
      <c r="H57" s="347"/>
      <c r="I57" s="312"/>
      <c r="J57" s="276" t="e">
        <f>IF(AND(Q57="",#REF!&gt;0,#REF!&lt;5),K57,)</f>
        <v>#REF!</v>
      </c>
      <c r="K57" s="274" t="str">
        <f>IF(D57="","ZZZ9",IF(AND(#REF!&gt;0,#REF!&lt;5),D57&amp;#REF!,D57&amp;"9"))</f>
        <v>ZZZ9</v>
      </c>
      <c r="L57" s="278">
        <f t="shared" si="0"/>
        <v>999</v>
      </c>
      <c r="M57" s="311">
        <f t="shared" si="1"/>
        <v>999</v>
      </c>
      <c r="N57" s="306"/>
      <c r="O57" s="97"/>
      <c r="P57" s="114">
        <f t="shared" si="2"/>
        <v>999</v>
      </c>
      <c r="Q57" s="97"/>
    </row>
    <row r="58" spans="1:17" s="11" customFormat="1" ht="18.899999999999999" customHeight="1" x14ac:dyDescent="0.25">
      <c r="A58" s="279">
        <v>52</v>
      </c>
      <c r="B58" s="95"/>
      <c r="C58" s="95"/>
      <c r="D58" s="96"/>
      <c r="E58" s="292"/>
      <c r="F58" s="97"/>
      <c r="G58" s="97"/>
      <c r="H58" s="347"/>
      <c r="I58" s="312"/>
      <c r="J58" s="276" t="e">
        <f>IF(AND(Q58="",#REF!&gt;0,#REF!&lt;5),K58,)</f>
        <v>#REF!</v>
      </c>
      <c r="K58" s="274" t="str">
        <f>IF(D58="","ZZZ9",IF(AND(#REF!&gt;0,#REF!&lt;5),D58&amp;#REF!,D58&amp;"9"))</f>
        <v>ZZZ9</v>
      </c>
      <c r="L58" s="278">
        <f t="shared" si="0"/>
        <v>999</v>
      </c>
      <c r="M58" s="311">
        <f t="shared" si="1"/>
        <v>999</v>
      </c>
      <c r="N58" s="306"/>
      <c r="O58" s="97"/>
      <c r="P58" s="114">
        <f t="shared" si="2"/>
        <v>999</v>
      </c>
      <c r="Q58" s="97"/>
    </row>
    <row r="59" spans="1:17" s="11" customFormat="1" ht="18.899999999999999" customHeight="1" x14ac:dyDescent="0.25">
      <c r="A59" s="279">
        <v>53</v>
      </c>
      <c r="B59" s="95"/>
      <c r="C59" s="95"/>
      <c r="D59" s="96"/>
      <c r="E59" s="292"/>
      <c r="F59" s="97"/>
      <c r="G59" s="97"/>
      <c r="H59" s="347"/>
      <c r="I59" s="312"/>
      <c r="J59" s="276" t="e">
        <f>IF(AND(Q59="",#REF!&gt;0,#REF!&lt;5),K59,)</f>
        <v>#REF!</v>
      </c>
      <c r="K59" s="274" t="str">
        <f>IF(D59="","ZZZ9",IF(AND(#REF!&gt;0,#REF!&lt;5),D59&amp;#REF!,D59&amp;"9"))</f>
        <v>ZZZ9</v>
      </c>
      <c r="L59" s="278">
        <f t="shared" si="0"/>
        <v>999</v>
      </c>
      <c r="M59" s="311">
        <f t="shared" si="1"/>
        <v>999</v>
      </c>
      <c r="N59" s="306"/>
      <c r="O59" s="97"/>
      <c r="P59" s="114">
        <f t="shared" si="2"/>
        <v>999</v>
      </c>
      <c r="Q59" s="97"/>
    </row>
    <row r="60" spans="1:17" s="11" customFormat="1" ht="18.899999999999999" customHeight="1" x14ac:dyDescent="0.25">
      <c r="A60" s="279">
        <v>54</v>
      </c>
      <c r="B60" s="95"/>
      <c r="C60" s="95"/>
      <c r="D60" s="96"/>
      <c r="E60" s="292"/>
      <c r="F60" s="97"/>
      <c r="G60" s="97"/>
      <c r="H60" s="347"/>
      <c r="I60" s="312"/>
      <c r="J60" s="276" t="e">
        <f>IF(AND(Q60="",#REF!&gt;0,#REF!&lt;5),K60,)</f>
        <v>#REF!</v>
      </c>
      <c r="K60" s="274" t="str">
        <f>IF(D60="","ZZZ9",IF(AND(#REF!&gt;0,#REF!&lt;5),D60&amp;#REF!,D60&amp;"9"))</f>
        <v>ZZZ9</v>
      </c>
      <c r="L60" s="278">
        <f t="shared" si="0"/>
        <v>999</v>
      </c>
      <c r="M60" s="311">
        <f t="shared" si="1"/>
        <v>999</v>
      </c>
      <c r="N60" s="306"/>
      <c r="O60" s="97"/>
      <c r="P60" s="114">
        <f t="shared" si="2"/>
        <v>999</v>
      </c>
      <c r="Q60" s="97"/>
    </row>
    <row r="61" spans="1:17" s="11" customFormat="1" ht="18.899999999999999" customHeight="1" x14ac:dyDescent="0.25">
      <c r="A61" s="279">
        <v>55</v>
      </c>
      <c r="B61" s="95"/>
      <c r="C61" s="95"/>
      <c r="D61" s="96"/>
      <c r="E61" s="292"/>
      <c r="F61" s="97"/>
      <c r="G61" s="97"/>
      <c r="H61" s="347"/>
      <c r="I61" s="312"/>
      <c r="J61" s="276" t="e">
        <f>IF(AND(Q61="",#REF!&gt;0,#REF!&lt;5),K61,)</f>
        <v>#REF!</v>
      </c>
      <c r="K61" s="274" t="str">
        <f>IF(D61="","ZZZ9",IF(AND(#REF!&gt;0,#REF!&lt;5),D61&amp;#REF!,D61&amp;"9"))</f>
        <v>ZZZ9</v>
      </c>
      <c r="L61" s="278">
        <f t="shared" si="0"/>
        <v>999</v>
      </c>
      <c r="M61" s="311">
        <f t="shared" si="1"/>
        <v>999</v>
      </c>
      <c r="N61" s="306"/>
      <c r="O61" s="97"/>
      <c r="P61" s="114">
        <f t="shared" si="2"/>
        <v>999</v>
      </c>
      <c r="Q61" s="97"/>
    </row>
    <row r="62" spans="1:17" s="11" customFormat="1" ht="18.899999999999999" customHeight="1" x14ac:dyDescent="0.25">
      <c r="A62" s="279">
        <v>56</v>
      </c>
      <c r="B62" s="95"/>
      <c r="C62" s="95"/>
      <c r="D62" s="96"/>
      <c r="E62" s="292"/>
      <c r="F62" s="97"/>
      <c r="G62" s="97"/>
      <c r="H62" s="347"/>
      <c r="I62" s="312"/>
      <c r="J62" s="276" t="e">
        <f>IF(AND(Q62="",#REF!&gt;0,#REF!&lt;5),K62,)</f>
        <v>#REF!</v>
      </c>
      <c r="K62" s="274" t="str">
        <f>IF(D62="","ZZZ9",IF(AND(#REF!&gt;0,#REF!&lt;5),D62&amp;#REF!,D62&amp;"9"))</f>
        <v>ZZZ9</v>
      </c>
      <c r="L62" s="278">
        <f t="shared" si="0"/>
        <v>999</v>
      </c>
      <c r="M62" s="311">
        <f t="shared" si="1"/>
        <v>999</v>
      </c>
      <c r="N62" s="306"/>
      <c r="O62" s="97"/>
      <c r="P62" s="114">
        <f t="shared" si="2"/>
        <v>999</v>
      </c>
      <c r="Q62" s="97"/>
    </row>
    <row r="63" spans="1:17" s="11" customFormat="1" ht="18.899999999999999" customHeight="1" x14ac:dyDescent="0.25">
      <c r="A63" s="279">
        <v>57</v>
      </c>
      <c r="B63" s="95"/>
      <c r="C63" s="95"/>
      <c r="D63" s="96"/>
      <c r="E63" s="292"/>
      <c r="F63" s="97"/>
      <c r="G63" s="97"/>
      <c r="H63" s="347"/>
      <c r="I63" s="312"/>
      <c r="J63" s="276" t="e">
        <f>IF(AND(Q63="",#REF!&gt;0,#REF!&lt;5),K63,)</f>
        <v>#REF!</v>
      </c>
      <c r="K63" s="274" t="str">
        <f>IF(D63="","ZZZ9",IF(AND(#REF!&gt;0,#REF!&lt;5),D63&amp;#REF!,D63&amp;"9"))</f>
        <v>ZZZ9</v>
      </c>
      <c r="L63" s="278">
        <f t="shared" si="0"/>
        <v>999</v>
      </c>
      <c r="M63" s="311">
        <f t="shared" si="1"/>
        <v>999</v>
      </c>
      <c r="N63" s="306"/>
      <c r="O63" s="97"/>
      <c r="P63" s="114">
        <f t="shared" si="2"/>
        <v>999</v>
      </c>
      <c r="Q63" s="97"/>
    </row>
    <row r="64" spans="1:17" s="11" customFormat="1" ht="18.899999999999999" customHeight="1" x14ac:dyDescent="0.25">
      <c r="A64" s="279">
        <v>58</v>
      </c>
      <c r="B64" s="95"/>
      <c r="C64" s="95"/>
      <c r="D64" s="96"/>
      <c r="E64" s="292"/>
      <c r="F64" s="97"/>
      <c r="G64" s="97"/>
      <c r="H64" s="347"/>
      <c r="I64" s="312"/>
      <c r="J64" s="276" t="e">
        <f>IF(AND(Q64="",#REF!&gt;0,#REF!&lt;5),K64,)</f>
        <v>#REF!</v>
      </c>
      <c r="K64" s="274" t="str">
        <f>IF(D64="","ZZZ9",IF(AND(#REF!&gt;0,#REF!&lt;5),D64&amp;#REF!,D64&amp;"9"))</f>
        <v>ZZZ9</v>
      </c>
      <c r="L64" s="278">
        <f t="shared" si="0"/>
        <v>999</v>
      </c>
      <c r="M64" s="311">
        <f t="shared" si="1"/>
        <v>999</v>
      </c>
      <c r="N64" s="306"/>
      <c r="O64" s="97"/>
      <c r="P64" s="114">
        <f t="shared" si="2"/>
        <v>999</v>
      </c>
      <c r="Q64" s="97"/>
    </row>
    <row r="65" spans="1:17" s="11" customFormat="1" ht="18.899999999999999" customHeight="1" x14ac:dyDescent="0.25">
      <c r="A65" s="279">
        <v>59</v>
      </c>
      <c r="B65" s="95"/>
      <c r="C65" s="95"/>
      <c r="D65" s="96"/>
      <c r="E65" s="292"/>
      <c r="F65" s="97"/>
      <c r="G65" s="97"/>
      <c r="H65" s="347"/>
      <c r="I65" s="312"/>
      <c r="J65" s="276" t="e">
        <f>IF(AND(Q65="",#REF!&gt;0,#REF!&lt;5),K65,)</f>
        <v>#REF!</v>
      </c>
      <c r="K65" s="274" t="str">
        <f>IF(D65="","ZZZ9",IF(AND(#REF!&gt;0,#REF!&lt;5),D65&amp;#REF!,D65&amp;"9"))</f>
        <v>ZZZ9</v>
      </c>
      <c r="L65" s="278">
        <f t="shared" si="0"/>
        <v>999</v>
      </c>
      <c r="M65" s="311">
        <f t="shared" si="1"/>
        <v>999</v>
      </c>
      <c r="N65" s="306"/>
      <c r="O65" s="97"/>
      <c r="P65" s="114">
        <f t="shared" si="2"/>
        <v>999</v>
      </c>
      <c r="Q65" s="97"/>
    </row>
    <row r="66" spans="1:17" s="11" customFormat="1" ht="18.899999999999999" customHeight="1" x14ac:dyDescent="0.25">
      <c r="A66" s="279">
        <v>60</v>
      </c>
      <c r="B66" s="95"/>
      <c r="C66" s="95"/>
      <c r="D66" s="96"/>
      <c r="E66" s="292"/>
      <c r="F66" s="97"/>
      <c r="G66" s="97"/>
      <c r="H66" s="347"/>
      <c r="I66" s="312"/>
      <c r="J66" s="276" t="e">
        <f>IF(AND(Q66="",#REF!&gt;0,#REF!&lt;5),K66,)</f>
        <v>#REF!</v>
      </c>
      <c r="K66" s="274" t="str">
        <f>IF(D66="","ZZZ9",IF(AND(#REF!&gt;0,#REF!&lt;5),D66&amp;#REF!,D66&amp;"9"))</f>
        <v>ZZZ9</v>
      </c>
      <c r="L66" s="278">
        <f t="shared" si="0"/>
        <v>999</v>
      </c>
      <c r="M66" s="311">
        <f t="shared" si="1"/>
        <v>999</v>
      </c>
      <c r="N66" s="306"/>
      <c r="O66" s="97"/>
      <c r="P66" s="114">
        <f t="shared" si="2"/>
        <v>999</v>
      </c>
      <c r="Q66" s="97"/>
    </row>
    <row r="67" spans="1:17" s="11" customFormat="1" ht="18.899999999999999" customHeight="1" x14ac:dyDescent="0.25">
      <c r="A67" s="279">
        <v>61</v>
      </c>
      <c r="B67" s="95"/>
      <c r="C67" s="95"/>
      <c r="D67" s="96"/>
      <c r="E67" s="292"/>
      <c r="F67" s="97"/>
      <c r="G67" s="97"/>
      <c r="H67" s="347"/>
      <c r="I67" s="312"/>
      <c r="J67" s="276" t="e">
        <f>IF(AND(Q67="",#REF!&gt;0,#REF!&lt;5),K67,)</f>
        <v>#REF!</v>
      </c>
      <c r="K67" s="274" t="str">
        <f>IF(D67="","ZZZ9",IF(AND(#REF!&gt;0,#REF!&lt;5),D67&amp;#REF!,D67&amp;"9"))</f>
        <v>ZZZ9</v>
      </c>
      <c r="L67" s="278">
        <f t="shared" si="0"/>
        <v>999</v>
      </c>
      <c r="M67" s="311">
        <f t="shared" si="1"/>
        <v>999</v>
      </c>
      <c r="N67" s="306"/>
      <c r="O67" s="97"/>
      <c r="P67" s="114">
        <f t="shared" si="2"/>
        <v>999</v>
      </c>
      <c r="Q67" s="97"/>
    </row>
    <row r="68" spans="1:17" s="11" customFormat="1" ht="18.899999999999999" customHeight="1" x14ac:dyDescent="0.25">
      <c r="A68" s="279">
        <v>62</v>
      </c>
      <c r="B68" s="95"/>
      <c r="C68" s="95"/>
      <c r="D68" s="96"/>
      <c r="E68" s="292"/>
      <c r="F68" s="97"/>
      <c r="G68" s="97"/>
      <c r="H68" s="347"/>
      <c r="I68" s="312"/>
      <c r="J68" s="276" t="e">
        <f>IF(AND(Q68="",#REF!&gt;0,#REF!&lt;5),K68,)</f>
        <v>#REF!</v>
      </c>
      <c r="K68" s="274" t="str">
        <f>IF(D68="","ZZZ9",IF(AND(#REF!&gt;0,#REF!&lt;5),D68&amp;#REF!,D68&amp;"9"))</f>
        <v>ZZZ9</v>
      </c>
      <c r="L68" s="278">
        <f t="shared" si="0"/>
        <v>999</v>
      </c>
      <c r="M68" s="311">
        <f t="shared" si="1"/>
        <v>999</v>
      </c>
      <c r="N68" s="306"/>
      <c r="O68" s="97"/>
      <c r="P68" s="114">
        <f t="shared" si="2"/>
        <v>999</v>
      </c>
      <c r="Q68" s="97"/>
    </row>
    <row r="69" spans="1:17" s="11" customFormat="1" ht="18.899999999999999" customHeight="1" x14ac:dyDescent="0.25">
      <c r="A69" s="279">
        <v>63</v>
      </c>
      <c r="B69" s="95"/>
      <c r="C69" s="95"/>
      <c r="D69" s="96"/>
      <c r="E69" s="292"/>
      <c r="F69" s="97"/>
      <c r="G69" s="97"/>
      <c r="H69" s="347"/>
      <c r="I69" s="312"/>
      <c r="J69" s="276" t="e">
        <f>IF(AND(Q69="",#REF!&gt;0,#REF!&lt;5),K69,)</f>
        <v>#REF!</v>
      </c>
      <c r="K69" s="274" t="str">
        <f>IF(D69="","ZZZ9",IF(AND(#REF!&gt;0,#REF!&lt;5),D69&amp;#REF!,D69&amp;"9"))</f>
        <v>ZZZ9</v>
      </c>
      <c r="L69" s="278">
        <f t="shared" si="0"/>
        <v>999</v>
      </c>
      <c r="M69" s="311">
        <f t="shared" si="1"/>
        <v>999</v>
      </c>
      <c r="N69" s="306"/>
      <c r="O69" s="97"/>
      <c r="P69" s="114">
        <f t="shared" si="2"/>
        <v>999</v>
      </c>
      <c r="Q69" s="97"/>
    </row>
    <row r="70" spans="1:17" s="11" customFormat="1" ht="18.899999999999999" customHeight="1" x14ac:dyDescent="0.25">
      <c r="A70" s="279">
        <v>64</v>
      </c>
      <c r="B70" s="95"/>
      <c r="C70" s="95"/>
      <c r="D70" s="96"/>
      <c r="E70" s="292"/>
      <c r="F70" s="97"/>
      <c r="G70" s="97"/>
      <c r="H70" s="347"/>
      <c r="I70" s="312"/>
      <c r="J70" s="276" t="e">
        <f>IF(AND(Q70="",#REF!&gt;0,#REF!&lt;5),K70,)</f>
        <v>#REF!</v>
      </c>
      <c r="K70" s="274" t="str">
        <f>IF(D70="","ZZZ9",IF(AND(#REF!&gt;0,#REF!&lt;5),D70&amp;#REF!,D70&amp;"9"))</f>
        <v>ZZZ9</v>
      </c>
      <c r="L70" s="278">
        <f t="shared" si="0"/>
        <v>999</v>
      </c>
      <c r="M70" s="311">
        <f t="shared" si="1"/>
        <v>999</v>
      </c>
      <c r="N70" s="306"/>
      <c r="O70" s="97"/>
      <c r="P70" s="114">
        <f t="shared" si="2"/>
        <v>999</v>
      </c>
      <c r="Q70" s="97"/>
    </row>
    <row r="71" spans="1:17" s="11" customFormat="1" ht="18.899999999999999" customHeight="1" x14ac:dyDescent="0.25">
      <c r="A71" s="279">
        <v>65</v>
      </c>
      <c r="B71" s="95"/>
      <c r="C71" s="95"/>
      <c r="D71" s="96"/>
      <c r="E71" s="292"/>
      <c r="F71" s="97"/>
      <c r="G71" s="97"/>
      <c r="H71" s="347"/>
      <c r="I71" s="312"/>
      <c r="J71" s="276" t="e">
        <f>IF(AND(Q71="",#REF!&gt;0,#REF!&lt;5),K71,)</f>
        <v>#REF!</v>
      </c>
      <c r="K71" s="274" t="str">
        <f>IF(D71="","ZZZ9",IF(AND(#REF!&gt;0,#REF!&lt;5),D71&amp;#REF!,D71&amp;"9"))</f>
        <v>ZZZ9</v>
      </c>
      <c r="L71" s="278">
        <f t="shared" si="0"/>
        <v>999</v>
      </c>
      <c r="M71" s="311">
        <f t="shared" si="1"/>
        <v>999</v>
      </c>
      <c r="N71" s="306"/>
      <c r="O71" s="97"/>
      <c r="P71" s="114">
        <f t="shared" si="2"/>
        <v>999</v>
      </c>
      <c r="Q71" s="97"/>
    </row>
    <row r="72" spans="1:17" s="11" customFormat="1" ht="18.899999999999999" customHeight="1" x14ac:dyDescent="0.25">
      <c r="A72" s="279">
        <v>66</v>
      </c>
      <c r="B72" s="95"/>
      <c r="C72" s="95"/>
      <c r="D72" s="96"/>
      <c r="E72" s="292"/>
      <c r="F72" s="97"/>
      <c r="G72" s="97"/>
      <c r="H72" s="347"/>
      <c r="I72" s="312"/>
      <c r="J72" s="276" t="e">
        <f>IF(AND(Q72="",#REF!&gt;0,#REF!&lt;5),K72,)</f>
        <v>#REF!</v>
      </c>
      <c r="K72" s="274" t="str">
        <f>IF(D72="","ZZZ9",IF(AND(#REF!&gt;0,#REF!&lt;5),D72&amp;#REF!,D72&amp;"9"))</f>
        <v>ZZZ9</v>
      </c>
      <c r="L72" s="278">
        <f t="shared" si="0"/>
        <v>999</v>
      </c>
      <c r="M72" s="311">
        <f t="shared" si="1"/>
        <v>999</v>
      </c>
      <c r="N72" s="306"/>
      <c r="O72" s="97"/>
      <c r="P72" s="114">
        <f t="shared" si="2"/>
        <v>999</v>
      </c>
      <c r="Q72" s="97"/>
    </row>
    <row r="73" spans="1:17" s="11" customFormat="1" ht="18.899999999999999" customHeight="1" x14ac:dyDescent="0.25">
      <c r="A73" s="279">
        <v>67</v>
      </c>
      <c r="B73" s="95"/>
      <c r="C73" s="95"/>
      <c r="D73" s="96"/>
      <c r="E73" s="292"/>
      <c r="F73" s="97"/>
      <c r="G73" s="97"/>
      <c r="H73" s="347"/>
      <c r="I73" s="312"/>
      <c r="J73" s="276" t="e">
        <f>IF(AND(Q73="",#REF!&gt;0,#REF!&lt;5),K73,)</f>
        <v>#REF!</v>
      </c>
      <c r="K73" s="274" t="str">
        <f>IF(D73="","ZZZ9",IF(AND(#REF!&gt;0,#REF!&lt;5),D73&amp;#REF!,D73&amp;"9"))</f>
        <v>ZZZ9</v>
      </c>
      <c r="L73" s="278">
        <f t="shared" si="0"/>
        <v>999</v>
      </c>
      <c r="M73" s="311">
        <f t="shared" si="1"/>
        <v>999</v>
      </c>
      <c r="N73" s="306"/>
      <c r="O73" s="97"/>
      <c r="P73" s="114">
        <f t="shared" si="2"/>
        <v>999</v>
      </c>
      <c r="Q73" s="97"/>
    </row>
    <row r="74" spans="1:17" s="11" customFormat="1" ht="18.899999999999999" customHeight="1" x14ac:dyDescent="0.25">
      <c r="A74" s="279">
        <v>68</v>
      </c>
      <c r="B74" s="95"/>
      <c r="C74" s="95"/>
      <c r="D74" s="96"/>
      <c r="E74" s="292"/>
      <c r="F74" s="97"/>
      <c r="G74" s="97"/>
      <c r="H74" s="347"/>
      <c r="I74" s="312"/>
      <c r="J74" s="276" t="e">
        <f>IF(AND(Q74="",#REF!&gt;0,#REF!&lt;5),K74,)</f>
        <v>#REF!</v>
      </c>
      <c r="K74" s="274" t="str">
        <f>IF(D74="","ZZZ9",IF(AND(#REF!&gt;0,#REF!&lt;5),D74&amp;#REF!,D74&amp;"9"))</f>
        <v>ZZZ9</v>
      </c>
      <c r="L74" s="278">
        <f t="shared" si="0"/>
        <v>999</v>
      </c>
      <c r="M74" s="311">
        <f t="shared" si="1"/>
        <v>999</v>
      </c>
      <c r="N74" s="306"/>
      <c r="O74" s="97"/>
      <c r="P74" s="114">
        <f t="shared" si="2"/>
        <v>999</v>
      </c>
      <c r="Q74" s="97"/>
    </row>
    <row r="75" spans="1:17" s="11" customFormat="1" ht="18.899999999999999" customHeight="1" x14ac:dyDescent="0.25">
      <c r="A75" s="279">
        <v>69</v>
      </c>
      <c r="B75" s="95"/>
      <c r="C75" s="95"/>
      <c r="D75" s="96"/>
      <c r="E75" s="292"/>
      <c r="F75" s="97"/>
      <c r="G75" s="97"/>
      <c r="H75" s="347"/>
      <c r="I75" s="312"/>
      <c r="J75" s="276" t="e">
        <f>IF(AND(Q75="",#REF!&gt;0,#REF!&lt;5),K75,)</f>
        <v>#REF!</v>
      </c>
      <c r="K75" s="274" t="str">
        <f>IF(D75="","ZZZ9",IF(AND(#REF!&gt;0,#REF!&lt;5),D75&amp;#REF!,D75&amp;"9"))</f>
        <v>ZZZ9</v>
      </c>
      <c r="L75" s="278">
        <f t="shared" si="0"/>
        <v>999</v>
      </c>
      <c r="M75" s="311">
        <f t="shared" si="1"/>
        <v>999</v>
      </c>
      <c r="N75" s="306"/>
      <c r="O75" s="97"/>
      <c r="P75" s="114">
        <f t="shared" si="2"/>
        <v>999</v>
      </c>
      <c r="Q75" s="97"/>
    </row>
    <row r="76" spans="1:17" s="11" customFormat="1" ht="18.899999999999999" customHeight="1" x14ac:dyDescent="0.25">
      <c r="A76" s="279">
        <v>70</v>
      </c>
      <c r="B76" s="95"/>
      <c r="C76" s="95"/>
      <c r="D76" s="96"/>
      <c r="E76" s="292"/>
      <c r="F76" s="97"/>
      <c r="G76" s="97"/>
      <c r="H76" s="347"/>
      <c r="I76" s="312"/>
      <c r="J76" s="276" t="e">
        <f>IF(AND(Q76="",#REF!&gt;0,#REF!&lt;5),K76,)</f>
        <v>#REF!</v>
      </c>
      <c r="K76" s="274" t="str">
        <f>IF(D76="","ZZZ9",IF(AND(#REF!&gt;0,#REF!&lt;5),D76&amp;#REF!,D76&amp;"9"))</f>
        <v>ZZZ9</v>
      </c>
      <c r="L76" s="278">
        <f t="shared" si="0"/>
        <v>999</v>
      </c>
      <c r="M76" s="311">
        <f t="shared" si="1"/>
        <v>999</v>
      </c>
      <c r="N76" s="306"/>
      <c r="O76" s="97"/>
      <c r="P76" s="114">
        <f t="shared" si="2"/>
        <v>999</v>
      </c>
      <c r="Q76" s="97"/>
    </row>
    <row r="77" spans="1:17" s="11" customFormat="1" ht="18.899999999999999" customHeight="1" x14ac:dyDescent="0.25">
      <c r="A77" s="279">
        <v>71</v>
      </c>
      <c r="B77" s="95"/>
      <c r="C77" s="95"/>
      <c r="D77" s="96"/>
      <c r="E77" s="292"/>
      <c r="F77" s="97"/>
      <c r="G77" s="97"/>
      <c r="H77" s="347"/>
      <c r="I77" s="312"/>
      <c r="J77" s="276" t="e">
        <f>IF(AND(Q77="",#REF!&gt;0,#REF!&lt;5),K77,)</f>
        <v>#REF!</v>
      </c>
      <c r="K77" s="274" t="str">
        <f>IF(D77="","ZZZ9",IF(AND(#REF!&gt;0,#REF!&lt;5),D77&amp;#REF!,D77&amp;"9"))</f>
        <v>ZZZ9</v>
      </c>
      <c r="L77" s="278">
        <f t="shared" si="0"/>
        <v>999</v>
      </c>
      <c r="M77" s="311">
        <f t="shared" si="1"/>
        <v>999</v>
      </c>
      <c r="N77" s="306"/>
      <c r="O77" s="97"/>
      <c r="P77" s="114">
        <f t="shared" si="2"/>
        <v>999</v>
      </c>
      <c r="Q77" s="97"/>
    </row>
    <row r="78" spans="1:17" s="11" customFormat="1" ht="18.899999999999999" customHeight="1" x14ac:dyDescent="0.25">
      <c r="A78" s="279">
        <v>72</v>
      </c>
      <c r="B78" s="95"/>
      <c r="C78" s="95"/>
      <c r="D78" s="96"/>
      <c r="E78" s="292"/>
      <c r="F78" s="97"/>
      <c r="G78" s="97"/>
      <c r="H78" s="347"/>
      <c r="I78" s="312"/>
      <c r="J78" s="276" t="e">
        <f>IF(AND(Q78="",#REF!&gt;0,#REF!&lt;5),K78,)</f>
        <v>#REF!</v>
      </c>
      <c r="K78" s="274" t="str">
        <f>IF(D78="","ZZZ9",IF(AND(#REF!&gt;0,#REF!&lt;5),D78&amp;#REF!,D78&amp;"9"))</f>
        <v>ZZZ9</v>
      </c>
      <c r="L78" s="278">
        <f t="shared" si="0"/>
        <v>999</v>
      </c>
      <c r="M78" s="311">
        <f t="shared" si="1"/>
        <v>999</v>
      </c>
      <c r="N78" s="306"/>
      <c r="O78" s="97"/>
      <c r="P78" s="114">
        <f t="shared" si="2"/>
        <v>999</v>
      </c>
      <c r="Q78" s="97"/>
    </row>
    <row r="79" spans="1:17" s="11" customFormat="1" ht="18.899999999999999" customHeight="1" x14ac:dyDescent="0.25">
      <c r="A79" s="279">
        <v>73</v>
      </c>
      <c r="B79" s="95"/>
      <c r="C79" s="95"/>
      <c r="D79" s="96"/>
      <c r="E79" s="292"/>
      <c r="F79" s="97"/>
      <c r="G79" s="97"/>
      <c r="H79" s="347"/>
      <c r="I79" s="312"/>
      <c r="J79" s="276" t="e">
        <f>IF(AND(Q79="",#REF!&gt;0,#REF!&lt;5),K79,)</f>
        <v>#REF!</v>
      </c>
      <c r="K79" s="274" t="str">
        <f>IF(D79="","ZZZ9",IF(AND(#REF!&gt;0,#REF!&lt;5),D79&amp;#REF!,D79&amp;"9"))</f>
        <v>ZZZ9</v>
      </c>
      <c r="L79" s="278">
        <f t="shared" si="0"/>
        <v>999</v>
      </c>
      <c r="M79" s="311">
        <f t="shared" si="1"/>
        <v>999</v>
      </c>
      <c r="N79" s="306"/>
      <c r="O79" s="97"/>
      <c r="P79" s="114">
        <f t="shared" si="2"/>
        <v>999</v>
      </c>
      <c r="Q79" s="97"/>
    </row>
    <row r="80" spans="1:17" s="11" customFormat="1" ht="18.899999999999999" customHeight="1" x14ac:dyDescent="0.25">
      <c r="A80" s="279">
        <v>74</v>
      </c>
      <c r="B80" s="95"/>
      <c r="C80" s="95"/>
      <c r="D80" s="96"/>
      <c r="E80" s="292"/>
      <c r="F80" s="97"/>
      <c r="G80" s="97"/>
      <c r="H80" s="347"/>
      <c r="I80" s="312"/>
      <c r="J80" s="276" t="e">
        <f>IF(AND(Q80="",#REF!&gt;0,#REF!&lt;5),K80,)</f>
        <v>#REF!</v>
      </c>
      <c r="K80" s="274" t="str">
        <f>IF(D80="","ZZZ9",IF(AND(#REF!&gt;0,#REF!&lt;5),D80&amp;#REF!,D80&amp;"9"))</f>
        <v>ZZZ9</v>
      </c>
      <c r="L80" s="278">
        <f t="shared" si="0"/>
        <v>999</v>
      </c>
      <c r="M80" s="311">
        <f t="shared" si="1"/>
        <v>999</v>
      </c>
      <c r="N80" s="306"/>
      <c r="O80" s="97"/>
      <c r="P80" s="114">
        <f t="shared" si="2"/>
        <v>999</v>
      </c>
      <c r="Q80" s="97"/>
    </row>
    <row r="81" spans="1:17" s="11" customFormat="1" ht="18.899999999999999" customHeight="1" x14ac:dyDescent="0.25">
      <c r="A81" s="279">
        <v>75</v>
      </c>
      <c r="B81" s="95"/>
      <c r="C81" s="95"/>
      <c r="D81" s="96"/>
      <c r="E81" s="292"/>
      <c r="F81" s="97"/>
      <c r="G81" s="97"/>
      <c r="H81" s="347"/>
      <c r="I81" s="312"/>
      <c r="J81" s="276" t="e">
        <f>IF(AND(Q81="",#REF!&gt;0,#REF!&lt;5),K81,)</f>
        <v>#REF!</v>
      </c>
      <c r="K81" s="274" t="str">
        <f>IF(D81="","ZZZ9",IF(AND(#REF!&gt;0,#REF!&lt;5),D81&amp;#REF!,D81&amp;"9"))</f>
        <v>ZZZ9</v>
      </c>
      <c r="L81" s="278">
        <f t="shared" si="0"/>
        <v>999</v>
      </c>
      <c r="M81" s="311">
        <f t="shared" si="1"/>
        <v>999</v>
      </c>
      <c r="N81" s="306"/>
      <c r="O81" s="97"/>
      <c r="P81" s="114">
        <f t="shared" si="2"/>
        <v>999</v>
      </c>
      <c r="Q81" s="97"/>
    </row>
    <row r="82" spans="1:17" s="11" customFormat="1" ht="18.899999999999999" customHeight="1" x14ac:dyDescent="0.25">
      <c r="A82" s="279">
        <v>76</v>
      </c>
      <c r="B82" s="95"/>
      <c r="C82" s="95"/>
      <c r="D82" s="96"/>
      <c r="E82" s="292"/>
      <c r="F82" s="97"/>
      <c r="G82" s="97"/>
      <c r="H82" s="347"/>
      <c r="I82" s="312"/>
      <c r="J82" s="276" t="e">
        <f>IF(AND(Q82="",#REF!&gt;0,#REF!&lt;5),K82,)</f>
        <v>#REF!</v>
      </c>
      <c r="K82" s="274" t="str">
        <f>IF(D82="","ZZZ9",IF(AND(#REF!&gt;0,#REF!&lt;5),D82&amp;#REF!,D82&amp;"9"))</f>
        <v>ZZZ9</v>
      </c>
      <c r="L82" s="278">
        <f t="shared" si="0"/>
        <v>999</v>
      </c>
      <c r="M82" s="311">
        <f t="shared" si="1"/>
        <v>999</v>
      </c>
      <c r="N82" s="306"/>
      <c r="O82" s="97"/>
      <c r="P82" s="114">
        <f t="shared" si="2"/>
        <v>999</v>
      </c>
      <c r="Q82" s="97"/>
    </row>
    <row r="83" spans="1:17" s="11" customFormat="1" ht="18.899999999999999" customHeight="1" x14ac:dyDescent="0.25">
      <c r="A83" s="279">
        <v>77</v>
      </c>
      <c r="B83" s="95"/>
      <c r="C83" s="95"/>
      <c r="D83" s="96"/>
      <c r="E83" s="292"/>
      <c r="F83" s="97"/>
      <c r="G83" s="97"/>
      <c r="H83" s="347"/>
      <c r="I83" s="312"/>
      <c r="J83" s="276" t="e">
        <f>IF(AND(Q83="",#REF!&gt;0,#REF!&lt;5),K83,)</f>
        <v>#REF!</v>
      </c>
      <c r="K83" s="274" t="str">
        <f>IF(D83="","ZZZ9",IF(AND(#REF!&gt;0,#REF!&lt;5),D83&amp;#REF!,D83&amp;"9"))</f>
        <v>ZZZ9</v>
      </c>
      <c r="L83" s="278">
        <f t="shared" si="0"/>
        <v>999</v>
      </c>
      <c r="M83" s="311">
        <f t="shared" si="1"/>
        <v>999</v>
      </c>
      <c r="N83" s="306"/>
      <c r="O83" s="97"/>
      <c r="P83" s="114">
        <f t="shared" si="2"/>
        <v>999</v>
      </c>
      <c r="Q83" s="97"/>
    </row>
    <row r="84" spans="1:17" s="11" customFormat="1" ht="18.899999999999999" customHeight="1" x14ac:dyDescent="0.25">
      <c r="A84" s="279">
        <v>78</v>
      </c>
      <c r="B84" s="95"/>
      <c r="C84" s="95"/>
      <c r="D84" s="96"/>
      <c r="E84" s="292"/>
      <c r="F84" s="97"/>
      <c r="G84" s="97"/>
      <c r="H84" s="347"/>
      <c r="I84" s="312"/>
      <c r="J84" s="276" t="e">
        <f>IF(AND(Q84="",#REF!&gt;0,#REF!&lt;5),K84,)</f>
        <v>#REF!</v>
      </c>
      <c r="K84" s="274" t="str">
        <f>IF(D84="","ZZZ9",IF(AND(#REF!&gt;0,#REF!&lt;5),D84&amp;#REF!,D84&amp;"9"))</f>
        <v>ZZZ9</v>
      </c>
      <c r="L84" s="278">
        <f t="shared" si="0"/>
        <v>999</v>
      </c>
      <c r="M84" s="311">
        <f t="shared" si="1"/>
        <v>999</v>
      </c>
      <c r="N84" s="306"/>
      <c r="O84" s="97"/>
      <c r="P84" s="114">
        <f t="shared" si="2"/>
        <v>999</v>
      </c>
      <c r="Q84" s="97"/>
    </row>
    <row r="85" spans="1:17" s="11" customFormat="1" ht="18.899999999999999" customHeight="1" x14ac:dyDescent="0.25">
      <c r="A85" s="279">
        <v>79</v>
      </c>
      <c r="B85" s="95"/>
      <c r="C85" s="95"/>
      <c r="D85" s="96"/>
      <c r="E85" s="292"/>
      <c r="F85" s="97"/>
      <c r="G85" s="97"/>
      <c r="H85" s="347"/>
      <c r="I85" s="312"/>
      <c r="J85" s="276" t="e">
        <f>IF(AND(Q85="",#REF!&gt;0,#REF!&lt;5),K85,)</f>
        <v>#REF!</v>
      </c>
      <c r="K85" s="274" t="str">
        <f>IF(D85="","ZZZ9",IF(AND(#REF!&gt;0,#REF!&lt;5),D85&amp;#REF!,D85&amp;"9"))</f>
        <v>ZZZ9</v>
      </c>
      <c r="L85" s="278">
        <f t="shared" si="0"/>
        <v>999</v>
      </c>
      <c r="M85" s="311">
        <f t="shared" si="1"/>
        <v>999</v>
      </c>
      <c r="N85" s="306"/>
      <c r="O85" s="97"/>
      <c r="P85" s="114">
        <f t="shared" si="2"/>
        <v>999</v>
      </c>
      <c r="Q85" s="97"/>
    </row>
    <row r="86" spans="1:17" s="11" customFormat="1" ht="18.899999999999999" customHeight="1" x14ac:dyDescent="0.25">
      <c r="A86" s="279">
        <v>80</v>
      </c>
      <c r="B86" s="95"/>
      <c r="C86" s="95"/>
      <c r="D86" s="96"/>
      <c r="E86" s="292"/>
      <c r="F86" s="97"/>
      <c r="G86" s="97"/>
      <c r="H86" s="347"/>
      <c r="I86" s="312"/>
      <c r="J86" s="276" t="e">
        <f>IF(AND(Q86="",#REF!&gt;0,#REF!&lt;5),K86,)</f>
        <v>#REF!</v>
      </c>
      <c r="K86" s="274" t="str">
        <f>IF(D86="","ZZZ9",IF(AND(#REF!&gt;0,#REF!&lt;5),D86&amp;#REF!,D86&amp;"9"))</f>
        <v>ZZZ9</v>
      </c>
      <c r="L86" s="278">
        <f t="shared" si="0"/>
        <v>999</v>
      </c>
      <c r="M86" s="311">
        <f t="shared" si="1"/>
        <v>999</v>
      </c>
      <c r="N86" s="306"/>
      <c r="O86" s="97"/>
      <c r="P86" s="114">
        <f t="shared" si="2"/>
        <v>999</v>
      </c>
      <c r="Q86" s="97"/>
    </row>
    <row r="87" spans="1:17" s="11" customFormat="1" ht="18.899999999999999" customHeight="1" x14ac:dyDescent="0.25">
      <c r="A87" s="279">
        <v>81</v>
      </c>
      <c r="B87" s="95"/>
      <c r="C87" s="95"/>
      <c r="D87" s="96"/>
      <c r="E87" s="292"/>
      <c r="F87" s="97"/>
      <c r="G87" s="97"/>
      <c r="H87" s="347"/>
      <c r="I87" s="312"/>
      <c r="J87" s="276" t="e">
        <f>IF(AND(Q87="",#REF!&gt;0,#REF!&lt;5),K87,)</f>
        <v>#REF!</v>
      </c>
      <c r="K87" s="274" t="str">
        <f>IF(D87="","ZZZ9",IF(AND(#REF!&gt;0,#REF!&lt;5),D87&amp;#REF!,D87&amp;"9"))</f>
        <v>ZZZ9</v>
      </c>
      <c r="L87" s="278">
        <f t="shared" si="0"/>
        <v>999</v>
      </c>
      <c r="M87" s="311">
        <f t="shared" si="1"/>
        <v>999</v>
      </c>
      <c r="N87" s="306"/>
      <c r="O87" s="97"/>
      <c r="P87" s="114">
        <f t="shared" si="2"/>
        <v>999</v>
      </c>
      <c r="Q87" s="97"/>
    </row>
    <row r="88" spans="1:17" s="11" customFormat="1" ht="18.899999999999999" customHeight="1" x14ac:dyDescent="0.25">
      <c r="A88" s="279">
        <v>82</v>
      </c>
      <c r="B88" s="95"/>
      <c r="C88" s="95"/>
      <c r="D88" s="96"/>
      <c r="E88" s="292"/>
      <c r="F88" s="97"/>
      <c r="G88" s="97"/>
      <c r="H88" s="347"/>
      <c r="I88" s="312"/>
      <c r="J88" s="276" t="e">
        <f>IF(AND(Q88="",#REF!&gt;0,#REF!&lt;5),K88,)</f>
        <v>#REF!</v>
      </c>
      <c r="K88" s="274" t="str">
        <f>IF(D88="","ZZZ9",IF(AND(#REF!&gt;0,#REF!&lt;5),D88&amp;#REF!,D88&amp;"9"))</f>
        <v>ZZZ9</v>
      </c>
      <c r="L88" s="278">
        <f t="shared" si="0"/>
        <v>999</v>
      </c>
      <c r="M88" s="311">
        <f t="shared" si="1"/>
        <v>999</v>
      </c>
      <c r="N88" s="306"/>
      <c r="O88" s="97"/>
      <c r="P88" s="114">
        <f t="shared" si="2"/>
        <v>999</v>
      </c>
      <c r="Q88" s="97"/>
    </row>
    <row r="89" spans="1:17" s="11" customFormat="1" ht="18.899999999999999" customHeight="1" x14ac:dyDescent="0.25">
      <c r="A89" s="279">
        <v>83</v>
      </c>
      <c r="B89" s="95"/>
      <c r="C89" s="95"/>
      <c r="D89" s="96"/>
      <c r="E89" s="292"/>
      <c r="F89" s="97"/>
      <c r="G89" s="97"/>
      <c r="H89" s="347"/>
      <c r="I89" s="312"/>
      <c r="J89" s="276" t="e">
        <f>IF(AND(Q89="",#REF!&gt;0,#REF!&lt;5),K89,)</f>
        <v>#REF!</v>
      </c>
      <c r="K89" s="274" t="str">
        <f>IF(D89="","ZZZ9",IF(AND(#REF!&gt;0,#REF!&lt;5),D89&amp;#REF!,D89&amp;"9"))</f>
        <v>ZZZ9</v>
      </c>
      <c r="L89" s="278">
        <f t="shared" si="0"/>
        <v>999</v>
      </c>
      <c r="M89" s="311">
        <f t="shared" si="1"/>
        <v>999</v>
      </c>
      <c r="N89" s="306"/>
      <c r="O89" s="97"/>
      <c r="P89" s="114">
        <f t="shared" si="2"/>
        <v>999</v>
      </c>
      <c r="Q89" s="97"/>
    </row>
    <row r="90" spans="1:17" s="11" customFormat="1" ht="18.899999999999999" customHeight="1" x14ac:dyDescent="0.25">
      <c r="A90" s="279">
        <v>84</v>
      </c>
      <c r="B90" s="95"/>
      <c r="C90" s="95"/>
      <c r="D90" s="96"/>
      <c r="E90" s="292"/>
      <c r="F90" s="97"/>
      <c r="G90" s="97"/>
      <c r="H90" s="347"/>
      <c r="I90" s="312"/>
      <c r="J90" s="276" t="e">
        <f>IF(AND(Q90="",#REF!&gt;0,#REF!&lt;5),K90,)</f>
        <v>#REF!</v>
      </c>
      <c r="K90" s="274" t="str">
        <f>IF(D90="","ZZZ9",IF(AND(#REF!&gt;0,#REF!&lt;5),D90&amp;#REF!,D90&amp;"9"))</f>
        <v>ZZZ9</v>
      </c>
      <c r="L90" s="278">
        <f t="shared" si="0"/>
        <v>999</v>
      </c>
      <c r="M90" s="311">
        <f t="shared" si="1"/>
        <v>999</v>
      </c>
      <c r="N90" s="306"/>
      <c r="O90" s="97"/>
      <c r="P90" s="114">
        <f t="shared" si="2"/>
        <v>999</v>
      </c>
      <c r="Q90" s="97"/>
    </row>
    <row r="91" spans="1:17" s="11" customFormat="1" ht="18.899999999999999" customHeight="1" x14ac:dyDescent="0.25">
      <c r="A91" s="279">
        <v>85</v>
      </c>
      <c r="B91" s="95"/>
      <c r="C91" s="95"/>
      <c r="D91" s="96"/>
      <c r="E91" s="292"/>
      <c r="F91" s="97"/>
      <c r="G91" s="97"/>
      <c r="H91" s="347"/>
      <c r="I91" s="312"/>
      <c r="J91" s="276" t="e">
        <f>IF(AND(Q91="",#REF!&gt;0,#REF!&lt;5),K91,)</f>
        <v>#REF!</v>
      </c>
      <c r="K91" s="274" t="str">
        <f>IF(D91="","ZZZ9",IF(AND(#REF!&gt;0,#REF!&lt;5),D91&amp;#REF!,D91&amp;"9"))</f>
        <v>ZZZ9</v>
      </c>
      <c r="L91" s="278">
        <f t="shared" si="0"/>
        <v>999</v>
      </c>
      <c r="M91" s="311">
        <f t="shared" si="1"/>
        <v>999</v>
      </c>
      <c r="N91" s="306"/>
      <c r="O91" s="97"/>
      <c r="P91" s="114">
        <f t="shared" si="2"/>
        <v>999</v>
      </c>
      <c r="Q91" s="97"/>
    </row>
    <row r="92" spans="1:17" s="11" customFormat="1" ht="18.899999999999999" customHeight="1" x14ac:dyDescent="0.25">
      <c r="A92" s="279">
        <v>86</v>
      </c>
      <c r="B92" s="95"/>
      <c r="C92" s="95"/>
      <c r="D92" s="96"/>
      <c r="E92" s="292"/>
      <c r="F92" s="97"/>
      <c r="G92" s="97"/>
      <c r="H92" s="347"/>
      <c r="I92" s="312"/>
      <c r="J92" s="276" t="e">
        <f>IF(AND(Q92="",#REF!&gt;0,#REF!&lt;5),K92,)</f>
        <v>#REF!</v>
      </c>
      <c r="K92" s="274" t="str">
        <f>IF(D92="","ZZZ9",IF(AND(#REF!&gt;0,#REF!&lt;5),D92&amp;#REF!,D92&amp;"9"))</f>
        <v>ZZZ9</v>
      </c>
      <c r="L92" s="278">
        <f t="shared" si="0"/>
        <v>999</v>
      </c>
      <c r="M92" s="311">
        <f t="shared" si="1"/>
        <v>999</v>
      </c>
      <c r="N92" s="306"/>
      <c r="O92" s="97"/>
      <c r="P92" s="114">
        <f t="shared" si="2"/>
        <v>999</v>
      </c>
      <c r="Q92" s="97"/>
    </row>
    <row r="93" spans="1:17" s="11" customFormat="1" ht="18.899999999999999" customHeight="1" x14ac:dyDescent="0.25">
      <c r="A93" s="279">
        <v>87</v>
      </c>
      <c r="B93" s="95"/>
      <c r="C93" s="95"/>
      <c r="D93" s="96"/>
      <c r="E93" s="292"/>
      <c r="F93" s="97"/>
      <c r="G93" s="97"/>
      <c r="H93" s="347"/>
      <c r="I93" s="312"/>
      <c r="J93" s="276" t="e">
        <f>IF(AND(Q93="",#REF!&gt;0,#REF!&lt;5),K93,)</f>
        <v>#REF!</v>
      </c>
      <c r="K93" s="274" t="str">
        <f>IF(D93="","ZZZ9",IF(AND(#REF!&gt;0,#REF!&lt;5),D93&amp;#REF!,D93&amp;"9"))</f>
        <v>ZZZ9</v>
      </c>
      <c r="L93" s="278">
        <f t="shared" si="0"/>
        <v>999</v>
      </c>
      <c r="M93" s="311">
        <f t="shared" si="1"/>
        <v>999</v>
      </c>
      <c r="N93" s="306"/>
      <c r="O93" s="97"/>
      <c r="P93" s="114">
        <f t="shared" si="2"/>
        <v>999</v>
      </c>
      <c r="Q93" s="97"/>
    </row>
    <row r="94" spans="1:17" s="11" customFormat="1" ht="18.899999999999999" customHeight="1" x14ac:dyDescent="0.25">
      <c r="A94" s="279">
        <v>88</v>
      </c>
      <c r="B94" s="95"/>
      <c r="C94" s="95"/>
      <c r="D94" s="96"/>
      <c r="E94" s="292"/>
      <c r="F94" s="97"/>
      <c r="G94" s="97"/>
      <c r="H94" s="347"/>
      <c r="I94" s="312"/>
      <c r="J94" s="276" t="e">
        <f>IF(AND(Q94="",#REF!&gt;0,#REF!&lt;5),K94,)</f>
        <v>#REF!</v>
      </c>
      <c r="K94" s="274" t="str">
        <f>IF(D94="","ZZZ9",IF(AND(#REF!&gt;0,#REF!&lt;5),D94&amp;#REF!,D94&amp;"9"))</f>
        <v>ZZZ9</v>
      </c>
      <c r="L94" s="278">
        <f t="shared" si="0"/>
        <v>999</v>
      </c>
      <c r="M94" s="311">
        <f t="shared" si="1"/>
        <v>999</v>
      </c>
      <c r="N94" s="306"/>
      <c r="O94" s="97"/>
      <c r="P94" s="114">
        <f t="shared" si="2"/>
        <v>999</v>
      </c>
      <c r="Q94" s="97"/>
    </row>
    <row r="95" spans="1:17" s="11" customFormat="1" ht="18.899999999999999" customHeight="1" x14ac:dyDescent="0.25">
      <c r="A95" s="279">
        <v>89</v>
      </c>
      <c r="B95" s="95"/>
      <c r="C95" s="95"/>
      <c r="D95" s="96"/>
      <c r="E95" s="292"/>
      <c r="F95" s="97"/>
      <c r="G95" s="97"/>
      <c r="H95" s="347"/>
      <c r="I95" s="312"/>
      <c r="J95" s="276" t="e">
        <f>IF(AND(Q95="",#REF!&gt;0,#REF!&lt;5),K95,)</f>
        <v>#REF!</v>
      </c>
      <c r="K95" s="274" t="str">
        <f>IF(D95="","ZZZ9",IF(AND(#REF!&gt;0,#REF!&lt;5),D95&amp;#REF!,D95&amp;"9"))</f>
        <v>ZZZ9</v>
      </c>
      <c r="L95" s="278">
        <f t="shared" si="0"/>
        <v>999</v>
      </c>
      <c r="M95" s="311">
        <f t="shared" si="1"/>
        <v>999</v>
      </c>
      <c r="N95" s="306"/>
      <c r="O95" s="97"/>
      <c r="P95" s="114">
        <f t="shared" si="2"/>
        <v>999</v>
      </c>
      <c r="Q95" s="97"/>
    </row>
    <row r="96" spans="1:17" s="11" customFormat="1" ht="18.899999999999999" customHeight="1" x14ac:dyDescent="0.25">
      <c r="A96" s="279">
        <v>90</v>
      </c>
      <c r="B96" s="95"/>
      <c r="C96" s="95"/>
      <c r="D96" s="96"/>
      <c r="E96" s="292"/>
      <c r="F96" s="97"/>
      <c r="G96" s="97"/>
      <c r="H96" s="347"/>
      <c r="I96" s="312"/>
      <c r="J96" s="276" t="e">
        <f>IF(AND(Q96="",#REF!&gt;0,#REF!&lt;5),K96,)</f>
        <v>#REF!</v>
      </c>
      <c r="K96" s="274" t="str">
        <f>IF(D96="","ZZZ9",IF(AND(#REF!&gt;0,#REF!&lt;5),D96&amp;#REF!,D96&amp;"9"))</f>
        <v>ZZZ9</v>
      </c>
      <c r="L96" s="278">
        <f t="shared" si="0"/>
        <v>999</v>
      </c>
      <c r="M96" s="311">
        <f t="shared" si="1"/>
        <v>999</v>
      </c>
      <c r="N96" s="306"/>
      <c r="O96" s="97"/>
      <c r="P96" s="114">
        <f t="shared" si="2"/>
        <v>999</v>
      </c>
      <c r="Q96" s="97"/>
    </row>
    <row r="97" spans="1:17" s="11" customFormat="1" ht="18.899999999999999" customHeight="1" x14ac:dyDescent="0.25">
      <c r="A97" s="279">
        <v>91</v>
      </c>
      <c r="B97" s="95"/>
      <c r="C97" s="95"/>
      <c r="D97" s="96"/>
      <c r="E97" s="292"/>
      <c r="F97" s="97"/>
      <c r="G97" s="97"/>
      <c r="H97" s="347"/>
      <c r="I97" s="312"/>
      <c r="J97" s="276" t="e">
        <f>IF(AND(Q97="",#REF!&gt;0,#REF!&lt;5),K97,)</f>
        <v>#REF!</v>
      </c>
      <c r="K97" s="274" t="str">
        <f>IF(D97="","ZZZ9",IF(AND(#REF!&gt;0,#REF!&lt;5),D97&amp;#REF!,D97&amp;"9"))</f>
        <v>ZZZ9</v>
      </c>
      <c r="L97" s="278">
        <f t="shared" si="0"/>
        <v>999</v>
      </c>
      <c r="M97" s="311">
        <f t="shared" si="1"/>
        <v>999</v>
      </c>
      <c r="N97" s="306"/>
      <c r="O97" s="97"/>
      <c r="P97" s="114">
        <f t="shared" si="2"/>
        <v>999</v>
      </c>
      <c r="Q97" s="97"/>
    </row>
    <row r="98" spans="1:17" s="11" customFormat="1" ht="18.899999999999999" customHeight="1" x14ac:dyDescent="0.25">
      <c r="A98" s="279">
        <v>92</v>
      </c>
      <c r="B98" s="95"/>
      <c r="C98" s="95"/>
      <c r="D98" s="96"/>
      <c r="E98" s="292"/>
      <c r="F98" s="97"/>
      <c r="G98" s="97"/>
      <c r="H98" s="347"/>
      <c r="I98" s="312"/>
      <c r="J98" s="276" t="e">
        <f>IF(AND(Q98="",#REF!&gt;0,#REF!&lt;5),K98,)</f>
        <v>#REF!</v>
      </c>
      <c r="K98" s="274" t="str">
        <f>IF(D98="","ZZZ9",IF(AND(#REF!&gt;0,#REF!&lt;5),D98&amp;#REF!,D98&amp;"9"))</f>
        <v>ZZZ9</v>
      </c>
      <c r="L98" s="278">
        <f t="shared" si="0"/>
        <v>999</v>
      </c>
      <c r="M98" s="311">
        <f t="shared" si="1"/>
        <v>999</v>
      </c>
      <c r="N98" s="306"/>
      <c r="O98" s="97"/>
      <c r="P98" s="114">
        <f t="shared" si="2"/>
        <v>999</v>
      </c>
      <c r="Q98" s="97"/>
    </row>
    <row r="99" spans="1:17" s="11" customFormat="1" ht="18.899999999999999" customHeight="1" x14ac:dyDescent="0.25">
      <c r="A99" s="279">
        <v>93</v>
      </c>
      <c r="B99" s="95"/>
      <c r="C99" s="95"/>
      <c r="D99" s="96"/>
      <c r="E99" s="292"/>
      <c r="F99" s="97"/>
      <c r="G99" s="97"/>
      <c r="H99" s="347"/>
      <c r="I99" s="312"/>
      <c r="J99" s="276" t="e">
        <f>IF(AND(Q99="",#REF!&gt;0,#REF!&lt;5),K99,)</f>
        <v>#REF!</v>
      </c>
      <c r="K99" s="274" t="str">
        <f>IF(D99="","ZZZ9",IF(AND(#REF!&gt;0,#REF!&lt;5),D99&amp;#REF!,D99&amp;"9"))</f>
        <v>ZZZ9</v>
      </c>
      <c r="L99" s="278">
        <f t="shared" si="0"/>
        <v>999</v>
      </c>
      <c r="M99" s="311">
        <f t="shared" si="1"/>
        <v>999</v>
      </c>
      <c r="N99" s="306"/>
      <c r="O99" s="97"/>
      <c r="P99" s="114">
        <f t="shared" si="2"/>
        <v>999</v>
      </c>
      <c r="Q99" s="97"/>
    </row>
    <row r="100" spans="1:17" s="11" customFormat="1" ht="18.899999999999999" customHeight="1" x14ac:dyDescent="0.25">
      <c r="A100" s="279">
        <v>94</v>
      </c>
      <c r="B100" s="95"/>
      <c r="C100" s="95"/>
      <c r="D100" s="96"/>
      <c r="E100" s="292"/>
      <c r="F100" s="97"/>
      <c r="G100" s="97"/>
      <c r="H100" s="347"/>
      <c r="I100" s="312"/>
      <c r="J100" s="276" t="e">
        <f>IF(AND(Q100="",#REF!&gt;0,#REF!&lt;5),K100,)</f>
        <v>#REF!</v>
      </c>
      <c r="K100" s="274" t="str">
        <f>IF(D100="","ZZZ9",IF(AND(#REF!&gt;0,#REF!&lt;5),D100&amp;#REF!,D100&amp;"9"))</f>
        <v>ZZZ9</v>
      </c>
      <c r="L100" s="278">
        <f t="shared" si="0"/>
        <v>999</v>
      </c>
      <c r="M100" s="311">
        <f t="shared" si="1"/>
        <v>999</v>
      </c>
      <c r="N100" s="306"/>
      <c r="O100" s="97"/>
      <c r="P100" s="114">
        <f t="shared" si="2"/>
        <v>999</v>
      </c>
      <c r="Q100" s="97"/>
    </row>
    <row r="101" spans="1:17" s="11" customFormat="1" ht="18.899999999999999" customHeight="1" x14ac:dyDescent="0.25">
      <c r="A101" s="279">
        <v>95</v>
      </c>
      <c r="B101" s="95"/>
      <c r="C101" s="95"/>
      <c r="D101" s="96"/>
      <c r="E101" s="292"/>
      <c r="F101" s="97"/>
      <c r="G101" s="97"/>
      <c r="H101" s="347"/>
      <c r="I101" s="312"/>
      <c r="J101" s="276" t="e">
        <f>IF(AND(Q101="",#REF!&gt;0,#REF!&lt;5),K101,)</f>
        <v>#REF!</v>
      </c>
      <c r="K101" s="274" t="str">
        <f>IF(D101="","ZZZ9",IF(AND(#REF!&gt;0,#REF!&lt;5),D101&amp;#REF!,D101&amp;"9"))</f>
        <v>ZZZ9</v>
      </c>
      <c r="L101" s="278">
        <f t="shared" si="0"/>
        <v>999</v>
      </c>
      <c r="M101" s="311">
        <f t="shared" si="1"/>
        <v>999</v>
      </c>
      <c r="N101" s="306"/>
      <c r="O101" s="97"/>
      <c r="P101" s="114">
        <f t="shared" si="2"/>
        <v>999</v>
      </c>
      <c r="Q101" s="97"/>
    </row>
    <row r="102" spans="1:17" s="11" customFormat="1" ht="18.899999999999999" customHeight="1" x14ac:dyDescent="0.25">
      <c r="A102" s="279">
        <v>96</v>
      </c>
      <c r="B102" s="95"/>
      <c r="C102" s="95"/>
      <c r="D102" s="96"/>
      <c r="E102" s="292"/>
      <c r="F102" s="97"/>
      <c r="G102" s="97"/>
      <c r="H102" s="347"/>
      <c r="I102" s="312"/>
      <c r="J102" s="276" t="e">
        <f>IF(AND(Q102="",#REF!&gt;0,#REF!&lt;5),K102,)</f>
        <v>#REF!</v>
      </c>
      <c r="K102" s="274" t="str">
        <f>IF(D102="","ZZZ9",IF(AND(#REF!&gt;0,#REF!&lt;5),D102&amp;#REF!,D102&amp;"9"))</f>
        <v>ZZZ9</v>
      </c>
      <c r="L102" s="278">
        <f t="shared" si="0"/>
        <v>999</v>
      </c>
      <c r="M102" s="311">
        <f t="shared" si="1"/>
        <v>999</v>
      </c>
      <c r="N102" s="306"/>
      <c r="O102" s="97"/>
      <c r="P102" s="114">
        <f t="shared" si="2"/>
        <v>999</v>
      </c>
      <c r="Q102" s="97"/>
    </row>
    <row r="103" spans="1:17" s="11" customFormat="1" ht="18.899999999999999" customHeight="1" x14ac:dyDescent="0.25">
      <c r="A103" s="279">
        <v>97</v>
      </c>
      <c r="B103" s="95"/>
      <c r="C103" s="95"/>
      <c r="D103" s="96"/>
      <c r="E103" s="292"/>
      <c r="F103" s="97"/>
      <c r="G103" s="97"/>
      <c r="H103" s="347"/>
      <c r="I103" s="312"/>
      <c r="J103" s="276" t="e">
        <f>IF(AND(Q103="",#REF!&gt;0,#REF!&lt;5),K103,)</f>
        <v>#REF!</v>
      </c>
      <c r="K103" s="274" t="str">
        <f>IF(D103="","ZZZ9",IF(AND(#REF!&gt;0,#REF!&lt;5),D103&amp;#REF!,D103&amp;"9"))</f>
        <v>ZZZ9</v>
      </c>
      <c r="L103" s="278">
        <f t="shared" si="0"/>
        <v>999</v>
      </c>
      <c r="M103" s="311">
        <f t="shared" si="1"/>
        <v>999</v>
      </c>
      <c r="N103" s="306"/>
      <c r="O103" s="97"/>
      <c r="P103" s="114">
        <f t="shared" si="2"/>
        <v>999</v>
      </c>
      <c r="Q103" s="97"/>
    </row>
    <row r="104" spans="1:17" s="11" customFormat="1" ht="18.899999999999999" customHeight="1" x14ac:dyDescent="0.25">
      <c r="A104" s="279">
        <v>98</v>
      </c>
      <c r="B104" s="95"/>
      <c r="C104" s="95"/>
      <c r="D104" s="96"/>
      <c r="E104" s="292"/>
      <c r="F104" s="97"/>
      <c r="G104" s="97"/>
      <c r="H104" s="347"/>
      <c r="I104" s="312"/>
      <c r="J104" s="276" t="e">
        <f>IF(AND(Q104="",#REF!&gt;0,#REF!&lt;5),K104,)</f>
        <v>#REF!</v>
      </c>
      <c r="K104" s="274" t="str">
        <f>IF(D104="","ZZZ9",IF(AND(#REF!&gt;0,#REF!&lt;5),D104&amp;#REF!,D104&amp;"9"))</f>
        <v>ZZZ9</v>
      </c>
      <c r="L104" s="278">
        <f t="shared" ref="L104:L156" si="3">IF(Q104="",999,Q104)</f>
        <v>999</v>
      </c>
      <c r="M104" s="311">
        <f t="shared" ref="M104:M156" si="4">IF(P104=999,999,1)</f>
        <v>999</v>
      </c>
      <c r="N104" s="306"/>
      <c r="O104" s="97"/>
      <c r="P104" s="114">
        <f t="shared" ref="P104:P156" si="5">IF(N104="DA",1,IF(N104="WC",2,IF(N104="SE",3,IF(N104="Q",4,IF(N104="LL",5,999)))))</f>
        <v>999</v>
      </c>
      <c r="Q104" s="97"/>
    </row>
    <row r="105" spans="1:17" s="11" customFormat="1" ht="18.899999999999999" customHeight="1" x14ac:dyDescent="0.25">
      <c r="A105" s="279">
        <v>99</v>
      </c>
      <c r="B105" s="95"/>
      <c r="C105" s="95"/>
      <c r="D105" s="96"/>
      <c r="E105" s="292"/>
      <c r="F105" s="97"/>
      <c r="G105" s="97"/>
      <c r="H105" s="347"/>
      <c r="I105" s="312"/>
      <c r="J105" s="276" t="e">
        <f>IF(AND(Q105="",#REF!&gt;0,#REF!&lt;5),K105,)</f>
        <v>#REF!</v>
      </c>
      <c r="K105" s="274" t="str">
        <f>IF(D105="","ZZZ9",IF(AND(#REF!&gt;0,#REF!&lt;5),D105&amp;#REF!,D105&amp;"9"))</f>
        <v>ZZZ9</v>
      </c>
      <c r="L105" s="278">
        <f t="shared" si="3"/>
        <v>999</v>
      </c>
      <c r="M105" s="311">
        <f t="shared" si="4"/>
        <v>999</v>
      </c>
      <c r="N105" s="306"/>
      <c r="O105" s="97"/>
      <c r="P105" s="114">
        <f t="shared" si="5"/>
        <v>999</v>
      </c>
      <c r="Q105" s="97"/>
    </row>
    <row r="106" spans="1:17" s="11" customFormat="1" ht="18.899999999999999" customHeight="1" x14ac:dyDescent="0.25">
      <c r="A106" s="279">
        <v>100</v>
      </c>
      <c r="B106" s="95"/>
      <c r="C106" s="95"/>
      <c r="D106" s="96"/>
      <c r="E106" s="292"/>
      <c r="F106" s="97"/>
      <c r="G106" s="97"/>
      <c r="H106" s="347"/>
      <c r="I106" s="312"/>
      <c r="J106" s="276" t="e">
        <f>IF(AND(Q106="",#REF!&gt;0,#REF!&lt;5),K106,)</f>
        <v>#REF!</v>
      </c>
      <c r="K106" s="274" t="str">
        <f>IF(D106="","ZZZ9",IF(AND(#REF!&gt;0,#REF!&lt;5),D106&amp;#REF!,D106&amp;"9"))</f>
        <v>ZZZ9</v>
      </c>
      <c r="L106" s="278">
        <f t="shared" si="3"/>
        <v>999</v>
      </c>
      <c r="M106" s="311">
        <f t="shared" si="4"/>
        <v>999</v>
      </c>
      <c r="N106" s="306"/>
      <c r="O106" s="97"/>
      <c r="P106" s="114">
        <f t="shared" si="5"/>
        <v>999</v>
      </c>
      <c r="Q106" s="97"/>
    </row>
    <row r="107" spans="1:17" s="11" customFormat="1" ht="18.899999999999999" customHeight="1" x14ac:dyDescent="0.25">
      <c r="A107" s="279">
        <v>101</v>
      </c>
      <c r="B107" s="95"/>
      <c r="C107" s="95"/>
      <c r="D107" s="96"/>
      <c r="E107" s="292"/>
      <c r="F107" s="97"/>
      <c r="G107" s="97"/>
      <c r="H107" s="347"/>
      <c r="I107" s="312"/>
      <c r="J107" s="276" t="e">
        <f>IF(AND(Q107="",#REF!&gt;0,#REF!&lt;5),K107,)</f>
        <v>#REF!</v>
      </c>
      <c r="K107" s="274" t="str">
        <f>IF(D107="","ZZZ9",IF(AND(#REF!&gt;0,#REF!&lt;5),D107&amp;#REF!,D107&amp;"9"))</f>
        <v>ZZZ9</v>
      </c>
      <c r="L107" s="278">
        <f t="shared" si="3"/>
        <v>999</v>
      </c>
      <c r="M107" s="311">
        <f t="shared" si="4"/>
        <v>999</v>
      </c>
      <c r="N107" s="306"/>
      <c r="O107" s="97"/>
      <c r="P107" s="114">
        <f t="shared" si="5"/>
        <v>999</v>
      </c>
      <c r="Q107" s="97"/>
    </row>
    <row r="108" spans="1:17" s="11" customFormat="1" ht="18.899999999999999" customHeight="1" x14ac:dyDescent="0.25">
      <c r="A108" s="279">
        <v>102</v>
      </c>
      <c r="B108" s="95"/>
      <c r="C108" s="95"/>
      <c r="D108" s="96"/>
      <c r="E108" s="292"/>
      <c r="F108" s="97"/>
      <c r="G108" s="97"/>
      <c r="H108" s="347"/>
      <c r="I108" s="312"/>
      <c r="J108" s="276" t="e">
        <f>IF(AND(Q108="",#REF!&gt;0,#REF!&lt;5),K108,)</f>
        <v>#REF!</v>
      </c>
      <c r="K108" s="274" t="str">
        <f>IF(D108="","ZZZ9",IF(AND(#REF!&gt;0,#REF!&lt;5),D108&amp;#REF!,D108&amp;"9"))</f>
        <v>ZZZ9</v>
      </c>
      <c r="L108" s="278">
        <f t="shared" si="3"/>
        <v>999</v>
      </c>
      <c r="M108" s="311">
        <f t="shared" si="4"/>
        <v>999</v>
      </c>
      <c r="N108" s="306"/>
      <c r="O108" s="97"/>
      <c r="P108" s="114">
        <f t="shared" si="5"/>
        <v>999</v>
      </c>
      <c r="Q108" s="97"/>
    </row>
    <row r="109" spans="1:17" s="11" customFormat="1" ht="18.899999999999999" customHeight="1" x14ac:dyDescent="0.25">
      <c r="A109" s="279">
        <v>103</v>
      </c>
      <c r="B109" s="95"/>
      <c r="C109" s="95"/>
      <c r="D109" s="96"/>
      <c r="E109" s="292"/>
      <c r="F109" s="97"/>
      <c r="G109" s="97"/>
      <c r="H109" s="347"/>
      <c r="I109" s="312"/>
      <c r="J109" s="276" t="e">
        <f>IF(AND(Q109="",#REF!&gt;0,#REF!&lt;5),K109,)</f>
        <v>#REF!</v>
      </c>
      <c r="K109" s="274" t="str">
        <f>IF(D109="","ZZZ9",IF(AND(#REF!&gt;0,#REF!&lt;5),D109&amp;#REF!,D109&amp;"9"))</f>
        <v>ZZZ9</v>
      </c>
      <c r="L109" s="278">
        <f t="shared" si="3"/>
        <v>999</v>
      </c>
      <c r="M109" s="311">
        <f t="shared" si="4"/>
        <v>999</v>
      </c>
      <c r="N109" s="306"/>
      <c r="O109" s="97"/>
      <c r="P109" s="114">
        <f t="shared" si="5"/>
        <v>999</v>
      </c>
      <c r="Q109" s="97"/>
    </row>
    <row r="110" spans="1:17" s="11" customFormat="1" ht="18.899999999999999" customHeight="1" x14ac:dyDescent="0.25">
      <c r="A110" s="279">
        <v>104</v>
      </c>
      <c r="B110" s="95"/>
      <c r="C110" s="95"/>
      <c r="D110" s="96"/>
      <c r="E110" s="292"/>
      <c r="F110" s="97"/>
      <c r="G110" s="97"/>
      <c r="H110" s="347"/>
      <c r="I110" s="312"/>
      <c r="J110" s="276" t="e">
        <f>IF(AND(Q110="",#REF!&gt;0,#REF!&lt;5),K110,)</f>
        <v>#REF!</v>
      </c>
      <c r="K110" s="274" t="str">
        <f>IF(D110="","ZZZ9",IF(AND(#REF!&gt;0,#REF!&lt;5),D110&amp;#REF!,D110&amp;"9"))</f>
        <v>ZZZ9</v>
      </c>
      <c r="L110" s="278">
        <f t="shared" si="3"/>
        <v>999</v>
      </c>
      <c r="M110" s="311">
        <f t="shared" si="4"/>
        <v>999</v>
      </c>
      <c r="N110" s="306"/>
      <c r="O110" s="97"/>
      <c r="P110" s="114">
        <f t="shared" si="5"/>
        <v>999</v>
      </c>
      <c r="Q110" s="97"/>
    </row>
    <row r="111" spans="1:17" s="11" customFormat="1" ht="18.899999999999999" customHeight="1" x14ac:dyDescent="0.25">
      <c r="A111" s="279">
        <v>105</v>
      </c>
      <c r="B111" s="95"/>
      <c r="C111" s="95"/>
      <c r="D111" s="96"/>
      <c r="E111" s="292"/>
      <c r="F111" s="97"/>
      <c r="G111" s="97"/>
      <c r="H111" s="347"/>
      <c r="I111" s="312"/>
      <c r="J111" s="276" t="e">
        <f>IF(AND(Q111="",#REF!&gt;0,#REF!&lt;5),K111,)</f>
        <v>#REF!</v>
      </c>
      <c r="K111" s="274" t="str">
        <f>IF(D111="","ZZZ9",IF(AND(#REF!&gt;0,#REF!&lt;5),D111&amp;#REF!,D111&amp;"9"))</f>
        <v>ZZZ9</v>
      </c>
      <c r="L111" s="278">
        <f t="shared" si="3"/>
        <v>999</v>
      </c>
      <c r="M111" s="311">
        <f t="shared" si="4"/>
        <v>999</v>
      </c>
      <c r="N111" s="306"/>
      <c r="O111" s="97"/>
      <c r="P111" s="114">
        <f t="shared" si="5"/>
        <v>999</v>
      </c>
      <c r="Q111" s="97"/>
    </row>
    <row r="112" spans="1:17" s="11" customFormat="1" ht="18.899999999999999" customHeight="1" x14ac:dyDescent="0.25">
      <c r="A112" s="279">
        <v>106</v>
      </c>
      <c r="B112" s="95"/>
      <c r="C112" s="95"/>
      <c r="D112" s="96"/>
      <c r="E112" s="292"/>
      <c r="F112" s="97"/>
      <c r="G112" s="97"/>
      <c r="H112" s="347"/>
      <c r="I112" s="312"/>
      <c r="J112" s="276" t="e">
        <f>IF(AND(Q112="",#REF!&gt;0,#REF!&lt;5),K112,)</f>
        <v>#REF!</v>
      </c>
      <c r="K112" s="274" t="str">
        <f>IF(D112="","ZZZ9",IF(AND(#REF!&gt;0,#REF!&lt;5),D112&amp;#REF!,D112&amp;"9"))</f>
        <v>ZZZ9</v>
      </c>
      <c r="L112" s="278">
        <f t="shared" si="3"/>
        <v>999</v>
      </c>
      <c r="M112" s="311">
        <f t="shared" si="4"/>
        <v>999</v>
      </c>
      <c r="N112" s="306"/>
      <c r="O112" s="97"/>
      <c r="P112" s="114">
        <f t="shared" si="5"/>
        <v>999</v>
      </c>
      <c r="Q112" s="97"/>
    </row>
    <row r="113" spans="1:17" s="11" customFormat="1" ht="18.899999999999999" customHeight="1" x14ac:dyDescent="0.25">
      <c r="A113" s="279">
        <v>107</v>
      </c>
      <c r="B113" s="95"/>
      <c r="C113" s="95"/>
      <c r="D113" s="96"/>
      <c r="E113" s="292"/>
      <c r="F113" s="97"/>
      <c r="G113" s="97"/>
      <c r="H113" s="347"/>
      <c r="I113" s="312"/>
      <c r="J113" s="276" t="e">
        <f>IF(AND(Q113="",#REF!&gt;0,#REF!&lt;5),K113,)</f>
        <v>#REF!</v>
      </c>
      <c r="K113" s="274" t="str">
        <f>IF(D113="","ZZZ9",IF(AND(#REF!&gt;0,#REF!&lt;5),D113&amp;#REF!,D113&amp;"9"))</f>
        <v>ZZZ9</v>
      </c>
      <c r="L113" s="278">
        <f t="shared" si="3"/>
        <v>999</v>
      </c>
      <c r="M113" s="311">
        <f t="shared" si="4"/>
        <v>999</v>
      </c>
      <c r="N113" s="306"/>
      <c r="O113" s="97"/>
      <c r="P113" s="114">
        <f t="shared" si="5"/>
        <v>999</v>
      </c>
      <c r="Q113" s="97"/>
    </row>
    <row r="114" spans="1:17" s="11" customFormat="1" ht="18.899999999999999" customHeight="1" x14ac:dyDescent="0.25">
      <c r="A114" s="279">
        <v>108</v>
      </c>
      <c r="B114" s="95"/>
      <c r="C114" s="95"/>
      <c r="D114" s="96"/>
      <c r="E114" s="292"/>
      <c r="F114" s="97"/>
      <c r="G114" s="97"/>
      <c r="H114" s="347"/>
      <c r="I114" s="312"/>
      <c r="J114" s="276" t="e">
        <f>IF(AND(Q114="",#REF!&gt;0,#REF!&lt;5),K114,)</f>
        <v>#REF!</v>
      </c>
      <c r="K114" s="274" t="str">
        <f>IF(D114="","ZZZ9",IF(AND(#REF!&gt;0,#REF!&lt;5),D114&amp;#REF!,D114&amp;"9"))</f>
        <v>ZZZ9</v>
      </c>
      <c r="L114" s="278">
        <f t="shared" si="3"/>
        <v>999</v>
      </c>
      <c r="M114" s="311">
        <f t="shared" si="4"/>
        <v>999</v>
      </c>
      <c r="N114" s="306"/>
      <c r="O114" s="97"/>
      <c r="P114" s="114">
        <f t="shared" si="5"/>
        <v>999</v>
      </c>
      <c r="Q114" s="97"/>
    </row>
    <row r="115" spans="1:17" s="11" customFormat="1" ht="18.899999999999999" customHeight="1" x14ac:dyDescent="0.25">
      <c r="A115" s="279">
        <v>109</v>
      </c>
      <c r="B115" s="95"/>
      <c r="C115" s="95"/>
      <c r="D115" s="96"/>
      <c r="E115" s="292"/>
      <c r="F115" s="97"/>
      <c r="G115" s="97"/>
      <c r="H115" s="347"/>
      <c r="I115" s="312"/>
      <c r="J115" s="276" t="e">
        <f>IF(AND(Q115="",#REF!&gt;0,#REF!&lt;5),K115,)</f>
        <v>#REF!</v>
      </c>
      <c r="K115" s="274" t="str">
        <f>IF(D115="","ZZZ9",IF(AND(#REF!&gt;0,#REF!&lt;5),D115&amp;#REF!,D115&amp;"9"))</f>
        <v>ZZZ9</v>
      </c>
      <c r="L115" s="278">
        <f t="shared" si="3"/>
        <v>999</v>
      </c>
      <c r="M115" s="311">
        <f t="shared" si="4"/>
        <v>999</v>
      </c>
      <c r="N115" s="306"/>
      <c r="O115" s="97"/>
      <c r="P115" s="114">
        <f t="shared" si="5"/>
        <v>999</v>
      </c>
      <c r="Q115" s="97"/>
    </row>
    <row r="116" spans="1:17" s="11" customFormat="1" ht="18.899999999999999" customHeight="1" x14ac:dyDescent="0.25">
      <c r="A116" s="279">
        <v>110</v>
      </c>
      <c r="B116" s="95"/>
      <c r="C116" s="95"/>
      <c r="D116" s="96"/>
      <c r="E116" s="292"/>
      <c r="F116" s="97"/>
      <c r="G116" s="97"/>
      <c r="H116" s="347"/>
      <c r="I116" s="312"/>
      <c r="J116" s="276" t="e">
        <f>IF(AND(Q116="",#REF!&gt;0,#REF!&lt;5),K116,)</f>
        <v>#REF!</v>
      </c>
      <c r="K116" s="274" t="str">
        <f>IF(D116="","ZZZ9",IF(AND(#REF!&gt;0,#REF!&lt;5),D116&amp;#REF!,D116&amp;"9"))</f>
        <v>ZZZ9</v>
      </c>
      <c r="L116" s="278">
        <f t="shared" si="3"/>
        <v>999</v>
      </c>
      <c r="M116" s="311">
        <f t="shared" si="4"/>
        <v>999</v>
      </c>
      <c r="N116" s="306"/>
      <c r="O116" s="97"/>
      <c r="P116" s="114">
        <f t="shared" si="5"/>
        <v>999</v>
      </c>
      <c r="Q116" s="97"/>
    </row>
    <row r="117" spans="1:17" s="11" customFormat="1" ht="18.899999999999999" customHeight="1" x14ac:dyDescent="0.25">
      <c r="A117" s="279">
        <v>111</v>
      </c>
      <c r="B117" s="95"/>
      <c r="C117" s="95"/>
      <c r="D117" s="96"/>
      <c r="E117" s="292"/>
      <c r="F117" s="97"/>
      <c r="G117" s="97"/>
      <c r="H117" s="347"/>
      <c r="I117" s="312"/>
      <c r="J117" s="276" t="e">
        <f>IF(AND(Q117="",#REF!&gt;0,#REF!&lt;5),K117,)</f>
        <v>#REF!</v>
      </c>
      <c r="K117" s="274" t="str">
        <f>IF(D117="","ZZZ9",IF(AND(#REF!&gt;0,#REF!&lt;5),D117&amp;#REF!,D117&amp;"9"))</f>
        <v>ZZZ9</v>
      </c>
      <c r="L117" s="278">
        <f t="shared" si="3"/>
        <v>999</v>
      </c>
      <c r="M117" s="311">
        <f t="shared" si="4"/>
        <v>999</v>
      </c>
      <c r="N117" s="306"/>
      <c r="O117" s="97"/>
      <c r="P117" s="114">
        <f t="shared" si="5"/>
        <v>999</v>
      </c>
      <c r="Q117" s="97"/>
    </row>
    <row r="118" spans="1:17" s="11" customFormat="1" ht="18.899999999999999" customHeight="1" x14ac:dyDescent="0.25">
      <c r="A118" s="279">
        <v>112</v>
      </c>
      <c r="B118" s="95"/>
      <c r="C118" s="95"/>
      <c r="D118" s="96"/>
      <c r="E118" s="292"/>
      <c r="F118" s="97"/>
      <c r="G118" s="97"/>
      <c r="H118" s="347"/>
      <c r="I118" s="312"/>
      <c r="J118" s="276" t="e">
        <f>IF(AND(Q118="",#REF!&gt;0,#REF!&lt;5),K118,)</f>
        <v>#REF!</v>
      </c>
      <c r="K118" s="274" t="str">
        <f>IF(D118="","ZZZ9",IF(AND(#REF!&gt;0,#REF!&lt;5),D118&amp;#REF!,D118&amp;"9"))</f>
        <v>ZZZ9</v>
      </c>
      <c r="L118" s="278">
        <f t="shared" si="3"/>
        <v>999</v>
      </c>
      <c r="M118" s="311">
        <f t="shared" si="4"/>
        <v>999</v>
      </c>
      <c r="N118" s="306"/>
      <c r="O118" s="97"/>
      <c r="P118" s="114">
        <f t="shared" si="5"/>
        <v>999</v>
      </c>
      <c r="Q118" s="97"/>
    </row>
    <row r="119" spans="1:17" s="11" customFormat="1" ht="18.899999999999999" customHeight="1" x14ac:dyDescent="0.25">
      <c r="A119" s="279">
        <v>113</v>
      </c>
      <c r="B119" s="95"/>
      <c r="C119" s="95"/>
      <c r="D119" s="96"/>
      <c r="E119" s="292"/>
      <c r="F119" s="97"/>
      <c r="G119" s="97"/>
      <c r="H119" s="347"/>
      <c r="I119" s="312"/>
      <c r="J119" s="276" t="e">
        <f>IF(AND(Q119="",#REF!&gt;0,#REF!&lt;5),K119,)</f>
        <v>#REF!</v>
      </c>
      <c r="K119" s="274" t="str">
        <f>IF(D119="","ZZZ9",IF(AND(#REF!&gt;0,#REF!&lt;5),D119&amp;#REF!,D119&amp;"9"))</f>
        <v>ZZZ9</v>
      </c>
      <c r="L119" s="278">
        <f t="shared" si="3"/>
        <v>999</v>
      </c>
      <c r="M119" s="311">
        <f t="shared" si="4"/>
        <v>999</v>
      </c>
      <c r="N119" s="306"/>
      <c r="O119" s="97"/>
      <c r="P119" s="114">
        <f t="shared" si="5"/>
        <v>999</v>
      </c>
      <c r="Q119" s="97"/>
    </row>
    <row r="120" spans="1:17" s="11" customFormat="1" ht="18.899999999999999" customHeight="1" x14ac:dyDescent="0.25">
      <c r="A120" s="279">
        <v>114</v>
      </c>
      <c r="B120" s="95"/>
      <c r="C120" s="95"/>
      <c r="D120" s="96"/>
      <c r="E120" s="292"/>
      <c r="F120" s="97"/>
      <c r="G120" s="97"/>
      <c r="H120" s="347"/>
      <c r="I120" s="312"/>
      <c r="J120" s="276" t="e">
        <f>IF(AND(Q120="",#REF!&gt;0,#REF!&lt;5),K120,)</f>
        <v>#REF!</v>
      </c>
      <c r="K120" s="274" t="str">
        <f>IF(D120="","ZZZ9",IF(AND(#REF!&gt;0,#REF!&lt;5),D120&amp;#REF!,D120&amp;"9"))</f>
        <v>ZZZ9</v>
      </c>
      <c r="L120" s="278">
        <f t="shared" si="3"/>
        <v>999</v>
      </c>
      <c r="M120" s="311">
        <f t="shared" si="4"/>
        <v>999</v>
      </c>
      <c r="N120" s="306"/>
      <c r="O120" s="97"/>
      <c r="P120" s="114">
        <f t="shared" si="5"/>
        <v>999</v>
      </c>
      <c r="Q120" s="97"/>
    </row>
    <row r="121" spans="1:17" s="11" customFormat="1" ht="18.899999999999999" customHeight="1" x14ac:dyDescent="0.25">
      <c r="A121" s="279">
        <v>115</v>
      </c>
      <c r="B121" s="95"/>
      <c r="C121" s="95"/>
      <c r="D121" s="96"/>
      <c r="E121" s="292"/>
      <c r="F121" s="97"/>
      <c r="G121" s="97"/>
      <c r="H121" s="347"/>
      <c r="I121" s="312"/>
      <c r="J121" s="276" t="e">
        <f>IF(AND(Q121="",#REF!&gt;0,#REF!&lt;5),K121,)</f>
        <v>#REF!</v>
      </c>
      <c r="K121" s="274" t="str">
        <f>IF(D121="","ZZZ9",IF(AND(#REF!&gt;0,#REF!&lt;5),D121&amp;#REF!,D121&amp;"9"))</f>
        <v>ZZZ9</v>
      </c>
      <c r="L121" s="278">
        <f t="shared" si="3"/>
        <v>999</v>
      </c>
      <c r="M121" s="311">
        <f t="shared" si="4"/>
        <v>999</v>
      </c>
      <c r="N121" s="306"/>
      <c r="O121" s="97"/>
      <c r="P121" s="114">
        <f t="shared" si="5"/>
        <v>999</v>
      </c>
      <c r="Q121" s="97"/>
    </row>
    <row r="122" spans="1:17" s="11" customFormat="1" ht="18.899999999999999" customHeight="1" x14ac:dyDescent="0.25">
      <c r="A122" s="279">
        <v>116</v>
      </c>
      <c r="B122" s="95"/>
      <c r="C122" s="95"/>
      <c r="D122" s="96"/>
      <c r="E122" s="292"/>
      <c r="F122" s="97"/>
      <c r="G122" s="97"/>
      <c r="H122" s="347"/>
      <c r="I122" s="312"/>
      <c r="J122" s="276" t="e">
        <f>IF(AND(Q122="",#REF!&gt;0,#REF!&lt;5),K122,)</f>
        <v>#REF!</v>
      </c>
      <c r="K122" s="274" t="str">
        <f>IF(D122="","ZZZ9",IF(AND(#REF!&gt;0,#REF!&lt;5),D122&amp;#REF!,D122&amp;"9"))</f>
        <v>ZZZ9</v>
      </c>
      <c r="L122" s="278">
        <f t="shared" si="3"/>
        <v>999</v>
      </c>
      <c r="M122" s="311">
        <f t="shared" si="4"/>
        <v>999</v>
      </c>
      <c r="N122" s="306"/>
      <c r="O122" s="97"/>
      <c r="P122" s="114">
        <f t="shared" si="5"/>
        <v>999</v>
      </c>
      <c r="Q122" s="97"/>
    </row>
    <row r="123" spans="1:17" s="11" customFormat="1" ht="18.899999999999999" customHeight="1" x14ac:dyDescent="0.25">
      <c r="A123" s="279">
        <v>117</v>
      </c>
      <c r="B123" s="95"/>
      <c r="C123" s="95"/>
      <c r="D123" s="96"/>
      <c r="E123" s="292"/>
      <c r="F123" s="97"/>
      <c r="G123" s="97"/>
      <c r="H123" s="347"/>
      <c r="I123" s="312"/>
      <c r="J123" s="276" t="e">
        <f>IF(AND(Q123="",#REF!&gt;0,#REF!&lt;5),K123,)</f>
        <v>#REF!</v>
      </c>
      <c r="K123" s="274" t="str">
        <f>IF(D123="","ZZZ9",IF(AND(#REF!&gt;0,#REF!&lt;5),D123&amp;#REF!,D123&amp;"9"))</f>
        <v>ZZZ9</v>
      </c>
      <c r="L123" s="278">
        <f t="shared" si="3"/>
        <v>999</v>
      </c>
      <c r="M123" s="311">
        <f t="shared" si="4"/>
        <v>999</v>
      </c>
      <c r="N123" s="306"/>
      <c r="O123" s="97"/>
      <c r="P123" s="114">
        <f t="shared" si="5"/>
        <v>999</v>
      </c>
      <c r="Q123" s="97"/>
    </row>
    <row r="124" spans="1:17" s="11" customFormat="1" ht="18.899999999999999" customHeight="1" x14ac:dyDescent="0.25">
      <c r="A124" s="279">
        <v>118</v>
      </c>
      <c r="B124" s="95"/>
      <c r="C124" s="95"/>
      <c r="D124" s="96"/>
      <c r="E124" s="292"/>
      <c r="F124" s="97"/>
      <c r="G124" s="97"/>
      <c r="H124" s="347"/>
      <c r="I124" s="312"/>
      <c r="J124" s="276" t="e">
        <f>IF(AND(Q124="",#REF!&gt;0,#REF!&lt;5),K124,)</f>
        <v>#REF!</v>
      </c>
      <c r="K124" s="274" t="str">
        <f>IF(D124="","ZZZ9",IF(AND(#REF!&gt;0,#REF!&lt;5),D124&amp;#REF!,D124&amp;"9"))</f>
        <v>ZZZ9</v>
      </c>
      <c r="L124" s="278">
        <f t="shared" si="3"/>
        <v>999</v>
      </c>
      <c r="M124" s="311">
        <f t="shared" si="4"/>
        <v>999</v>
      </c>
      <c r="N124" s="306"/>
      <c r="O124" s="97"/>
      <c r="P124" s="114">
        <f t="shared" si="5"/>
        <v>999</v>
      </c>
      <c r="Q124" s="97"/>
    </row>
    <row r="125" spans="1:17" s="11" customFormat="1" ht="18.899999999999999" customHeight="1" x14ac:dyDescent="0.25">
      <c r="A125" s="279">
        <v>119</v>
      </c>
      <c r="B125" s="95"/>
      <c r="C125" s="95"/>
      <c r="D125" s="96"/>
      <c r="E125" s="292"/>
      <c r="F125" s="97"/>
      <c r="G125" s="97"/>
      <c r="H125" s="347"/>
      <c r="I125" s="312"/>
      <c r="J125" s="276" t="e">
        <f>IF(AND(Q125="",#REF!&gt;0,#REF!&lt;5),K125,)</f>
        <v>#REF!</v>
      </c>
      <c r="K125" s="274" t="str">
        <f>IF(D125="","ZZZ9",IF(AND(#REF!&gt;0,#REF!&lt;5),D125&amp;#REF!,D125&amp;"9"))</f>
        <v>ZZZ9</v>
      </c>
      <c r="L125" s="278">
        <f t="shared" si="3"/>
        <v>999</v>
      </c>
      <c r="M125" s="311">
        <f t="shared" si="4"/>
        <v>999</v>
      </c>
      <c r="N125" s="306"/>
      <c r="O125" s="97"/>
      <c r="P125" s="114">
        <f t="shared" si="5"/>
        <v>999</v>
      </c>
      <c r="Q125" s="97"/>
    </row>
    <row r="126" spans="1:17" s="11" customFormat="1" ht="18.899999999999999" customHeight="1" x14ac:dyDescent="0.25">
      <c r="A126" s="279">
        <v>120</v>
      </c>
      <c r="B126" s="95"/>
      <c r="C126" s="95"/>
      <c r="D126" s="96"/>
      <c r="E126" s="292"/>
      <c r="F126" s="97"/>
      <c r="G126" s="97"/>
      <c r="H126" s="347"/>
      <c r="I126" s="312"/>
      <c r="J126" s="276" t="e">
        <f>IF(AND(Q126="",#REF!&gt;0,#REF!&lt;5),K126,)</f>
        <v>#REF!</v>
      </c>
      <c r="K126" s="274" t="str">
        <f>IF(D126="","ZZZ9",IF(AND(#REF!&gt;0,#REF!&lt;5),D126&amp;#REF!,D126&amp;"9"))</f>
        <v>ZZZ9</v>
      </c>
      <c r="L126" s="278">
        <f t="shared" si="3"/>
        <v>999</v>
      </c>
      <c r="M126" s="311">
        <f t="shared" si="4"/>
        <v>999</v>
      </c>
      <c r="N126" s="306"/>
      <c r="O126" s="97"/>
      <c r="P126" s="114">
        <f t="shared" si="5"/>
        <v>999</v>
      </c>
      <c r="Q126" s="97"/>
    </row>
    <row r="127" spans="1:17" s="11" customFormat="1" ht="18.899999999999999" customHeight="1" x14ac:dyDescent="0.25">
      <c r="A127" s="279">
        <v>121</v>
      </c>
      <c r="B127" s="95"/>
      <c r="C127" s="95"/>
      <c r="D127" s="96"/>
      <c r="E127" s="292"/>
      <c r="F127" s="97"/>
      <c r="G127" s="97"/>
      <c r="H127" s="347"/>
      <c r="I127" s="312"/>
      <c r="J127" s="276" t="e">
        <f>IF(AND(Q127="",#REF!&gt;0,#REF!&lt;5),K127,)</f>
        <v>#REF!</v>
      </c>
      <c r="K127" s="274" t="str">
        <f>IF(D127="","ZZZ9",IF(AND(#REF!&gt;0,#REF!&lt;5),D127&amp;#REF!,D127&amp;"9"))</f>
        <v>ZZZ9</v>
      </c>
      <c r="L127" s="278">
        <f t="shared" si="3"/>
        <v>999</v>
      </c>
      <c r="M127" s="311">
        <f t="shared" si="4"/>
        <v>999</v>
      </c>
      <c r="N127" s="306"/>
      <c r="O127" s="97"/>
      <c r="P127" s="114">
        <f t="shared" si="5"/>
        <v>999</v>
      </c>
      <c r="Q127" s="97"/>
    </row>
    <row r="128" spans="1:17" s="11" customFormat="1" ht="18.899999999999999" customHeight="1" x14ac:dyDescent="0.25">
      <c r="A128" s="279">
        <v>122</v>
      </c>
      <c r="B128" s="95"/>
      <c r="C128" s="95"/>
      <c r="D128" s="96"/>
      <c r="E128" s="292"/>
      <c r="F128" s="97"/>
      <c r="G128" s="97"/>
      <c r="H128" s="347"/>
      <c r="I128" s="312"/>
      <c r="J128" s="276" t="e">
        <f>IF(AND(Q128="",#REF!&gt;0,#REF!&lt;5),K128,)</f>
        <v>#REF!</v>
      </c>
      <c r="K128" s="274" t="str">
        <f>IF(D128="","ZZZ9",IF(AND(#REF!&gt;0,#REF!&lt;5),D128&amp;#REF!,D128&amp;"9"))</f>
        <v>ZZZ9</v>
      </c>
      <c r="L128" s="278">
        <f t="shared" si="3"/>
        <v>999</v>
      </c>
      <c r="M128" s="311">
        <f t="shared" si="4"/>
        <v>999</v>
      </c>
      <c r="N128" s="306"/>
      <c r="O128" s="97"/>
      <c r="P128" s="114">
        <f t="shared" si="5"/>
        <v>999</v>
      </c>
      <c r="Q128" s="97"/>
    </row>
    <row r="129" spans="1:17" s="11" customFormat="1" ht="18.899999999999999" customHeight="1" x14ac:dyDescent="0.25">
      <c r="A129" s="279">
        <v>123</v>
      </c>
      <c r="B129" s="95"/>
      <c r="C129" s="95"/>
      <c r="D129" s="96"/>
      <c r="E129" s="292"/>
      <c r="F129" s="97"/>
      <c r="G129" s="97"/>
      <c r="H129" s="347"/>
      <c r="I129" s="312"/>
      <c r="J129" s="276" t="e">
        <f>IF(AND(Q129="",#REF!&gt;0,#REF!&lt;5),K129,)</f>
        <v>#REF!</v>
      </c>
      <c r="K129" s="274" t="str">
        <f>IF(D129="","ZZZ9",IF(AND(#REF!&gt;0,#REF!&lt;5),D129&amp;#REF!,D129&amp;"9"))</f>
        <v>ZZZ9</v>
      </c>
      <c r="L129" s="278">
        <f t="shared" si="3"/>
        <v>999</v>
      </c>
      <c r="M129" s="311">
        <f t="shared" si="4"/>
        <v>999</v>
      </c>
      <c r="N129" s="306"/>
      <c r="O129" s="97"/>
      <c r="P129" s="114">
        <f t="shared" si="5"/>
        <v>999</v>
      </c>
      <c r="Q129" s="97"/>
    </row>
    <row r="130" spans="1:17" s="11" customFormat="1" ht="18.899999999999999" customHeight="1" x14ac:dyDescent="0.25">
      <c r="A130" s="279">
        <v>124</v>
      </c>
      <c r="B130" s="95"/>
      <c r="C130" s="95"/>
      <c r="D130" s="96"/>
      <c r="E130" s="292"/>
      <c r="F130" s="97"/>
      <c r="G130" s="97"/>
      <c r="H130" s="347"/>
      <c r="I130" s="312"/>
      <c r="J130" s="276" t="e">
        <f>IF(AND(Q130="",#REF!&gt;0,#REF!&lt;5),K130,)</f>
        <v>#REF!</v>
      </c>
      <c r="K130" s="274" t="str">
        <f>IF(D130="","ZZZ9",IF(AND(#REF!&gt;0,#REF!&lt;5),D130&amp;#REF!,D130&amp;"9"))</f>
        <v>ZZZ9</v>
      </c>
      <c r="L130" s="278">
        <f t="shared" si="3"/>
        <v>999</v>
      </c>
      <c r="M130" s="311">
        <f t="shared" si="4"/>
        <v>999</v>
      </c>
      <c r="N130" s="306"/>
      <c r="O130" s="97"/>
      <c r="P130" s="114">
        <f t="shared" si="5"/>
        <v>999</v>
      </c>
      <c r="Q130" s="97"/>
    </row>
    <row r="131" spans="1:17" s="11" customFormat="1" ht="18.899999999999999" customHeight="1" x14ac:dyDescent="0.25">
      <c r="A131" s="279">
        <v>125</v>
      </c>
      <c r="B131" s="95"/>
      <c r="C131" s="95"/>
      <c r="D131" s="96"/>
      <c r="E131" s="292"/>
      <c r="F131" s="97"/>
      <c r="G131" s="97"/>
      <c r="H131" s="347"/>
      <c r="I131" s="312"/>
      <c r="J131" s="276" t="e">
        <f>IF(AND(Q131="",#REF!&gt;0,#REF!&lt;5),K131,)</f>
        <v>#REF!</v>
      </c>
      <c r="K131" s="274" t="str">
        <f>IF(D131="","ZZZ9",IF(AND(#REF!&gt;0,#REF!&lt;5),D131&amp;#REF!,D131&amp;"9"))</f>
        <v>ZZZ9</v>
      </c>
      <c r="L131" s="278">
        <f t="shared" si="3"/>
        <v>999</v>
      </c>
      <c r="M131" s="311">
        <f t="shared" si="4"/>
        <v>999</v>
      </c>
      <c r="N131" s="306"/>
      <c r="O131" s="97"/>
      <c r="P131" s="114">
        <f t="shared" si="5"/>
        <v>999</v>
      </c>
      <c r="Q131" s="97"/>
    </row>
    <row r="132" spans="1:17" s="11" customFormat="1" ht="18.899999999999999" customHeight="1" x14ac:dyDescent="0.25">
      <c r="A132" s="279">
        <v>126</v>
      </c>
      <c r="B132" s="95"/>
      <c r="C132" s="95"/>
      <c r="D132" s="96"/>
      <c r="E132" s="292"/>
      <c r="F132" s="97"/>
      <c r="G132" s="97"/>
      <c r="H132" s="347"/>
      <c r="I132" s="312"/>
      <c r="J132" s="276" t="e">
        <f>IF(AND(Q132="",#REF!&gt;0,#REF!&lt;5),K132,)</f>
        <v>#REF!</v>
      </c>
      <c r="K132" s="274" t="str">
        <f>IF(D132="","ZZZ9",IF(AND(#REF!&gt;0,#REF!&lt;5),D132&amp;#REF!,D132&amp;"9"))</f>
        <v>ZZZ9</v>
      </c>
      <c r="L132" s="278">
        <f t="shared" si="3"/>
        <v>999</v>
      </c>
      <c r="M132" s="311">
        <f t="shared" si="4"/>
        <v>999</v>
      </c>
      <c r="N132" s="306"/>
      <c r="O132" s="97"/>
      <c r="P132" s="114">
        <f t="shared" si="5"/>
        <v>999</v>
      </c>
      <c r="Q132" s="97"/>
    </row>
    <row r="133" spans="1:17" s="11" customFormat="1" ht="18.899999999999999" customHeight="1" x14ac:dyDescent="0.25">
      <c r="A133" s="279">
        <v>127</v>
      </c>
      <c r="B133" s="95"/>
      <c r="C133" s="95"/>
      <c r="D133" s="96"/>
      <c r="E133" s="292"/>
      <c r="F133" s="97"/>
      <c r="G133" s="97"/>
      <c r="H133" s="347"/>
      <c r="I133" s="312"/>
      <c r="J133" s="276" t="e">
        <f>IF(AND(Q133="",#REF!&gt;0,#REF!&lt;5),K133,)</f>
        <v>#REF!</v>
      </c>
      <c r="K133" s="274" t="str">
        <f>IF(D133="","ZZZ9",IF(AND(#REF!&gt;0,#REF!&lt;5),D133&amp;#REF!,D133&amp;"9"))</f>
        <v>ZZZ9</v>
      </c>
      <c r="L133" s="278">
        <f t="shared" si="3"/>
        <v>999</v>
      </c>
      <c r="M133" s="311">
        <f t="shared" si="4"/>
        <v>999</v>
      </c>
      <c r="N133" s="306"/>
      <c r="O133" s="97"/>
      <c r="P133" s="114">
        <f t="shared" si="5"/>
        <v>999</v>
      </c>
      <c r="Q133" s="97"/>
    </row>
    <row r="134" spans="1:17" s="11" customFormat="1" ht="18.899999999999999" customHeight="1" x14ac:dyDescent="0.25">
      <c r="A134" s="279">
        <v>128</v>
      </c>
      <c r="B134" s="95"/>
      <c r="C134" s="95"/>
      <c r="D134" s="96"/>
      <c r="E134" s="292"/>
      <c r="F134" s="97"/>
      <c r="G134" s="97"/>
      <c r="H134" s="347"/>
      <c r="I134" s="312"/>
      <c r="J134" s="276" t="e">
        <f>IF(AND(Q134="",#REF!&gt;0,#REF!&lt;5),K134,)</f>
        <v>#REF!</v>
      </c>
      <c r="K134" s="274" t="str">
        <f>IF(D134="","ZZZ9",IF(AND(#REF!&gt;0,#REF!&lt;5),D134&amp;#REF!,D134&amp;"9"))</f>
        <v>ZZZ9</v>
      </c>
      <c r="L134" s="278">
        <f t="shared" si="3"/>
        <v>999</v>
      </c>
      <c r="M134" s="311">
        <f t="shared" si="4"/>
        <v>999</v>
      </c>
      <c r="N134" s="306"/>
      <c r="O134" s="312"/>
      <c r="P134" s="313">
        <f t="shared" si="5"/>
        <v>999</v>
      </c>
      <c r="Q134" s="312"/>
    </row>
    <row r="135" spans="1:17" x14ac:dyDescent="0.25">
      <c r="A135" s="279">
        <v>129</v>
      </c>
      <c r="B135" s="95"/>
      <c r="C135" s="95"/>
      <c r="D135" s="96"/>
      <c r="E135" s="292"/>
      <c r="F135" s="97"/>
      <c r="G135" s="97"/>
      <c r="H135" s="347"/>
      <c r="I135" s="312"/>
      <c r="J135" s="276" t="e">
        <f>IF(AND(Q135="",#REF!&gt;0,#REF!&lt;5),K135,)</f>
        <v>#REF!</v>
      </c>
      <c r="K135" s="274" t="str">
        <f>IF(D135="","ZZZ9",IF(AND(#REF!&gt;0,#REF!&lt;5),D135&amp;#REF!,D135&amp;"9"))</f>
        <v>ZZZ9</v>
      </c>
      <c r="L135" s="278">
        <f t="shared" si="3"/>
        <v>999</v>
      </c>
      <c r="M135" s="311">
        <f t="shared" si="4"/>
        <v>999</v>
      </c>
      <c r="N135" s="306"/>
      <c r="O135" s="97"/>
      <c r="P135" s="114">
        <f t="shared" si="5"/>
        <v>999</v>
      </c>
      <c r="Q135" s="97"/>
    </row>
    <row r="136" spans="1:17" x14ac:dyDescent="0.25">
      <c r="A136" s="279">
        <v>130</v>
      </c>
      <c r="B136" s="95"/>
      <c r="C136" s="95"/>
      <c r="D136" s="96"/>
      <c r="E136" s="292"/>
      <c r="F136" s="97"/>
      <c r="G136" s="97"/>
      <c r="H136" s="347"/>
      <c r="I136" s="312"/>
      <c r="J136" s="276" t="e">
        <f>IF(AND(Q136="",#REF!&gt;0,#REF!&lt;5),K136,)</f>
        <v>#REF!</v>
      </c>
      <c r="K136" s="274" t="str">
        <f>IF(D136="","ZZZ9",IF(AND(#REF!&gt;0,#REF!&lt;5),D136&amp;#REF!,D136&amp;"9"))</f>
        <v>ZZZ9</v>
      </c>
      <c r="L136" s="278">
        <f t="shared" si="3"/>
        <v>999</v>
      </c>
      <c r="M136" s="311">
        <f t="shared" si="4"/>
        <v>999</v>
      </c>
      <c r="N136" s="306"/>
      <c r="O136" s="97"/>
      <c r="P136" s="114">
        <f t="shared" si="5"/>
        <v>999</v>
      </c>
      <c r="Q136" s="97"/>
    </row>
    <row r="137" spans="1:17" x14ac:dyDescent="0.25">
      <c r="A137" s="279">
        <v>131</v>
      </c>
      <c r="B137" s="95"/>
      <c r="C137" s="95"/>
      <c r="D137" s="96"/>
      <c r="E137" s="292"/>
      <c r="F137" s="97"/>
      <c r="G137" s="97"/>
      <c r="H137" s="347"/>
      <c r="I137" s="312"/>
      <c r="J137" s="276" t="e">
        <f>IF(AND(Q137="",#REF!&gt;0,#REF!&lt;5),K137,)</f>
        <v>#REF!</v>
      </c>
      <c r="K137" s="274" t="str">
        <f>IF(D137="","ZZZ9",IF(AND(#REF!&gt;0,#REF!&lt;5),D137&amp;#REF!,D137&amp;"9"))</f>
        <v>ZZZ9</v>
      </c>
      <c r="L137" s="278">
        <f t="shared" si="3"/>
        <v>999</v>
      </c>
      <c r="M137" s="311">
        <f t="shared" si="4"/>
        <v>999</v>
      </c>
      <c r="N137" s="306"/>
      <c r="O137" s="97"/>
      <c r="P137" s="114">
        <f t="shared" si="5"/>
        <v>999</v>
      </c>
      <c r="Q137" s="97"/>
    </row>
    <row r="138" spans="1:17" x14ac:dyDescent="0.25">
      <c r="A138" s="279">
        <v>132</v>
      </c>
      <c r="B138" s="95"/>
      <c r="C138" s="95"/>
      <c r="D138" s="96"/>
      <c r="E138" s="292"/>
      <c r="F138" s="97"/>
      <c r="G138" s="97"/>
      <c r="H138" s="347"/>
      <c r="I138" s="312"/>
      <c r="J138" s="276" t="e">
        <f>IF(AND(Q138="",#REF!&gt;0,#REF!&lt;5),K138,)</f>
        <v>#REF!</v>
      </c>
      <c r="K138" s="274" t="str">
        <f>IF(D138="","ZZZ9",IF(AND(#REF!&gt;0,#REF!&lt;5),D138&amp;#REF!,D138&amp;"9"))</f>
        <v>ZZZ9</v>
      </c>
      <c r="L138" s="278">
        <f t="shared" si="3"/>
        <v>999</v>
      </c>
      <c r="M138" s="311">
        <f t="shared" si="4"/>
        <v>999</v>
      </c>
      <c r="N138" s="306"/>
      <c r="O138" s="97"/>
      <c r="P138" s="114">
        <f t="shared" si="5"/>
        <v>999</v>
      </c>
      <c r="Q138" s="97"/>
    </row>
    <row r="139" spans="1:17" x14ac:dyDescent="0.25">
      <c r="A139" s="279">
        <v>133</v>
      </c>
      <c r="B139" s="95"/>
      <c r="C139" s="95"/>
      <c r="D139" s="96"/>
      <c r="E139" s="292"/>
      <c r="F139" s="97"/>
      <c r="G139" s="97"/>
      <c r="H139" s="347"/>
      <c r="I139" s="312"/>
      <c r="J139" s="276" t="e">
        <f>IF(AND(Q139="",#REF!&gt;0,#REF!&lt;5),K139,)</f>
        <v>#REF!</v>
      </c>
      <c r="K139" s="274" t="str">
        <f>IF(D139="","ZZZ9",IF(AND(#REF!&gt;0,#REF!&lt;5),D139&amp;#REF!,D139&amp;"9"))</f>
        <v>ZZZ9</v>
      </c>
      <c r="L139" s="278">
        <f t="shared" si="3"/>
        <v>999</v>
      </c>
      <c r="M139" s="311">
        <f t="shared" si="4"/>
        <v>999</v>
      </c>
      <c r="N139" s="306"/>
      <c r="O139" s="97"/>
      <c r="P139" s="114">
        <f t="shared" si="5"/>
        <v>999</v>
      </c>
      <c r="Q139" s="97"/>
    </row>
    <row r="140" spans="1:17" x14ac:dyDescent="0.25">
      <c r="A140" s="279">
        <v>134</v>
      </c>
      <c r="B140" s="95"/>
      <c r="C140" s="95"/>
      <c r="D140" s="96"/>
      <c r="E140" s="292"/>
      <c r="F140" s="97"/>
      <c r="G140" s="97"/>
      <c r="H140" s="347"/>
      <c r="I140" s="312"/>
      <c r="J140" s="276" t="e">
        <f>IF(AND(Q140="",#REF!&gt;0,#REF!&lt;5),K140,)</f>
        <v>#REF!</v>
      </c>
      <c r="K140" s="274" t="str">
        <f>IF(D140="","ZZZ9",IF(AND(#REF!&gt;0,#REF!&lt;5),D140&amp;#REF!,D140&amp;"9"))</f>
        <v>ZZZ9</v>
      </c>
      <c r="L140" s="278">
        <f t="shared" si="3"/>
        <v>999</v>
      </c>
      <c r="M140" s="311">
        <f t="shared" si="4"/>
        <v>999</v>
      </c>
      <c r="N140" s="306"/>
      <c r="O140" s="97"/>
      <c r="P140" s="114">
        <f t="shared" si="5"/>
        <v>999</v>
      </c>
      <c r="Q140" s="97"/>
    </row>
    <row r="141" spans="1:17" x14ac:dyDescent="0.25">
      <c r="A141" s="279">
        <v>135</v>
      </c>
      <c r="B141" s="95"/>
      <c r="C141" s="95"/>
      <c r="D141" s="96"/>
      <c r="E141" s="292"/>
      <c r="F141" s="97"/>
      <c r="G141" s="97"/>
      <c r="H141" s="347"/>
      <c r="I141" s="312"/>
      <c r="J141" s="276" t="e">
        <f>IF(AND(Q141="",#REF!&gt;0,#REF!&lt;5),K141,)</f>
        <v>#REF!</v>
      </c>
      <c r="K141" s="274" t="str">
        <f>IF(D141="","ZZZ9",IF(AND(#REF!&gt;0,#REF!&lt;5),D141&amp;#REF!,D141&amp;"9"))</f>
        <v>ZZZ9</v>
      </c>
      <c r="L141" s="278">
        <f t="shared" si="3"/>
        <v>999</v>
      </c>
      <c r="M141" s="311">
        <f t="shared" si="4"/>
        <v>999</v>
      </c>
      <c r="N141" s="306"/>
      <c r="O141" s="312"/>
      <c r="P141" s="313">
        <f t="shared" si="5"/>
        <v>999</v>
      </c>
      <c r="Q141" s="312"/>
    </row>
    <row r="142" spans="1:17" x14ac:dyDescent="0.25">
      <c r="A142" s="279">
        <v>136</v>
      </c>
      <c r="B142" s="95"/>
      <c r="C142" s="95"/>
      <c r="D142" s="96"/>
      <c r="E142" s="292"/>
      <c r="F142" s="97"/>
      <c r="G142" s="97"/>
      <c r="H142" s="347"/>
      <c r="I142" s="312"/>
      <c r="J142" s="276" t="e">
        <f>IF(AND(Q142="",#REF!&gt;0,#REF!&lt;5),K142,)</f>
        <v>#REF!</v>
      </c>
      <c r="K142" s="274" t="str">
        <f>IF(D142="","ZZZ9",IF(AND(#REF!&gt;0,#REF!&lt;5),D142&amp;#REF!,D142&amp;"9"))</f>
        <v>ZZZ9</v>
      </c>
      <c r="L142" s="278">
        <f t="shared" si="3"/>
        <v>999</v>
      </c>
      <c r="M142" s="311">
        <f t="shared" si="4"/>
        <v>999</v>
      </c>
      <c r="N142" s="306"/>
      <c r="O142" s="97"/>
      <c r="P142" s="114">
        <f t="shared" si="5"/>
        <v>999</v>
      </c>
      <c r="Q142" s="97"/>
    </row>
    <row r="143" spans="1:17" x14ac:dyDescent="0.25">
      <c r="A143" s="279">
        <v>137</v>
      </c>
      <c r="B143" s="95"/>
      <c r="C143" s="95"/>
      <c r="D143" s="96"/>
      <c r="E143" s="292"/>
      <c r="F143" s="97"/>
      <c r="G143" s="97"/>
      <c r="H143" s="347"/>
      <c r="I143" s="312"/>
      <c r="J143" s="276" t="e">
        <f>IF(AND(Q143="",#REF!&gt;0,#REF!&lt;5),K143,)</f>
        <v>#REF!</v>
      </c>
      <c r="K143" s="274" t="str">
        <f>IF(D143="","ZZZ9",IF(AND(#REF!&gt;0,#REF!&lt;5),D143&amp;#REF!,D143&amp;"9"))</f>
        <v>ZZZ9</v>
      </c>
      <c r="L143" s="278">
        <f t="shared" si="3"/>
        <v>999</v>
      </c>
      <c r="M143" s="311">
        <f t="shared" si="4"/>
        <v>999</v>
      </c>
      <c r="N143" s="306"/>
      <c r="O143" s="97"/>
      <c r="P143" s="114">
        <f t="shared" si="5"/>
        <v>999</v>
      </c>
      <c r="Q143" s="97"/>
    </row>
    <row r="144" spans="1:17" x14ac:dyDescent="0.25">
      <c r="A144" s="279">
        <v>138</v>
      </c>
      <c r="B144" s="95"/>
      <c r="C144" s="95"/>
      <c r="D144" s="96"/>
      <c r="E144" s="292"/>
      <c r="F144" s="97"/>
      <c r="G144" s="97"/>
      <c r="H144" s="347"/>
      <c r="I144" s="312"/>
      <c r="J144" s="276" t="e">
        <f>IF(AND(Q144="",#REF!&gt;0,#REF!&lt;5),K144,)</f>
        <v>#REF!</v>
      </c>
      <c r="K144" s="274" t="str">
        <f>IF(D144="","ZZZ9",IF(AND(#REF!&gt;0,#REF!&lt;5),D144&amp;#REF!,D144&amp;"9"))</f>
        <v>ZZZ9</v>
      </c>
      <c r="L144" s="278">
        <f t="shared" si="3"/>
        <v>999</v>
      </c>
      <c r="M144" s="311">
        <f t="shared" si="4"/>
        <v>999</v>
      </c>
      <c r="N144" s="306"/>
      <c r="O144" s="97"/>
      <c r="P144" s="114">
        <f t="shared" si="5"/>
        <v>999</v>
      </c>
      <c r="Q144" s="97"/>
    </row>
    <row r="145" spans="1:17" x14ac:dyDescent="0.25">
      <c r="A145" s="279">
        <v>139</v>
      </c>
      <c r="B145" s="95"/>
      <c r="C145" s="95"/>
      <c r="D145" s="96"/>
      <c r="E145" s="292"/>
      <c r="F145" s="97"/>
      <c r="G145" s="97"/>
      <c r="H145" s="347"/>
      <c r="I145" s="312"/>
      <c r="J145" s="276" t="e">
        <f>IF(AND(Q145="",#REF!&gt;0,#REF!&lt;5),K145,)</f>
        <v>#REF!</v>
      </c>
      <c r="K145" s="274" t="str">
        <f>IF(D145="","ZZZ9",IF(AND(#REF!&gt;0,#REF!&lt;5),D145&amp;#REF!,D145&amp;"9"))</f>
        <v>ZZZ9</v>
      </c>
      <c r="L145" s="278">
        <f t="shared" si="3"/>
        <v>999</v>
      </c>
      <c r="M145" s="311">
        <f t="shared" si="4"/>
        <v>999</v>
      </c>
      <c r="N145" s="306"/>
      <c r="O145" s="97"/>
      <c r="P145" s="114">
        <f t="shared" si="5"/>
        <v>999</v>
      </c>
      <c r="Q145" s="97"/>
    </row>
    <row r="146" spans="1:17" x14ac:dyDescent="0.25">
      <c r="A146" s="279">
        <v>140</v>
      </c>
      <c r="B146" s="95"/>
      <c r="C146" s="95"/>
      <c r="D146" s="96"/>
      <c r="E146" s="292"/>
      <c r="F146" s="97"/>
      <c r="G146" s="97"/>
      <c r="H146" s="347"/>
      <c r="I146" s="312"/>
      <c r="J146" s="276" t="e">
        <f>IF(AND(Q146="",#REF!&gt;0,#REF!&lt;5),K146,)</f>
        <v>#REF!</v>
      </c>
      <c r="K146" s="274" t="str">
        <f>IF(D146="","ZZZ9",IF(AND(#REF!&gt;0,#REF!&lt;5),D146&amp;#REF!,D146&amp;"9"))</f>
        <v>ZZZ9</v>
      </c>
      <c r="L146" s="278">
        <f t="shared" si="3"/>
        <v>999</v>
      </c>
      <c r="M146" s="311">
        <f t="shared" si="4"/>
        <v>999</v>
      </c>
      <c r="N146" s="306"/>
      <c r="O146" s="97"/>
      <c r="P146" s="114">
        <f t="shared" si="5"/>
        <v>999</v>
      </c>
      <c r="Q146" s="97"/>
    </row>
    <row r="147" spans="1:17" x14ac:dyDescent="0.25">
      <c r="A147" s="279">
        <v>141</v>
      </c>
      <c r="B147" s="95"/>
      <c r="C147" s="95"/>
      <c r="D147" s="96"/>
      <c r="E147" s="292"/>
      <c r="F147" s="97"/>
      <c r="G147" s="97"/>
      <c r="H147" s="347"/>
      <c r="I147" s="312"/>
      <c r="J147" s="276" t="e">
        <f>IF(AND(Q147="",#REF!&gt;0,#REF!&lt;5),K147,)</f>
        <v>#REF!</v>
      </c>
      <c r="K147" s="274" t="str">
        <f>IF(D147="","ZZZ9",IF(AND(#REF!&gt;0,#REF!&lt;5),D147&amp;#REF!,D147&amp;"9"))</f>
        <v>ZZZ9</v>
      </c>
      <c r="L147" s="278">
        <f t="shared" si="3"/>
        <v>999</v>
      </c>
      <c r="M147" s="311">
        <f t="shared" si="4"/>
        <v>999</v>
      </c>
      <c r="N147" s="306"/>
      <c r="O147" s="97"/>
      <c r="P147" s="114">
        <f t="shared" si="5"/>
        <v>999</v>
      </c>
      <c r="Q147" s="97"/>
    </row>
    <row r="148" spans="1:17" x14ac:dyDescent="0.25">
      <c r="A148" s="279">
        <v>142</v>
      </c>
      <c r="B148" s="95"/>
      <c r="C148" s="95"/>
      <c r="D148" s="96"/>
      <c r="E148" s="292"/>
      <c r="F148" s="97"/>
      <c r="G148" s="97"/>
      <c r="H148" s="347"/>
      <c r="I148" s="312"/>
      <c r="J148" s="276" t="e">
        <f>IF(AND(Q148="",#REF!&gt;0,#REF!&lt;5),K148,)</f>
        <v>#REF!</v>
      </c>
      <c r="K148" s="274" t="str">
        <f>IF(D148="","ZZZ9",IF(AND(#REF!&gt;0,#REF!&lt;5),D148&amp;#REF!,D148&amp;"9"))</f>
        <v>ZZZ9</v>
      </c>
      <c r="L148" s="278">
        <f t="shared" si="3"/>
        <v>999</v>
      </c>
      <c r="M148" s="311">
        <f t="shared" si="4"/>
        <v>999</v>
      </c>
      <c r="N148" s="306"/>
      <c r="O148" s="312"/>
      <c r="P148" s="313">
        <f t="shared" si="5"/>
        <v>999</v>
      </c>
      <c r="Q148" s="312"/>
    </row>
    <row r="149" spans="1:17" x14ac:dyDescent="0.25">
      <c r="A149" s="279">
        <v>143</v>
      </c>
      <c r="B149" s="95"/>
      <c r="C149" s="95"/>
      <c r="D149" s="96"/>
      <c r="E149" s="292"/>
      <c r="F149" s="97"/>
      <c r="G149" s="97"/>
      <c r="H149" s="347"/>
      <c r="I149" s="312"/>
      <c r="J149" s="276" t="e">
        <f>IF(AND(Q149="",#REF!&gt;0,#REF!&lt;5),K149,)</f>
        <v>#REF!</v>
      </c>
      <c r="K149" s="274" t="str">
        <f>IF(D149="","ZZZ9",IF(AND(#REF!&gt;0,#REF!&lt;5),D149&amp;#REF!,D149&amp;"9"))</f>
        <v>ZZZ9</v>
      </c>
      <c r="L149" s="278">
        <f t="shared" si="3"/>
        <v>999</v>
      </c>
      <c r="M149" s="311">
        <f t="shared" si="4"/>
        <v>999</v>
      </c>
      <c r="N149" s="306"/>
      <c r="O149" s="97"/>
      <c r="P149" s="114">
        <f t="shared" si="5"/>
        <v>999</v>
      </c>
      <c r="Q149" s="97"/>
    </row>
    <row r="150" spans="1:17" x14ac:dyDescent="0.25">
      <c r="A150" s="279">
        <v>144</v>
      </c>
      <c r="B150" s="95"/>
      <c r="C150" s="95"/>
      <c r="D150" s="96"/>
      <c r="E150" s="292"/>
      <c r="F150" s="97"/>
      <c r="G150" s="97"/>
      <c r="H150" s="347"/>
      <c r="I150" s="312"/>
      <c r="J150" s="276" t="e">
        <f>IF(AND(Q150="",#REF!&gt;0,#REF!&lt;5),K150,)</f>
        <v>#REF!</v>
      </c>
      <c r="K150" s="274" t="str">
        <f>IF(D150="","ZZZ9",IF(AND(#REF!&gt;0,#REF!&lt;5),D150&amp;#REF!,D150&amp;"9"))</f>
        <v>ZZZ9</v>
      </c>
      <c r="L150" s="278">
        <f t="shared" si="3"/>
        <v>999</v>
      </c>
      <c r="M150" s="311">
        <f t="shared" si="4"/>
        <v>999</v>
      </c>
      <c r="N150" s="306"/>
      <c r="O150" s="97"/>
      <c r="P150" s="114">
        <f t="shared" si="5"/>
        <v>999</v>
      </c>
      <c r="Q150" s="97"/>
    </row>
    <row r="151" spans="1:17" x14ac:dyDescent="0.25">
      <c r="A151" s="279">
        <v>145</v>
      </c>
      <c r="B151" s="95"/>
      <c r="C151" s="95"/>
      <c r="D151" s="96"/>
      <c r="E151" s="292"/>
      <c r="F151" s="97"/>
      <c r="G151" s="97"/>
      <c r="H151" s="347"/>
      <c r="I151" s="312"/>
      <c r="J151" s="276" t="e">
        <f>IF(AND(Q151="",#REF!&gt;0,#REF!&lt;5),K151,)</f>
        <v>#REF!</v>
      </c>
      <c r="K151" s="274" t="str">
        <f>IF(D151="","ZZZ9",IF(AND(#REF!&gt;0,#REF!&lt;5),D151&amp;#REF!,D151&amp;"9"))</f>
        <v>ZZZ9</v>
      </c>
      <c r="L151" s="278">
        <f t="shared" si="3"/>
        <v>999</v>
      </c>
      <c r="M151" s="311">
        <f t="shared" si="4"/>
        <v>999</v>
      </c>
      <c r="N151" s="306"/>
      <c r="O151" s="97"/>
      <c r="P151" s="114">
        <f t="shared" si="5"/>
        <v>999</v>
      </c>
      <c r="Q151" s="97"/>
    </row>
    <row r="152" spans="1:17" x14ac:dyDescent="0.25">
      <c r="A152" s="279">
        <v>146</v>
      </c>
      <c r="B152" s="95"/>
      <c r="C152" s="95"/>
      <c r="D152" s="96"/>
      <c r="E152" s="292"/>
      <c r="F152" s="97"/>
      <c r="G152" s="97"/>
      <c r="H152" s="347"/>
      <c r="I152" s="312"/>
      <c r="J152" s="276" t="e">
        <f>IF(AND(Q152="",#REF!&gt;0,#REF!&lt;5),K152,)</f>
        <v>#REF!</v>
      </c>
      <c r="K152" s="274" t="str">
        <f>IF(D152="","ZZZ9",IF(AND(#REF!&gt;0,#REF!&lt;5),D152&amp;#REF!,D152&amp;"9"))</f>
        <v>ZZZ9</v>
      </c>
      <c r="L152" s="278">
        <f t="shared" si="3"/>
        <v>999</v>
      </c>
      <c r="M152" s="311">
        <f t="shared" si="4"/>
        <v>999</v>
      </c>
      <c r="N152" s="306"/>
      <c r="O152" s="97"/>
      <c r="P152" s="114">
        <f t="shared" si="5"/>
        <v>999</v>
      </c>
      <c r="Q152" s="97"/>
    </row>
    <row r="153" spans="1:17" x14ac:dyDescent="0.25">
      <c r="A153" s="279">
        <v>147</v>
      </c>
      <c r="B153" s="95"/>
      <c r="C153" s="95"/>
      <c r="D153" s="96"/>
      <c r="E153" s="292"/>
      <c r="F153" s="97"/>
      <c r="G153" s="97"/>
      <c r="H153" s="347"/>
      <c r="I153" s="312"/>
      <c r="J153" s="276" t="e">
        <f>IF(AND(Q153="",#REF!&gt;0,#REF!&lt;5),K153,)</f>
        <v>#REF!</v>
      </c>
      <c r="K153" s="274" t="str">
        <f>IF(D153="","ZZZ9",IF(AND(#REF!&gt;0,#REF!&lt;5),D153&amp;#REF!,D153&amp;"9"))</f>
        <v>ZZZ9</v>
      </c>
      <c r="L153" s="278">
        <f t="shared" si="3"/>
        <v>999</v>
      </c>
      <c r="M153" s="311">
        <f t="shared" si="4"/>
        <v>999</v>
      </c>
      <c r="N153" s="306"/>
      <c r="O153" s="97"/>
      <c r="P153" s="114">
        <f t="shared" si="5"/>
        <v>999</v>
      </c>
      <c r="Q153" s="97"/>
    </row>
    <row r="154" spans="1:17" x14ac:dyDescent="0.25">
      <c r="A154" s="279">
        <v>148</v>
      </c>
      <c r="B154" s="95"/>
      <c r="C154" s="95"/>
      <c r="D154" s="96"/>
      <c r="E154" s="292"/>
      <c r="F154" s="97"/>
      <c r="G154" s="97"/>
      <c r="H154" s="347"/>
      <c r="I154" s="312"/>
      <c r="J154" s="276" t="e">
        <f>IF(AND(Q154="",#REF!&gt;0,#REF!&lt;5),K154,)</f>
        <v>#REF!</v>
      </c>
      <c r="K154" s="274" t="str">
        <f>IF(D154="","ZZZ9",IF(AND(#REF!&gt;0,#REF!&lt;5),D154&amp;#REF!,D154&amp;"9"))</f>
        <v>ZZZ9</v>
      </c>
      <c r="L154" s="278">
        <f t="shared" si="3"/>
        <v>999</v>
      </c>
      <c r="M154" s="311">
        <f t="shared" si="4"/>
        <v>999</v>
      </c>
      <c r="N154" s="306"/>
      <c r="O154" s="97"/>
      <c r="P154" s="114">
        <f t="shared" si="5"/>
        <v>999</v>
      </c>
      <c r="Q154" s="97"/>
    </row>
    <row r="155" spans="1:17" x14ac:dyDescent="0.25">
      <c r="A155" s="279">
        <v>149</v>
      </c>
      <c r="B155" s="95"/>
      <c r="C155" s="95"/>
      <c r="D155" s="96"/>
      <c r="E155" s="292"/>
      <c r="F155" s="97"/>
      <c r="G155" s="97"/>
      <c r="H155" s="347"/>
      <c r="I155" s="312"/>
      <c r="J155" s="276" t="e">
        <f>IF(AND(Q155="",#REF!&gt;0,#REF!&lt;5),K155,)</f>
        <v>#REF!</v>
      </c>
      <c r="K155" s="274" t="str">
        <f>IF(D155="","ZZZ9",IF(AND(#REF!&gt;0,#REF!&lt;5),D155&amp;#REF!,D155&amp;"9"))</f>
        <v>ZZZ9</v>
      </c>
      <c r="L155" s="278">
        <f t="shared" si="3"/>
        <v>999</v>
      </c>
      <c r="M155" s="311">
        <f t="shared" si="4"/>
        <v>999</v>
      </c>
      <c r="N155" s="306"/>
      <c r="O155" s="97"/>
      <c r="P155" s="114">
        <f t="shared" si="5"/>
        <v>999</v>
      </c>
      <c r="Q155" s="97"/>
    </row>
    <row r="156" spans="1:17" x14ac:dyDescent="0.25">
      <c r="A156" s="279">
        <v>150</v>
      </c>
      <c r="B156" s="95"/>
      <c r="C156" s="95"/>
      <c r="D156" s="96"/>
      <c r="E156" s="292"/>
      <c r="F156" s="97"/>
      <c r="G156" s="97"/>
      <c r="H156" s="347"/>
      <c r="I156" s="312"/>
      <c r="J156" s="276" t="e">
        <f>IF(AND(Q156="",#REF!&gt;0,#REF!&lt;5),K156,)</f>
        <v>#REF!</v>
      </c>
      <c r="K156" s="274" t="str">
        <f>IF(D156="","ZZZ9",IF(AND(#REF!&gt;0,#REF!&lt;5),D156&amp;#REF!,D156&amp;"9"))</f>
        <v>ZZZ9</v>
      </c>
      <c r="L156" s="278">
        <f t="shared" si="3"/>
        <v>999</v>
      </c>
      <c r="M156" s="311">
        <f t="shared" si="4"/>
        <v>999</v>
      </c>
      <c r="N156" s="306"/>
      <c r="O156" s="97"/>
      <c r="P156" s="114">
        <f t="shared" si="5"/>
        <v>999</v>
      </c>
      <c r="Q156" s="97"/>
    </row>
  </sheetData>
  <conditionalFormatting sqref="A7:A39 A40:D156">
    <cfRule type="expression" dxfId="132" priority="15" stopIfTrue="1">
      <formula>$Q7&gt;=1</formula>
    </cfRule>
  </conditionalFormatting>
  <conditionalFormatting sqref="D17">
    <cfRule type="expression" dxfId="131" priority="1" stopIfTrue="1">
      <formula>$S17&gt;=1</formula>
    </cfRule>
  </conditionalFormatting>
  <conditionalFormatting sqref="E7:E14">
    <cfRule type="expression" dxfId="130" priority="7" stopIfTrue="1">
      <formula>AND(ROUNDDOWN(($A$4-E7)/365.25,0)&lt;=13,G7&lt;&gt;"OK")</formula>
    </cfRule>
    <cfRule type="expression" dxfId="129" priority="8" stopIfTrue="1">
      <formula>AND(ROUNDDOWN(($A$4-E7)/365.25,0)&lt;=14,G7&lt;&gt;"OK")</formula>
    </cfRule>
    <cfRule type="expression" dxfId="128" priority="9" stopIfTrue="1">
      <formula>AND(ROUNDDOWN(($A$4-E7)/365.25,0)&lt;=17,G7&lt;&gt;"OK")</formula>
    </cfRule>
    <cfRule type="expression" dxfId="127" priority="12" stopIfTrue="1">
      <formula>AND(ROUNDDOWN(($A$4-E7)/365.25,0)&lt;=13,G7&lt;&gt;"OK")</formula>
    </cfRule>
    <cfRule type="expression" dxfId="126" priority="13" stopIfTrue="1">
      <formula>AND(ROUNDDOWN(($A$4-E7)/365.25,0)&lt;=14,G7&lt;&gt;"OK")</formula>
    </cfRule>
    <cfRule type="expression" dxfId="125" priority="14" stopIfTrue="1">
      <formula>AND(ROUNDDOWN(($A$4-E7)/365.25,0)&lt;=17,G7&lt;&gt;"OK")</formula>
    </cfRule>
  </conditionalFormatting>
  <conditionalFormatting sqref="E7:E27 E29:E37">
    <cfRule type="expression" dxfId="124" priority="3" stopIfTrue="1">
      <formula>AND(ROUNDDOWN(($A$4-E7)/365.25,0)&lt;=13,G7&lt;&gt;"OK")</formula>
    </cfRule>
    <cfRule type="expression" dxfId="123" priority="4" stopIfTrue="1">
      <formula>AND(ROUNDDOWN(($A$4-E7)/365.25,0)&lt;=14,G7&lt;&gt;"OK")</formula>
    </cfRule>
    <cfRule type="expression" dxfId="122" priority="5" stopIfTrue="1">
      <formula>AND(ROUNDDOWN(($A$4-E7)/365.25,0)&lt;=17,G7&lt;&gt;"OK")</formula>
    </cfRule>
  </conditionalFormatting>
  <conditionalFormatting sqref="E7:E156">
    <cfRule type="expression" dxfId="121" priority="17" stopIfTrue="1">
      <formula>AND(ROUNDDOWN(($A$4-E7)/365.25,0)&lt;=13,G7&lt;&gt;"OK")</formula>
    </cfRule>
    <cfRule type="expression" dxfId="120" priority="18" stopIfTrue="1">
      <formula>AND(ROUNDDOWN(($A$4-E7)/365.25,0)&lt;=14,G7&lt;&gt;"OK")</formula>
    </cfRule>
    <cfRule type="expression" dxfId="119" priority="19" stopIfTrue="1">
      <formula>AND(ROUNDDOWN(($A$4-E7)/365.25,0)&lt;=17,G7&lt;&gt;"OK")</formula>
    </cfRule>
  </conditionalFormatting>
  <conditionalFormatting sqref="J7:J156">
    <cfRule type="cellIs" dxfId="118" priority="11" stopIfTrue="1" operator="equal">
      <formula>"Z"</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7">
    <tabColor indexed="11"/>
    <pageSetUpPr fitToPage="1"/>
  </sheetPr>
  <dimension ref="A1:AK82"/>
  <sheetViews>
    <sheetView showGridLines="0" showZeros="0" workbookViewId="0">
      <selection activeCell="V1" sqref="V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33203125" customWidth="1"/>
    <col min="21" max="21" width="11.44140625" hidden="1" customWidth="1"/>
    <col min="25" max="34" width="9.109375" hidden="1" customWidth="1"/>
  </cols>
  <sheetData>
    <row r="1" spans="1:37" s="117" customFormat="1" ht="21.75" customHeight="1" x14ac:dyDescent="0.25">
      <c r="A1" s="86" t="str">
        <f>Altalanos!$A$6</f>
        <v>Diákolimpia</v>
      </c>
      <c r="B1" s="86"/>
      <c r="C1" s="118"/>
      <c r="D1" s="118"/>
      <c r="E1" s="118"/>
      <c r="F1" s="118"/>
      <c r="G1" s="118"/>
      <c r="H1" s="118"/>
      <c r="I1" s="262"/>
      <c r="J1" s="119"/>
      <c r="K1" s="318"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D2" s="88"/>
      <c r="E2" s="310" t="str">
        <f>Altalanos!$B$8</f>
        <v>5 lány B elo</v>
      </c>
      <c r="F2" s="88"/>
      <c r="G2" s="120"/>
      <c r="H2" s="99"/>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3">
      <c r="A4" s="400" t="str">
        <f>Altalanos!$A$10</f>
        <v>2024.05.27-06.01.</v>
      </c>
      <c r="B4" s="400"/>
      <c r="C4" s="400"/>
      <c r="D4" s="283"/>
      <c r="E4" s="123"/>
      <c r="F4" s="123"/>
      <c r="G4" s="123" t="str">
        <f>Altalanos!$C$10</f>
        <v>Balatonboglár</v>
      </c>
      <c r="H4" s="91"/>
      <c r="I4" s="123"/>
      <c r="J4" s="124"/>
      <c r="K4" s="125"/>
      <c r="L4" s="124"/>
      <c r="M4" s="94"/>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105</v>
      </c>
      <c r="N5" s="130"/>
      <c r="O5" s="128" t="s">
        <v>117</v>
      </c>
      <c r="P5" s="130"/>
      <c r="Q5" s="128" t="s">
        <v>116</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3">
      <c r="A6" s="132"/>
      <c r="B6" s="338"/>
      <c r="C6" s="332"/>
      <c r="D6" s="332"/>
      <c r="E6" s="338"/>
      <c r="F6" s="331" t="str">
        <f>IF(Y3="","",CONCATENATE(AH1," pont"))</f>
        <v/>
      </c>
      <c r="G6" s="333"/>
      <c r="H6" s="5"/>
      <c r="I6" s="333"/>
      <c r="J6" s="334"/>
      <c r="K6" s="332" t="str">
        <f>IF(Y3="","",CONCATENATE(AG1," pont"))</f>
        <v/>
      </c>
      <c r="L6" s="334"/>
      <c r="M6" s="332" t="str">
        <f>IF(Y3="","",CONCATENATE(AF1," pont"))</f>
        <v/>
      </c>
      <c r="N6" s="334"/>
      <c r="O6" s="332" t="str">
        <f>IF(Y3="","",CONCATENATE(AE1," pont"))</f>
        <v/>
      </c>
      <c r="P6" s="334"/>
      <c r="Q6" s="332" t="str">
        <f>IF(Y3="","",CONCATENATE(AD1," pont"))</f>
        <v/>
      </c>
      <c r="R6" s="335"/>
      <c r="Y6" s="328"/>
      <c r="Z6" s="328"/>
      <c r="AA6" s="328" t="s">
        <v>129</v>
      </c>
      <c r="AB6" s="336">
        <v>150</v>
      </c>
      <c r="AC6" s="336">
        <v>120</v>
      </c>
      <c r="AD6" s="336">
        <v>90</v>
      </c>
      <c r="AE6" s="336">
        <v>60</v>
      </c>
      <c r="AF6" s="336">
        <v>40</v>
      </c>
      <c r="AG6" s="336">
        <v>25</v>
      </c>
      <c r="AH6" s="336">
        <v>10</v>
      </c>
      <c r="AI6"/>
      <c r="AJ6"/>
      <c r="AK6"/>
    </row>
    <row r="7" spans="1:37" s="34" customFormat="1" ht="9" customHeight="1" x14ac:dyDescent="0.25">
      <c r="A7" s="133" t="s">
        <v>6</v>
      </c>
      <c r="B7" s="271">
        <f>IF($E7="","",VLOOKUP($E7,'Lány 5B ELO'!$A$7:$O$80,14))</f>
        <v>0</v>
      </c>
      <c r="C7" s="271">
        <f>IF($E7="","",VLOOKUP($E7,'Lány 5B ELO'!$A$7:$O$80,15))</f>
        <v>0</v>
      </c>
      <c r="D7" s="295">
        <f>IF($E7="","",VLOOKUP($E7,'Lány 5B ELO'!$A$7:$O$80,5))</f>
        <v>0</v>
      </c>
      <c r="E7" s="134">
        <v>1</v>
      </c>
      <c r="F7" s="135" t="str">
        <f>UPPER(IF($E7="","",VLOOKUP($E7,'Lány 5B ELO'!$A$7:$O$80,2)))</f>
        <v>DEÁK-HARCZI</v>
      </c>
      <c r="G7" s="135" t="str">
        <f>IF($E7="","",VLOOKUP($E7,'Lány 5B ELO'!$A$7:$O$80,3))</f>
        <v>Hanna</v>
      </c>
      <c r="H7" s="135"/>
      <c r="I7" s="135" t="str">
        <f>IF($E7="","",VLOOKUP($E7,'Lány 5B ELO'!$A$7:$O$80,4))</f>
        <v>Kecskeméti Bányai Júlia Gimnázium</v>
      </c>
      <c r="J7" s="224"/>
      <c r="K7" s="151" t="str">
        <f>UPPER(IF(OR(J8="a",J8="as"),F7,IF(OR(J8="b",J8="bs"),F8,)))</f>
        <v>DEÁK-HARCZI</v>
      </c>
      <c r="L7" s="159"/>
      <c r="M7" s="160"/>
      <c r="N7" s="160"/>
      <c r="O7" s="160"/>
      <c r="P7" s="160"/>
      <c r="Q7" s="160"/>
      <c r="R7" s="160"/>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 customHeight="1" x14ac:dyDescent="0.25">
      <c r="A8" s="225" t="s">
        <v>7</v>
      </c>
      <c r="B8" s="271" t="str">
        <f>IF($E8="","",VLOOKUP($E8,'Lány 5B ELO'!$A$7:$O$80,14))</f>
        <v/>
      </c>
      <c r="C8" s="271" t="str">
        <f>IF($E8="","",VLOOKUP($E8,'Lány 5B ELO'!$A$7:$O$80,15))</f>
        <v/>
      </c>
      <c r="D8" s="295" t="str">
        <f>IF($E8="","",VLOOKUP($E8,'Lány 5B ELO'!$A$7:$O$80,5))</f>
        <v/>
      </c>
      <c r="E8" s="134"/>
      <c r="F8" s="388" t="s">
        <v>424</v>
      </c>
      <c r="G8" s="322" t="str">
        <f>IF($E8="","",VLOOKUP($E8,'Lány 5B ELO'!$A$7:$O$80,3))</f>
        <v/>
      </c>
      <c r="H8" s="322"/>
      <c r="I8" s="322" t="str">
        <f>IF($E8="","",VLOOKUP($E8,'Lány 5B ELO'!$A$7:$O$80,4))</f>
        <v/>
      </c>
      <c r="J8" s="226" t="s">
        <v>423</v>
      </c>
      <c r="K8" s="136"/>
      <c r="L8" s="150"/>
      <c r="M8" s="151" t="str">
        <f>UPPER(IF(OR(L8="a",L8="as"),K7,IF(OR(L8="b",L8="bs"),K9,)))</f>
        <v/>
      </c>
      <c r="N8" s="159"/>
      <c r="O8" s="160"/>
      <c r="P8" s="160"/>
      <c r="Q8" s="160"/>
      <c r="R8" s="160"/>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 customHeight="1" x14ac:dyDescent="0.25">
      <c r="A9" s="145" t="s">
        <v>8</v>
      </c>
      <c r="B9" s="271">
        <f>IF($E9="","",VLOOKUP($E9,'Lány 5B ELO'!$A$7:$O$80,14))</f>
        <v>0</v>
      </c>
      <c r="C9" s="271">
        <f>IF($E9="","",VLOOKUP($E9,'Lány 5B ELO'!$A$7:$O$80,15))</f>
        <v>0</v>
      </c>
      <c r="D9" s="295">
        <f>IF($E9="","",VLOOKUP($E9,'Lány 5B ELO'!$A$7:$O$80,5))</f>
        <v>0</v>
      </c>
      <c r="E9" s="134">
        <v>10</v>
      </c>
      <c r="F9" s="322" t="str">
        <f>UPPER(IF($E9="","",VLOOKUP($E9,'Lány 5B ELO'!$A$7:$O$80,2)))</f>
        <v>NAGY</v>
      </c>
      <c r="G9" s="322" t="str">
        <f>IF($E9="","",VLOOKUP($E9,'Lány 5B ELO'!$A$7:$O$80,3))</f>
        <v>Nadin</v>
      </c>
      <c r="H9" s="322"/>
      <c r="I9" s="322" t="str">
        <f>IF($E9="","",VLOOKUP($E9,'Lány 5B ELO'!$A$7:$O$80,4))</f>
        <v>Szent II. János Pál Óvoda, Általános Iskola és Gimnázium</v>
      </c>
      <c r="J9" s="224"/>
      <c r="K9" s="151" t="str">
        <f>UPPER(IF(OR(J10="a",J10="as"),F9,IF(OR(J10="b",J10="bs"),F10,)))</f>
        <v>NAGY</v>
      </c>
      <c r="L9" s="227"/>
      <c r="M9" s="136"/>
      <c r="N9" s="162"/>
      <c r="O9" s="160"/>
      <c r="P9" s="160"/>
      <c r="Q9" s="160"/>
      <c r="R9" s="160"/>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 customHeight="1" x14ac:dyDescent="0.25">
      <c r="A10" s="145" t="s">
        <v>9</v>
      </c>
      <c r="B10" s="271" t="str">
        <f>IF($E10="","",VLOOKUP($E10,'Lány 5B ELO'!$A$7:$O$80,14))</f>
        <v/>
      </c>
      <c r="C10" s="271" t="str">
        <f>IF($E10="","",VLOOKUP($E10,'Lány 5B ELO'!$A$7:$O$80,15))</f>
        <v/>
      </c>
      <c r="D10" s="295" t="str">
        <f>IF($E10="","",VLOOKUP($E10,'Lány 5B ELO'!$A$7:$O$80,5))</f>
        <v/>
      </c>
      <c r="E10" s="134"/>
      <c r="F10" s="322" t="str">
        <f>UPPER(IF($E10="","",VLOOKUP($E10,'Lány 5B ELO'!$A$7:$O$80,2)))</f>
        <v/>
      </c>
      <c r="G10" s="322" t="str">
        <f>IF($E10="","",VLOOKUP($E10,'Lány 5B ELO'!$A$7:$O$80,3))</f>
        <v/>
      </c>
      <c r="H10" s="322"/>
      <c r="I10" s="322" t="str">
        <f>IF($E10="","",VLOOKUP($E10,'Lány 5B ELO'!$A$7:$O$80,4))</f>
        <v/>
      </c>
      <c r="J10" s="226" t="s">
        <v>423</v>
      </c>
      <c r="K10" s="136"/>
      <c r="L10" s="160"/>
      <c r="M10" s="149" t="s">
        <v>0</v>
      </c>
      <c r="N10" s="158"/>
      <c r="O10" s="151" t="str">
        <f>UPPER(IF(OR(N10="a",N10="as"),M8,IF(OR(N10="b",N10="bs"),M12,)))</f>
        <v/>
      </c>
      <c r="P10" s="159"/>
      <c r="Q10" s="160"/>
      <c r="R10" s="160"/>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5">
      <c r="A11" s="145" t="s">
        <v>10</v>
      </c>
      <c r="B11" s="271">
        <f>IF($E11="","",VLOOKUP($E11,'Lány 5B ELO'!$A$7:$O$80,14))</f>
        <v>0</v>
      </c>
      <c r="C11" s="271">
        <f>IF($E11="","",VLOOKUP($E11,'Lány 5B ELO'!$A$7:$O$80,15))</f>
        <v>0</v>
      </c>
      <c r="D11" s="295">
        <f>IF($E11="","",VLOOKUP($E11,'Lány 5B ELO'!$A$7:$O$80,5))</f>
        <v>0</v>
      </c>
      <c r="E11" s="134">
        <v>24</v>
      </c>
      <c r="F11" s="322" t="str">
        <f>UPPER(IF($E11="","",VLOOKUP($E11,'Lány 5B ELO'!$A$7:$O$80,2)))</f>
        <v>VARGA</v>
      </c>
      <c r="G11" s="322" t="str">
        <f>IF($E11="","",VLOOKUP($E11,'Lány 5B ELO'!$A$7:$O$80,3))</f>
        <v>Júlia</v>
      </c>
      <c r="H11" s="322"/>
      <c r="I11" s="322" t="str">
        <f>IF($E11="","",VLOOKUP($E11,'Lány 5B ELO'!$A$7:$O$80,4))</f>
        <v>Kaposvári Kodály Isk KP</v>
      </c>
      <c r="J11" s="224"/>
      <c r="K11" s="151" t="str">
        <f>UPPER(IF(OR(J12="a",J12="as"),F11,IF(OR(J12="b",J12="bs"),F12,)))</f>
        <v>VARGA</v>
      </c>
      <c r="L11" s="159"/>
      <c r="M11" s="228"/>
      <c r="N11" s="229"/>
      <c r="O11" s="136"/>
      <c r="P11" s="162"/>
      <c r="Q11" s="136"/>
      <c r="R11" s="160"/>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5">
      <c r="A12" s="145" t="s">
        <v>11</v>
      </c>
      <c r="B12" s="271" t="str">
        <f>IF($E12="","",VLOOKUP($E12,'Lány 5B ELO'!$A$7:$O$80,14))</f>
        <v/>
      </c>
      <c r="C12" s="271" t="str">
        <f>IF($E12="","",VLOOKUP($E12,'Lány 5B ELO'!$A$7:$O$80,15))</f>
        <v/>
      </c>
      <c r="D12" s="295" t="str">
        <f>IF($E12="","",VLOOKUP($E12,'Lány 5B ELO'!$A$7:$O$80,5))</f>
        <v/>
      </c>
      <c r="E12" s="134"/>
      <c r="F12" s="322" t="str">
        <f>UPPER(IF($E12="","",VLOOKUP($E12,'Lány 5B ELO'!$A$7:$O$80,2)))</f>
        <v/>
      </c>
      <c r="G12" s="322" t="str">
        <f>IF($E12="","",VLOOKUP($E12,'Lány 5B ELO'!$A$7:$O$80,3))</f>
        <v/>
      </c>
      <c r="H12" s="322"/>
      <c r="I12" s="322" t="str">
        <f>IF($E12="","",VLOOKUP($E12,'Lány 5B ELO'!$A$7:$O$80,4))</f>
        <v/>
      </c>
      <c r="J12" s="226" t="s">
        <v>423</v>
      </c>
      <c r="K12" s="136"/>
      <c r="L12" s="150"/>
      <c r="M12" s="151" t="str">
        <f>UPPER(IF(OR(L12="a",L12="as"),K11,IF(OR(L12="b",L12="bs"),K13,)))</f>
        <v/>
      </c>
      <c r="N12" s="230"/>
      <c r="O12" s="160"/>
      <c r="P12" s="162"/>
      <c r="Q12" s="160"/>
      <c r="R12" s="160"/>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5">
      <c r="A13" s="225" t="s">
        <v>12</v>
      </c>
      <c r="B13" s="271">
        <f>IF($E13="","",VLOOKUP($E13,'Lány 5B ELO'!$A$7:$O$80,14))</f>
        <v>0</v>
      </c>
      <c r="C13" s="271">
        <f>IF($E13="","",VLOOKUP($E13,'Lány 5B ELO'!$A$7:$O$80,15))</f>
        <v>0</v>
      </c>
      <c r="D13" s="295">
        <f>IF($E13="","",VLOOKUP($E13,'Lány 5B ELO'!$A$7:$O$80,5))</f>
        <v>0</v>
      </c>
      <c r="E13" s="134">
        <v>19</v>
      </c>
      <c r="F13" s="322" t="str">
        <f>UPPER(IF($E13="","",VLOOKUP($E13,'Lány 5B ELO'!$A$7:$O$80,2)))</f>
        <v>GUBIK</v>
      </c>
      <c r="G13" s="322" t="str">
        <f>IF($E13="","",VLOOKUP($E13,'Lány 5B ELO'!$A$7:$O$80,3))</f>
        <v>Jázmin</v>
      </c>
      <c r="H13" s="322"/>
      <c r="I13" s="322" t="str">
        <f>IF($E13="","",VLOOKUP($E13,'Lány 5B ELO'!$A$7:$O$80,4))</f>
        <v>Szent Margit Gimnázium és Általános Iskola</v>
      </c>
      <c r="J13" s="224"/>
      <c r="K13" s="151" t="str">
        <f>UPPER(IF(OR(J14="a",J14="as"),F13,IF(OR(J14="b",J14="bs"),F14,)))</f>
        <v>GUBIK</v>
      </c>
      <c r="L13" s="168"/>
      <c r="M13" s="136"/>
      <c r="N13" s="160"/>
      <c r="O13" s="160"/>
      <c r="P13" s="162"/>
      <c r="Q13" s="160"/>
      <c r="R13" s="160"/>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5">
      <c r="A14" s="170" t="s">
        <v>13</v>
      </c>
      <c r="B14" s="271" t="str">
        <f>IF($E14="","",VLOOKUP($E14,'Lány 5B ELO'!$A$7:$O$80,14))</f>
        <v/>
      </c>
      <c r="C14" s="271" t="str">
        <f>IF($E14="","",VLOOKUP($E14,'Lány 5B ELO'!$A$7:$O$80,15))</f>
        <v/>
      </c>
      <c r="D14" s="295" t="str">
        <f>IF($E14="","",VLOOKUP($E14,'Lány 5B ELO'!$A$7:$O$80,5))</f>
        <v/>
      </c>
      <c r="E14" s="134"/>
      <c r="F14" s="135" t="str">
        <f>UPPER(IF($E14="","",VLOOKUP($E14,'Lány 5B ELO'!$A$7:$O$80,2)))</f>
        <v/>
      </c>
      <c r="G14" s="135" t="str">
        <f>IF($E14="","",VLOOKUP($E14,'Lány 5B ELO'!$A$7:$O$80,3))</f>
        <v/>
      </c>
      <c r="H14" s="135"/>
      <c r="I14" s="135" t="str">
        <f>IF($E14="","",VLOOKUP($E14,'Lány 5B ELO'!$A$7:$O$80,4))</f>
        <v/>
      </c>
      <c r="J14" s="226" t="s">
        <v>423</v>
      </c>
      <c r="K14" s="136"/>
      <c r="L14" s="160"/>
      <c r="M14" s="160"/>
      <c r="N14" s="231"/>
      <c r="O14" s="149" t="s">
        <v>0</v>
      </c>
      <c r="P14" s="158"/>
      <c r="Q14" s="151" t="str">
        <f>UPPER(IF(OR(P14="a",P14="as"),O10,IF(OR(P14="b",P14="bs"),O18,)))</f>
        <v/>
      </c>
      <c r="R14" s="159"/>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5">
      <c r="A15" s="133" t="s">
        <v>14</v>
      </c>
      <c r="B15" s="271">
        <f>IF($E15="","",VLOOKUP($E15,'Lány 5B ELO'!$A$7:$O$80,14))</f>
        <v>0</v>
      </c>
      <c r="C15" s="271">
        <f>IF($E15="","",VLOOKUP($E15,'Lány 5B ELO'!$A$7:$O$80,15))</f>
        <v>0</v>
      </c>
      <c r="D15" s="295">
        <f>IF($E15="","",VLOOKUP($E15,'Lány 5B ELO'!$A$7:$O$80,5))</f>
        <v>0</v>
      </c>
      <c r="E15" s="134">
        <v>13</v>
      </c>
      <c r="F15" s="135" t="str">
        <f>UPPER(IF($E15="","",VLOOKUP($E15,'Lány 5B ELO'!$A$7:$O$80,2)))</f>
        <v>GÁTI</v>
      </c>
      <c r="G15" s="135" t="str">
        <f>IF($E15="","",VLOOKUP($E15,'Lány 5B ELO'!$A$7:$O$80,3))</f>
        <v>Janka</v>
      </c>
      <c r="H15" s="135"/>
      <c r="I15" s="135" t="str">
        <f>IF($E15="","",VLOOKUP($E15,'Lány 5B ELO'!$A$7:$O$80,4))</f>
        <v>Berettyóújfalui József Attila Általános Iskola és Alapfokú Művészeti Iskola</v>
      </c>
      <c r="J15" s="224"/>
      <c r="K15" s="151" t="str">
        <f>UPPER(IF(OR(J16="a",J16="as"),F15,IF(OR(J16="b",J16="bs"),F16,)))</f>
        <v>GÁTI</v>
      </c>
      <c r="L15" s="159"/>
      <c r="M15" s="160"/>
      <c r="N15" s="160"/>
      <c r="O15" s="160"/>
      <c r="P15" s="162"/>
      <c r="Q15" s="136"/>
      <c r="R15" s="162"/>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3">
      <c r="A16" s="225" t="s">
        <v>15</v>
      </c>
      <c r="B16" s="271" t="str">
        <f>IF($E16="","",VLOOKUP($E16,'Lány 5B ELO'!$A$7:$O$80,14))</f>
        <v/>
      </c>
      <c r="C16" s="271" t="str">
        <f>IF($E16="","",VLOOKUP($E16,'Lány 5B ELO'!$A$7:$O$80,15))</f>
        <v/>
      </c>
      <c r="D16" s="295" t="str">
        <f>IF($E16="","",VLOOKUP($E16,'Lány 5B ELO'!$A$7:$O$80,5))</f>
        <v/>
      </c>
      <c r="E16" s="134"/>
      <c r="F16" s="322" t="str">
        <f>UPPER(IF($E16="","",VLOOKUP($E16,'Lány 5B ELO'!$A$7:$O$80,2)))</f>
        <v/>
      </c>
      <c r="G16" s="322" t="str">
        <f>IF($E16="","",VLOOKUP($E16,'Lány 5B ELO'!$A$7:$O$80,3))</f>
        <v/>
      </c>
      <c r="H16" s="322"/>
      <c r="I16" s="322" t="str">
        <f>IF($E16="","",VLOOKUP($E16,'Lány 5B ELO'!$A$7:$O$80,4))</f>
        <v/>
      </c>
      <c r="J16" s="226" t="s">
        <v>423</v>
      </c>
      <c r="K16" s="136"/>
      <c r="L16" s="150"/>
      <c r="M16" s="151" t="str">
        <f>UPPER(IF(OR(L16="a",L16="as"),K15,IF(OR(L16="b",L16="bs"),K17,)))</f>
        <v/>
      </c>
      <c r="N16" s="159"/>
      <c r="O16" s="160"/>
      <c r="P16" s="162"/>
      <c r="Q16" s="160"/>
      <c r="R16" s="162"/>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5">
      <c r="A17" s="145" t="s">
        <v>16</v>
      </c>
      <c r="B17" s="271">
        <f>IF($E17="","",VLOOKUP($E17,'Lány 5B ELO'!$A$7:$O$80,14))</f>
        <v>0</v>
      </c>
      <c r="C17" s="271">
        <f>IF($E17="","",VLOOKUP($E17,'Lány 5B ELO'!$A$7:$O$80,15))</f>
        <v>0</v>
      </c>
      <c r="D17" s="295">
        <f>IF($E17="","",VLOOKUP($E17,'Lány 5B ELO'!$A$7:$O$80,5))</f>
        <v>0</v>
      </c>
      <c r="E17" s="134">
        <v>27</v>
      </c>
      <c r="F17" s="322" t="str">
        <f>UPPER(IF($E17="","",VLOOKUP($E17,'Lány 5B ELO'!$A$7:$O$80,2)))</f>
        <v>KNIPL</v>
      </c>
      <c r="G17" s="322" t="str">
        <f>IF($E17="","",VLOOKUP($E17,'Lány 5B ELO'!$A$7:$O$80,3))</f>
        <v>Zoé</v>
      </c>
      <c r="H17" s="322"/>
      <c r="I17" s="322" t="str">
        <f>IF($E17="","",VLOOKUP($E17,'Lány 5B ELO'!$A$7:$O$80,4))</f>
        <v>Bonyhádi Általános Isk.</v>
      </c>
      <c r="J17" s="224"/>
      <c r="K17" s="151" t="str">
        <f>UPPER(IF(OR(J18="a",J18="as"),F17,IF(OR(J18="b",J18="bs"),F18,)))</f>
        <v/>
      </c>
      <c r="L17" s="227"/>
      <c r="M17" s="136"/>
      <c r="N17" s="162"/>
      <c r="O17" s="160"/>
      <c r="P17" s="162"/>
      <c r="Q17" s="160"/>
      <c r="R17" s="162"/>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5">
      <c r="A18" s="145" t="s">
        <v>17</v>
      </c>
      <c r="B18" s="271">
        <f>IF($E18="","",VLOOKUP($E18,'Lány 5B ELO'!$A$7:$O$80,14))</f>
        <v>0</v>
      </c>
      <c r="C18" s="271">
        <f>IF($E18="","",VLOOKUP($E18,'Lány 5B ELO'!$A$7:$O$80,15))</f>
        <v>0</v>
      </c>
      <c r="D18" s="295">
        <f>IF($E18="","",VLOOKUP($E18,'Lány 5B ELO'!$A$7:$O$80,5))</f>
        <v>0</v>
      </c>
      <c r="E18" s="134">
        <v>33</v>
      </c>
      <c r="F18" s="322" t="str">
        <f>UPPER(IF($E18="","",VLOOKUP($E18,'Lány 5B ELO'!$A$7:$O$80,2)))</f>
        <v>SZITA</v>
      </c>
      <c r="G18" s="322" t="str">
        <f>IF($E18="","",VLOOKUP($E18,'Lány 5B ELO'!$A$7:$O$80,3))</f>
        <v>Sára Veronika</v>
      </c>
      <c r="H18" s="322"/>
      <c r="I18" s="322" t="str">
        <f>IF($E18="","",VLOOKUP($E18,'Lány 5B ELO'!$A$7:$O$80,4))</f>
        <v>Kárpáti János Általános Iskola és Alapfokú Művészeti Iskola</v>
      </c>
      <c r="J18" s="226"/>
      <c r="K18" s="136"/>
      <c r="L18" s="160"/>
      <c r="M18" s="149" t="s">
        <v>0</v>
      </c>
      <c r="N18" s="158"/>
      <c r="O18" s="151" t="str">
        <f>UPPER(IF(OR(N18="a",N18="as"),M16,IF(OR(N18="b",N18="bs"),M20,)))</f>
        <v/>
      </c>
      <c r="P18" s="168"/>
      <c r="Q18" s="160"/>
      <c r="R18" s="162"/>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5">
      <c r="A19" s="145" t="s">
        <v>18</v>
      </c>
      <c r="B19" s="271">
        <f>IF($E19="","",VLOOKUP($E19,'Lány 5B ELO'!$A$7:$O$80,14))</f>
        <v>0</v>
      </c>
      <c r="C19" s="271">
        <f>IF($E19="","",VLOOKUP($E19,'Lány 5B ELO'!$A$7:$O$80,15))</f>
        <v>0</v>
      </c>
      <c r="D19" s="295">
        <f>IF($E19="","",VLOOKUP($E19,'Lány 5B ELO'!$A$7:$O$80,5))</f>
        <v>0</v>
      </c>
      <c r="E19" s="134">
        <v>29</v>
      </c>
      <c r="F19" s="322" t="str">
        <f>UPPER(IF($E19="","",VLOOKUP($E19,'Lány 5B ELO'!$A$7:$O$80,2)))</f>
        <v>JÁSZBERÉNYI</v>
      </c>
      <c r="G19" s="322" t="str">
        <f>IF($E19="","",VLOOKUP($E19,'Lány 5B ELO'!$A$7:$O$80,3))</f>
        <v>Tamara</v>
      </c>
      <c r="H19" s="322"/>
      <c r="I19" s="322" t="str">
        <f>IF($E19="","",VLOOKUP($E19,'Lány 5B ELO'!$A$7:$O$80,4))</f>
        <v>ELTE Bolyai János Gyakorló Általános Iskola és Gimnázium</v>
      </c>
      <c r="J19" s="224"/>
      <c r="K19" s="151" t="str">
        <f>UPPER(IF(OR(J20="a",J20="as"),F19,IF(OR(J20="b",J20="bs"),F20,)))</f>
        <v>JÁSZBERÉNYI</v>
      </c>
      <c r="L19" s="159"/>
      <c r="M19" s="228"/>
      <c r="N19" s="229"/>
      <c r="O19" s="136"/>
      <c r="P19" s="160"/>
      <c r="Q19" s="160"/>
      <c r="R19" s="162"/>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5">
      <c r="A20" s="145" t="s">
        <v>19</v>
      </c>
      <c r="B20" s="271" t="str">
        <f>IF($E20="","",VLOOKUP($E20,'Lány 5B ELO'!$A$7:$O$80,14))</f>
        <v/>
      </c>
      <c r="C20" s="271" t="str">
        <f>IF($E20="","",VLOOKUP($E20,'Lány 5B ELO'!$A$7:$O$80,15))</f>
        <v/>
      </c>
      <c r="D20" s="295" t="str">
        <f>IF($E20="","",VLOOKUP($E20,'Lány 5B ELO'!$A$7:$O$80,5))</f>
        <v/>
      </c>
      <c r="E20" s="134"/>
      <c r="F20" s="322" t="str">
        <f>UPPER(IF($E20="","",VLOOKUP($E20,'Lány 5B ELO'!$A$7:$O$80,2)))</f>
        <v/>
      </c>
      <c r="G20" s="322" t="str">
        <f>IF($E20="","",VLOOKUP($E20,'Lány 5B ELO'!$A$7:$O$80,3))</f>
        <v/>
      </c>
      <c r="H20" s="322"/>
      <c r="I20" s="322" t="str">
        <f>IF($E20="","",VLOOKUP($E20,'Lány 5B ELO'!$A$7:$O$80,4))</f>
        <v/>
      </c>
      <c r="J20" s="226" t="s">
        <v>423</v>
      </c>
      <c r="K20" s="136"/>
      <c r="L20" s="150"/>
      <c r="M20" s="151" t="str">
        <f>UPPER(IF(OR(L20="a",L20="as"),K19,IF(OR(L20="b",L20="bs"),K21,)))</f>
        <v/>
      </c>
      <c r="N20" s="230"/>
      <c r="O20" s="160"/>
      <c r="P20" s="160"/>
      <c r="Q20" s="160"/>
      <c r="R20" s="162"/>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5">
      <c r="A21" s="225" t="s">
        <v>20</v>
      </c>
      <c r="B21" s="271" t="str">
        <f>IF($E21="","",VLOOKUP($E21,'Lány 5B ELO'!$A$7:$O$80,14))</f>
        <v/>
      </c>
      <c r="C21" s="271" t="str">
        <f>IF($E21="","",VLOOKUP($E21,'Lány 5B ELO'!$A$7:$O$80,15))</f>
        <v/>
      </c>
      <c r="D21" s="295" t="str">
        <f>IF($E21="","",VLOOKUP($E21,'Lány 5B ELO'!$A$7:$O$80,5))</f>
        <v/>
      </c>
      <c r="E21" s="134"/>
      <c r="F21" s="388" t="s">
        <v>424</v>
      </c>
      <c r="G21" s="322" t="str">
        <f>IF($E21="","",VLOOKUP($E21,'Lány 5B ELO'!$A$7:$O$80,3))</f>
        <v/>
      </c>
      <c r="H21" s="322"/>
      <c r="I21" s="322" t="str">
        <f>IF($E21="","",VLOOKUP($E21,'Lány 5B ELO'!$A$7:$O$80,4))</f>
        <v/>
      </c>
      <c r="J21" s="224"/>
      <c r="K21" s="151" t="str">
        <f>UPPER(IF(OR(J22="a",J22="as"),F21,IF(OR(J22="b",J22="bs"),F22,)))</f>
        <v xml:space="preserve">BOROS </v>
      </c>
      <c r="L21" s="168"/>
      <c r="M21" s="136"/>
      <c r="N21" s="160"/>
      <c r="O21" s="160"/>
      <c r="P21" s="160"/>
      <c r="Q21" s="160"/>
      <c r="R21" s="162"/>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5">
      <c r="A22" s="170" t="s">
        <v>21</v>
      </c>
      <c r="B22" s="271">
        <f>IF($E22="","",VLOOKUP($E22,'Lány 5B ELO'!$A$7:$O$80,14))</f>
        <v>0</v>
      </c>
      <c r="C22" s="271">
        <f>IF($E22="","",VLOOKUP($E22,'Lány 5B ELO'!$A$7:$O$80,15))</f>
        <v>0</v>
      </c>
      <c r="D22" s="295">
        <f>IF($E22="","",VLOOKUP($E22,'Lány 5B ELO'!$A$7:$O$80,5))</f>
        <v>0</v>
      </c>
      <c r="E22" s="134">
        <v>6</v>
      </c>
      <c r="F22" s="135" t="str">
        <f>UPPER(IF($E22="","",VLOOKUP($E22,'Lány 5B ELO'!$A$7:$O$80,2)))</f>
        <v xml:space="preserve">BOROS </v>
      </c>
      <c r="G22" s="135" t="str">
        <f>IF($E22="","",VLOOKUP($E22,'Lány 5B ELO'!$A$7:$O$80,3))</f>
        <v>Petra</v>
      </c>
      <c r="H22" s="135"/>
      <c r="I22" s="135" t="str">
        <f>IF($E22="","",VLOOKUP($E22,'Lány 5B ELO'!$A$7:$O$80,4))</f>
        <v>Gyula Magvető</v>
      </c>
      <c r="J22" s="226" t="s">
        <v>422</v>
      </c>
      <c r="K22" s="136"/>
      <c r="L22" s="160"/>
      <c r="M22" s="160"/>
      <c r="N22" s="231"/>
      <c r="O22" s="232" t="s">
        <v>121</v>
      </c>
      <c r="P22" s="221"/>
      <c r="Q22" s="151" t="str">
        <f>UPPER(IF(OR(P23="a",P23="as"),Q14,IF(OR(P23="b",P23="bs"),Q30,)))</f>
        <v/>
      </c>
      <c r="R22" s="222"/>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5">
      <c r="A23" s="133" t="s">
        <v>22</v>
      </c>
      <c r="B23" s="271">
        <f>IF($E23="","",VLOOKUP($E23,'Lány 5B ELO'!$A$7:$O$80,14))</f>
        <v>0</v>
      </c>
      <c r="C23" s="271">
        <f>IF($E23="","",VLOOKUP($E23,'Lány 5B ELO'!$A$7:$O$80,15))</f>
        <v>0</v>
      </c>
      <c r="D23" s="295">
        <f>IF($E23="","",VLOOKUP($E23,'Lány 5B ELO'!$A$7:$O$80,5))</f>
        <v>0</v>
      </c>
      <c r="E23" s="134">
        <v>3</v>
      </c>
      <c r="F23" s="135" t="str">
        <f>UPPER(IF($E23="","",VLOOKUP($E23,'Lány 5B ELO'!$A$7:$O$80,2)))</f>
        <v>CSERVENKA</v>
      </c>
      <c r="G23" s="135" t="str">
        <f>IF($E23="","",VLOOKUP($E23,'Lány 5B ELO'!$A$7:$O$80,3))</f>
        <v>Luca</v>
      </c>
      <c r="H23" s="135"/>
      <c r="I23" s="135" t="str">
        <f>IF($E23="","",VLOOKUP($E23,'Lány 5B ELO'!$A$7:$O$80,4))</f>
        <v>Pécs Bártfa Utcai Ált. Isk.</v>
      </c>
      <c r="J23" s="224"/>
      <c r="K23" s="151" t="str">
        <f>UPPER(IF(OR(J24="a",J24="as"),F23,IF(OR(J24="b",J24="bs"),F24,)))</f>
        <v>CSERVENKA</v>
      </c>
      <c r="L23" s="159"/>
      <c r="M23" s="160"/>
      <c r="N23" s="160"/>
      <c r="O23" s="149" t="s">
        <v>0</v>
      </c>
      <c r="P23" s="223"/>
      <c r="Q23" s="136"/>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5">
      <c r="A24" s="225" t="s">
        <v>23</v>
      </c>
      <c r="B24" s="271" t="str">
        <f>IF($E24="","",VLOOKUP($E24,'Lány 5B ELO'!$A$7:$O$80,14))</f>
        <v/>
      </c>
      <c r="C24" s="271" t="str">
        <f>IF($E24="","",VLOOKUP($E24,'Lány 5B ELO'!$A$7:$O$80,15))</f>
        <v/>
      </c>
      <c r="D24" s="295" t="str">
        <f>IF($E24="","",VLOOKUP($E24,'Lány 5B ELO'!$A$7:$O$80,5))</f>
        <v/>
      </c>
      <c r="E24" s="134"/>
      <c r="F24" s="388" t="s">
        <v>424</v>
      </c>
      <c r="G24" s="322" t="str">
        <f>IF($E24="","",VLOOKUP($E24,'Lány 5B ELO'!$A$7:$O$80,3))</f>
        <v/>
      </c>
      <c r="H24" s="322"/>
      <c r="I24" s="322" t="str">
        <f>IF($E24="","",VLOOKUP($E24,'Lány 5B ELO'!$A$7:$O$80,4))</f>
        <v/>
      </c>
      <c r="J24" s="226" t="s">
        <v>423</v>
      </c>
      <c r="K24" s="136"/>
      <c r="L24" s="150"/>
      <c r="M24" s="151" t="str">
        <f>UPPER(IF(OR(L24="a",L24="as"),K23,IF(OR(L24="b",L24="bs"),K25,)))</f>
        <v/>
      </c>
      <c r="N24" s="159"/>
      <c r="O24" s="160"/>
      <c r="P24" s="160"/>
      <c r="Q24" s="160"/>
      <c r="R24" s="162"/>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5">
      <c r="A25" s="145" t="s">
        <v>24</v>
      </c>
      <c r="B25" s="271">
        <f>IF($E25="","",VLOOKUP($E25,'Lány 5B ELO'!$A$7:$O$80,14))</f>
        <v>0</v>
      </c>
      <c r="C25" s="271">
        <f>IF($E25="","",VLOOKUP($E25,'Lány 5B ELO'!$A$7:$O$80,15))</f>
        <v>0</v>
      </c>
      <c r="D25" s="295">
        <f>IF($E25="","",VLOOKUP($E25,'Lány 5B ELO'!$A$7:$O$80,5))</f>
        <v>0</v>
      </c>
      <c r="E25" s="134">
        <v>15</v>
      </c>
      <c r="F25" s="322" t="str">
        <f>UPPER(IF($E25="","",VLOOKUP($E25,'Lány 5B ELO'!$A$7:$O$80,2)))</f>
        <v>MOLNÁR</v>
      </c>
      <c r="G25" s="322" t="str">
        <f>IF($E25="","",VLOOKUP($E25,'Lány 5B ELO'!$A$7:$O$80,3))</f>
        <v>Borbála</v>
      </c>
      <c r="H25" s="322"/>
      <c r="I25" s="322" t="str">
        <f>IF($E25="","",VLOOKUP($E25,'Lány 5B ELO'!$A$7:$O$80,4))</f>
        <v>Egri Hunyadi Mátyás Általános Iskola</v>
      </c>
      <c r="J25" s="224"/>
      <c r="K25" s="151" t="str">
        <f>UPPER(IF(OR(J26="a",J26="as"),F25,IF(OR(J26="b",J26="bs"),F26,)))</f>
        <v>MOLNÁR</v>
      </c>
      <c r="L25" s="227"/>
      <c r="M25" s="136"/>
      <c r="N25" s="162"/>
      <c r="O25" s="160"/>
      <c r="P25" s="160"/>
      <c r="Q25" s="403" t="str">
        <f>IF(Y3="","",CONCATENATE(AC1," pont"))</f>
        <v/>
      </c>
      <c r="R25" s="404"/>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5">
      <c r="A26" s="145" t="s">
        <v>25</v>
      </c>
      <c r="B26" s="271" t="str">
        <f>IF($E26="","",VLOOKUP($E26,'Lány 5B ELO'!$A$7:$O$80,14))</f>
        <v/>
      </c>
      <c r="C26" s="271" t="str">
        <f>IF($E26="","",VLOOKUP($E26,'Lány 5B ELO'!$A$7:$O$80,15))</f>
        <v/>
      </c>
      <c r="D26" s="295" t="str">
        <f>IF($E26="","",VLOOKUP($E26,'Lány 5B ELO'!$A$7:$O$80,5))</f>
        <v/>
      </c>
      <c r="E26" s="134"/>
      <c r="F26" s="322" t="str">
        <f>UPPER(IF($E26="","",VLOOKUP($E26,'Lány 5B ELO'!$A$7:$O$80,2)))</f>
        <v/>
      </c>
      <c r="G26" s="322" t="str">
        <f>IF($E26="","",VLOOKUP($E26,'Lány 5B ELO'!$A$7:$O$80,3))</f>
        <v/>
      </c>
      <c r="H26" s="322"/>
      <c r="I26" s="322" t="str">
        <f>IF($E26="","",VLOOKUP($E26,'Lány 5B ELO'!$A$7:$O$80,4))</f>
        <v/>
      </c>
      <c r="J26" s="226" t="s">
        <v>423</v>
      </c>
      <c r="K26" s="136"/>
      <c r="L26" s="160"/>
      <c r="M26" s="149" t="s">
        <v>0</v>
      </c>
      <c r="N26" s="158"/>
      <c r="O26" s="151" t="str">
        <f>UPPER(IF(OR(N26="a",N26="as"),M24,IF(OR(N26="b",N26="bs"),M28,)))</f>
        <v/>
      </c>
      <c r="P26" s="159"/>
      <c r="Q26" s="160"/>
      <c r="R26" s="162"/>
      <c r="S26" s="143"/>
      <c r="Y26"/>
      <c r="Z26"/>
      <c r="AA26"/>
      <c r="AB26"/>
      <c r="AC26"/>
      <c r="AD26"/>
      <c r="AE26"/>
      <c r="AF26"/>
      <c r="AG26"/>
      <c r="AH26"/>
      <c r="AI26"/>
      <c r="AJ26"/>
      <c r="AK26"/>
    </row>
    <row r="27" spans="1:37" s="34" customFormat="1" ht="9.6" customHeight="1" x14ac:dyDescent="0.25">
      <c r="A27" s="145" t="s">
        <v>26</v>
      </c>
      <c r="B27" s="271">
        <f>IF($E27="","",VLOOKUP($E27,'Lány 5B ELO'!$A$7:$O$80,14))</f>
        <v>0</v>
      </c>
      <c r="C27" s="271">
        <f>IF($E27="","",VLOOKUP($E27,'Lány 5B ELO'!$A$7:$O$80,15))</f>
        <v>0</v>
      </c>
      <c r="D27" s="295">
        <f>IF($E27="","",VLOOKUP($E27,'Lány 5B ELO'!$A$7:$O$80,5))</f>
        <v>0</v>
      </c>
      <c r="E27" s="134">
        <v>30</v>
      </c>
      <c r="F27" s="322" t="str">
        <f>UPPER(IF($E27="","",VLOOKUP($E27,'Lány 5B ELO'!$A$7:$O$80,2)))</f>
        <v>TÓTH</v>
      </c>
      <c r="G27" s="322" t="str">
        <f>IF($E27="","",VLOOKUP($E27,'Lány 5B ELO'!$A$7:$O$80,3))</f>
        <v>Lilien</v>
      </c>
      <c r="H27" s="322"/>
      <c r="I27" s="322" t="str">
        <f>IF($E27="","",VLOOKUP($E27,'Lány 5B ELO'!$A$7:$O$80,4))</f>
        <v>Györgyi Dénes Általános Iskola</v>
      </c>
      <c r="J27" s="224"/>
      <c r="K27" s="151" t="str">
        <f>UPPER(IF(OR(J28="a",J28="as"),F27,IF(OR(J28="b",J28="bs"),F28,)))</f>
        <v>TÓTH</v>
      </c>
      <c r="L27" s="159"/>
      <c r="M27" s="228"/>
      <c r="N27" s="229"/>
      <c r="O27" s="136"/>
      <c r="P27" s="162"/>
      <c r="Q27" s="160"/>
      <c r="R27" s="162"/>
      <c r="S27" s="143"/>
      <c r="Y27"/>
      <c r="Z27"/>
      <c r="AA27"/>
      <c r="AB27"/>
      <c r="AC27"/>
      <c r="AD27"/>
      <c r="AE27"/>
      <c r="AF27"/>
      <c r="AG27"/>
      <c r="AH27"/>
      <c r="AI27"/>
      <c r="AJ27"/>
      <c r="AK27"/>
    </row>
    <row r="28" spans="1:37" s="34" customFormat="1" ht="9.6" customHeight="1" x14ac:dyDescent="0.25">
      <c r="A28" s="145" t="s">
        <v>27</v>
      </c>
      <c r="B28" s="271" t="str">
        <f>IF($E28="","",VLOOKUP($E28,'Lány 5B ELO'!$A$7:$O$80,14))</f>
        <v/>
      </c>
      <c r="C28" s="271" t="str">
        <f>IF($E28="","",VLOOKUP($E28,'Lány 5B ELO'!$A$7:$O$80,15))</f>
        <v/>
      </c>
      <c r="D28" s="295" t="str">
        <f>IF($E28="","",VLOOKUP($E28,'Lány 5B ELO'!$A$7:$O$80,5))</f>
        <v/>
      </c>
      <c r="E28" s="134"/>
      <c r="F28" s="322" t="str">
        <f>UPPER(IF($E28="","",VLOOKUP($E28,'Lány 5B ELO'!$A$7:$O$80,2)))</f>
        <v/>
      </c>
      <c r="G28" s="322" t="str">
        <f>IF($E28="","",VLOOKUP($E28,'Lány 5B ELO'!$A$7:$O$80,3))</f>
        <v/>
      </c>
      <c r="H28" s="322"/>
      <c r="I28" s="322" t="str">
        <f>IF($E28="","",VLOOKUP($E28,'Lány 5B ELO'!$A$7:$O$80,4))</f>
        <v/>
      </c>
      <c r="J28" s="226" t="s">
        <v>423</v>
      </c>
      <c r="K28" s="136"/>
      <c r="L28" s="150"/>
      <c r="M28" s="151" t="str">
        <f>UPPER(IF(OR(L28="a",L28="as"),K27,IF(OR(L28="b",L28="bs"),K29,)))</f>
        <v/>
      </c>
      <c r="N28" s="230"/>
      <c r="O28" s="160"/>
      <c r="P28" s="162"/>
      <c r="Q28" s="160"/>
      <c r="R28" s="162"/>
      <c r="S28" s="143"/>
    </row>
    <row r="29" spans="1:37" s="34" customFormat="1" ht="9.6" customHeight="1" x14ac:dyDescent="0.25">
      <c r="A29" s="225" t="s">
        <v>28</v>
      </c>
      <c r="B29" s="271">
        <f>IF($E29="","",VLOOKUP($E29,'Lány 5B ELO'!$A$7:$O$80,14))</f>
        <v>0</v>
      </c>
      <c r="C29" s="271">
        <f>IF($E29="","",VLOOKUP($E29,'Lány 5B ELO'!$A$7:$O$80,15))</f>
        <v>0</v>
      </c>
      <c r="D29" s="295">
        <f>IF($E29="","",VLOOKUP($E29,'Lány 5B ELO'!$A$7:$O$80,5))</f>
        <v>0</v>
      </c>
      <c r="E29" s="134">
        <v>17</v>
      </c>
      <c r="F29" s="322" t="str">
        <f>UPPER(IF($E29="","",VLOOKUP($E29,'Lány 5B ELO'!$A$7:$O$80,2)))</f>
        <v>SZABÓ</v>
      </c>
      <c r="G29" s="322" t="str">
        <f>IF($E29="","",VLOOKUP($E29,'Lány 5B ELO'!$A$7:$O$80,3))</f>
        <v>Kata</v>
      </c>
      <c r="H29" s="322"/>
      <c r="I29" s="322" t="str">
        <f>IF($E29="","",VLOOKUP($E29,'Lány 5B ELO'!$A$7:$O$80,4))</f>
        <v>Bercsényi Miklós Általános Iskola</v>
      </c>
      <c r="J29" s="224"/>
      <c r="K29" s="151" t="str">
        <f>UPPER(IF(OR(J30="a",J30="as"),F29,IF(OR(J30="b",J30="bs"),F30,)))</f>
        <v>SZABÓ</v>
      </c>
      <c r="L29" s="168"/>
      <c r="M29" s="136"/>
      <c r="N29" s="160"/>
      <c r="O29" s="160"/>
      <c r="P29" s="162"/>
      <c r="Q29" s="160"/>
      <c r="R29" s="162"/>
      <c r="S29" s="143"/>
    </row>
    <row r="30" spans="1:37" s="34" customFormat="1" ht="9.6" customHeight="1" x14ac:dyDescent="0.25">
      <c r="A30" s="170" t="s">
        <v>29</v>
      </c>
      <c r="B30" s="271" t="str">
        <f>IF($E30="","",VLOOKUP($E30,'Lány 5B ELO'!$A$7:$O$80,14))</f>
        <v/>
      </c>
      <c r="C30" s="271" t="str">
        <f>IF($E30="","",VLOOKUP($E30,'Lány 5B ELO'!$A$7:$O$80,15))</f>
        <v/>
      </c>
      <c r="D30" s="295" t="str">
        <f>IF($E30="","",VLOOKUP($E30,'Lány 5B ELO'!$A$7:$O$80,5))</f>
        <v/>
      </c>
      <c r="E30" s="134"/>
      <c r="F30" s="135" t="str">
        <f>UPPER(IF($E30="","",VLOOKUP($E30,'Lány 5B ELO'!$A$7:$O$80,2)))</f>
        <v/>
      </c>
      <c r="G30" s="135" t="str">
        <f>IF($E30="","",VLOOKUP($E30,'Lány 5B ELO'!$A$7:$O$80,3))</f>
        <v/>
      </c>
      <c r="H30" s="135"/>
      <c r="I30" s="135" t="str">
        <f>IF($E30="","",VLOOKUP($E30,'Lány 5B ELO'!$A$7:$O$80,4))</f>
        <v/>
      </c>
      <c r="J30" s="226" t="s">
        <v>423</v>
      </c>
      <c r="K30" s="136"/>
      <c r="L30" s="160"/>
      <c r="M30" s="160"/>
      <c r="N30" s="231"/>
      <c r="O30" s="149" t="s">
        <v>0</v>
      </c>
      <c r="P30" s="158"/>
      <c r="Q30" s="151" t="str">
        <f>UPPER(IF(OR(P30="a",P30="as"),O26,IF(OR(P30="b",P30="bs"),O34,)))</f>
        <v/>
      </c>
      <c r="R30" s="168"/>
      <c r="S30" s="143"/>
    </row>
    <row r="31" spans="1:37" s="34" customFormat="1" ht="9.6" customHeight="1" x14ac:dyDescent="0.25">
      <c r="A31" s="133" t="s">
        <v>30</v>
      </c>
      <c r="B31" s="271">
        <f>IF($E31="","",VLOOKUP($E31,'Lány 5B ELO'!$A$7:$O$80,14))</f>
        <v>0</v>
      </c>
      <c r="C31" s="271">
        <f>IF($E31="","",VLOOKUP($E31,'Lány 5B ELO'!$A$7:$O$80,15))</f>
        <v>0</v>
      </c>
      <c r="D31" s="295">
        <f>IF($E31="","",VLOOKUP($E31,'Lány 5B ELO'!$A$7:$O$80,5))</f>
        <v>0</v>
      </c>
      <c r="E31" s="134">
        <v>11</v>
      </c>
      <c r="F31" s="135" t="str">
        <f>UPPER(IF($E31="","",VLOOKUP($E31,'Lány 5B ELO'!$A$7:$O$80,2)))</f>
        <v>MASA</v>
      </c>
      <c r="G31" s="135" t="str">
        <f>IF($E31="","",VLOOKUP($E31,'Lány 5B ELO'!$A$7:$O$80,3))</f>
        <v>Milla</v>
      </c>
      <c r="H31" s="135"/>
      <c r="I31" s="135" t="str">
        <f>IF($E31="","",VLOOKUP($E31,'Lány 5B ELO'!$A$7:$O$80,4))</f>
        <v>Szikra Ált.Isk.</v>
      </c>
      <c r="J31" s="224"/>
      <c r="K31" s="151" t="str">
        <f>UPPER(IF(OR(J32="a",J32="as"),F31,IF(OR(J32="b",J32="bs"),F32,)))</f>
        <v>MASA</v>
      </c>
      <c r="L31" s="159"/>
      <c r="M31" s="160"/>
      <c r="N31" s="160"/>
      <c r="O31" s="160"/>
      <c r="P31" s="162"/>
      <c r="Q31" s="136"/>
      <c r="R31" s="160"/>
      <c r="S31" s="143"/>
    </row>
    <row r="32" spans="1:37" s="34" customFormat="1" ht="9.6" customHeight="1" x14ac:dyDescent="0.25">
      <c r="A32" s="225" t="s">
        <v>31</v>
      </c>
      <c r="B32" s="271" t="str">
        <f>IF($E32="","",VLOOKUP($E32,'Lány 5B ELO'!$A$7:$O$80,14))</f>
        <v/>
      </c>
      <c r="C32" s="271" t="str">
        <f>IF($E32="","",VLOOKUP($E32,'Lány 5B ELO'!$A$7:$O$80,15))</f>
        <v/>
      </c>
      <c r="D32" s="295" t="str">
        <f>IF($E32="","",VLOOKUP($E32,'Lány 5B ELO'!$A$7:$O$80,5))</f>
        <v/>
      </c>
      <c r="E32" s="134"/>
      <c r="F32" s="322" t="str">
        <f>UPPER(IF($E32="","",VLOOKUP($E32,'Lány 5B ELO'!$A$7:$O$80,2)))</f>
        <v/>
      </c>
      <c r="G32" s="322" t="str">
        <f>IF($E32="","",VLOOKUP($E32,'Lány 5B ELO'!$A$7:$O$80,3))</f>
        <v/>
      </c>
      <c r="H32" s="322"/>
      <c r="I32" s="322" t="str">
        <f>IF($E32="","",VLOOKUP($E32,'Lány 5B ELO'!$A$7:$O$80,4))</f>
        <v/>
      </c>
      <c r="J32" s="226" t="s">
        <v>423</v>
      </c>
      <c r="K32" s="136"/>
      <c r="L32" s="150"/>
      <c r="M32" s="151" t="str">
        <f>UPPER(IF(OR(L32="a",L32="as"),K31,IF(OR(L32="b",L32="bs"),K33,)))</f>
        <v/>
      </c>
      <c r="N32" s="159"/>
      <c r="O32" s="160"/>
      <c r="P32" s="162"/>
      <c r="Q32" s="160"/>
      <c r="R32" s="160"/>
      <c r="S32" s="143"/>
    </row>
    <row r="33" spans="1:19" s="34" customFormat="1" ht="9.6" customHeight="1" x14ac:dyDescent="0.25">
      <c r="A33" s="145" t="s">
        <v>32</v>
      </c>
      <c r="B33" s="271">
        <f>IF($E33="","",VLOOKUP($E33,'Lány 5B ELO'!$A$7:$O$80,14))</f>
        <v>0</v>
      </c>
      <c r="C33" s="271">
        <f>IF($E33="","",VLOOKUP($E33,'Lány 5B ELO'!$A$7:$O$80,15))</f>
        <v>0</v>
      </c>
      <c r="D33" s="295">
        <f>IF($E33="","",VLOOKUP($E33,'Lány 5B ELO'!$A$7:$O$80,5))</f>
        <v>0</v>
      </c>
      <c r="E33" s="134">
        <v>18</v>
      </c>
      <c r="F33" s="322" t="str">
        <f>UPPER(IF($E33="","",VLOOKUP($E33,'Lány 5B ELO'!$A$7:$O$80,2)))</f>
        <v>KOLLÁR</v>
      </c>
      <c r="G33" s="322" t="str">
        <f>IF($E33="","",VLOOKUP($E33,'Lány 5B ELO'!$A$7:$O$80,3))</f>
        <v>Zoé</v>
      </c>
      <c r="H33" s="322"/>
      <c r="I33" s="322" t="str">
        <f>IF($E33="","",VLOOKUP($E33,'Lány 5B ELO'!$A$7:$O$80,4))</f>
        <v>Szent István Sport Általános Iskola és Gimnázium</v>
      </c>
      <c r="J33" s="224"/>
      <c r="K33" s="151" t="str">
        <f>UPPER(IF(OR(J34="a",J34="as"),F33,IF(OR(J34="b",J34="bs"),F34,)))</f>
        <v>KOLLÁR</v>
      </c>
      <c r="L33" s="227"/>
      <c r="M33" s="136"/>
      <c r="N33" s="162"/>
      <c r="O33" s="160"/>
      <c r="P33" s="162"/>
      <c r="Q33" s="160"/>
      <c r="R33" s="160"/>
      <c r="S33" s="143"/>
    </row>
    <row r="34" spans="1:19" s="34" customFormat="1" ht="9.6" customHeight="1" x14ac:dyDescent="0.25">
      <c r="A34" s="145" t="s">
        <v>33</v>
      </c>
      <c r="B34" s="271" t="str">
        <f>IF($E34="","",VLOOKUP($E34,'Lány 5B ELO'!$A$7:$O$80,14))</f>
        <v/>
      </c>
      <c r="C34" s="271" t="str">
        <f>IF($E34="","",VLOOKUP($E34,'Lány 5B ELO'!$A$7:$O$80,15))</f>
        <v/>
      </c>
      <c r="D34" s="295" t="str">
        <f>IF($E34="","",VLOOKUP($E34,'Lány 5B ELO'!$A$7:$O$80,5))</f>
        <v/>
      </c>
      <c r="E34" s="134"/>
      <c r="F34" s="322" t="str">
        <f>UPPER(IF($E34="","",VLOOKUP($E34,'Lány 5B ELO'!$A$7:$O$80,2)))</f>
        <v/>
      </c>
      <c r="G34" s="322" t="str">
        <f>IF($E34="","",VLOOKUP($E34,'Lány 5B ELO'!$A$7:$O$80,3))</f>
        <v/>
      </c>
      <c r="H34" s="322"/>
      <c r="I34" s="322" t="str">
        <f>IF($E34="","",VLOOKUP($E34,'Lány 5B ELO'!$A$7:$O$80,4))</f>
        <v/>
      </c>
      <c r="J34" s="226" t="s">
        <v>423</v>
      </c>
      <c r="K34" s="136"/>
      <c r="L34" s="160"/>
      <c r="M34" s="149" t="s">
        <v>0</v>
      </c>
      <c r="N34" s="158"/>
      <c r="O34" s="151" t="str">
        <f>UPPER(IF(OR(N34="a",N34="as"),M32,IF(OR(N34="b",N34="bs"),M36,)))</f>
        <v/>
      </c>
      <c r="P34" s="168"/>
      <c r="Q34" s="160"/>
      <c r="R34" s="160"/>
      <c r="S34" s="143"/>
    </row>
    <row r="35" spans="1:19" s="34" customFormat="1" ht="9.6" customHeight="1" x14ac:dyDescent="0.25">
      <c r="A35" s="145" t="s">
        <v>34</v>
      </c>
      <c r="B35" s="271">
        <f>IF($E35="","",VLOOKUP($E35,'Lány 5B ELO'!$A$7:$O$80,14))</f>
        <v>0</v>
      </c>
      <c r="C35" s="271">
        <f>IF($E35="","",VLOOKUP($E35,'Lány 5B ELO'!$A$7:$O$80,15))</f>
        <v>0</v>
      </c>
      <c r="D35" s="295">
        <f>IF($E35="","",VLOOKUP($E35,'Lány 5B ELO'!$A$7:$O$80,5))</f>
        <v>0</v>
      </c>
      <c r="E35" s="134">
        <v>12</v>
      </c>
      <c r="F35" s="322" t="str">
        <f>UPPER(IF($E35="","",VLOOKUP($E35,'Lány 5B ELO'!$A$7:$O$80,2)))</f>
        <v>FÜLÖP</v>
      </c>
      <c r="G35" s="322" t="str">
        <f>IF($E35="","",VLOOKUP($E35,'Lány 5B ELO'!$A$7:$O$80,3))</f>
        <v>Karina</v>
      </c>
      <c r="H35" s="322"/>
      <c r="I35" s="322" t="str">
        <f>IF($E35="","",VLOOKUP($E35,'Lány 5B ELO'!$A$7:$O$80,4))</f>
        <v>Chernel I. Gimn. és Ált Isk.</v>
      </c>
      <c r="J35" s="224"/>
      <c r="K35" s="151" t="str">
        <f>UPPER(IF(OR(J36="a",J36="as"),F35,IF(OR(J36="b",J36="bs"),F36,)))</f>
        <v>FÜLÖP</v>
      </c>
      <c r="L35" s="159"/>
      <c r="M35" s="228"/>
      <c r="N35" s="229"/>
      <c r="O35" s="136"/>
      <c r="P35" s="160"/>
      <c r="Q35" s="160"/>
      <c r="R35" s="160"/>
      <c r="S35" s="143"/>
    </row>
    <row r="36" spans="1:19" s="34" customFormat="1" ht="9.6" customHeight="1" x14ac:dyDescent="0.25">
      <c r="A36" s="145" t="s">
        <v>35</v>
      </c>
      <c r="B36" s="271" t="str">
        <f>IF($E36="","",VLOOKUP($E36,'Lány 5B ELO'!$A$7:$O$80,14))</f>
        <v/>
      </c>
      <c r="C36" s="271" t="str">
        <f>IF($E36="","",VLOOKUP($E36,'Lány 5B ELO'!$A$7:$O$80,15))</f>
        <v/>
      </c>
      <c r="D36" s="295" t="str">
        <f>IF($E36="","",VLOOKUP($E36,'Lány 5B ELO'!$A$7:$O$80,5))</f>
        <v/>
      </c>
      <c r="E36" s="134"/>
      <c r="F36" s="322" t="str">
        <f>UPPER(IF($E36="","",VLOOKUP($E36,'Lány 5B ELO'!$A$7:$O$80,2)))</f>
        <v/>
      </c>
      <c r="G36" s="322" t="str">
        <f>IF($E36="","",VLOOKUP($E36,'Lány 5B ELO'!$A$7:$O$80,3))</f>
        <v/>
      </c>
      <c r="H36" s="322"/>
      <c r="I36" s="322" t="str">
        <f>IF($E36="","",VLOOKUP($E36,'Lány 5B ELO'!$A$7:$O$80,4))</f>
        <v/>
      </c>
      <c r="J36" s="226" t="s">
        <v>423</v>
      </c>
      <c r="K36" s="136"/>
      <c r="L36" s="150"/>
      <c r="M36" s="151" t="str">
        <f>UPPER(IF(OR(L36="a",L36="as"),K35,IF(OR(L36="b",L36="bs"),K37,)))</f>
        <v/>
      </c>
      <c r="N36" s="230"/>
      <c r="O36" s="233" t="s">
        <v>115</v>
      </c>
      <c r="P36" s="234"/>
      <c r="Q36" s="233" t="s">
        <v>114</v>
      </c>
      <c r="R36" s="234"/>
      <c r="S36" s="143"/>
    </row>
    <row r="37" spans="1:19" s="34" customFormat="1" ht="9.6" customHeight="1" x14ac:dyDescent="0.25">
      <c r="A37" s="225" t="s">
        <v>36</v>
      </c>
      <c r="B37" s="271" t="str">
        <f>IF($E37="","",VLOOKUP($E37,'Lány 5B ELO'!$A$7:$O$80,14))</f>
        <v/>
      </c>
      <c r="C37" s="271" t="str">
        <f>IF($E37="","",VLOOKUP($E37,'Lány 5B ELO'!$A$7:$O$80,15))</f>
        <v/>
      </c>
      <c r="D37" s="295" t="str">
        <f>IF($E37="","",VLOOKUP($E37,'Lány 5B ELO'!$A$7:$O$80,5))</f>
        <v/>
      </c>
      <c r="E37" s="134"/>
      <c r="F37" s="388" t="s">
        <v>424</v>
      </c>
      <c r="G37" s="322" t="str">
        <f>IF($E37="","",VLOOKUP($E37,'Lány 5B ELO'!$A$7:$O$80,3))</f>
        <v/>
      </c>
      <c r="H37" s="322"/>
      <c r="I37" s="322" t="str">
        <f>IF($E37="","",VLOOKUP($E37,'Lány 5B ELO'!$A$7:$O$80,4))</f>
        <v/>
      </c>
      <c r="J37" s="224"/>
      <c r="K37" s="151" t="str">
        <f>UPPER(IF(OR(J38="a",J38="as"),F37,IF(OR(J38="b",J38="bs"),F38,)))</f>
        <v>KOVÁCS-VARGA</v>
      </c>
      <c r="L37" s="168"/>
      <c r="M37" s="136"/>
      <c r="N37" s="160"/>
      <c r="O37" s="235" t="str">
        <f>UPPER(IF(OR(P23="a",P23="as"),Q14,IF(OR(P23="b",P23="bs"),Q30,)))</f>
        <v/>
      </c>
      <c r="P37" s="236"/>
      <c r="Q37" s="233"/>
      <c r="R37" s="234"/>
      <c r="S37" s="143"/>
    </row>
    <row r="38" spans="1:19" s="34" customFormat="1" ht="9.6" customHeight="1" x14ac:dyDescent="0.25">
      <c r="A38" s="170" t="s">
        <v>37</v>
      </c>
      <c r="B38" s="271">
        <f>IF($E38="","",VLOOKUP($E38,'Lány 5B ELO'!$A$7:$O$80,14))</f>
        <v>0</v>
      </c>
      <c r="C38" s="271">
        <f>IF($E38="","",VLOOKUP($E38,'Lány 5B ELO'!$A$7:$O$80,15))</f>
        <v>0</v>
      </c>
      <c r="D38" s="295">
        <f>IF($E38="","",VLOOKUP($E38,'Lány 5B ELO'!$A$7:$O$80,5))</f>
        <v>0</v>
      </c>
      <c r="E38" s="134">
        <v>7</v>
      </c>
      <c r="F38" s="135" t="str">
        <f>UPPER(IF($E38="","",VLOOKUP($E38,'Lány 5B ELO'!$A$7:$O$80,2)))</f>
        <v>KOVÁCS-VARGA</v>
      </c>
      <c r="G38" s="135" t="str">
        <f>IF($E38="","",VLOOKUP($E38,'Lány 5B ELO'!$A$7:$O$80,3))</f>
        <v>Alíz</v>
      </c>
      <c r="H38" s="135"/>
      <c r="I38" s="135" t="str">
        <f>IF($E38="","",VLOOKUP($E38,'Lány 5B ELO'!$A$7:$O$80,4))</f>
        <v>Szalézi Szent Ferenc Gimnázium</v>
      </c>
      <c r="J38" s="226" t="s">
        <v>422</v>
      </c>
      <c r="K38" s="136"/>
      <c r="L38" s="160"/>
      <c r="M38" s="160"/>
      <c r="N38" s="237"/>
      <c r="O38" s="238" t="s">
        <v>0</v>
      </c>
      <c r="P38" s="239"/>
      <c r="Q38" s="235" t="str">
        <f>UPPER(IF(OR(P38="a",P38="as"),O37,IF(OR(P38="b",P38="bs"),O39,)))</f>
        <v/>
      </c>
      <c r="R38" s="236"/>
      <c r="S38" s="143"/>
    </row>
    <row r="39" spans="1:19" s="34" customFormat="1" ht="9.6" customHeight="1" x14ac:dyDescent="0.25">
      <c r="A39" s="133" t="s">
        <v>38</v>
      </c>
      <c r="B39" s="271">
        <f>IF($E39="","",VLOOKUP($E39,'Lány 5B ELO'!$A$7:$O$80,14))</f>
        <v>0</v>
      </c>
      <c r="C39" s="271">
        <f>IF($E39="","",VLOOKUP($E39,'Lány 5B ELO'!$A$7:$O$80,15))</f>
        <v>0</v>
      </c>
      <c r="D39" s="295">
        <f>IF($E39="","",VLOOKUP($E39,'Lány 5B ELO'!$A$7:$O$80,5))</f>
        <v>0</v>
      </c>
      <c r="E39" s="134">
        <v>5</v>
      </c>
      <c r="F39" s="135" t="str">
        <f>UPPER(IF($E39="","",VLOOKUP($E39,'Lány 5B ELO'!$A$7:$O$80,2)))</f>
        <v xml:space="preserve">MEDOVARSZKI </v>
      </c>
      <c r="G39" s="135" t="str">
        <f>IF($E39="","",VLOOKUP($E39,'Lány 5B ELO'!$A$7:$O$80,3))</f>
        <v>Anna</v>
      </c>
      <c r="H39" s="135"/>
      <c r="I39" s="135" t="str">
        <f>IF($E39="","",VLOOKUP($E39,'Lány 5B ELO'!$A$7:$O$80,4))</f>
        <v>Gyula Magvető</v>
      </c>
      <c r="J39" s="224"/>
      <c r="K39" s="151" t="str">
        <f>UPPER(IF(OR(J40="a",J40="as"),F39,IF(OR(J40="b",J40="bs"),F40,)))</f>
        <v xml:space="preserve">MEDOVARSZKI </v>
      </c>
      <c r="L39" s="159"/>
      <c r="M39" s="160"/>
      <c r="N39" s="220"/>
      <c r="O39" s="235" t="str">
        <f>UPPER(IF(OR(P55="a",P55="as"),Q46,IF(OR(P55="b",P55="bs"),Q62,)))</f>
        <v/>
      </c>
      <c r="P39" s="240"/>
      <c r="Q39" s="234"/>
      <c r="R39" s="234"/>
      <c r="S39" s="143"/>
    </row>
    <row r="40" spans="1:19" s="34" customFormat="1" ht="9.6" customHeight="1" x14ac:dyDescent="0.25">
      <c r="A40" s="225" t="s">
        <v>39</v>
      </c>
      <c r="B40" s="271" t="str">
        <f>IF($E40="","",VLOOKUP($E40,'Lány 5B ELO'!$A$7:$O$80,14))</f>
        <v/>
      </c>
      <c r="C40" s="271" t="str">
        <f>IF($E40="","",VLOOKUP($E40,'Lány 5B ELO'!$A$7:$O$80,15))</f>
        <v/>
      </c>
      <c r="D40" s="295" t="str">
        <f>IF($E40="","",VLOOKUP($E40,'Lány 5B ELO'!$A$7:$O$80,5))</f>
        <v/>
      </c>
      <c r="E40" s="134"/>
      <c r="F40" s="388" t="s">
        <v>424</v>
      </c>
      <c r="G40" s="322" t="str">
        <f>IF($E40="","",VLOOKUP($E40,'Lány 5B ELO'!$A$7:$O$80,3))</f>
        <v/>
      </c>
      <c r="H40" s="322"/>
      <c r="I40" s="322" t="str">
        <f>IF($E40="","",VLOOKUP($E40,'Lány 5B ELO'!$A$7:$O$80,4))</f>
        <v/>
      </c>
      <c r="J40" s="226" t="s">
        <v>423</v>
      </c>
      <c r="K40" s="136"/>
      <c r="L40" s="150"/>
      <c r="M40" s="151" t="str">
        <f>UPPER(IF(OR(L40="a",L40="as"),K39,IF(OR(L40="b",L40="bs"),K41,)))</f>
        <v/>
      </c>
      <c r="N40" s="159"/>
      <c r="O40" s="234"/>
      <c r="P40" s="234"/>
      <c r="Q40" s="234"/>
      <c r="R40" s="234"/>
      <c r="S40" s="143"/>
    </row>
    <row r="41" spans="1:19" s="34" customFormat="1" ht="9.6" customHeight="1" x14ac:dyDescent="0.25">
      <c r="A41" s="145" t="s">
        <v>40</v>
      </c>
      <c r="B41" s="271" t="str">
        <f>IF($E41="","",VLOOKUP($E41,'Lány 5B ELO'!$A$7:$O$80,14))</f>
        <v/>
      </c>
      <c r="C41" s="271" t="str">
        <f>IF($E41="","",VLOOKUP($E41,'Lány 5B ELO'!$A$7:$O$80,15))</f>
        <v/>
      </c>
      <c r="D41" s="295" t="str">
        <f>IF($E41="","",VLOOKUP($E41,'Lány 5B ELO'!$A$7:$O$80,5))</f>
        <v/>
      </c>
      <c r="E41" s="134"/>
      <c r="F41" s="322" t="str">
        <f>UPPER(IF($E41="","",VLOOKUP($E41,'Lány 5B ELO'!$A$7:$O$80,2)))</f>
        <v/>
      </c>
      <c r="G41" s="322" t="str">
        <f>IF($E41="","",VLOOKUP($E41,'Lány 5B ELO'!$A$7:$O$80,3))</f>
        <v/>
      </c>
      <c r="H41" s="322"/>
      <c r="I41" s="322" t="str">
        <f>IF($E41="","",VLOOKUP($E41,'Lány 5B ELO'!$A$7:$O$80,4))</f>
        <v/>
      </c>
      <c r="J41" s="224"/>
      <c r="K41" s="151" t="str">
        <f>UPPER(IF(OR(J42="a",J42="as"),F41,IF(OR(J42="b",J42="bs"),F42,)))</f>
        <v>BARISKA</v>
      </c>
      <c r="L41" s="227"/>
      <c r="M41" s="136"/>
      <c r="N41" s="162"/>
      <c r="O41" s="234"/>
      <c r="P41" s="234"/>
      <c r="Q41" s="403" t="str">
        <f>IF(Y3="","",CONCATENATE(AB1," pont"))</f>
        <v/>
      </c>
      <c r="R41" s="403"/>
      <c r="S41" s="143"/>
    </row>
    <row r="42" spans="1:19" s="34" customFormat="1" ht="9.6" customHeight="1" x14ac:dyDescent="0.25">
      <c r="A42" s="145" t="s">
        <v>41</v>
      </c>
      <c r="B42" s="271">
        <f>IF($E42="","",VLOOKUP($E42,'Lány 5B ELO'!$A$7:$O$80,14))</f>
        <v>0</v>
      </c>
      <c r="C42" s="271">
        <f>IF($E42="","",VLOOKUP($E42,'Lány 5B ELO'!$A$7:$O$80,15))</f>
        <v>0</v>
      </c>
      <c r="D42" s="295">
        <f>IF($E42="","",VLOOKUP($E42,'Lány 5B ELO'!$A$7:$O$80,5))</f>
        <v>0</v>
      </c>
      <c r="E42" s="134">
        <v>28</v>
      </c>
      <c r="F42" s="322" t="str">
        <f>UPPER(IF($E42="","",VLOOKUP($E42,'Lány 5B ELO'!$A$7:$O$80,2)))</f>
        <v>BARISKA</v>
      </c>
      <c r="G42" s="322" t="str">
        <f>IF($E42="","",VLOOKUP($E42,'Lány 5B ELO'!$A$7:$O$80,3))</f>
        <v>Fanni</v>
      </c>
      <c r="H42" s="322"/>
      <c r="I42" s="322" t="str">
        <f>IF($E42="","",VLOOKUP($E42,'Lány 5B ELO'!$A$7:$O$80,4))</f>
        <v>Árpád-házi Szent Margit Óvoda, Általános Iskola, Gimnázium és Kollégium</v>
      </c>
      <c r="J42" s="226" t="s">
        <v>422</v>
      </c>
      <c r="K42" s="136"/>
      <c r="L42" s="160"/>
      <c r="M42" s="149" t="s">
        <v>0</v>
      </c>
      <c r="N42" s="158"/>
      <c r="O42" s="151" t="str">
        <f>UPPER(IF(OR(N42="a",N42="as"),M40,IF(OR(N42="b",N42="bs"),M44,)))</f>
        <v/>
      </c>
      <c r="P42" s="159"/>
      <c r="Q42" s="160"/>
      <c r="R42" s="160"/>
      <c r="S42" s="143"/>
    </row>
    <row r="43" spans="1:19" s="34" customFormat="1" ht="9.6" customHeight="1" x14ac:dyDescent="0.25">
      <c r="A43" s="145" t="s">
        <v>42</v>
      </c>
      <c r="B43" s="271" t="str">
        <f>IF($E43="","",VLOOKUP($E43,'Lány 5B ELO'!$A$7:$O$80,14))</f>
        <v/>
      </c>
      <c r="C43" s="271" t="str">
        <f>IF($E43="","",VLOOKUP($E43,'Lány 5B ELO'!$A$7:$O$80,15))</f>
        <v/>
      </c>
      <c r="D43" s="295" t="str">
        <f>IF($E43="","",VLOOKUP($E43,'Lány 5B ELO'!$A$7:$O$80,5))</f>
        <v/>
      </c>
      <c r="E43" s="134"/>
      <c r="F43" s="322" t="str">
        <f>UPPER(IF($E43="","",VLOOKUP($E43,'Lány 5B ELO'!$A$7:$O$80,2)))</f>
        <v/>
      </c>
      <c r="G43" s="322" t="str">
        <f>IF($E43="","",VLOOKUP($E43,'Lány 5B ELO'!$A$7:$O$80,3))</f>
        <v/>
      </c>
      <c r="H43" s="322"/>
      <c r="I43" s="322" t="str">
        <f>IF($E43="","",VLOOKUP($E43,'Lány 5B ELO'!$A$7:$O$80,4))</f>
        <v/>
      </c>
      <c r="J43" s="224"/>
      <c r="K43" s="151" t="str">
        <f>UPPER(IF(OR(J44="a",J44="as"),F43,IF(OR(J44="b",J44="bs"),F44,)))</f>
        <v>NEUKUNFT</v>
      </c>
      <c r="L43" s="159"/>
      <c r="M43" s="228"/>
      <c r="N43" s="229"/>
      <c r="O43" s="136"/>
      <c r="P43" s="162"/>
      <c r="Q43" s="160"/>
      <c r="R43" s="160"/>
      <c r="S43" s="143"/>
    </row>
    <row r="44" spans="1:19" s="34" customFormat="1" ht="9.6" customHeight="1" x14ac:dyDescent="0.25">
      <c r="A44" s="145" t="s">
        <v>43</v>
      </c>
      <c r="B44" s="271">
        <f>IF($E44="","",VLOOKUP($E44,'Lány 5B ELO'!$A$7:$O$80,14))</f>
        <v>0</v>
      </c>
      <c r="C44" s="271">
        <f>IF($E44="","",VLOOKUP($E44,'Lány 5B ELO'!$A$7:$O$80,15))</f>
        <v>0</v>
      </c>
      <c r="D44" s="295">
        <f>IF($E44="","",VLOOKUP($E44,'Lány 5B ELO'!$A$7:$O$80,5))</f>
        <v>0</v>
      </c>
      <c r="E44" s="134">
        <v>9</v>
      </c>
      <c r="F44" s="322" t="str">
        <f>UPPER(IF($E44="","",VLOOKUP($E44,'Lány 5B ELO'!$A$7:$O$80,2)))</f>
        <v>NEUKUNFT</v>
      </c>
      <c r="G44" s="322" t="str">
        <f>IF($E44="","",VLOOKUP($E44,'Lány 5B ELO'!$A$7:$O$80,3))</f>
        <v>Liliana</v>
      </c>
      <c r="H44" s="322"/>
      <c r="I44" s="322" t="str">
        <f>IF($E44="","",VLOOKUP($E44,'Lány 5B ELO'!$A$7:$O$80,4))</f>
        <v>Podmaniczky János Evangélikus Óvoda és Általános Iskola</v>
      </c>
      <c r="J44" s="226" t="s">
        <v>422</v>
      </c>
      <c r="K44" s="136"/>
      <c r="L44" s="150"/>
      <c r="M44" s="151" t="str">
        <f>UPPER(IF(OR(L44="a",L44="as"),K43,IF(OR(L44="b",L44="bs"),K45,)))</f>
        <v/>
      </c>
      <c r="N44" s="230"/>
      <c r="O44" s="160"/>
      <c r="P44" s="162"/>
      <c r="Q44" s="160"/>
      <c r="R44" s="160"/>
      <c r="S44" s="143"/>
    </row>
    <row r="45" spans="1:19" s="34" customFormat="1" ht="9.6" customHeight="1" x14ac:dyDescent="0.25">
      <c r="A45" s="225" t="s">
        <v>44</v>
      </c>
      <c r="B45" s="271">
        <f>IF($E45="","",VLOOKUP($E45,'Lány 5B ELO'!$A$7:$O$80,14))</f>
        <v>0</v>
      </c>
      <c r="C45" s="271">
        <f>IF($E45="","",VLOOKUP($E45,'Lány 5B ELO'!$A$7:$O$80,15))</f>
        <v>0</v>
      </c>
      <c r="D45" s="295">
        <f>IF($E45="","",VLOOKUP($E45,'Lány 5B ELO'!$A$7:$O$80,5))</f>
        <v>0</v>
      </c>
      <c r="E45" s="134">
        <v>32</v>
      </c>
      <c r="F45" s="322" t="str">
        <f>UPPER(IF($E45="","",VLOOKUP($E45,'Lány 5B ELO'!$A$7:$O$80,2)))</f>
        <v>NAGY</v>
      </c>
      <c r="G45" s="322" t="str">
        <f>IF($E45="","",VLOOKUP($E45,'Lány 5B ELO'!$A$7:$O$80,3))</f>
        <v>Dorka</v>
      </c>
      <c r="H45" s="322"/>
      <c r="I45" s="322" t="str">
        <f>IF($E45="","",VLOOKUP($E45,'Lány 5B ELO'!$A$7:$O$80,4))</f>
        <v>Zrínyi Miklós - Bolyai János Magyar-Angol Két Tanítási Nyelvű Általános Iskola</v>
      </c>
      <c r="J45" s="224"/>
      <c r="K45" s="151" t="str">
        <f>UPPER(IF(OR(J46="a",J46="as"),F45,IF(OR(J46="b",J46="bs"),F46,)))</f>
        <v>NAGY</v>
      </c>
      <c r="L45" s="168"/>
      <c r="M45" s="136"/>
      <c r="N45" s="160"/>
      <c r="O45" s="160"/>
      <c r="P45" s="162"/>
      <c r="Q45" s="160"/>
      <c r="R45" s="160"/>
      <c r="S45" s="143"/>
    </row>
    <row r="46" spans="1:19" s="34" customFormat="1" ht="9.6" customHeight="1" x14ac:dyDescent="0.25">
      <c r="A46" s="170" t="s">
        <v>45</v>
      </c>
      <c r="B46" s="271" t="str">
        <f>IF($E46="","",VLOOKUP($E46,'Lány 5B ELO'!$A$7:$O$80,14))</f>
        <v/>
      </c>
      <c r="C46" s="271" t="str">
        <f>IF($E46="","",VLOOKUP($E46,'Lány 5B ELO'!$A$7:$O$80,15))</f>
        <v/>
      </c>
      <c r="D46" s="295" t="str">
        <f>IF($E46="","",VLOOKUP($E46,'Lány 5B ELO'!$A$7:$O$80,5))</f>
        <v/>
      </c>
      <c r="E46" s="134"/>
      <c r="F46" s="135" t="str">
        <f>UPPER(IF($E46="","",VLOOKUP($E46,'Lány 5B ELO'!$A$7:$O$80,2)))</f>
        <v/>
      </c>
      <c r="G46" s="135" t="str">
        <f>IF($E46="","",VLOOKUP($E46,'Lány 5B ELO'!$A$7:$O$80,3))</f>
        <v/>
      </c>
      <c r="H46" s="135"/>
      <c r="I46" s="135" t="str">
        <f>IF($E46="","",VLOOKUP($E46,'Lány 5B ELO'!$A$7:$O$80,4))</f>
        <v/>
      </c>
      <c r="J46" s="226" t="s">
        <v>423</v>
      </c>
      <c r="K46" s="136"/>
      <c r="L46" s="160"/>
      <c r="M46" s="160"/>
      <c r="N46" s="231"/>
      <c r="O46" s="149" t="s">
        <v>0</v>
      </c>
      <c r="P46" s="158"/>
      <c r="Q46" s="151" t="str">
        <f>UPPER(IF(OR(P46="a",P46="as"),O42,IF(OR(P46="b",P46="bs"),O50,)))</f>
        <v/>
      </c>
      <c r="R46" s="159"/>
      <c r="S46" s="143"/>
    </row>
    <row r="47" spans="1:19" s="34" customFormat="1" ht="9.6" customHeight="1" x14ac:dyDescent="0.25">
      <c r="A47" s="133" t="s">
        <v>46</v>
      </c>
      <c r="B47" s="271" t="str">
        <f>IF($E47="","",VLOOKUP($E47,'Lány 5B ELO'!$A$7:$O$80,14))</f>
        <v/>
      </c>
      <c r="C47" s="271" t="str">
        <f>IF($E47="","",VLOOKUP($E47,'Lány 5B ELO'!$A$7:$O$80,15))</f>
        <v/>
      </c>
      <c r="D47" s="295" t="str">
        <f>IF($E47="","",VLOOKUP($E47,'Lány 5B ELO'!$A$7:$O$80,5))</f>
        <v/>
      </c>
      <c r="E47" s="134"/>
      <c r="F47" s="135" t="str">
        <f>UPPER(IF($E47="","",VLOOKUP($E47,'Lány 5B ELO'!$A$7:$O$80,2)))</f>
        <v/>
      </c>
      <c r="G47" s="135" t="str">
        <f>IF($E47="","",VLOOKUP($E47,'Lány 5B ELO'!$A$7:$O$80,3))</f>
        <v/>
      </c>
      <c r="H47" s="135"/>
      <c r="I47" s="135" t="str">
        <f>IF($E47="","",VLOOKUP($E47,'Lány 5B ELO'!$A$7:$O$80,4))</f>
        <v/>
      </c>
      <c r="J47" s="224"/>
      <c r="K47" s="151" t="str">
        <f>UPPER(IF(OR(J48="a",J48="as"),F47,IF(OR(J48="b",J48="bs"),F48,)))</f>
        <v>CSERNÁK</v>
      </c>
      <c r="L47" s="159"/>
      <c r="M47" s="160"/>
      <c r="N47" s="160"/>
      <c r="O47" s="160"/>
      <c r="P47" s="162"/>
      <c r="Q47" s="136"/>
      <c r="R47" s="162"/>
      <c r="S47" s="143"/>
    </row>
    <row r="48" spans="1:19" s="34" customFormat="1" ht="9.6" customHeight="1" x14ac:dyDescent="0.25">
      <c r="A48" s="225" t="s">
        <v>47</v>
      </c>
      <c r="B48" s="271">
        <f>IF($E48="","",VLOOKUP($E48,'Lány 5B ELO'!$A$7:$O$80,14))</f>
        <v>0</v>
      </c>
      <c r="C48" s="271">
        <f>IF($E48="","",VLOOKUP($E48,'Lány 5B ELO'!$A$7:$O$80,15))</f>
        <v>0</v>
      </c>
      <c r="D48" s="295">
        <f>IF($E48="","",VLOOKUP($E48,'Lány 5B ELO'!$A$7:$O$80,5))</f>
        <v>0</v>
      </c>
      <c r="E48" s="134">
        <v>25</v>
      </c>
      <c r="F48" s="322" t="str">
        <f>UPPER(IF($E48="","",VLOOKUP($E48,'Lány 5B ELO'!$A$7:$O$80,2)))</f>
        <v>CSERNÁK</v>
      </c>
      <c r="G48" s="322" t="str">
        <f>IF($E48="","",VLOOKUP($E48,'Lány 5B ELO'!$A$7:$O$80,3))</f>
        <v>Fruzsina</v>
      </c>
      <c r="H48" s="322"/>
      <c r="I48" s="322" t="str">
        <f>IF($E48="","",VLOOKUP($E48,'Lány 5B ELO'!$A$7:$O$80,4))</f>
        <v>Boglári Általános iskola</v>
      </c>
      <c r="J48" s="226" t="s">
        <v>422</v>
      </c>
      <c r="K48" s="136"/>
      <c r="L48" s="150"/>
      <c r="M48" s="151" t="str">
        <f>UPPER(IF(OR(L48="a",L48="as"),K47,IF(OR(L48="b",L48="bs"),K49,)))</f>
        <v/>
      </c>
      <c r="N48" s="159"/>
      <c r="O48" s="160"/>
      <c r="P48" s="162"/>
      <c r="Q48" s="160"/>
      <c r="R48" s="162"/>
      <c r="S48" s="143"/>
    </row>
    <row r="49" spans="1:19" s="34" customFormat="1" ht="9.6" customHeight="1" x14ac:dyDescent="0.25">
      <c r="A49" s="145" t="s">
        <v>48</v>
      </c>
      <c r="B49" s="271">
        <f>IF($E49="","",VLOOKUP($E49,'Lány 5B ELO'!$A$7:$O$80,14))</f>
        <v>0</v>
      </c>
      <c r="C49" s="271">
        <f>IF($E49="","",VLOOKUP($E49,'Lány 5B ELO'!$A$7:$O$80,15))</f>
        <v>0</v>
      </c>
      <c r="D49" s="295">
        <f>IF($E49="","",VLOOKUP($E49,'Lány 5B ELO'!$A$7:$O$80,5))</f>
        <v>0</v>
      </c>
      <c r="E49" s="134">
        <v>20</v>
      </c>
      <c r="F49" s="322" t="str">
        <f>UPPER(IF($E49="","",VLOOKUP($E49,'Lány 5B ELO'!$A$7:$O$80,2)))</f>
        <v>ZÓNI</v>
      </c>
      <c r="G49" s="322" t="str">
        <f>IF($E49="","",VLOOKUP($E49,'Lány 5B ELO'!$A$7:$O$80,3))</f>
        <v>Kitti</v>
      </c>
      <c r="H49" s="322"/>
      <c r="I49" s="322" t="str">
        <f>IF($E49="","",VLOOKUP($E49,'Lány 5B ELO'!$A$7:$O$80,4))</f>
        <v>Dózsakerti Váci Mihály Általános Iskola</v>
      </c>
      <c r="J49" s="224"/>
      <c r="K49" s="151" t="str">
        <f>UPPER(IF(OR(J50="a",J50="as"),F49,IF(OR(J50="b",J50="bs"),F50,)))</f>
        <v>ZÓNI</v>
      </c>
      <c r="L49" s="227"/>
      <c r="M49" s="136"/>
      <c r="N49" s="162"/>
      <c r="O49" s="160"/>
      <c r="P49" s="162"/>
      <c r="Q49" s="160"/>
      <c r="R49" s="162"/>
      <c r="S49" s="143"/>
    </row>
    <row r="50" spans="1:19" s="34" customFormat="1" ht="9.6" customHeight="1" x14ac:dyDescent="0.25">
      <c r="A50" s="145" t="s">
        <v>49</v>
      </c>
      <c r="B50" s="271" t="str">
        <f>IF($E50="","",VLOOKUP($E50,'Lány 5B ELO'!$A$7:$O$80,14))</f>
        <v/>
      </c>
      <c r="C50" s="271" t="str">
        <f>IF($E50="","",VLOOKUP($E50,'Lány 5B ELO'!$A$7:$O$80,15))</f>
        <v/>
      </c>
      <c r="D50" s="295" t="str">
        <f>IF($E50="","",VLOOKUP($E50,'Lány 5B ELO'!$A$7:$O$80,5))</f>
        <v/>
      </c>
      <c r="E50" s="134"/>
      <c r="F50" s="322" t="str">
        <f>UPPER(IF($E50="","",VLOOKUP($E50,'Lány 5B ELO'!$A$7:$O$80,2)))</f>
        <v/>
      </c>
      <c r="G50" s="322" t="str">
        <f>IF($E50="","",VLOOKUP($E50,'Lány 5B ELO'!$A$7:$O$80,3))</f>
        <v/>
      </c>
      <c r="H50" s="322"/>
      <c r="I50" s="322" t="str">
        <f>IF($E50="","",VLOOKUP($E50,'Lány 5B ELO'!$A$7:$O$80,4))</f>
        <v/>
      </c>
      <c r="J50" s="226" t="s">
        <v>423</v>
      </c>
      <c r="K50" s="136"/>
      <c r="L50" s="160"/>
      <c r="M50" s="149" t="s">
        <v>0</v>
      </c>
      <c r="N50" s="158"/>
      <c r="O50" s="151" t="str">
        <f>UPPER(IF(OR(N50="a",N50="as"),M48,IF(OR(N50="b",N50="bs"),M52,)))</f>
        <v/>
      </c>
      <c r="P50" s="168"/>
      <c r="Q50" s="160"/>
      <c r="R50" s="162"/>
      <c r="S50" s="143"/>
    </row>
    <row r="51" spans="1:19" s="34" customFormat="1" ht="9.6" customHeight="1" x14ac:dyDescent="0.25">
      <c r="A51" s="145" t="s">
        <v>50</v>
      </c>
      <c r="B51" s="271">
        <f>IF($E51="","",VLOOKUP($E51,'Lány 5B ELO'!$A$7:$O$80,14))</f>
        <v>0</v>
      </c>
      <c r="C51" s="271">
        <f>IF($E51="","",VLOOKUP($E51,'Lány 5B ELO'!$A$7:$O$80,15))</f>
        <v>0</v>
      </c>
      <c r="D51" s="295">
        <f>IF($E51="","",VLOOKUP($E51,'Lány 5B ELO'!$A$7:$O$80,5))</f>
        <v>0</v>
      </c>
      <c r="E51" s="134">
        <v>23</v>
      </c>
      <c r="F51" s="322" t="str">
        <f>UPPER(IF($E51="","",VLOOKUP($E51,'Lány 5B ELO'!$A$7:$O$80,2)))</f>
        <v>BALOG</v>
      </c>
      <c r="G51" s="322" t="str">
        <f>IF($E51="","",VLOOKUP($E51,'Lány 5B ELO'!$A$7:$O$80,3))</f>
        <v>Ziva</v>
      </c>
      <c r="H51" s="322"/>
      <c r="I51" s="322" t="str">
        <f>IF($E51="","",VLOOKUP($E51,'Lány 5B ELO'!$A$7:$O$80,4))</f>
        <v>Budakeszi Széchenyi</v>
      </c>
      <c r="J51" s="224"/>
      <c r="K51" s="151" t="str">
        <f>UPPER(IF(OR(J52="a",J52="as"),F51,IF(OR(J52="b",J52="bs"),F52,)))</f>
        <v>BALOG</v>
      </c>
      <c r="L51" s="159"/>
      <c r="M51" s="228"/>
      <c r="N51" s="229"/>
      <c r="O51" s="136"/>
      <c r="P51" s="160"/>
      <c r="Q51" s="160"/>
      <c r="R51" s="162"/>
      <c r="S51" s="143"/>
    </row>
    <row r="52" spans="1:19" s="34" customFormat="1" ht="9.6" customHeight="1" x14ac:dyDescent="0.25">
      <c r="A52" s="145" t="s">
        <v>51</v>
      </c>
      <c r="B52" s="271" t="str">
        <f>IF($E52="","",VLOOKUP($E52,'Lány 5B ELO'!$A$7:$O$80,14))</f>
        <v/>
      </c>
      <c r="C52" s="271" t="str">
        <f>IF($E52="","",VLOOKUP($E52,'Lány 5B ELO'!$A$7:$O$80,15))</f>
        <v/>
      </c>
      <c r="D52" s="295" t="str">
        <f>IF($E52="","",VLOOKUP($E52,'Lány 5B ELO'!$A$7:$O$80,5))</f>
        <v/>
      </c>
      <c r="E52" s="134"/>
      <c r="F52" s="322" t="str">
        <f>UPPER(IF($E52="","",VLOOKUP($E52,'Lány 5B ELO'!$A$7:$O$80,2)))</f>
        <v/>
      </c>
      <c r="G52" s="322" t="str">
        <f>IF($E52="","",VLOOKUP($E52,'Lány 5B ELO'!$A$7:$O$80,3))</f>
        <v/>
      </c>
      <c r="H52" s="322"/>
      <c r="I52" s="322" t="str">
        <f>IF($E52="","",VLOOKUP($E52,'Lány 5B ELO'!$A$7:$O$80,4))</f>
        <v/>
      </c>
      <c r="J52" s="226" t="s">
        <v>423</v>
      </c>
      <c r="K52" s="136"/>
      <c r="L52" s="150"/>
      <c r="M52" s="151" t="str">
        <f>UPPER(IF(OR(L52="a",L52="as"),K51,IF(OR(L52="b",L52="bs"),K53,)))</f>
        <v/>
      </c>
      <c r="N52" s="230"/>
      <c r="O52" s="160"/>
      <c r="P52" s="160"/>
      <c r="Q52" s="160"/>
      <c r="R52" s="162"/>
      <c r="S52" s="143"/>
    </row>
    <row r="53" spans="1:19" s="34" customFormat="1" ht="9.6" customHeight="1" x14ac:dyDescent="0.25">
      <c r="A53" s="225" t="s">
        <v>52</v>
      </c>
      <c r="B53" s="271" t="str">
        <f>IF($E53="","",VLOOKUP($E53,'Lány 5B ELO'!$A$7:$O$80,14))</f>
        <v/>
      </c>
      <c r="C53" s="271" t="str">
        <f>IF($E53="","",VLOOKUP($E53,'Lány 5B ELO'!$A$7:$O$80,15))</f>
        <v/>
      </c>
      <c r="D53" s="295" t="str">
        <f>IF($E53="","",VLOOKUP($E53,'Lány 5B ELO'!$A$7:$O$80,5))</f>
        <v/>
      </c>
      <c r="E53" s="134"/>
      <c r="F53" s="388" t="s">
        <v>424</v>
      </c>
      <c r="G53" s="322" t="str">
        <f>IF($E53="","",VLOOKUP($E53,'Lány 5B ELO'!$A$7:$O$80,3))</f>
        <v/>
      </c>
      <c r="H53" s="322"/>
      <c r="I53" s="322" t="str">
        <f>IF($E53="","",VLOOKUP($E53,'Lány 5B ELO'!$A$7:$O$80,4))</f>
        <v/>
      </c>
      <c r="J53" s="224"/>
      <c r="K53" s="151" t="str">
        <f>UPPER(IF(OR(J54="a",J54="as"),F53,IF(OR(J54="b",J54="bs"),F54,)))</f>
        <v>PÉTER</v>
      </c>
      <c r="L53" s="168"/>
      <c r="M53" s="136"/>
      <c r="N53" s="160"/>
      <c r="O53" s="160"/>
      <c r="P53" s="160"/>
      <c r="Q53" s="160"/>
      <c r="R53" s="162"/>
      <c r="S53" s="143"/>
    </row>
    <row r="54" spans="1:19" s="34" customFormat="1" ht="9.6" customHeight="1" x14ac:dyDescent="0.25">
      <c r="A54" s="170" t="s">
        <v>53</v>
      </c>
      <c r="B54" s="271">
        <f>IF($E54="","",VLOOKUP($E54,'Lány 5B ELO'!$A$7:$O$80,14))</f>
        <v>0</v>
      </c>
      <c r="C54" s="271">
        <f>IF($E54="","",VLOOKUP($E54,'Lány 5B ELO'!$A$7:$O$80,15))</f>
        <v>0</v>
      </c>
      <c r="D54" s="295">
        <f>IF($E54="","",VLOOKUP($E54,'Lány 5B ELO'!$A$7:$O$80,5))</f>
        <v>0</v>
      </c>
      <c r="E54" s="134">
        <v>4</v>
      </c>
      <c r="F54" s="135" t="str">
        <f>UPPER(IF($E54="","",VLOOKUP($E54,'Lány 5B ELO'!$A$7:$O$80,2)))</f>
        <v>PÉTER</v>
      </c>
      <c r="G54" s="135" t="str">
        <f>IF($E54="","",VLOOKUP($E54,'Lány 5B ELO'!$A$7:$O$80,3))</f>
        <v>Nóra</v>
      </c>
      <c r="H54" s="135"/>
      <c r="I54" s="135" t="str">
        <f>IF($E54="","",VLOOKUP($E54,'Lány 5B ELO'!$A$7:$O$80,4))</f>
        <v>Bólyi Ált. Isk.</v>
      </c>
      <c r="J54" s="226" t="s">
        <v>422</v>
      </c>
      <c r="K54" s="136"/>
      <c r="L54" s="160"/>
      <c r="M54" s="160"/>
      <c r="N54" s="231"/>
      <c r="O54" s="232" t="s">
        <v>122</v>
      </c>
      <c r="P54" s="221"/>
      <c r="Q54" s="151" t="str">
        <f>UPPER(IF(OR(P55="a",P55="as"),Q46,IF(OR(P55="b",P55="bs"),Q62,)))</f>
        <v/>
      </c>
      <c r="R54" s="222"/>
      <c r="S54" s="143"/>
    </row>
    <row r="55" spans="1:19" s="34" customFormat="1" ht="9.6" customHeight="1" x14ac:dyDescent="0.25">
      <c r="A55" s="133" t="s">
        <v>54</v>
      </c>
      <c r="B55" s="271">
        <f>IF($E55="","",VLOOKUP($E55,'Lány 5B ELO'!$A$7:$O$80,14))</f>
        <v>0</v>
      </c>
      <c r="C55" s="271">
        <f>IF($E55="","",VLOOKUP($E55,'Lány 5B ELO'!$A$7:$O$80,15))</f>
        <v>0</v>
      </c>
      <c r="D55" s="295">
        <f>IF($E55="","",VLOOKUP($E55,'Lány 5B ELO'!$A$7:$O$80,5))</f>
        <v>0</v>
      </c>
      <c r="E55" s="134">
        <v>8</v>
      </c>
      <c r="F55" s="135" t="str">
        <f>UPPER(IF($E55="","",VLOOKUP($E55,'Lány 5B ELO'!$A$7:$O$80,2)))</f>
        <v>TURAI</v>
      </c>
      <c r="G55" s="135" t="str">
        <f>IF($E55="","",VLOOKUP($E55,'Lány 5B ELO'!$A$7:$O$80,3))</f>
        <v>Hanna</v>
      </c>
      <c r="H55" s="135"/>
      <c r="I55" s="135" t="str">
        <f>IF($E55="","",VLOOKUP($E55,'Lány 5B ELO'!$A$7:$O$80,4))</f>
        <v>Irinyi János Református Oktatási Központ - Óvoda, Általános Iskola, Technikum, Szakgimnázium és Diákotthon</v>
      </c>
      <c r="J55" s="224"/>
      <c r="K55" s="151" t="str">
        <f>UPPER(IF(OR(J56="a",J56="as"),F55,IF(OR(J56="b",J56="bs"),F56,)))</f>
        <v>TURAI</v>
      </c>
      <c r="L55" s="159"/>
      <c r="M55" s="160"/>
      <c r="N55" s="160"/>
      <c r="O55" s="149" t="s">
        <v>0</v>
      </c>
      <c r="P55" s="223"/>
      <c r="Q55" s="136"/>
      <c r="R55" s="217"/>
      <c r="S55" s="143"/>
    </row>
    <row r="56" spans="1:19" s="34" customFormat="1" ht="9.6" customHeight="1" x14ac:dyDescent="0.25">
      <c r="A56" s="225" t="s">
        <v>55</v>
      </c>
      <c r="B56" s="271" t="str">
        <f>IF($E56="","",VLOOKUP($E56,'Lány 5B ELO'!$A$7:$O$80,14))</f>
        <v/>
      </c>
      <c r="C56" s="271" t="str">
        <f>IF($E56="","",VLOOKUP($E56,'Lány 5B ELO'!$A$7:$O$80,15))</f>
        <v/>
      </c>
      <c r="D56" s="295" t="str">
        <f>IF($E56="","",VLOOKUP($E56,'Lány 5B ELO'!$A$7:$O$80,5))</f>
        <v/>
      </c>
      <c r="E56" s="134"/>
      <c r="F56" s="388" t="s">
        <v>424</v>
      </c>
      <c r="G56" s="322" t="str">
        <f>IF($E56="","",VLOOKUP($E56,'Lány 5B ELO'!$A$7:$O$80,3))</f>
        <v/>
      </c>
      <c r="H56" s="322"/>
      <c r="I56" s="322" t="str">
        <f>IF($E56="","",VLOOKUP($E56,'Lány 5B ELO'!$A$7:$O$80,4))</f>
        <v/>
      </c>
      <c r="J56" s="226" t="s">
        <v>423</v>
      </c>
      <c r="K56" s="136"/>
      <c r="L56" s="150"/>
      <c r="M56" s="151" t="str">
        <f>UPPER(IF(OR(L56="a",L56="as"),K55,IF(OR(L56="b",L56="bs"),K57,)))</f>
        <v/>
      </c>
      <c r="N56" s="159"/>
      <c r="O56" s="160"/>
      <c r="P56" s="160"/>
      <c r="Q56" s="160"/>
      <c r="R56" s="162"/>
      <c r="S56" s="143"/>
    </row>
    <row r="57" spans="1:19" s="34" customFormat="1" ht="9.6" customHeight="1" x14ac:dyDescent="0.25">
      <c r="A57" s="145" t="s">
        <v>56</v>
      </c>
      <c r="B57" s="271" t="str">
        <f>IF($E57="","",VLOOKUP($E57,'Lány 5B ELO'!$A$7:$O$80,14))</f>
        <v/>
      </c>
      <c r="C57" s="271" t="str">
        <f>IF($E57="","",VLOOKUP($E57,'Lány 5B ELO'!$A$7:$O$80,15))</f>
        <v/>
      </c>
      <c r="D57" s="295" t="str">
        <f>IF($E57="","",VLOOKUP($E57,'Lány 5B ELO'!$A$7:$O$80,5))</f>
        <v/>
      </c>
      <c r="E57" s="134"/>
      <c r="F57" s="322" t="str">
        <f>UPPER(IF($E57="","",VLOOKUP($E57,'Lány 5B ELO'!$A$7:$O$80,2)))</f>
        <v/>
      </c>
      <c r="G57" s="322" t="str">
        <f>IF($E57="","",VLOOKUP($E57,'Lány 5B ELO'!$A$7:$O$80,3))</f>
        <v/>
      </c>
      <c r="H57" s="322"/>
      <c r="I57" s="322" t="str">
        <f>IF($E57="","",VLOOKUP($E57,'Lány 5B ELO'!$A$7:$O$80,4))</f>
        <v/>
      </c>
      <c r="J57" s="224"/>
      <c r="K57" s="151" t="str">
        <f>UPPER(IF(OR(J58="a",J58="as"),F57,IF(OR(J58="b",J58="bs"),F58,)))</f>
        <v xml:space="preserve">MAGYARI </v>
      </c>
      <c r="L57" s="227"/>
      <c r="M57" s="136"/>
      <c r="N57" s="162"/>
      <c r="O57" s="160"/>
      <c r="P57" s="160"/>
      <c r="Q57" s="403" t="str">
        <f>IF(Y3="","",CONCATENATE(AC1," pont"))</f>
        <v/>
      </c>
      <c r="R57" s="404"/>
      <c r="S57" s="143"/>
    </row>
    <row r="58" spans="1:19" s="34" customFormat="1" ht="9.6" customHeight="1" x14ac:dyDescent="0.25">
      <c r="A58" s="145" t="s">
        <v>57</v>
      </c>
      <c r="B58" s="271">
        <f>IF($E58="","",VLOOKUP($E58,'Lány 5B ELO'!$A$7:$O$80,14))</f>
        <v>0</v>
      </c>
      <c r="C58" s="271">
        <f>IF($E58="","",VLOOKUP($E58,'Lány 5B ELO'!$A$7:$O$80,15))</f>
        <v>0</v>
      </c>
      <c r="D58" s="295">
        <f>IF($E58="","",VLOOKUP($E58,'Lány 5B ELO'!$A$7:$O$80,5))</f>
        <v>0</v>
      </c>
      <c r="E58" s="134">
        <v>26</v>
      </c>
      <c r="F58" s="322" t="str">
        <f>UPPER(IF($E58="","",VLOOKUP($E58,'Lány 5B ELO'!$A$7:$O$80,2)))</f>
        <v xml:space="preserve">MAGYARI </v>
      </c>
      <c r="G58" s="322" t="str">
        <f>IF($E58="","",VLOOKUP($E58,'Lány 5B ELO'!$A$7:$O$80,3))</f>
        <v>Ágnes Katalin</v>
      </c>
      <c r="H58" s="322"/>
      <c r="I58" s="322" t="str">
        <f>IF($E58="","",VLOOKUP($E58,'Lány 5B ELO'!$A$7:$O$80,4))</f>
        <v>Bonyhádi Petőfi Sándor</v>
      </c>
      <c r="J58" s="226" t="s">
        <v>422</v>
      </c>
      <c r="K58" s="136"/>
      <c r="L58" s="160"/>
      <c r="M58" s="149" t="s">
        <v>0</v>
      </c>
      <c r="N58" s="158"/>
      <c r="O58" s="151" t="str">
        <f>UPPER(IF(OR(N58="a",N58="as"),M56,IF(OR(N58="b",N58="bs"),M60,)))</f>
        <v/>
      </c>
      <c r="P58" s="159"/>
      <c r="Q58" s="160"/>
      <c r="R58" s="162"/>
      <c r="S58" s="143"/>
    </row>
    <row r="59" spans="1:19" s="34" customFormat="1" ht="9.6" customHeight="1" x14ac:dyDescent="0.25">
      <c r="A59" s="145" t="s">
        <v>58</v>
      </c>
      <c r="B59" s="271" t="str">
        <f>IF($E59="","",VLOOKUP($E59,'Lány 5B ELO'!$A$7:$O$80,14))</f>
        <v/>
      </c>
      <c r="C59" s="271" t="str">
        <f>IF($E59="","",VLOOKUP($E59,'Lány 5B ELO'!$A$7:$O$80,15))</f>
        <v/>
      </c>
      <c r="D59" s="295" t="str">
        <f>IF($E59="","",VLOOKUP($E59,'Lány 5B ELO'!$A$7:$O$80,5))</f>
        <v/>
      </c>
      <c r="E59" s="134"/>
      <c r="F59" s="322" t="str">
        <f>UPPER(IF($E59="","",VLOOKUP($E59,'Lány 5B ELO'!$A$7:$O$80,2)))</f>
        <v/>
      </c>
      <c r="G59" s="322" t="str">
        <f>IF($E59="","",VLOOKUP($E59,'Lány 5B ELO'!$A$7:$O$80,3))</f>
        <v/>
      </c>
      <c r="H59" s="322"/>
      <c r="I59" s="322" t="str">
        <f>IF($E59="","",VLOOKUP($E59,'Lány 5B ELO'!$A$7:$O$80,4))</f>
        <v/>
      </c>
      <c r="J59" s="224"/>
      <c r="K59" s="151" t="str">
        <f>UPPER(IF(OR(J60="a",J60="as"),F59,IF(OR(J60="b",J60="bs"),F60,)))</f>
        <v>BORSOS</v>
      </c>
      <c r="L59" s="159"/>
      <c r="M59" s="228"/>
      <c r="N59" s="229"/>
      <c r="O59" s="136"/>
      <c r="P59" s="162"/>
      <c r="Q59" s="160"/>
      <c r="R59" s="162"/>
      <c r="S59" s="143"/>
    </row>
    <row r="60" spans="1:19" s="34" customFormat="1" ht="9.6" customHeight="1" x14ac:dyDescent="0.25">
      <c r="A60" s="145" t="s">
        <v>59</v>
      </c>
      <c r="B60" s="271">
        <f>IF($E60="","",VLOOKUP($E60,'Lány 5B ELO'!$A$7:$O$80,14))</f>
        <v>0</v>
      </c>
      <c r="C60" s="271">
        <f>IF($E60="","",VLOOKUP($E60,'Lány 5B ELO'!$A$7:$O$80,15))</f>
        <v>0</v>
      </c>
      <c r="D60" s="295">
        <f>IF($E60="","",VLOOKUP($E60,'Lány 5B ELO'!$A$7:$O$80,5))</f>
        <v>0</v>
      </c>
      <c r="E60" s="134">
        <v>16</v>
      </c>
      <c r="F60" s="322" t="str">
        <f>UPPER(IF($E60="","",VLOOKUP($E60,'Lány 5B ELO'!$A$7:$O$80,2)))</f>
        <v>BORSOS</v>
      </c>
      <c r="G60" s="322" t="str">
        <f>IF($E60="","",VLOOKUP($E60,'Lány 5B ELO'!$A$7:$O$80,3))</f>
        <v>Nina</v>
      </c>
      <c r="H60" s="322"/>
      <c r="I60" s="322" t="str">
        <f>IF($E60="","",VLOOKUP($E60,'Lány 5B ELO'!$A$7:$O$80,4))</f>
        <v>Egri Balassi Bálint Általános Iskola</v>
      </c>
      <c r="J60" s="226" t="s">
        <v>422</v>
      </c>
      <c r="K60" s="136"/>
      <c r="L60" s="150"/>
      <c r="M60" s="151" t="str">
        <f>UPPER(IF(OR(L60="a",L60="as"),K59,IF(OR(L60="b",L60="bs"),K61,)))</f>
        <v/>
      </c>
      <c r="N60" s="230"/>
      <c r="O60" s="160"/>
      <c r="P60" s="162"/>
      <c r="Q60" s="160"/>
      <c r="R60" s="162"/>
      <c r="S60" s="143"/>
    </row>
    <row r="61" spans="1:19" s="34" customFormat="1" ht="9.6" customHeight="1" x14ac:dyDescent="0.25">
      <c r="A61" s="225" t="s">
        <v>60</v>
      </c>
      <c r="B61" s="271">
        <f>IF($E61="","",VLOOKUP($E61,'Lány 5B ELO'!$A$7:$O$80,14))</f>
        <v>0</v>
      </c>
      <c r="C61" s="271">
        <f>IF($E61="","",VLOOKUP($E61,'Lány 5B ELO'!$A$7:$O$80,15))</f>
        <v>0</v>
      </c>
      <c r="D61" s="295">
        <f>IF($E61="","",VLOOKUP($E61,'Lány 5B ELO'!$A$7:$O$80,5))</f>
        <v>0</v>
      </c>
      <c r="E61" s="134">
        <v>22</v>
      </c>
      <c r="F61" s="322" t="str">
        <f>UPPER(IF($E61="","",VLOOKUP($E61,'Lány 5B ELO'!$A$7:$O$80,2)))</f>
        <v>CZÖNDÖR</v>
      </c>
      <c r="G61" s="322" t="str">
        <f>IF($E61="","",VLOOKUP($E61,'Lány 5B ELO'!$A$7:$O$80,3))</f>
        <v>Liza</v>
      </c>
      <c r="H61" s="322"/>
      <c r="I61" s="322" t="str">
        <f>IF($E61="","",VLOOKUP($E61,'Lány 5B ELO'!$A$7:$O$80,4))</f>
        <v>Budakeszi Széchenyi</v>
      </c>
      <c r="J61" s="224"/>
      <c r="K61" s="151" t="str">
        <f>UPPER(IF(OR(J62="a",J62="as"),F61,IF(OR(J62="b",J62="bs"),F62,)))</f>
        <v>CZÖNDÖR</v>
      </c>
      <c r="L61" s="168"/>
      <c r="M61" s="136"/>
      <c r="N61" s="160"/>
      <c r="O61" s="160"/>
      <c r="P61" s="162"/>
      <c r="Q61" s="160"/>
      <c r="R61" s="162"/>
      <c r="S61" s="143"/>
    </row>
    <row r="62" spans="1:19" s="34" customFormat="1" ht="9.6" customHeight="1" x14ac:dyDescent="0.25">
      <c r="A62" s="170" t="s">
        <v>61</v>
      </c>
      <c r="B62" s="271" t="str">
        <f>IF($E62="","",VLOOKUP($E62,'Lány 5B ELO'!$A$7:$O$80,14))</f>
        <v/>
      </c>
      <c r="C62" s="271" t="str">
        <f>IF($E62="","",VLOOKUP($E62,'Lány 5B ELO'!$A$7:$O$80,15))</f>
        <v/>
      </c>
      <c r="D62" s="295" t="str">
        <f>IF($E62="","",VLOOKUP($E62,'Lány 5B ELO'!$A$7:$O$80,5))</f>
        <v/>
      </c>
      <c r="E62" s="134"/>
      <c r="F62" s="135" t="str">
        <f>UPPER(IF($E62="","",VLOOKUP($E62,'Lány 5B ELO'!$A$7:$O$80,2)))</f>
        <v/>
      </c>
      <c r="G62" s="135" t="str">
        <f>IF($E62="","",VLOOKUP($E62,'Lány 5B ELO'!$A$7:$O$80,3))</f>
        <v/>
      </c>
      <c r="H62" s="135"/>
      <c r="I62" s="135" t="str">
        <f>IF($E62="","",VLOOKUP($E62,'Lány 5B ELO'!$A$7:$O$80,4))</f>
        <v/>
      </c>
      <c r="J62" s="226" t="s">
        <v>423</v>
      </c>
      <c r="K62" s="136"/>
      <c r="L62" s="160"/>
      <c r="M62" s="160"/>
      <c r="N62" s="231"/>
      <c r="O62" s="149" t="s">
        <v>0</v>
      </c>
      <c r="P62" s="158"/>
      <c r="Q62" s="151" t="str">
        <f>UPPER(IF(OR(P62="a",P62="as"),O58,IF(OR(P62="b",P62="bs"),O66,)))</f>
        <v/>
      </c>
      <c r="R62" s="168"/>
      <c r="S62" s="143"/>
    </row>
    <row r="63" spans="1:19" s="34" customFormat="1" ht="9.6" customHeight="1" x14ac:dyDescent="0.25">
      <c r="A63" s="133" t="s">
        <v>62</v>
      </c>
      <c r="B63" s="271">
        <f>IF($E63="","",VLOOKUP($E63,'Lány 5B ELO'!$A$7:$O$80,14))</f>
        <v>0</v>
      </c>
      <c r="C63" s="271">
        <f>IF($E63="","",VLOOKUP($E63,'Lány 5B ELO'!$A$7:$O$80,15))</f>
        <v>0</v>
      </c>
      <c r="D63" s="295">
        <f>IF($E63="","",VLOOKUP($E63,'Lány 5B ELO'!$A$7:$O$80,5))</f>
        <v>0</v>
      </c>
      <c r="E63" s="134">
        <v>31</v>
      </c>
      <c r="F63" s="135" t="str">
        <f>UPPER(IF($E63="","",VLOOKUP($E63,'Lány 5B ELO'!$A$7:$O$80,2)))</f>
        <v>HORSA</v>
      </c>
      <c r="G63" s="135" t="str">
        <f>IF($E63="","",VLOOKUP($E63,'Lány 5B ELO'!$A$7:$O$80,3))</f>
        <v>Petra Virág</v>
      </c>
      <c r="H63" s="135"/>
      <c r="I63" s="135" t="str">
        <f>IF($E63="","",VLOOKUP($E63,'Lány 5B ELO'!$A$7:$O$80,4))</f>
        <v>Ajkai Bródy Imre Gimnázium</v>
      </c>
      <c r="J63" s="224"/>
      <c r="K63" s="151" t="str">
        <f>UPPER(IF(OR(J64="a",J64="as"),F63,IF(OR(J64="b",J64="bs"),F64,)))</f>
        <v>HORSA</v>
      </c>
      <c r="L63" s="159"/>
      <c r="M63" s="160"/>
      <c r="N63" s="160"/>
      <c r="O63" s="160"/>
      <c r="P63" s="162"/>
      <c r="Q63" s="136"/>
      <c r="R63" s="160"/>
      <c r="S63" s="143"/>
    </row>
    <row r="64" spans="1:19" s="34" customFormat="1" ht="9.6" customHeight="1" x14ac:dyDescent="0.25">
      <c r="A64" s="225" t="s">
        <v>63</v>
      </c>
      <c r="B64" s="271" t="str">
        <f>IF($E64="","",VLOOKUP($E64,'Lány 5B ELO'!$A$7:$O$80,14))</f>
        <v/>
      </c>
      <c r="C64" s="271" t="str">
        <f>IF($E64="","",VLOOKUP($E64,'Lány 5B ELO'!$A$7:$O$80,15))</f>
        <v/>
      </c>
      <c r="D64" s="295" t="str">
        <f>IF($E64="","",VLOOKUP($E64,'Lány 5B ELO'!$A$7:$O$80,5))</f>
        <v/>
      </c>
      <c r="E64" s="134"/>
      <c r="F64" s="322" t="str">
        <f>UPPER(IF($E64="","",VLOOKUP($E64,'Lány 5B ELO'!$A$7:$O$80,2)))</f>
        <v/>
      </c>
      <c r="G64" s="322" t="str">
        <f>IF($E64="","",VLOOKUP($E64,'Lány 5B ELO'!$A$7:$O$80,3))</f>
        <v/>
      </c>
      <c r="H64" s="322"/>
      <c r="I64" s="322" t="str">
        <f>IF($E64="","",VLOOKUP($E64,'Lány 5B ELO'!$A$7:$O$80,4))</f>
        <v/>
      </c>
      <c r="J64" s="226" t="s">
        <v>423</v>
      </c>
      <c r="K64" s="136"/>
      <c r="L64" s="150"/>
      <c r="M64" s="151" t="str">
        <f>UPPER(IF(OR(L64="a",L64="as"),K63,IF(OR(L64="b",L64="bs"),K65,)))</f>
        <v/>
      </c>
      <c r="N64" s="159"/>
      <c r="O64" s="160"/>
      <c r="P64" s="162"/>
      <c r="Q64" s="160"/>
      <c r="R64" s="160"/>
      <c r="S64" s="143"/>
    </row>
    <row r="65" spans="1:19" s="34" customFormat="1" ht="9.6" customHeight="1" x14ac:dyDescent="0.25">
      <c r="A65" s="145" t="s">
        <v>64</v>
      </c>
      <c r="B65" s="271">
        <f>IF($E65="","",VLOOKUP($E65,'Lány 5B ELO'!$A$7:$O$80,14))</f>
        <v>0</v>
      </c>
      <c r="C65" s="271">
        <f>IF($E65="","",VLOOKUP($E65,'Lány 5B ELO'!$A$7:$O$80,15))</f>
        <v>0</v>
      </c>
      <c r="D65" s="295">
        <f>IF($E65="","",VLOOKUP($E65,'Lány 5B ELO'!$A$7:$O$80,5))</f>
        <v>0</v>
      </c>
      <c r="E65" s="134">
        <v>14</v>
      </c>
      <c r="F65" s="322" t="str">
        <f>UPPER(IF($E65="","",VLOOKUP($E65,'Lány 5B ELO'!$A$7:$O$80,2)))</f>
        <v>JUHÁSZ</v>
      </c>
      <c r="G65" s="322" t="str">
        <f>IF($E65="","",VLOOKUP($E65,'Lány 5B ELO'!$A$7:$O$80,3))</f>
        <v>Fruzsina</v>
      </c>
      <c r="H65" s="322"/>
      <c r="I65" s="322" t="str">
        <f>IF($E65="","",VLOOKUP($E65,'Lány 5B ELO'!$A$7:$O$80,4))</f>
        <v>Debreceni Ady Endre Gimnázium</v>
      </c>
      <c r="J65" s="224"/>
      <c r="K65" s="151" t="str">
        <f>UPPER(IF(OR(J66="a",J66="as"),F65,IF(OR(J66="b",J66="bs"),F66,)))</f>
        <v>JUHÁSZ</v>
      </c>
      <c r="L65" s="227"/>
      <c r="M65" s="136"/>
      <c r="N65" s="162"/>
      <c r="O65" s="160"/>
      <c r="P65" s="162"/>
      <c r="Q65" s="160"/>
      <c r="R65" s="160"/>
      <c r="S65" s="143"/>
    </row>
    <row r="66" spans="1:19" s="34" customFormat="1" ht="9.6" customHeight="1" x14ac:dyDescent="0.25">
      <c r="A66" s="145" t="s">
        <v>65</v>
      </c>
      <c r="B66" s="271" t="str">
        <f>IF($E66="","",VLOOKUP($E66,'Lány 5B ELO'!$A$7:$O$80,14))</f>
        <v/>
      </c>
      <c r="C66" s="271" t="str">
        <f>IF($E66="","",VLOOKUP($E66,'Lány 5B ELO'!$A$7:$O$80,15))</f>
        <v/>
      </c>
      <c r="D66" s="295" t="str">
        <f>IF($E66="","",VLOOKUP($E66,'Lány 5B ELO'!$A$7:$O$80,5))</f>
        <v/>
      </c>
      <c r="E66" s="134"/>
      <c r="F66" s="322" t="str">
        <f>UPPER(IF($E66="","",VLOOKUP($E66,'Lány 5B ELO'!$A$7:$O$80,2)))</f>
        <v/>
      </c>
      <c r="G66" s="322" t="str">
        <f>IF($E66="","",VLOOKUP($E66,'Lány 5B ELO'!$A$7:$O$80,3))</f>
        <v/>
      </c>
      <c r="H66" s="322"/>
      <c r="I66" s="322" t="str">
        <f>IF($E66="","",VLOOKUP($E66,'Lány 5B ELO'!$A$7:$O$80,4))</f>
        <v/>
      </c>
      <c r="J66" s="226" t="s">
        <v>423</v>
      </c>
      <c r="K66" s="136"/>
      <c r="L66" s="160"/>
      <c r="M66" s="149" t="s">
        <v>0</v>
      </c>
      <c r="N66" s="158"/>
      <c r="O66" s="151" t="str">
        <f>UPPER(IF(OR(N66="a",N66="as"),M64,IF(OR(N66="b",N66="bs"),M68,)))</f>
        <v/>
      </c>
      <c r="P66" s="168"/>
      <c r="Q66" s="160"/>
      <c r="R66" s="160"/>
      <c r="S66" s="143"/>
    </row>
    <row r="67" spans="1:19" s="34" customFormat="1" ht="9.6" customHeight="1" x14ac:dyDescent="0.25">
      <c r="A67" s="145" t="s">
        <v>66</v>
      </c>
      <c r="B67" s="271">
        <f>IF($E67="","",VLOOKUP($E67,'Lány 5B ELO'!$A$7:$O$80,14))</f>
        <v>0</v>
      </c>
      <c r="C67" s="271">
        <f>IF($E67="","",VLOOKUP($E67,'Lány 5B ELO'!$A$7:$O$80,15))</f>
        <v>0</v>
      </c>
      <c r="D67" s="295">
        <f>IF($E67="","",VLOOKUP($E67,'Lány 5B ELO'!$A$7:$O$80,5))</f>
        <v>0</v>
      </c>
      <c r="E67" s="134">
        <v>21</v>
      </c>
      <c r="F67" s="322" t="str">
        <f>UPPER(IF($E67="","",VLOOKUP($E67,'Lány 5B ELO'!$A$7:$O$80,2)))</f>
        <v>SÁNDOR</v>
      </c>
      <c r="G67" s="322" t="str">
        <f>IF($E67="","",VLOOKUP($E67,'Lány 5B ELO'!$A$7:$O$80,3))</f>
        <v>Kincső</v>
      </c>
      <c r="H67" s="322"/>
      <c r="I67" s="322" t="str">
        <f>IF($E67="","",VLOOKUP($E67,'Lány 5B ELO'!$A$7:$O$80,4))</f>
        <v>Salgótarjáni Általános Iskola és Kollégium</v>
      </c>
      <c r="J67" s="224"/>
      <c r="K67" s="151" t="str">
        <f>UPPER(IF(OR(J68="a",J68="as"),F67,IF(OR(J68="b",J68="bs"),F68,)))</f>
        <v>SÁNDOR</v>
      </c>
      <c r="L67" s="159"/>
      <c r="M67" s="228"/>
      <c r="N67" s="229"/>
      <c r="O67" s="136"/>
      <c r="P67" s="160"/>
      <c r="Q67" s="160"/>
      <c r="R67" s="160"/>
      <c r="S67" s="143"/>
    </row>
    <row r="68" spans="1:19" s="34" customFormat="1" ht="9.6" customHeight="1" x14ac:dyDescent="0.25">
      <c r="A68" s="145" t="s">
        <v>67</v>
      </c>
      <c r="B68" s="271" t="str">
        <f>IF($E68="","",VLOOKUP($E68,'Lány 5B ELO'!$A$7:$O$80,14))</f>
        <v/>
      </c>
      <c r="C68" s="271" t="str">
        <f>IF($E68="","",VLOOKUP($E68,'Lány 5B ELO'!$A$7:$O$80,15))</f>
        <v/>
      </c>
      <c r="D68" s="295" t="str">
        <f>IF($E68="","",VLOOKUP($E68,'Lány 5B ELO'!$A$7:$O$80,5))</f>
        <v/>
      </c>
      <c r="E68" s="134"/>
      <c r="F68" s="322" t="str">
        <f>UPPER(IF($E68="","",VLOOKUP($E68,'Lány 5B ELO'!$A$7:$O$80,2)))</f>
        <v/>
      </c>
      <c r="G68" s="322" t="str">
        <f>IF($E68="","",VLOOKUP($E68,'Lány 5B ELO'!$A$7:$O$80,3))</f>
        <v/>
      </c>
      <c r="H68" s="322"/>
      <c r="I68" s="322" t="str">
        <f>IF($E68="","",VLOOKUP($E68,'Lány 5B ELO'!$A$7:$O$80,4))</f>
        <v/>
      </c>
      <c r="J68" s="226" t="s">
        <v>423</v>
      </c>
      <c r="K68" s="136"/>
      <c r="L68" s="150"/>
      <c r="M68" s="151" t="str">
        <f>UPPER(IF(OR(L68="a",L68="as"),K67,IF(OR(L68="b",L68="bs"),K69,)))</f>
        <v/>
      </c>
      <c r="N68" s="230"/>
      <c r="O68" s="160"/>
      <c r="P68" s="160"/>
      <c r="Q68" s="160"/>
      <c r="R68" s="160"/>
      <c r="S68" s="143"/>
    </row>
    <row r="69" spans="1:19" s="34" customFormat="1" ht="9.6" customHeight="1" x14ac:dyDescent="0.25">
      <c r="A69" s="225" t="s">
        <v>68</v>
      </c>
      <c r="B69" s="271" t="str">
        <f>IF($E69="","",VLOOKUP($E69,'Lány 5B ELO'!$A$7:$O$80,14))</f>
        <v/>
      </c>
      <c r="C69" s="271" t="str">
        <f>IF($E69="","",VLOOKUP($E69,'Lány 5B ELO'!$A$7:$O$80,15))</f>
        <v/>
      </c>
      <c r="D69" s="295" t="str">
        <f>IF($E69="","",VLOOKUP($E69,'Lány 5B ELO'!$A$7:$O$80,5))</f>
        <v/>
      </c>
      <c r="E69" s="134"/>
      <c r="F69" s="388" t="s">
        <v>424</v>
      </c>
      <c r="G69" s="322" t="str">
        <f>IF($E69="","",VLOOKUP($E69,'Lány 5B ELO'!$A$7:$O$80,3))</f>
        <v/>
      </c>
      <c r="H69" s="322"/>
      <c r="I69" s="322" t="str">
        <f>IF($E69="","",VLOOKUP($E69,'Lány 5B ELO'!$A$7:$O$80,4))</f>
        <v/>
      </c>
      <c r="J69" s="224"/>
      <c r="K69" s="151" t="str">
        <f>UPPER(IF(OR(J70="a",J70="as"),F69,IF(OR(J70="b",J70="bs"),F70,)))</f>
        <v>RÉPÁNSZKI</v>
      </c>
      <c r="L69" s="168"/>
      <c r="M69" s="136"/>
      <c r="N69" s="160"/>
      <c r="O69" s="160"/>
      <c r="P69" s="160"/>
      <c r="Q69" s="160"/>
      <c r="R69" s="160"/>
      <c r="S69" s="143"/>
    </row>
    <row r="70" spans="1:19" s="34" customFormat="1" ht="9.6" customHeight="1" x14ac:dyDescent="0.25">
      <c r="A70" s="170" t="s">
        <v>69</v>
      </c>
      <c r="B70" s="271">
        <f>IF($E70="","",VLOOKUP($E70,'Lány 5B ELO'!$A$7:$O$80,14))</f>
        <v>0</v>
      </c>
      <c r="C70" s="271">
        <f>IF($E70="","",VLOOKUP($E70,'Lány 5B ELO'!$A$7:$O$80,15))</f>
        <v>0</v>
      </c>
      <c r="D70" s="295">
        <f>IF($E70="","",VLOOKUP($E70,'Lány 5B ELO'!$A$7:$O$80,5))</f>
        <v>0</v>
      </c>
      <c r="E70" s="134">
        <v>2</v>
      </c>
      <c r="F70" s="135" t="str">
        <f>UPPER(IF($E70="","",VLOOKUP($E70,'Lány 5B ELO'!$A$7:$O$80,2)))</f>
        <v>RÉPÁNSZKI</v>
      </c>
      <c r="G70" s="135" t="str">
        <f>IF($E70="","",VLOOKUP($E70,'Lány 5B ELO'!$A$7:$O$80,3))</f>
        <v>Hanna</v>
      </c>
      <c r="H70" s="135"/>
      <c r="I70" s="135" t="str">
        <f>IF($E70="","",VLOOKUP($E70,'Lány 5B ELO'!$A$7:$O$80,4))</f>
        <v>Szent Imre Katolikus Óvoda és Általános Iskola</v>
      </c>
      <c r="J70" s="226" t="s">
        <v>422</v>
      </c>
      <c r="K70" s="136"/>
      <c r="L70" s="160"/>
      <c r="M70" s="160"/>
      <c r="N70" s="231"/>
      <c r="O70" s="160"/>
      <c r="P70" s="160"/>
      <c r="Q70" s="160"/>
      <c r="R70" s="160"/>
      <c r="S70" s="143"/>
    </row>
    <row r="71" spans="1:19" s="34" customFormat="1" ht="6" customHeight="1" x14ac:dyDescent="0.25">
      <c r="A71" s="241"/>
      <c r="B71" s="242"/>
      <c r="C71" s="242"/>
      <c r="D71" s="242"/>
      <c r="E71" s="243"/>
      <c r="F71" s="244"/>
      <c r="G71" s="244"/>
      <c r="H71" s="245"/>
      <c r="I71" s="244"/>
      <c r="J71" s="246"/>
      <c r="K71" s="160"/>
      <c r="L71" s="160"/>
      <c r="M71" s="160"/>
      <c r="N71" s="231"/>
      <c r="O71" s="160"/>
      <c r="P71" s="160"/>
      <c r="Q71" s="160"/>
      <c r="R71" s="160"/>
      <c r="S71" s="143"/>
    </row>
    <row r="72" spans="1:19" s="18" customFormat="1" ht="10.5" customHeight="1" x14ac:dyDescent="0.25">
      <c r="A72" s="183" t="s">
        <v>100</v>
      </c>
      <c r="B72" s="184"/>
      <c r="C72" s="184"/>
      <c r="D72" s="299"/>
      <c r="E72" s="247" t="s">
        <v>5</v>
      </c>
      <c r="F72" s="186" t="s">
        <v>102</v>
      </c>
      <c r="G72" s="247" t="s">
        <v>5</v>
      </c>
      <c r="H72" s="317" t="s">
        <v>102</v>
      </c>
      <c r="I72" s="248"/>
      <c r="J72" s="247" t="s">
        <v>5</v>
      </c>
      <c r="K72" s="186" t="s">
        <v>111</v>
      </c>
      <c r="L72" s="189"/>
      <c r="M72" s="186" t="s">
        <v>112</v>
      </c>
      <c r="N72" s="190"/>
      <c r="O72" s="191" t="s">
        <v>113</v>
      </c>
      <c r="P72" s="191"/>
      <c r="Q72" s="192"/>
      <c r="R72" s="193"/>
    </row>
    <row r="73" spans="1:19" s="18" customFormat="1" ht="9" customHeight="1" x14ac:dyDescent="0.25">
      <c r="A73" s="300" t="s">
        <v>101</v>
      </c>
      <c r="B73" s="301"/>
      <c r="C73" s="302"/>
      <c r="D73" s="303"/>
      <c r="E73" s="195">
        <v>1</v>
      </c>
      <c r="F73" s="249" t="str">
        <f>IF(E73&gt;$R$80,,UPPER(VLOOKUP(E73,'Lány 5B ELO'!$A$7:$Q$134,2)))</f>
        <v>DEÁK-HARCZI</v>
      </c>
      <c r="G73" s="195">
        <v>9</v>
      </c>
      <c r="H73" s="85" t="str">
        <f>IF(G73&gt;$R$80,,UPPER(VLOOKUP(G73,'Lány 5B ELO'!$A$7:$Q$134,2)))</f>
        <v>NEUKUNFT</v>
      </c>
      <c r="I73" s="84"/>
      <c r="J73" s="197" t="s">
        <v>6</v>
      </c>
      <c r="K73" s="194"/>
      <c r="L73" s="198"/>
      <c r="M73" s="194"/>
      <c r="N73" s="199"/>
      <c r="O73" s="200" t="s">
        <v>103</v>
      </c>
      <c r="P73" s="201"/>
      <c r="Q73" s="201"/>
      <c r="R73" s="202"/>
    </row>
    <row r="74" spans="1:19" s="18" customFormat="1" ht="9" customHeight="1" x14ac:dyDescent="0.25">
      <c r="A74" s="207" t="s">
        <v>110</v>
      </c>
      <c r="B74" s="205"/>
      <c r="C74" s="296"/>
      <c r="D74" s="208"/>
      <c r="E74" s="195">
        <v>2</v>
      </c>
      <c r="F74" s="249" t="str">
        <f>IF(E74&gt;$R$80,,UPPER(VLOOKUP(E74,'Lány 5B ELO'!$A$7:$Q$134,2)))</f>
        <v>RÉPÁNSZKI</v>
      </c>
      <c r="G74" s="195">
        <v>10</v>
      </c>
      <c r="H74" s="85" t="str">
        <f>IF(G74&gt;$R$80,,UPPER(VLOOKUP(G74,'Lány 5B ELO'!$A$7:$Q$134,2)))</f>
        <v>NAGY</v>
      </c>
      <c r="I74" s="84"/>
      <c r="J74" s="197" t="s">
        <v>7</v>
      </c>
      <c r="K74" s="194"/>
      <c r="L74" s="198"/>
      <c r="M74" s="194"/>
      <c r="N74" s="199"/>
      <c r="O74" s="203"/>
      <c r="P74" s="204"/>
      <c r="Q74" s="205"/>
      <c r="R74" s="206"/>
    </row>
    <row r="75" spans="1:19" s="18" customFormat="1" ht="9" customHeight="1" x14ac:dyDescent="0.25">
      <c r="A75" s="265"/>
      <c r="B75" s="266"/>
      <c r="C75" s="297"/>
      <c r="D75" s="267"/>
      <c r="E75" s="195">
        <v>3</v>
      </c>
      <c r="F75" s="249" t="str">
        <f>IF(E75&gt;$R$80,,UPPER(VLOOKUP(E75,'Lány 5B ELO'!$A$7:$Q$134,2)))</f>
        <v>CSERVENKA</v>
      </c>
      <c r="G75" s="195">
        <v>11</v>
      </c>
      <c r="H75" s="85" t="str">
        <f>IF(G75&gt;$R$80,,UPPER(VLOOKUP(G75,'Lány 5B ELO'!$A$7:$Q$134,2)))</f>
        <v>MASA</v>
      </c>
      <c r="I75" s="84"/>
      <c r="J75" s="197" t="s">
        <v>8</v>
      </c>
      <c r="K75" s="194"/>
      <c r="L75" s="198"/>
      <c r="M75" s="194"/>
      <c r="N75" s="199"/>
      <c r="O75" s="200" t="s">
        <v>104</v>
      </c>
      <c r="P75" s="201"/>
      <c r="Q75" s="201"/>
      <c r="R75" s="202"/>
    </row>
    <row r="76" spans="1:19" s="18" customFormat="1" ht="9" customHeight="1" x14ac:dyDescent="0.25">
      <c r="A76" s="209"/>
      <c r="B76" s="127"/>
      <c r="C76" s="127"/>
      <c r="D76" s="210"/>
      <c r="E76" s="195">
        <v>4</v>
      </c>
      <c r="F76" s="249" t="str">
        <f>IF(E76&gt;$R$80,,UPPER(VLOOKUP(E76,'Lány 5B ELO'!$A$7:$Q$134,2)))</f>
        <v>PÉTER</v>
      </c>
      <c r="G76" s="195">
        <v>12</v>
      </c>
      <c r="H76" s="85" t="str">
        <f>IF(G76&gt;$R$80,,UPPER(VLOOKUP(G76,'Lány 5B ELO'!$A$7:$Q$134,2)))</f>
        <v>FÜLÖP</v>
      </c>
      <c r="I76" s="84"/>
      <c r="J76" s="197" t="s">
        <v>9</v>
      </c>
      <c r="K76" s="194"/>
      <c r="L76" s="198"/>
      <c r="M76" s="194"/>
      <c r="N76" s="199"/>
      <c r="O76" s="194"/>
      <c r="P76" s="198"/>
      <c r="Q76" s="194"/>
      <c r="R76" s="199"/>
    </row>
    <row r="77" spans="1:19" s="18" customFormat="1" ht="9" customHeight="1" x14ac:dyDescent="0.25">
      <c r="A77" s="253"/>
      <c r="B77" s="268"/>
      <c r="C77" s="268"/>
      <c r="D77" s="298"/>
      <c r="E77" s="195">
        <v>5</v>
      </c>
      <c r="F77" s="249" t="str">
        <f>IF(E77&gt;$R$80,,UPPER(VLOOKUP(E77,'Lány 5B ELO'!$A$7:$Q$134,2)))</f>
        <v xml:space="preserve">MEDOVARSZKI </v>
      </c>
      <c r="G77" s="195">
        <v>13</v>
      </c>
      <c r="H77" s="85" t="str">
        <f>IF(G77&gt;$R$80,,UPPER(VLOOKUP(G77,'Lány 5B ELO'!$A$7:$Q$134,2)))</f>
        <v>GÁTI</v>
      </c>
      <c r="I77" s="84"/>
      <c r="J77" s="197" t="s">
        <v>10</v>
      </c>
      <c r="K77" s="194"/>
      <c r="L77" s="198"/>
      <c r="M77" s="194"/>
      <c r="N77" s="199"/>
      <c r="O77" s="205"/>
      <c r="P77" s="204"/>
      <c r="Q77" s="205"/>
      <c r="R77" s="206"/>
    </row>
    <row r="78" spans="1:19" s="18" customFormat="1" ht="9" customHeight="1" x14ac:dyDescent="0.25">
      <c r="A78" s="254"/>
      <c r="B78" s="22"/>
      <c r="C78" s="127"/>
      <c r="D78" s="210"/>
      <c r="E78" s="195">
        <v>6</v>
      </c>
      <c r="F78" s="249" t="str">
        <f>IF(E78&gt;$R$80,,UPPER(VLOOKUP(E78,'Lány 5B ELO'!$A$7:$Q$134,2)))</f>
        <v xml:space="preserve">BOROS </v>
      </c>
      <c r="G78" s="195">
        <v>14</v>
      </c>
      <c r="H78" s="85" t="str">
        <f>IF(G78&gt;$R$80,,UPPER(VLOOKUP(G78,'Lány 5B ELO'!$A$7:$Q$134,2)))</f>
        <v>JUHÁSZ</v>
      </c>
      <c r="I78" s="84"/>
      <c r="J78" s="197" t="s">
        <v>11</v>
      </c>
      <c r="K78" s="194"/>
      <c r="L78" s="198"/>
      <c r="M78" s="194"/>
      <c r="N78" s="199"/>
      <c r="O78" s="200" t="s">
        <v>90</v>
      </c>
      <c r="P78" s="201"/>
      <c r="Q78" s="201"/>
      <c r="R78" s="202"/>
    </row>
    <row r="79" spans="1:19" s="18" customFormat="1" ht="9" customHeight="1" x14ac:dyDescent="0.25">
      <c r="A79" s="254"/>
      <c r="B79" s="22"/>
      <c r="C79" s="293"/>
      <c r="D79" s="263"/>
      <c r="E79" s="195">
        <v>7</v>
      </c>
      <c r="F79" s="249" t="str">
        <f>IF(E79&gt;$R$80,,UPPER(VLOOKUP(E79,'Lány 5B ELO'!$A$7:$Q$134,2)))</f>
        <v>KOVÁCS-VARGA</v>
      </c>
      <c r="G79" s="195">
        <v>15</v>
      </c>
      <c r="H79" s="85" t="str">
        <f>IF(G79&gt;$R$80,,UPPER(VLOOKUP(G79,'Lány 5B ELO'!$A$7:$Q$134,2)))</f>
        <v>MOLNÁR</v>
      </c>
      <c r="I79" s="84"/>
      <c r="J79" s="197" t="s">
        <v>12</v>
      </c>
      <c r="K79" s="194"/>
      <c r="L79" s="198"/>
      <c r="M79" s="194"/>
      <c r="N79" s="199"/>
      <c r="O79" s="194"/>
      <c r="P79" s="198"/>
      <c r="Q79" s="194"/>
      <c r="R79" s="199"/>
    </row>
    <row r="80" spans="1:19" s="18" customFormat="1" ht="9" customHeight="1" x14ac:dyDescent="0.25">
      <c r="A80" s="255"/>
      <c r="B80" s="252"/>
      <c r="C80" s="294"/>
      <c r="D80" s="264"/>
      <c r="E80" s="211">
        <v>8</v>
      </c>
      <c r="F80" s="250" t="str">
        <f>IF(E80&gt;$R$80,,UPPER(VLOOKUP(E80,'Lány 5B ELO'!$A$7:$Q$134,2)))</f>
        <v>TURAI</v>
      </c>
      <c r="G80" s="211">
        <v>16</v>
      </c>
      <c r="H80" s="212" t="str">
        <f>IF(G80&gt;$R$80,,UPPER(VLOOKUP(G80,'Lány 5B ELO'!$A$7:$Q$134,2)))</f>
        <v>BORSOS</v>
      </c>
      <c r="I80" s="214"/>
      <c r="J80" s="215" t="s">
        <v>13</v>
      </c>
      <c r="K80" s="205"/>
      <c r="L80" s="204"/>
      <c r="M80" s="205"/>
      <c r="N80" s="206"/>
      <c r="O80" s="205" t="str">
        <f>R4</f>
        <v>Rákóczi Andrea</v>
      </c>
      <c r="P80" s="204"/>
      <c r="Q80" s="205"/>
      <c r="R80" s="216">
        <f>MIN(16,'Lány 5B ELO'!Q5)</f>
        <v>16</v>
      </c>
    </row>
    <row r="81" ht="15.75" customHeight="1" x14ac:dyDescent="0.25"/>
    <row r="82" ht="9" customHeight="1" x14ac:dyDescent="0.25"/>
  </sheetData>
  <mergeCells count="4">
    <mergeCell ref="A4:C4"/>
    <mergeCell ref="Q25:R25"/>
    <mergeCell ref="Q41:R41"/>
    <mergeCell ref="Q57:R57"/>
  </mergeCells>
  <conditionalFormatting sqref="E7:E70">
    <cfRule type="expression" dxfId="117" priority="5" stopIfTrue="1">
      <formula>$E7&lt;17</formula>
    </cfRule>
  </conditionalFormatting>
  <conditionalFormatting sqref="G7:G70 I7:I70">
    <cfRule type="expression" dxfId="116" priority="14" stopIfTrue="1">
      <formula>AND($E7&lt;17,$C7&gt;0)</formula>
    </cfRule>
  </conditionalFormatting>
  <conditionalFormatting sqref="H7:H70">
    <cfRule type="expression" dxfId="115" priority="15" stopIfTrue="1">
      <formula>AND($E7&lt;9,$C7&gt;0)</formula>
    </cfRule>
  </conditionalFormatting>
  <conditionalFormatting sqref="J8 L8 J10 N10 J12 L12 J14 P14 J16 L16 J18 N18 J20 L20 J22 P23 J24 L24 J26 N26 J28 L28 J30 P30 J32 L32 J34 N34 J36 L36 J38 P38 J40 L40 J42 N42 J44 L44 J46 P46 J48 L48 J50 N50 J52 L52 J54 P55 J56 L56 J58 N58 J60 L60 J62 P62 J64 L64 J66 N66 J68 L68 J70 R80">
    <cfRule type="expression" dxfId="114" priority="6" stopIfTrue="1">
      <formula>$O$1="CU"</formula>
    </cfRule>
  </conditionalFormatting>
  <conditionalFormatting sqref="K7 K9 K11 K13 K15 K17 K19 K21 Q22 K23 K25 K27 K29 K31 K33 K35 K37 K39 K41 K43 K45 K47 K49 K51 K53 Q54 K55 K57 K59 K61 K63 K65 K67 K69">
    <cfRule type="expression" dxfId="113" priority="7" stopIfTrue="1">
      <formula>J8="as"</formula>
    </cfRule>
    <cfRule type="expression" dxfId="112" priority="8" stopIfTrue="1">
      <formula>J8="bs"</formula>
    </cfRule>
  </conditionalFormatting>
  <conditionalFormatting sqref="M8 O10 M12 Q14 M16 O18 M20 M24 O26 M28 Q30 M32 O34 M36 Q38 M40 O42 M44 Q46 M48 O50 M52 M56 O58 M60 Q62 M64 O66 M68">
    <cfRule type="expression" dxfId="111" priority="9" stopIfTrue="1">
      <formula>L8="as"</formula>
    </cfRule>
    <cfRule type="expression" dxfId="110" priority="10" stopIfTrue="1">
      <formula>L8="bs"</formula>
    </cfRule>
  </conditionalFormatting>
  <conditionalFormatting sqref="M10 O14 M18 O23 M26 O30 M34 O38 M42 O46 M50 O55 M58 O62 M66">
    <cfRule type="expression" dxfId="109" priority="11" stopIfTrue="1">
      <formula>AND($O$1="CU",M10="Umpire")</formula>
    </cfRule>
    <cfRule type="expression" dxfId="108" priority="12" stopIfTrue="1">
      <formula>AND($O$1="CU",M10&lt;&gt;"Umpire",N10&lt;&gt;"")</formula>
    </cfRule>
    <cfRule type="expression" dxfId="107" priority="13" stopIfTrue="1">
      <formula>AND($O$1="CU",M10&lt;&gt;"Umpire")</formula>
    </cfRule>
  </conditionalFormatting>
  <conditionalFormatting sqref="O37">
    <cfRule type="expression" dxfId="106" priority="3" stopIfTrue="1">
      <formula>P23="as"</formula>
    </cfRule>
    <cfRule type="expression" dxfId="105" priority="4" stopIfTrue="1">
      <formula>P23="bs"</formula>
    </cfRule>
  </conditionalFormatting>
  <conditionalFormatting sqref="O39">
    <cfRule type="expression" dxfId="104" priority="1" stopIfTrue="1">
      <formula>P55="as"</formula>
    </cfRule>
    <cfRule type="expression" dxfId="103" priority="2" stopIfTrue="1">
      <formula>P55="bs"</formula>
    </cfRule>
  </conditionalFormatting>
  <dataValidations count="1">
    <dataValidation type="list" allowBlank="1" showInputMessage="1" sqref="M10 M18 M26 M34 M42 M50 M58 M66 O14 O30 O46 O62 O55 O23 O38" xr:uid="{00000000-0002-0000-0A00-000000000000}">
      <formula1>$U$7:$U$16</formula1>
    </dataValidation>
  </dataValidations>
  <printOptions horizontalCentered="1"/>
  <pageMargins left="0.35" right="0.35" top="0.35" bottom="0.35" header="0" footer="0"/>
  <pageSetup paperSize="9" scale="97"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654337"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654338"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0">
    <tabColor indexed="11"/>
    <pageSetUpPr fitToPage="1"/>
  </sheetPr>
  <dimension ref="A1:AK79"/>
  <sheetViews>
    <sheetView showGridLines="0" showZeros="0" workbookViewId="0">
      <selection activeCell="H2" sqref="H2"/>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115" customWidth="1"/>
    <col min="11" max="11" width="10.6640625" customWidth="1"/>
    <col min="12" max="12" width="1.6640625" style="115" customWidth="1"/>
    <col min="13" max="13" width="10.6640625" customWidth="1"/>
    <col min="14" max="14" width="1.6640625" style="116" customWidth="1"/>
    <col min="15" max="15" width="10.6640625" customWidth="1"/>
    <col min="16" max="16" width="1.6640625" style="115" customWidth="1"/>
    <col min="17" max="17" width="10.6640625" customWidth="1"/>
    <col min="18" max="18" width="1.6640625" style="116" customWidth="1"/>
    <col min="19" max="19" width="0" hidden="1" customWidth="1"/>
    <col min="20" max="20" width="8.6640625" customWidth="1"/>
    <col min="21" max="21" width="9.109375" hidden="1" customWidth="1"/>
    <col min="25" max="34" width="9.109375" hidden="1" customWidth="1"/>
    <col min="35" max="37" width="9.109375" customWidth="1"/>
  </cols>
  <sheetData>
    <row r="1" spans="1:37" s="117" customFormat="1" ht="21.75" customHeight="1" x14ac:dyDescent="0.25">
      <c r="A1" s="86" t="str">
        <f>Altalanos!$A$6</f>
        <v>Diákolimpia</v>
      </c>
      <c r="B1" s="86"/>
      <c r="C1" s="118"/>
      <c r="D1" s="118"/>
      <c r="E1" s="118"/>
      <c r="F1" s="118"/>
      <c r="G1" s="118"/>
      <c r="H1" s="118"/>
      <c r="I1" s="262"/>
      <c r="J1" s="119"/>
      <c r="K1" s="289" t="s">
        <v>109</v>
      </c>
      <c r="L1" s="106"/>
      <c r="M1" s="87"/>
      <c r="N1" s="119"/>
      <c r="O1" s="119" t="s">
        <v>70</v>
      </c>
      <c r="P1" s="119"/>
      <c r="Q1" s="118"/>
      <c r="R1" s="119"/>
      <c r="Y1" s="326"/>
      <c r="Z1" s="326"/>
      <c r="AA1" s="326"/>
      <c r="AB1" s="337" t="e">
        <f>IF($Y$5=1,CONCATENATE(VLOOKUP($Y$3,$AA$2:$AH$14,2)),CONCATENATE(VLOOKUP($Y$3,$AA$16:$AH$25,2)))</f>
        <v>#N/A</v>
      </c>
      <c r="AC1" s="337" t="e">
        <f>IF($Y$5=1,CONCATENATE(VLOOKUP($Y$3,$AA$2:$AH$14,3)),CONCATENATE(VLOOKUP($Y$3,$AA$16:$AH$25,3)))</f>
        <v>#N/A</v>
      </c>
      <c r="AD1" s="337" t="e">
        <f>IF($Y$5=1,CONCATENATE(VLOOKUP($Y$3,$AA$2:$AH$14,4)),CONCATENATE(VLOOKUP($Y$3,$AA$16:$AH$25,4)))</f>
        <v>#N/A</v>
      </c>
      <c r="AE1" s="337" t="e">
        <f>IF($Y$5=1,CONCATENATE(VLOOKUP($Y$3,$AA$2:$AH$14,5)),CONCATENATE(VLOOKUP($Y$3,$AA$16:$AH$25,5)))</f>
        <v>#N/A</v>
      </c>
      <c r="AF1" s="337" t="e">
        <f>IF($Y$5=1,CONCATENATE(VLOOKUP($Y$3,$AA$2:$AH$14,6)),CONCATENATE(VLOOKUP($Y$3,$AA$16:$AH$25,6)))</f>
        <v>#N/A</v>
      </c>
      <c r="AG1" s="337" t="e">
        <f>IF($Y$5=1,CONCATENATE(VLOOKUP($Y$3,$AA$2:$AH$14,7)),CONCATENATE(VLOOKUP($Y$3,$AA$16:$AH$25,7)))</f>
        <v>#N/A</v>
      </c>
      <c r="AH1" s="337" t="e">
        <f>IF($Y$5=1,CONCATENATE(VLOOKUP($Y$3,$AA$2:$AH$14,8)),CONCATENATE(VLOOKUP($Y$3,$AA$16:$AH$25,8)))</f>
        <v>#N/A</v>
      </c>
    </row>
    <row r="2" spans="1:37" s="98" customFormat="1" x14ac:dyDescent="0.25">
      <c r="A2" s="315" t="s">
        <v>108</v>
      </c>
      <c r="B2" s="88"/>
      <c r="C2" s="88"/>
      <c r="E2" s="310" t="str">
        <f>Altalanos!$B$8</f>
        <v>5 lány B elo</v>
      </c>
      <c r="F2" s="88"/>
      <c r="G2" s="120"/>
      <c r="H2" s="99" t="s">
        <v>426</v>
      </c>
      <c r="I2" s="99"/>
      <c r="J2" s="121"/>
      <c r="K2" s="106"/>
      <c r="L2" s="106"/>
      <c r="M2" s="106"/>
      <c r="N2" s="121"/>
      <c r="O2" s="99"/>
      <c r="P2" s="121"/>
      <c r="Q2" s="99"/>
      <c r="R2" s="121"/>
      <c r="Y2" s="329"/>
      <c r="Z2" s="328"/>
      <c r="AA2" s="328" t="s">
        <v>125</v>
      </c>
      <c r="AB2" s="336">
        <v>300</v>
      </c>
      <c r="AC2" s="336">
        <v>250</v>
      </c>
      <c r="AD2" s="336">
        <v>200</v>
      </c>
      <c r="AE2" s="336">
        <v>150</v>
      </c>
      <c r="AF2" s="336">
        <v>120</v>
      </c>
      <c r="AG2" s="336">
        <v>90</v>
      </c>
      <c r="AH2" s="336">
        <v>40</v>
      </c>
      <c r="AI2"/>
      <c r="AJ2"/>
      <c r="AK2"/>
    </row>
    <row r="3" spans="1:37" s="19" customFormat="1" ht="11.25" customHeight="1" x14ac:dyDescent="0.25">
      <c r="A3" s="50" t="s">
        <v>81</v>
      </c>
      <c r="B3" s="50"/>
      <c r="C3" s="50"/>
      <c r="D3" s="50"/>
      <c r="E3" s="50"/>
      <c r="F3" s="50"/>
      <c r="G3" s="50" t="s">
        <v>78</v>
      </c>
      <c r="H3" s="50"/>
      <c r="I3" s="50"/>
      <c r="J3" s="122"/>
      <c r="K3" s="50" t="s">
        <v>86</v>
      </c>
      <c r="L3" s="122"/>
      <c r="M3" s="50"/>
      <c r="N3" s="122"/>
      <c r="O3" s="50"/>
      <c r="P3" s="122"/>
      <c r="Q3" s="50"/>
      <c r="R3" s="51" t="s">
        <v>87</v>
      </c>
      <c r="Y3" s="328" t="str">
        <f>IF(K4="OB","A",IF(K4="IX","W",IF(K4="","",K4)))</f>
        <v/>
      </c>
      <c r="Z3" s="328"/>
      <c r="AA3" s="328" t="s">
        <v>126</v>
      </c>
      <c r="AB3" s="336">
        <v>280</v>
      </c>
      <c r="AC3" s="336">
        <v>230</v>
      </c>
      <c r="AD3" s="336">
        <v>180</v>
      </c>
      <c r="AE3" s="336">
        <v>140</v>
      </c>
      <c r="AF3" s="336">
        <v>80</v>
      </c>
      <c r="AG3" s="336">
        <v>0</v>
      </c>
      <c r="AH3" s="336">
        <v>0</v>
      </c>
      <c r="AI3"/>
      <c r="AJ3"/>
      <c r="AK3"/>
    </row>
    <row r="4" spans="1:37" s="28" customFormat="1" ht="11.25" customHeight="1" thickBot="1" x14ac:dyDescent="0.3">
      <c r="A4" s="400" t="str">
        <f>Altalanos!$A$10</f>
        <v>2024.05.27-06.01.</v>
      </c>
      <c r="B4" s="400"/>
      <c r="C4" s="400"/>
      <c r="D4" s="283"/>
      <c r="E4" s="123"/>
      <c r="F4" s="123"/>
      <c r="G4" s="123" t="str">
        <f>Altalanos!$C$10</f>
        <v>Balatonboglár</v>
      </c>
      <c r="H4" s="91"/>
      <c r="I4" s="123"/>
      <c r="J4" s="124"/>
      <c r="K4" s="125"/>
      <c r="L4" s="124"/>
      <c r="M4" s="126"/>
      <c r="N4" s="124"/>
      <c r="O4" s="123"/>
      <c r="P4" s="124"/>
      <c r="Q4" s="123"/>
      <c r="R4" s="83" t="str">
        <f>Altalanos!$E$10</f>
        <v>Rákóczi Andrea</v>
      </c>
      <c r="Y4" s="328"/>
      <c r="Z4" s="328"/>
      <c r="AA4" s="328" t="s">
        <v>127</v>
      </c>
      <c r="AB4" s="336">
        <v>250</v>
      </c>
      <c r="AC4" s="336">
        <v>200</v>
      </c>
      <c r="AD4" s="336">
        <v>150</v>
      </c>
      <c r="AE4" s="336">
        <v>120</v>
      </c>
      <c r="AF4" s="336">
        <v>90</v>
      </c>
      <c r="AG4" s="336">
        <v>60</v>
      </c>
      <c r="AH4" s="336">
        <v>25</v>
      </c>
      <c r="AI4"/>
      <c r="AJ4"/>
      <c r="AK4"/>
    </row>
    <row r="5" spans="1:37" s="19" customFormat="1" x14ac:dyDescent="0.25">
      <c r="A5" s="127"/>
      <c r="B5" s="128" t="s">
        <v>4</v>
      </c>
      <c r="C5" s="307" t="s">
        <v>100</v>
      </c>
      <c r="D5" s="128" t="s">
        <v>99</v>
      </c>
      <c r="E5" s="128" t="s">
        <v>97</v>
      </c>
      <c r="F5" s="129" t="s">
        <v>84</v>
      </c>
      <c r="G5" s="129" t="s">
        <v>85</v>
      </c>
      <c r="H5" s="129"/>
      <c r="I5" s="129" t="s">
        <v>88</v>
      </c>
      <c r="J5" s="129"/>
      <c r="K5" s="128" t="s">
        <v>98</v>
      </c>
      <c r="L5" s="130"/>
      <c r="M5" s="128" t="s">
        <v>117</v>
      </c>
      <c r="N5" s="130"/>
      <c r="O5" s="128" t="s">
        <v>116</v>
      </c>
      <c r="P5" s="130"/>
      <c r="Q5" s="128" t="s">
        <v>115</v>
      </c>
      <c r="R5" s="131"/>
      <c r="Y5" s="328">
        <f>IF(OR(Altalanos!$A$8="F1",Altalanos!$A$8="F2",Altalanos!$A$8="N1",Altalanos!$A$8="N2"),1,2)</f>
        <v>2</v>
      </c>
      <c r="Z5" s="328"/>
      <c r="AA5" s="328" t="s">
        <v>128</v>
      </c>
      <c r="AB5" s="336">
        <v>200</v>
      </c>
      <c r="AC5" s="336">
        <v>150</v>
      </c>
      <c r="AD5" s="336">
        <v>120</v>
      </c>
      <c r="AE5" s="336">
        <v>90</v>
      </c>
      <c r="AF5" s="336">
        <v>60</v>
      </c>
      <c r="AG5" s="336">
        <v>40</v>
      </c>
      <c r="AH5" s="336">
        <v>15</v>
      </c>
      <c r="AI5"/>
      <c r="AJ5"/>
      <c r="AK5"/>
    </row>
    <row r="6" spans="1:37" s="19" customFormat="1" ht="11.1" customHeight="1" thickBot="1" x14ac:dyDescent="0.3">
      <c r="A6" s="132"/>
      <c r="B6" s="332"/>
      <c r="C6" s="332"/>
      <c r="D6" s="332"/>
      <c r="E6" s="332"/>
      <c r="F6" s="331" t="str">
        <f>IF(Y3="","",CONCATENATE(AH1," / ",AG1," pont"))</f>
        <v/>
      </c>
      <c r="G6" s="333"/>
      <c r="H6" s="5"/>
      <c r="I6" s="333"/>
      <c r="J6" s="334"/>
      <c r="K6" s="332" t="str">
        <f>IF(Y3="","",CONCATENATE(AF1," pont"))</f>
        <v/>
      </c>
      <c r="L6" s="334"/>
      <c r="M6" s="332" t="str">
        <f>IF(Y3="","",CONCATENATE(AE1," pont"))</f>
        <v/>
      </c>
      <c r="N6" s="334"/>
      <c r="O6" s="332" t="str">
        <f>IF(Y3="","",CONCATENATE(AD1," pont"))</f>
        <v/>
      </c>
      <c r="P6" s="334"/>
      <c r="Q6" s="332" t="str">
        <f>IF(Y3="","",CONCATENATE(AC1," pont"))</f>
        <v/>
      </c>
      <c r="R6" s="339"/>
      <c r="Y6" s="328"/>
      <c r="Z6" s="328"/>
      <c r="AA6" s="328" t="s">
        <v>129</v>
      </c>
      <c r="AB6" s="336">
        <v>150</v>
      </c>
      <c r="AC6" s="336">
        <v>120</v>
      </c>
      <c r="AD6" s="336">
        <v>90</v>
      </c>
      <c r="AE6" s="336">
        <v>60</v>
      </c>
      <c r="AF6" s="336">
        <v>40</v>
      </c>
      <c r="AG6" s="336">
        <v>25</v>
      </c>
      <c r="AH6" s="336">
        <v>10</v>
      </c>
      <c r="AI6"/>
      <c r="AJ6"/>
      <c r="AK6"/>
    </row>
    <row r="7" spans="1:37" s="34" customFormat="1" ht="10.5" customHeight="1" x14ac:dyDescent="0.25">
      <c r="A7" s="133">
        <v>1</v>
      </c>
      <c r="B7" s="271" t="str">
        <f>IF($E7="","",VLOOKUP($E7,'Lány 5B ELO'!$A$7:$O$48,14))</f>
        <v/>
      </c>
      <c r="C7" s="271" t="str">
        <f>IF($E7="","",VLOOKUP($E7,'Lány 5B ELO'!$A$7:$O$48,15))</f>
        <v/>
      </c>
      <c r="D7" s="295" t="str">
        <f>IF($E7="","",VLOOKUP($E7,'Lány 5B ELO'!$A$7:$O$48,5))</f>
        <v/>
      </c>
      <c r="E7" s="134"/>
      <c r="F7" s="135" t="str">
        <f>UPPER(IF($E7="","",VLOOKUP($E7,'Lány 5B ELO'!$A$7:$O$48,2)))</f>
        <v/>
      </c>
      <c r="G7" s="135" t="str">
        <f>IF($E7="","",VLOOKUP($E7,'Lány 5B ELO'!$A$7:$O$48,3))</f>
        <v/>
      </c>
      <c r="H7" s="135"/>
      <c r="I7" s="135" t="str">
        <f>IF($E7="","",VLOOKUP($E7,'Lány 5B ELO'!$A$7:$O$48,4))</f>
        <v/>
      </c>
      <c r="J7" s="137"/>
      <c r="K7" s="136"/>
      <c r="L7" s="136"/>
      <c r="M7" s="136"/>
      <c r="N7" s="136"/>
      <c r="O7" s="139"/>
      <c r="P7" s="140"/>
      <c r="Q7" s="141"/>
      <c r="R7" s="142"/>
      <c r="S7" s="143"/>
      <c r="U7" s="144" t="str">
        <f>Birók!P21</f>
        <v>Bíró</v>
      </c>
      <c r="Y7" s="328"/>
      <c r="Z7" s="328"/>
      <c r="AA7" s="328" t="s">
        <v>130</v>
      </c>
      <c r="AB7" s="336">
        <v>120</v>
      </c>
      <c r="AC7" s="336">
        <v>90</v>
      </c>
      <c r="AD7" s="336">
        <v>60</v>
      </c>
      <c r="AE7" s="336">
        <v>40</v>
      </c>
      <c r="AF7" s="336">
        <v>25</v>
      </c>
      <c r="AG7" s="336">
        <v>10</v>
      </c>
      <c r="AH7" s="336">
        <v>5</v>
      </c>
      <c r="AI7"/>
      <c r="AJ7"/>
      <c r="AK7"/>
    </row>
    <row r="8" spans="1:37" s="34" customFormat="1" ht="9.6" customHeight="1" x14ac:dyDescent="0.25">
      <c r="A8" s="145"/>
      <c r="B8" s="308"/>
      <c r="C8" s="308"/>
      <c r="D8" s="304"/>
      <c r="E8" s="146"/>
      <c r="F8" s="147"/>
      <c r="G8" s="147"/>
      <c r="H8" s="148"/>
      <c r="I8" s="149" t="s">
        <v>0</v>
      </c>
      <c r="J8" s="150"/>
      <c r="K8" s="151" t="str">
        <f>UPPER(IF(OR(J8="a",J8="as"),F7,IF(OR(J8="b",J8="bs"),F9,)))</f>
        <v/>
      </c>
      <c r="L8" s="151"/>
      <c r="M8" s="136"/>
      <c r="N8" s="136"/>
      <c r="O8" s="139"/>
      <c r="P8" s="140"/>
      <c r="Q8" s="141"/>
      <c r="R8" s="142"/>
      <c r="S8" s="143"/>
      <c r="U8" s="152" t="str">
        <f>Birók!P22</f>
        <v xml:space="preserve"> </v>
      </c>
      <c r="Y8" s="328"/>
      <c r="Z8" s="328"/>
      <c r="AA8" s="328" t="s">
        <v>131</v>
      </c>
      <c r="AB8" s="336">
        <v>90</v>
      </c>
      <c r="AC8" s="336">
        <v>60</v>
      </c>
      <c r="AD8" s="336">
        <v>40</v>
      </c>
      <c r="AE8" s="336">
        <v>25</v>
      </c>
      <c r="AF8" s="336">
        <v>10</v>
      </c>
      <c r="AG8" s="336">
        <v>5</v>
      </c>
      <c r="AH8" s="336">
        <v>2</v>
      </c>
      <c r="AI8"/>
      <c r="AJ8"/>
      <c r="AK8"/>
    </row>
    <row r="9" spans="1:37" s="34" customFormat="1" ht="9.6" customHeight="1" x14ac:dyDescent="0.25">
      <c r="A9" s="145">
        <v>2</v>
      </c>
      <c r="B9" s="271" t="str">
        <f>IF($E9="","",VLOOKUP($E9,'Lány 5B ELO'!$A$7:$O$48,14))</f>
        <v/>
      </c>
      <c r="C9" s="271" t="str">
        <f>IF($E9="","",VLOOKUP($E9,'Lány 5B ELO'!$A$7:$O$48,15))</f>
        <v/>
      </c>
      <c r="D9" s="295" t="str">
        <f>IF($E9="","",VLOOKUP($E9,'Lány 5B ELO'!$A$7:$O$48,5))</f>
        <v/>
      </c>
      <c r="E9" s="134"/>
      <c r="F9" s="322" t="str">
        <f>UPPER(IF($E9="","",VLOOKUP($E9,'Lány 5B ELO'!$A$7:$O$48,2)))</f>
        <v/>
      </c>
      <c r="G9" s="322" t="str">
        <f>IF($E9="","",VLOOKUP($E9,'Lány 5B ELO'!$A$7:$O$48,3))</f>
        <v/>
      </c>
      <c r="H9" s="322"/>
      <c r="I9" s="322" t="str">
        <f>IF($E9="","",VLOOKUP($E9,'Lány 5B ELO'!$A$7:$O$48,4))</f>
        <v/>
      </c>
      <c r="J9" s="154"/>
      <c r="K9" s="136"/>
      <c r="L9" s="155"/>
      <c r="M9" s="136"/>
      <c r="N9" s="136"/>
      <c r="O9" s="139"/>
      <c r="P9" s="140"/>
      <c r="Q9" s="141"/>
      <c r="R9" s="142"/>
      <c r="S9" s="143"/>
      <c r="U9" s="152" t="str">
        <f>Birók!P23</f>
        <v xml:space="preserve"> </v>
      </c>
      <c r="Y9" s="328"/>
      <c r="Z9" s="328"/>
      <c r="AA9" s="328" t="s">
        <v>132</v>
      </c>
      <c r="AB9" s="336">
        <v>60</v>
      </c>
      <c r="AC9" s="336">
        <v>40</v>
      </c>
      <c r="AD9" s="336">
        <v>25</v>
      </c>
      <c r="AE9" s="336">
        <v>10</v>
      </c>
      <c r="AF9" s="336">
        <v>5</v>
      </c>
      <c r="AG9" s="336">
        <v>2</v>
      </c>
      <c r="AH9" s="336">
        <v>1</v>
      </c>
      <c r="AI9"/>
      <c r="AJ9"/>
      <c r="AK9"/>
    </row>
    <row r="10" spans="1:37" s="34" customFormat="1" ht="9.6" customHeight="1" x14ac:dyDescent="0.25">
      <c r="A10" s="145"/>
      <c r="B10" s="308"/>
      <c r="C10" s="308"/>
      <c r="D10" s="304"/>
      <c r="E10" s="156"/>
      <c r="F10" s="323"/>
      <c r="G10" s="323"/>
      <c r="H10" s="324"/>
      <c r="I10" s="323"/>
      <c r="J10" s="157"/>
      <c r="K10" s="149" t="s">
        <v>0</v>
      </c>
      <c r="L10" s="158"/>
      <c r="M10" s="151" t="str">
        <f>UPPER(IF(OR(L10="a",L10="as"),K8,IF(OR(L10="b",L10="bs"),K12,)))</f>
        <v/>
      </c>
      <c r="N10" s="159"/>
      <c r="O10" s="160"/>
      <c r="P10" s="160"/>
      <c r="Q10" s="141"/>
      <c r="R10" s="142"/>
      <c r="S10" s="143"/>
      <c r="U10" s="152" t="str">
        <f>Birók!P24</f>
        <v xml:space="preserve"> </v>
      </c>
      <c r="Y10" s="328"/>
      <c r="Z10" s="328"/>
      <c r="AA10" s="328" t="s">
        <v>133</v>
      </c>
      <c r="AB10" s="336">
        <v>40</v>
      </c>
      <c r="AC10" s="336">
        <v>25</v>
      </c>
      <c r="AD10" s="336">
        <v>15</v>
      </c>
      <c r="AE10" s="336">
        <v>7</v>
      </c>
      <c r="AF10" s="336">
        <v>4</v>
      </c>
      <c r="AG10" s="336">
        <v>1</v>
      </c>
      <c r="AH10" s="336">
        <v>0</v>
      </c>
      <c r="AI10"/>
      <c r="AJ10"/>
      <c r="AK10"/>
    </row>
    <row r="11" spans="1:37" s="34" customFormat="1" ht="9.6" customHeight="1" x14ac:dyDescent="0.25">
      <c r="A11" s="145">
        <v>3</v>
      </c>
      <c r="B11" s="271" t="str">
        <f>IF($E11="","",VLOOKUP($E11,'Lány 5B ELO'!$A$7:$O$48,14))</f>
        <v/>
      </c>
      <c r="C11" s="271" t="str">
        <f>IF($E11="","",VLOOKUP($E11,'Lány 5B ELO'!$A$7:$O$48,15))</f>
        <v/>
      </c>
      <c r="D11" s="295" t="str">
        <f>IF($E11="","",VLOOKUP($E11,'Lány 5B ELO'!$A$7:$O$48,5))</f>
        <v/>
      </c>
      <c r="E11" s="134"/>
      <c r="F11" s="322" t="str">
        <f>UPPER(IF($E11="","",VLOOKUP($E11,'Lány 5B ELO'!$A$7:$O$48,2)))</f>
        <v/>
      </c>
      <c r="G11" s="322" t="str">
        <f>IF($E11="","",VLOOKUP($E11,'Lány 5B ELO'!$A$7:$O$48,3))</f>
        <v/>
      </c>
      <c r="H11" s="322"/>
      <c r="I11" s="322" t="str">
        <f>IF($E11="","",VLOOKUP($E11,'Lány 5B ELO'!$A$7:$O$48,4))</f>
        <v/>
      </c>
      <c r="J11" s="137"/>
      <c r="K11" s="136"/>
      <c r="L11" s="161"/>
      <c r="M11" s="136"/>
      <c r="N11" s="162"/>
      <c r="O11" s="160"/>
      <c r="P11" s="160"/>
      <c r="Q11" s="141"/>
      <c r="R11" s="142"/>
      <c r="S11" s="143"/>
      <c r="U11" s="152" t="str">
        <f>Birók!P25</f>
        <v xml:space="preserve"> </v>
      </c>
      <c r="Y11" s="328"/>
      <c r="Z11" s="328"/>
      <c r="AA11" s="328" t="s">
        <v>134</v>
      </c>
      <c r="AB11" s="336">
        <v>25</v>
      </c>
      <c r="AC11" s="336">
        <v>15</v>
      </c>
      <c r="AD11" s="336">
        <v>10</v>
      </c>
      <c r="AE11" s="336">
        <v>6</v>
      </c>
      <c r="AF11" s="336">
        <v>3</v>
      </c>
      <c r="AG11" s="336">
        <v>1</v>
      </c>
      <c r="AH11" s="336">
        <v>0</v>
      </c>
      <c r="AI11"/>
      <c r="AJ11"/>
      <c r="AK11"/>
    </row>
    <row r="12" spans="1:37" s="34" customFormat="1" ht="9.6" customHeight="1" x14ac:dyDescent="0.25">
      <c r="A12" s="145"/>
      <c r="B12" s="308"/>
      <c r="C12" s="308"/>
      <c r="D12" s="304"/>
      <c r="E12" s="156"/>
      <c r="F12" s="323"/>
      <c r="G12" s="323"/>
      <c r="H12" s="324"/>
      <c r="I12" s="325" t="s">
        <v>0</v>
      </c>
      <c r="J12" s="150"/>
      <c r="K12" s="151" t="str">
        <f>UPPER(IF(OR(J12="a",J12="as"),F11,IF(OR(J12="b",J12="bs"),F13,)))</f>
        <v/>
      </c>
      <c r="L12" s="163"/>
      <c r="M12" s="136"/>
      <c r="N12" s="162"/>
      <c r="O12" s="160"/>
      <c r="P12" s="160"/>
      <c r="Q12" s="141"/>
      <c r="R12" s="142"/>
      <c r="S12" s="143"/>
      <c r="U12" s="152" t="str">
        <f>Birók!P26</f>
        <v xml:space="preserve"> </v>
      </c>
      <c r="Y12" s="328"/>
      <c r="Z12" s="328"/>
      <c r="AA12" s="328" t="s">
        <v>139</v>
      </c>
      <c r="AB12" s="336">
        <v>15</v>
      </c>
      <c r="AC12" s="336">
        <v>10</v>
      </c>
      <c r="AD12" s="336">
        <v>6</v>
      </c>
      <c r="AE12" s="336">
        <v>3</v>
      </c>
      <c r="AF12" s="336">
        <v>1</v>
      </c>
      <c r="AG12" s="336">
        <v>0</v>
      </c>
      <c r="AH12" s="336">
        <v>0</v>
      </c>
      <c r="AI12"/>
      <c r="AJ12"/>
      <c r="AK12"/>
    </row>
    <row r="13" spans="1:37" s="34" customFormat="1" ht="9.6" customHeight="1" x14ac:dyDescent="0.25">
      <c r="A13" s="145">
        <v>4</v>
      </c>
      <c r="B13" s="271" t="str">
        <f>IF($E13="","",VLOOKUP($E13,'Lány 5B ELO'!$A$7:$O$48,14))</f>
        <v/>
      </c>
      <c r="C13" s="271" t="str">
        <f>IF($E13="","",VLOOKUP($E13,'Lány 5B ELO'!$A$7:$O$48,15))</f>
        <v/>
      </c>
      <c r="D13" s="295" t="str">
        <f>IF($E13="","",VLOOKUP($E13,'Lány 5B ELO'!$A$7:$O$48,5))</f>
        <v/>
      </c>
      <c r="E13" s="134"/>
      <c r="F13" s="322" t="str">
        <f>UPPER(IF($E13="","",VLOOKUP($E13,'Lány 5B ELO'!$A$7:$O$48,2)))</f>
        <v/>
      </c>
      <c r="G13" s="322" t="str">
        <f>IF($E13="","",VLOOKUP($E13,'Lány 5B ELO'!$A$7:$O$48,3))</f>
        <v/>
      </c>
      <c r="H13" s="322"/>
      <c r="I13" s="322" t="str">
        <f>IF($E13="","",VLOOKUP($E13,'Lány 5B ELO'!$A$7:$O$48,4))</f>
        <v/>
      </c>
      <c r="J13" s="164"/>
      <c r="K13" s="136"/>
      <c r="L13" s="136"/>
      <c r="M13" s="136"/>
      <c r="N13" s="162"/>
      <c r="O13" s="160"/>
      <c r="P13" s="160"/>
      <c r="Q13" s="141"/>
      <c r="R13" s="142"/>
      <c r="S13" s="143"/>
      <c r="U13" s="152" t="str">
        <f>Birók!P27</f>
        <v xml:space="preserve"> </v>
      </c>
      <c r="Y13" s="328"/>
      <c r="Z13" s="328"/>
      <c r="AA13" s="328" t="s">
        <v>135</v>
      </c>
      <c r="AB13" s="336">
        <v>10</v>
      </c>
      <c r="AC13" s="336">
        <v>6</v>
      </c>
      <c r="AD13" s="336">
        <v>3</v>
      </c>
      <c r="AE13" s="336">
        <v>1</v>
      </c>
      <c r="AF13" s="336">
        <v>0</v>
      </c>
      <c r="AG13" s="336">
        <v>0</v>
      </c>
      <c r="AH13" s="336">
        <v>0</v>
      </c>
      <c r="AI13"/>
      <c r="AJ13"/>
      <c r="AK13"/>
    </row>
    <row r="14" spans="1:37" s="34" customFormat="1" ht="9.6" customHeight="1" x14ac:dyDescent="0.25">
      <c r="A14" s="145"/>
      <c r="B14" s="308"/>
      <c r="C14" s="308"/>
      <c r="D14" s="304"/>
      <c r="E14" s="156"/>
      <c r="F14" s="323"/>
      <c r="G14" s="323"/>
      <c r="H14" s="324"/>
      <c r="I14" s="323"/>
      <c r="J14" s="157"/>
      <c r="K14" s="136"/>
      <c r="L14" s="136"/>
      <c r="M14" s="149" t="s">
        <v>0</v>
      </c>
      <c r="N14" s="158"/>
      <c r="O14" s="151" t="str">
        <f>UPPER(IF(OR(N14="a",N14="as"),M10,IF(OR(N14="b",N14="bs"),M18,)))</f>
        <v/>
      </c>
      <c r="P14" s="159"/>
      <c r="Q14" s="141"/>
      <c r="R14" s="142"/>
      <c r="S14" s="143"/>
      <c r="U14" s="152" t="str">
        <f>Birók!P28</f>
        <v xml:space="preserve"> </v>
      </c>
      <c r="Y14" s="328"/>
      <c r="Z14" s="328"/>
      <c r="AA14" s="328" t="s">
        <v>136</v>
      </c>
      <c r="AB14" s="336">
        <v>3</v>
      </c>
      <c r="AC14" s="336">
        <v>2</v>
      </c>
      <c r="AD14" s="336">
        <v>1</v>
      </c>
      <c r="AE14" s="336">
        <v>0</v>
      </c>
      <c r="AF14" s="336">
        <v>0</v>
      </c>
      <c r="AG14" s="336">
        <v>0</v>
      </c>
      <c r="AH14" s="336">
        <v>0</v>
      </c>
      <c r="AI14"/>
      <c r="AJ14"/>
      <c r="AK14"/>
    </row>
    <row r="15" spans="1:37" s="34" customFormat="1" ht="9.6" customHeight="1" x14ac:dyDescent="0.25">
      <c r="A15" s="145">
        <v>5</v>
      </c>
      <c r="B15" s="271" t="str">
        <f>IF($E15="","",VLOOKUP($E15,'Lány 5B ELO'!$A$7:$O$48,14))</f>
        <v/>
      </c>
      <c r="C15" s="271" t="str">
        <f>IF($E15="","",VLOOKUP($E15,'Lány 5B ELO'!$A$7:$O$48,15))</f>
        <v/>
      </c>
      <c r="D15" s="295" t="str">
        <f>IF($E15="","",VLOOKUP($E15,'Lány 5B ELO'!$A$7:$O$48,5))</f>
        <v/>
      </c>
      <c r="E15" s="134"/>
      <c r="F15" s="322" t="str">
        <f>UPPER(IF($E15="","",VLOOKUP($E15,'Lány 5B ELO'!$A$7:$O$48,2)))</f>
        <v/>
      </c>
      <c r="G15" s="322" t="str">
        <f>IF($E15="","",VLOOKUP($E15,'Lány 5B ELO'!$A$7:$O$48,3))</f>
        <v/>
      </c>
      <c r="H15" s="322"/>
      <c r="I15" s="322" t="str">
        <f>IF($E15="","",VLOOKUP($E15,'Lány 5B ELO'!$A$7:$O$48,4))</f>
        <v/>
      </c>
      <c r="J15" s="166"/>
      <c r="K15" s="136"/>
      <c r="L15" s="136"/>
      <c r="M15" s="136"/>
      <c r="N15" s="162"/>
      <c r="O15" s="136"/>
      <c r="P15" s="217"/>
      <c r="Q15" s="139"/>
      <c r="R15" s="140"/>
      <c r="S15" s="143"/>
      <c r="U15" s="152" t="str">
        <f>Birók!P29</f>
        <v xml:space="preserve"> </v>
      </c>
      <c r="Y15" s="328"/>
      <c r="Z15" s="328"/>
      <c r="AA15" s="328"/>
      <c r="AB15" s="328"/>
      <c r="AC15" s="328"/>
      <c r="AD15" s="328"/>
      <c r="AE15" s="328"/>
      <c r="AF15" s="328"/>
      <c r="AG15" s="328"/>
      <c r="AH15" s="328"/>
      <c r="AI15"/>
      <c r="AJ15"/>
      <c r="AK15"/>
    </row>
    <row r="16" spans="1:37" s="34" customFormat="1" ht="9.6" customHeight="1" thickBot="1" x14ac:dyDescent="0.3">
      <c r="A16" s="145"/>
      <c r="B16" s="308"/>
      <c r="C16" s="308"/>
      <c r="D16" s="304"/>
      <c r="E16" s="156"/>
      <c r="F16" s="323"/>
      <c r="G16" s="323"/>
      <c r="H16" s="324"/>
      <c r="I16" s="325" t="s">
        <v>0</v>
      </c>
      <c r="J16" s="150"/>
      <c r="K16" s="151" t="str">
        <f>UPPER(IF(OR(J16="a",J16="as"),F15,IF(OR(J16="b",J16="bs"),F17,)))</f>
        <v/>
      </c>
      <c r="L16" s="151"/>
      <c r="M16" s="136"/>
      <c r="N16" s="162"/>
      <c r="O16" s="139"/>
      <c r="P16" s="217"/>
      <c r="Q16" s="139"/>
      <c r="R16" s="140"/>
      <c r="S16" s="143"/>
      <c r="U16" s="167" t="str">
        <f>Birók!P30</f>
        <v>Egyik sem</v>
      </c>
      <c r="Y16" s="328"/>
      <c r="Z16" s="328"/>
      <c r="AA16" s="328" t="s">
        <v>125</v>
      </c>
      <c r="AB16" s="336">
        <v>150</v>
      </c>
      <c r="AC16" s="336">
        <v>120</v>
      </c>
      <c r="AD16" s="336">
        <v>90</v>
      </c>
      <c r="AE16" s="336">
        <v>60</v>
      </c>
      <c r="AF16" s="336">
        <v>40</v>
      </c>
      <c r="AG16" s="336">
        <v>25</v>
      </c>
      <c r="AH16" s="336">
        <v>15</v>
      </c>
      <c r="AI16"/>
      <c r="AJ16"/>
      <c r="AK16"/>
    </row>
    <row r="17" spans="1:37" s="34" customFormat="1" ht="9.6" customHeight="1" x14ac:dyDescent="0.25">
      <c r="A17" s="145">
        <v>6</v>
      </c>
      <c r="B17" s="271" t="str">
        <f>IF($E17="","",VLOOKUP($E17,'Lány 5B ELO'!$A$7:$O$48,14))</f>
        <v/>
      </c>
      <c r="C17" s="271" t="str">
        <f>IF($E17="","",VLOOKUP($E17,'Lány 5B ELO'!$A$7:$O$48,15))</f>
        <v/>
      </c>
      <c r="D17" s="295" t="str">
        <f>IF($E17="","",VLOOKUP($E17,'Lány 5B ELO'!$A$7:$O$48,5))</f>
        <v/>
      </c>
      <c r="E17" s="134"/>
      <c r="F17" s="322" t="str">
        <f>UPPER(IF($E17="","",VLOOKUP($E17,'Lány 5B ELO'!$A$7:$O$48,2)))</f>
        <v/>
      </c>
      <c r="G17" s="322" t="str">
        <f>IF($E17="","",VLOOKUP($E17,'Lány 5B ELO'!$A$7:$O$48,3))</f>
        <v/>
      </c>
      <c r="H17" s="322"/>
      <c r="I17" s="322" t="str">
        <f>IF($E17="","",VLOOKUP($E17,'Lány 5B ELO'!$A$7:$O$48,4))</f>
        <v/>
      </c>
      <c r="J17" s="154"/>
      <c r="K17" s="136"/>
      <c r="L17" s="155"/>
      <c r="M17" s="136"/>
      <c r="N17" s="162"/>
      <c r="O17" s="139"/>
      <c r="P17" s="217"/>
      <c r="Q17" s="139"/>
      <c r="R17" s="140"/>
      <c r="S17" s="143"/>
      <c r="Y17" s="328"/>
      <c r="Z17" s="328"/>
      <c r="AA17" s="328" t="s">
        <v>127</v>
      </c>
      <c r="AB17" s="336">
        <v>120</v>
      </c>
      <c r="AC17" s="336">
        <v>90</v>
      </c>
      <c r="AD17" s="336">
        <v>60</v>
      </c>
      <c r="AE17" s="336">
        <v>40</v>
      </c>
      <c r="AF17" s="336">
        <v>25</v>
      </c>
      <c r="AG17" s="336">
        <v>15</v>
      </c>
      <c r="AH17" s="336">
        <v>8</v>
      </c>
      <c r="AI17"/>
      <c r="AJ17"/>
      <c r="AK17"/>
    </row>
    <row r="18" spans="1:37" s="34" customFormat="1" ht="9.6" customHeight="1" x14ac:dyDescent="0.25">
      <c r="A18" s="145"/>
      <c r="B18" s="308"/>
      <c r="C18" s="308"/>
      <c r="D18" s="304"/>
      <c r="E18" s="156"/>
      <c r="F18" s="323"/>
      <c r="G18" s="323"/>
      <c r="H18" s="324"/>
      <c r="I18" s="323"/>
      <c r="J18" s="157"/>
      <c r="K18" s="149" t="s">
        <v>0</v>
      </c>
      <c r="L18" s="158"/>
      <c r="M18" s="151" t="str">
        <f>UPPER(IF(OR(L18="a",L18="as"),K16,IF(OR(L18="b",L18="bs"),K20,)))</f>
        <v/>
      </c>
      <c r="N18" s="168"/>
      <c r="O18" s="139"/>
      <c r="P18" s="217"/>
      <c r="Q18" s="139"/>
      <c r="R18" s="140"/>
      <c r="S18" s="143"/>
      <c r="Y18" s="328"/>
      <c r="Z18" s="328"/>
      <c r="AA18" s="328" t="s">
        <v>128</v>
      </c>
      <c r="AB18" s="336">
        <v>90</v>
      </c>
      <c r="AC18" s="336">
        <v>60</v>
      </c>
      <c r="AD18" s="336">
        <v>40</v>
      </c>
      <c r="AE18" s="336">
        <v>25</v>
      </c>
      <c r="AF18" s="336">
        <v>15</v>
      </c>
      <c r="AG18" s="336">
        <v>8</v>
      </c>
      <c r="AH18" s="336">
        <v>4</v>
      </c>
      <c r="AI18"/>
      <c r="AJ18"/>
      <c r="AK18"/>
    </row>
    <row r="19" spans="1:37" s="34" customFormat="1" ht="9.6" customHeight="1" x14ac:dyDescent="0.25">
      <c r="A19" s="145">
        <v>7</v>
      </c>
      <c r="B19" s="271" t="str">
        <f>IF($E19="","",VLOOKUP($E19,'Lány 5B ELO'!$A$7:$O$48,14))</f>
        <v/>
      </c>
      <c r="C19" s="271" t="str">
        <f>IF($E19="","",VLOOKUP($E19,'Lány 5B ELO'!$A$7:$O$48,15))</f>
        <v/>
      </c>
      <c r="D19" s="295" t="str">
        <f>IF($E19="","",VLOOKUP($E19,'Lány 5B ELO'!$A$7:$O$48,5))</f>
        <v/>
      </c>
      <c r="E19" s="134"/>
      <c r="F19" s="322" t="str">
        <f>UPPER(IF($E19="","",VLOOKUP($E19,'Lány 5B ELO'!$A$7:$O$48,2)))</f>
        <v/>
      </c>
      <c r="G19" s="322" t="str">
        <f>IF($E19="","",VLOOKUP($E19,'Lány 5B ELO'!$A$7:$O$48,3))</f>
        <v/>
      </c>
      <c r="H19" s="322"/>
      <c r="I19" s="322" t="str">
        <f>IF($E19="","",VLOOKUP($E19,'Lány 5B ELO'!$A$7:$O$48,4))</f>
        <v/>
      </c>
      <c r="J19" s="137"/>
      <c r="K19" s="136"/>
      <c r="L19" s="161"/>
      <c r="M19" s="136"/>
      <c r="N19" s="160"/>
      <c r="O19" s="139"/>
      <c r="P19" s="217"/>
      <c r="Q19" s="139"/>
      <c r="R19" s="140"/>
      <c r="S19" s="143"/>
      <c r="Y19" s="328"/>
      <c r="Z19" s="328"/>
      <c r="AA19" s="328" t="s">
        <v>129</v>
      </c>
      <c r="AB19" s="336">
        <v>60</v>
      </c>
      <c r="AC19" s="336">
        <v>40</v>
      </c>
      <c r="AD19" s="336">
        <v>25</v>
      </c>
      <c r="AE19" s="336">
        <v>15</v>
      </c>
      <c r="AF19" s="336">
        <v>8</v>
      </c>
      <c r="AG19" s="336">
        <v>4</v>
      </c>
      <c r="AH19" s="336">
        <v>2</v>
      </c>
      <c r="AI19"/>
      <c r="AJ19"/>
      <c r="AK19"/>
    </row>
    <row r="20" spans="1:37" s="34" customFormat="1" ht="9.6" customHeight="1" x14ac:dyDescent="0.25">
      <c r="A20" s="145"/>
      <c r="B20" s="308"/>
      <c r="C20" s="308"/>
      <c r="D20" s="304"/>
      <c r="E20" s="146"/>
      <c r="F20" s="147"/>
      <c r="G20" s="147"/>
      <c r="H20" s="148"/>
      <c r="I20" s="149" t="s">
        <v>0</v>
      </c>
      <c r="J20" s="150"/>
      <c r="K20" s="151" t="str">
        <f>UPPER(IF(OR(J20="a",J20="as"),F19,IF(OR(J20="b",J20="bs"),F21,)))</f>
        <v/>
      </c>
      <c r="L20" s="163"/>
      <c r="M20" s="136"/>
      <c r="N20" s="160"/>
      <c r="O20" s="139"/>
      <c r="P20" s="217"/>
      <c r="Q20" s="139"/>
      <c r="R20" s="140"/>
      <c r="S20" s="143"/>
      <c r="Y20" s="328"/>
      <c r="Z20" s="328"/>
      <c r="AA20" s="328" t="s">
        <v>130</v>
      </c>
      <c r="AB20" s="336">
        <v>40</v>
      </c>
      <c r="AC20" s="336">
        <v>25</v>
      </c>
      <c r="AD20" s="336">
        <v>15</v>
      </c>
      <c r="AE20" s="336">
        <v>8</v>
      </c>
      <c r="AF20" s="336">
        <v>4</v>
      </c>
      <c r="AG20" s="336">
        <v>2</v>
      </c>
      <c r="AH20" s="336">
        <v>1</v>
      </c>
      <c r="AI20"/>
      <c r="AJ20"/>
      <c r="AK20"/>
    </row>
    <row r="21" spans="1:37" s="34" customFormat="1" ht="9.6" customHeight="1" x14ac:dyDescent="0.25">
      <c r="A21" s="133">
        <v>8</v>
      </c>
      <c r="B21" s="271" t="str">
        <f>IF($E21="","",VLOOKUP($E21,'Lány 5B ELO'!$A$7:$O$48,14))</f>
        <v/>
      </c>
      <c r="C21" s="271" t="str">
        <f>IF($E21="","",VLOOKUP($E21,'Lány 5B ELO'!$A$7:$O$48,15))</f>
        <v/>
      </c>
      <c r="D21" s="295" t="str">
        <f>IF($E21="","",VLOOKUP($E21,'Lány 5B ELO'!$A$7:$O$48,5))</f>
        <v/>
      </c>
      <c r="E21" s="134"/>
      <c r="F21" s="135" t="str">
        <f>UPPER(IF($E21="","",VLOOKUP($E21,'Lány 5B ELO'!$A$7:$O$48,2)))</f>
        <v/>
      </c>
      <c r="G21" s="135" t="str">
        <f>IF($E21="","",VLOOKUP($E21,'Lány 5B ELO'!$A$7:$O$48,3))</f>
        <v/>
      </c>
      <c r="H21" s="135"/>
      <c r="I21" s="135" t="str">
        <f>IF($E21="","",VLOOKUP($E21,'Lány 5B ELO'!$A$7:$O$48,4))</f>
        <v/>
      </c>
      <c r="J21" s="164"/>
      <c r="K21" s="136"/>
      <c r="L21" s="136"/>
      <c r="M21" s="136"/>
      <c r="N21" s="160"/>
      <c r="O21" s="139"/>
      <c r="P21" s="217"/>
      <c r="Q21" s="139"/>
      <c r="R21" s="140"/>
      <c r="S21" s="143"/>
      <c r="Y21" s="328"/>
      <c r="Z21" s="328"/>
      <c r="AA21" s="328" t="s">
        <v>131</v>
      </c>
      <c r="AB21" s="336">
        <v>25</v>
      </c>
      <c r="AC21" s="336">
        <v>15</v>
      </c>
      <c r="AD21" s="336">
        <v>10</v>
      </c>
      <c r="AE21" s="336">
        <v>6</v>
      </c>
      <c r="AF21" s="336">
        <v>3</v>
      </c>
      <c r="AG21" s="336">
        <v>1</v>
      </c>
      <c r="AH21" s="336">
        <v>0</v>
      </c>
      <c r="AI21"/>
      <c r="AJ21"/>
      <c r="AK21"/>
    </row>
    <row r="22" spans="1:37" s="34" customFormat="1" ht="9.6" customHeight="1" x14ac:dyDescent="0.25">
      <c r="A22" s="145"/>
      <c r="B22" s="308"/>
      <c r="C22" s="308"/>
      <c r="D22" s="304"/>
      <c r="E22" s="146"/>
      <c r="F22" s="165"/>
      <c r="G22" s="165"/>
      <c r="H22" s="169"/>
      <c r="I22" s="165"/>
      <c r="J22" s="157"/>
      <c r="K22" s="136"/>
      <c r="L22" s="136"/>
      <c r="M22" s="136"/>
      <c r="N22" s="160"/>
      <c r="O22" s="149" t="s">
        <v>0</v>
      </c>
      <c r="P22" s="158"/>
      <c r="Q22" s="151" t="str">
        <f>UPPER(IF(OR(P22="a",P22="as"),O14,IF(OR(P22="b",P22="bs"),O30,)))</f>
        <v/>
      </c>
      <c r="R22" s="218"/>
      <c r="S22" s="143"/>
      <c r="Y22" s="328"/>
      <c r="Z22" s="328"/>
      <c r="AA22" s="328" t="s">
        <v>132</v>
      </c>
      <c r="AB22" s="336">
        <v>15</v>
      </c>
      <c r="AC22" s="336">
        <v>10</v>
      </c>
      <c r="AD22" s="336">
        <v>6</v>
      </c>
      <c r="AE22" s="336">
        <v>3</v>
      </c>
      <c r="AF22" s="336">
        <v>1</v>
      </c>
      <c r="AG22" s="336">
        <v>0</v>
      </c>
      <c r="AH22" s="336">
        <v>0</v>
      </c>
      <c r="AI22"/>
      <c r="AJ22"/>
      <c r="AK22"/>
    </row>
    <row r="23" spans="1:37" s="34" customFormat="1" ht="9.6" customHeight="1" x14ac:dyDescent="0.25">
      <c r="A23" s="133">
        <v>9</v>
      </c>
      <c r="B23" s="271" t="str">
        <f>IF($E23="","",VLOOKUP($E23,'Lány 5B ELO'!$A$7:$O$48,14))</f>
        <v/>
      </c>
      <c r="C23" s="271" t="str">
        <f>IF($E23="","",VLOOKUP($E23,'Lány 5B ELO'!$A$7:$O$48,15))</f>
        <v/>
      </c>
      <c r="D23" s="295" t="str">
        <f>IF($E23="","",VLOOKUP($E23,'Lány 5B ELO'!$A$7:$O$48,5))</f>
        <v/>
      </c>
      <c r="E23" s="134"/>
      <c r="F23" s="135" t="str">
        <f>UPPER(IF($E23="","",VLOOKUP($E23,'Lány 5B ELO'!$A$7:$O$48,2)))</f>
        <v/>
      </c>
      <c r="G23" s="135" t="str">
        <f>IF($E23="","",VLOOKUP($E23,'Lány 5B ELO'!$A$7:$O$48,3))</f>
        <v/>
      </c>
      <c r="H23" s="135"/>
      <c r="I23" s="135" t="str">
        <f>IF($E23="","",VLOOKUP($E23,'Lány 5B ELO'!$A$7:$O$48,4))</f>
        <v/>
      </c>
      <c r="J23" s="137"/>
      <c r="K23" s="136"/>
      <c r="L23" s="136"/>
      <c r="M23" s="136"/>
      <c r="N23" s="160"/>
      <c r="O23" s="139"/>
      <c r="P23" s="217"/>
      <c r="Q23" s="136"/>
      <c r="R23" s="217"/>
      <c r="S23" s="143"/>
      <c r="Y23" s="328"/>
      <c r="Z23" s="328"/>
      <c r="AA23" s="328" t="s">
        <v>133</v>
      </c>
      <c r="AB23" s="336">
        <v>10</v>
      </c>
      <c r="AC23" s="336">
        <v>6</v>
      </c>
      <c r="AD23" s="336">
        <v>3</v>
      </c>
      <c r="AE23" s="336">
        <v>1</v>
      </c>
      <c r="AF23" s="336">
        <v>0</v>
      </c>
      <c r="AG23" s="336">
        <v>0</v>
      </c>
      <c r="AH23" s="336">
        <v>0</v>
      </c>
      <c r="AI23"/>
      <c r="AJ23"/>
      <c r="AK23"/>
    </row>
    <row r="24" spans="1:37" s="34" customFormat="1" ht="9.6" customHeight="1" x14ac:dyDescent="0.25">
      <c r="A24" s="145"/>
      <c r="B24" s="308"/>
      <c r="C24" s="308"/>
      <c r="D24" s="304"/>
      <c r="E24" s="146"/>
      <c r="F24" s="147"/>
      <c r="G24" s="147"/>
      <c r="H24" s="148"/>
      <c r="I24" s="149" t="s">
        <v>0</v>
      </c>
      <c r="J24" s="150"/>
      <c r="K24" s="151" t="str">
        <f>UPPER(IF(OR(J24="a",J24="as"),F23,IF(OR(J24="b",J24="bs"),F25,)))</f>
        <v/>
      </c>
      <c r="L24" s="151"/>
      <c r="M24" s="136"/>
      <c r="N24" s="160"/>
      <c r="O24" s="139"/>
      <c r="P24" s="217"/>
      <c r="Q24" s="139"/>
      <c r="R24" s="217"/>
      <c r="S24" s="143"/>
      <c r="Y24" s="328"/>
      <c r="Z24" s="328"/>
      <c r="AA24" s="328" t="s">
        <v>134</v>
      </c>
      <c r="AB24" s="336">
        <v>6</v>
      </c>
      <c r="AC24" s="336">
        <v>3</v>
      </c>
      <c r="AD24" s="336">
        <v>1</v>
      </c>
      <c r="AE24" s="336">
        <v>0</v>
      </c>
      <c r="AF24" s="336">
        <v>0</v>
      </c>
      <c r="AG24" s="336">
        <v>0</v>
      </c>
      <c r="AH24" s="336">
        <v>0</v>
      </c>
      <c r="AI24"/>
      <c r="AJ24"/>
      <c r="AK24"/>
    </row>
    <row r="25" spans="1:37" s="34" customFormat="1" ht="9.6" customHeight="1" x14ac:dyDescent="0.25">
      <c r="A25" s="145">
        <v>10</v>
      </c>
      <c r="B25" s="271" t="str">
        <f>IF($E25="","",VLOOKUP($E25,'Lány 5B ELO'!$A$7:$O$48,14))</f>
        <v/>
      </c>
      <c r="C25" s="271" t="str">
        <f>IF($E25="","",VLOOKUP($E25,'Lány 5B ELO'!$A$7:$O$48,15))</f>
        <v/>
      </c>
      <c r="D25" s="295" t="str">
        <f>IF($E25="","",VLOOKUP($E25,'Lány 5B ELO'!$A$7:$O$48,5))</f>
        <v/>
      </c>
      <c r="E25" s="134"/>
      <c r="F25" s="322" t="str">
        <f>UPPER(IF($E25="","",VLOOKUP($E25,'Lány 5B ELO'!$A$7:$O$48,2)))</f>
        <v/>
      </c>
      <c r="G25" s="322" t="str">
        <f>IF($E25="","",VLOOKUP($E25,'Lány 5B ELO'!$A$7:$O$48,3))</f>
        <v/>
      </c>
      <c r="H25" s="322"/>
      <c r="I25" s="322" t="str">
        <f>IF($E25="","",VLOOKUP($E25,'Lány 5B ELO'!$A$7:$O$48,4))</f>
        <v/>
      </c>
      <c r="J25" s="154"/>
      <c r="K25" s="136"/>
      <c r="L25" s="155"/>
      <c r="M25" s="136"/>
      <c r="N25" s="160"/>
      <c r="O25" s="139"/>
      <c r="P25" s="217"/>
      <c r="Q25" s="139"/>
      <c r="R25" s="217"/>
      <c r="S25" s="143"/>
      <c r="Y25" s="328"/>
      <c r="Z25" s="328"/>
      <c r="AA25" s="328" t="s">
        <v>139</v>
      </c>
      <c r="AB25" s="336">
        <v>3</v>
      </c>
      <c r="AC25" s="336">
        <v>2</v>
      </c>
      <c r="AD25" s="336">
        <v>1</v>
      </c>
      <c r="AE25" s="336">
        <v>0</v>
      </c>
      <c r="AF25" s="336">
        <v>0</v>
      </c>
      <c r="AG25" s="336">
        <v>0</v>
      </c>
      <c r="AH25" s="336">
        <v>0</v>
      </c>
      <c r="AI25"/>
      <c r="AJ25"/>
      <c r="AK25"/>
    </row>
    <row r="26" spans="1:37" s="34" customFormat="1" ht="9.6" customHeight="1" x14ac:dyDescent="0.25">
      <c r="A26" s="145"/>
      <c r="B26" s="308"/>
      <c r="C26" s="308"/>
      <c r="D26" s="304"/>
      <c r="E26" s="156"/>
      <c r="F26" s="323"/>
      <c r="G26" s="323"/>
      <c r="H26" s="324"/>
      <c r="I26" s="323"/>
      <c r="J26" s="157"/>
      <c r="K26" s="149" t="s">
        <v>0</v>
      </c>
      <c r="L26" s="158"/>
      <c r="M26" s="151" t="str">
        <f>UPPER(IF(OR(L26="a",L26="as"),K24,IF(OR(L26="b",L26="bs"),K28,)))</f>
        <v/>
      </c>
      <c r="N26" s="159"/>
      <c r="O26" s="139"/>
      <c r="P26" s="217"/>
      <c r="Q26" s="139"/>
      <c r="R26" s="217"/>
      <c r="S26" s="143"/>
      <c r="Y26"/>
      <c r="Z26"/>
      <c r="AA26"/>
      <c r="AB26"/>
      <c r="AC26"/>
      <c r="AD26"/>
      <c r="AE26"/>
      <c r="AF26"/>
      <c r="AG26"/>
      <c r="AH26"/>
      <c r="AI26"/>
      <c r="AJ26"/>
      <c r="AK26"/>
    </row>
    <row r="27" spans="1:37" s="34" customFormat="1" ht="9.6" customHeight="1" x14ac:dyDescent="0.25">
      <c r="A27" s="145">
        <v>11</v>
      </c>
      <c r="B27" s="271" t="str">
        <f>IF($E27="","",VLOOKUP($E27,'Lány 5B ELO'!$A$7:$O$48,14))</f>
        <v/>
      </c>
      <c r="C27" s="271" t="str">
        <f>IF($E27="","",VLOOKUP($E27,'Lány 5B ELO'!$A$7:$O$48,15))</f>
        <v/>
      </c>
      <c r="D27" s="295" t="str">
        <f>IF($E27="","",VLOOKUP($E27,'Lány 5B ELO'!$A$7:$O$48,5))</f>
        <v/>
      </c>
      <c r="E27" s="134"/>
      <c r="F27" s="322" t="str">
        <f>UPPER(IF($E27="","",VLOOKUP($E27,'Lány 5B ELO'!$A$7:$O$48,2)))</f>
        <v/>
      </c>
      <c r="G27" s="322" t="str">
        <f>IF($E27="","",VLOOKUP($E27,'Lány 5B ELO'!$A$7:$O$48,3))</f>
        <v/>
      </c>
      <c r="H27" s="322"/>
      <c r="I27" s="322" t="str">
        <f>IF($E27="","",VLOOKUP($E27,'Lány 5B ELO'!$A$7:$O$48,4))</f>
        <v/>
      </c>
      <c r="J27" s="137"/>
      <c r="K27" s="136"/>
      <c r="L27" s="161"/>
      <c r="M27" s="136"/>
      <c r="N27" s="162"/>
      <c r="O27" s="139"/>
      <c r="P27" s="217"/>
      <c r="Q27" s="139"/>
      <c r="R27" s="217"/>
      <c r="S27" s="143"/>
      <c r="Y27"/>
      <c r="Z27"/>
      <c r="AA27"/>
      <c r="AB27"/>
      <c r="AC27"/>
      <c r="AD27"/>
      <c r="AE27"/>
      <c r="AF27"/>
      <c r="AG27"/>
      <c r="AH27"/>
      <c r="AI27"/>
      <c r="AJ27"/>
      <c r="AK27"/>
    </row>
    <row r="28" spans="1:37" s="34" customFormat="1" ht="9.6" customHeight="1" x14ac:dyDescent="0.25">
      <c r="A28" s="170"/>
      <c r="B28" s="308"/>
      <c r="C28" s="308"/>
      <c r="D28" s="304"/>
      <c r="E28" s="156"/>
      <c r="F28" s="323"/>
      <c r="G28" s="323"/>
      <c r="H28" s="324"/>
      <c r="I28" s="325" t="s">
        <v>0</v>
      </c>
      <c r="J28" s="150"/>
      <c r="K28" s="151" t="str">
        <f>UPPER(IF(OR(J28="a",J28="as"),F27,IF(OR(J28="b",J28="bs"),F29,)))</f>
        <v/>
      </c>
      <c r="L28" s="163"/>
      <c r="M28" s="136"/>
      <c r="N28" s="162"/>
      <c r="O28" s="139"/>
      <c r="P28" s="217"/>
      <c r="Q28" s="139"/>
      <c r="R28" s="217"/>
      <c r="S28" s="143"/>
    </row>
    <row r="29" spans="1:37" s="34" customFormat="1" ht="9.6" customHeight="1" x14ac:dyDescent="0.25">
      <c r="A29" s="145">
        <v>12</v>
      </c>
      <c r="B29" s="271" t="str">
        <f>IF($E29="","",VLOOKUP($E29,'Lány 5B ELO'!$A$7:$O$48,14))</f>
        <v/>
      </c>
      <c r="C29" s="271" t="str">
        <f>IF($E29="","",VLOOKUP($E29,'Lány 5B ELO'!$A$7:$O$48,15))</f>
        <v/>
      </c>
      <c r="D29" s="295" t="str">
        <f>IF($E29="","",VLOOKUP($E29,'Lány 5B ELO'!$A$7:$O$48,5))</f>
        <v/>
      </c>
      <c r="E29" s="134"/>
      <c r="F29" s="322" t="str">
        <f>UPPER(IF($E29="","",VLOOKUP($E29,'Lány 5B ELO'!$A$7:$O$48,2)))</f>
        <v/>
      </c>
      <c r="G29" s="322" t="str">
        <f>IF($E29="","",VLOOKUP($E29,'Lány 5B ELO'!$A$7:$O$48,3))</f>
        <v/>
      </c>
      <c r="H29" s="322"/>
      <c r="I29" s="322" t="str">
        <f>IF($E29="","",VLOOKUP($E29,'Lány 5B ELO'!$A$7:$O$48,4))</f>
        <v/>
      </c>
      <c r="J29" s="164"/>
      <c r="K29" s="136"/>
      <c r="L29" s="136"/>
      <c r="M29" s="136"/>
      <c r="N29" s="162"/>
      <c r="O29" s="139"/>
      <c r="P29" s="217"/>
      <c r="Q29" s="139"/>
      <c r="R29" s="217"/>
      <c r="S29" s="143"/>
    </row>
    <row r="30" spans="1:37" s="34" customFormat="1" ht="9.6" customHeight="1" x14ac:dyDescent="0.25">
      <c r="A30" s="145"/>
      <c r="B30" s="308"/>
      <c r="C30" s="308"/>
      <c r="D30" s="304"/>
      <c r="E30" s="156"/>
      <c r="F30" s="323"/>
      <c r="G30" s="323"/>
      <c r="H30" s="324"/>
      <c r="I30" s="323"/>
      <c r="J30" s="157"/>
      <c r="K30" s="136"/>
      <c r="L30" s="136"/>
      <c r="M30" s="149" t="s">
        <v>0</v>
      </c>
      <c r="N30" s="158"/>
      <c r="O30" s="151" t="str">
        <f>UPPER(IF(OR(N30="a",N30="as"),M26,IF(OR(N30="b",N30="bs"),M34,)))</f>
        <v/>
      </c>
      <c r="P30" s="219"/>
      <c r="Q30" s="139"/>
      <c r="R30" s="217"/>
      <c r="S30" s="143"/>
    </row>
    <row r="31" spans="1:37" s="34" customFormat="1" ht="9.6" customHeight="1" x14ac:dyDescent="0.25">
      <c r="A31" s="145">
        <v>13</v>
      </c>
      <c r="B31" s="271" t="str">
        <f>IF($E31="","",VLOOKUP($E31,'Lány 5B ELO'!$A$7:$O$48,14))</f>
        <v/>
      </c>
      <c r="C31" s="271" t="str">
        <f>IF($E31="","",VLOOKUP($E31,'Lány 5B ELO'!$A$7:$O$48,15))</f>
        <v/>
      </c>
      <c r="D31" s="295" t="str">
        <f>IF($E31="","",VLOOKUP($E31,'Lány 5B ELO'!$A$7:$O$48,5))</f>
        <v/>
      </c>
      <c r="E31" s="134"/>
      <c r="F31" s="322" t="str">
        <f>UPPER(IF($E31="","",VLOOKUP($E31,'Lány 5B ELO'!$A$7:$O$48,2)))</f>
        <v/>
      </c>
      <c r="G31" s="322" t="str">
        <f>IF($E31="","",VLOOKUP($E31,'Lány 5B ELO'!$A$7:$O$48,3))</f>
        <v/>
      </c>
      <c r="H31" s="322"/>
      <c r="I31" s="322" t="str">
        <f>IF($E31="","",VLOOKUP($E31,'Lány 5B ELO'!$A$7:$O$48,4))</f>
        <v/>
      </c>
      <c r="J31" s="166"/>
      <c r="K31" s="136"/>
      <c r="L31" s="136"/>
      <c r="M31" s="136"/>
      <c r="N31" s="162"/>
      <c r="O31" s="136"/>
      <c r="P31" s="140"/>
      <c r="Q31" s="139"/>
      <c r="R31" s="217"/>
      <c r="S31" s="143"/>
    </row>
    <row r="32" spans="1:37" s="34" customFormat="1" ht="9.6" customHeight="1" x14ac:dyDescent="0.25">
      <c r="A32" s="145"/>
      <c r="B32" s="308"/>
      <c r="C32" s="308"/>
      <c r="D32" s="304"/>
      <c r="E32" s="156"/>
      <c r="F32" s="323"/>
      <c r="G32" s="323"/>
      <c r="H32" s="324"/>
      <c r="I32" s="325" t="s">
        <v>0</v>
      </c>
      <c r="J32" s="150"/>
      <c r="K32" s="151" t="str">
        <f>UPPER(IF(OR(J32="a",J32="as"),F31,IF(OR(J32="b",J32="bs"),F33,)))</f>
        <v/>
      </c>
      <c r="L32" s="151"/>
      <c r="M32" s="136"/>
      <c r="N32" s="162"/>
      <c r="O32" s="139"/>
      <c r="P32" s="140"/>
      <c r="Q32" s="139"/>
      <c r="R32" s="217"/>
      <c r="S32" s="143"/>
    </row>
    <row r="33" spans="1:19" s="34" customFormat="1" ht="9.6" customHeight="1" x14ac:dyDescent="0.25">
      <c r="A33" s="145">
        <v>14</v>
      </c>
      <c r="B33" s="271" t="str">
        <f>IF($E33="","",VLOOKUP($E33,'Lány 5B ELO'!$A$7:$O$48,14))</f>
        <v/>
      </c>
      <c r="C33" s="271" t="str">
        <f>IF($E33="","",VLOOKUP($E33,'Lány 5B ELO'!$A$7:$O$48,15))</f>
        <v/>
      </c>
      <c r="D33" s="295" t="str">
        <f>IF($E33="","",VLOOKUP($E33,'Lány 5B ELO'!$A$7:$O$48,5))</f>
        <v/>
      </c>
      <c r="E33" s="134"/>
      <c r="F33" s="322" t="str">
        <f>UPPER(IF($E33="","",VLOOKUP($E33,'Lány 5B ELO'!$A$7:$O$48,2)))</f>
        <v/>
      </c>
      <c r="G33" s="322" t="str">
        <f>IF($E33="","",VLOOKUP($E33,'Lány 5B ELO'!$A$7:$O$48,3))</f>
        <v/>
      </c>
      <c r="H33" s="322"/>
      <c r="I33" s="322" t="str">
        <f>IF($E33="","",VLOOKUP($E33,'Lány 5B ELO'!$A$7:$O$48,4))</f>
        <v/>
      </c>
      <c r="J33" s="154"/>
      <c r="K33" s="136"/>
      <c r="L33" s="155"/>
      <c r="M33" s="136"/>
      <c r="N33" s="162"/>
      <c r="O33" s="139"/>
      <c r="P33" s="140"/>
      <c r="Q33" s="139"/>
      <c r="R33" s="217"/>
      <c r="S33" s="143"/>
    </row>
    <row r="34" spans="1:19" s="34" customFormat="1" ht="9.6" customHeight="1" x14ac:dyDescent="0.25">
      <c r="A34" s="145"/>
      <c r="B34" s="308"/>
      <c r="C34" s="308"/>
      <c r="D34" s="304"/>
      <c r="E34" s="156"/>
      <c r="F34" s="323"/>
      <c r="G34" s="323"/>
      <c r="H34" s="324"/>
      <c r="I34" s="323"/>
      <c r="J34" s="157"/>
      <c r="K34" s="149" t="s">
        <v>0</v>
      </c>
      <c r="L34" s="158"/>
      <c r="M34" s="151" t="str">
        <f>UPPER(IF(OR(L34="a",L34="as"),K32,IF(OR(L34="b",L34="bs"),K36,)))</f>
        <v/>
      </c>
      <c r="N34" s="168"/>
      <c r="O34" s="139"/>
      <c r="P34" s="140"/>
      <c r="Q34" s="139"/>
      <c r="R34" s="217"/>
      <c r="S34" s="143"/>
    </row>
    <row r="35" spans="1:19" s="34" customFormat="1" ht="9.6" customHeight="1" x14ac:dyDescent="0.25">
      <c r="A35" s="145">
        <v>15</v>
      </c>
      <c r="B35" s="271" t="str">
        <f>IF($E35="","",VLOOKUP($E35,'Lány 5B ELO'!$A$7:$O$48,14))</f>
        <v/>
      </c>
      <c r="C35" s="271" t="str">
        <f>IF($E35="","",VLOOKUP($E35,'Lány 5B ELO'!$A$7:$O$48,15))</f>
        <v/>
      </c>
      <c r="D35" s="295" t="str">
        <f>IF($E35="","",VLOOKUP($E35,'Lány 5B ELO'!$A$7:$O$48,5))</f>
        <v/>
      </c>
      <c r="E35" s="134"/>
      <c r="F35" s="322" t="str">
        <f>UPPER(IF($E35="","",VLOOKUP($E35,'Lány 5B ELO'!$A$7:$O$48,2)))</f>
        <v/>
      </c>
      <c r="G35" s="322" t="str">
        <f>IF($E35="","",VLOOKUP($E35,'Lány 5B ELO'!$A$7:$O$48,3))</f>
        <v/>
      </c>
      <c r="H35" s="322"/>
      <c r="I35" s="322" t="str">
        <f>IF($E35="","",VLOOKUP($E35,'Lány 5B ELO'!$A$7:$O$48,4))</f>
        <v/>
      </c>
      <c r="J35" s="137"/>
      <c r="K35" s="136"/>
      <c r="L35" s="161"/>
      <c r="M35" s="136"/>
      <c r="N35" s="160"/>
      <c r="O35" s="139"/>
      <c r="P35" s="140"/>
      <c r="Q35" s="139"/>
      <c r="R35" s="217"/>
      <c r="S35" s="143"/>
    </row>
    <row r="36" spans="1:19" s="34" customFormat="1" ht="9.6" customHeight="1" x14ac:dyDescent="0.25">
      <c r="A36" s="145"/>
      <c r="B36" s="308"/>
      <c r="C36" s="308"/>
      <c r="D36" s="304"/>
      <c r="E36" s="146"/>
      <c r="F36" s="147"/>
      <c r="G36" s="147"/>
      <c r="H36" s="148"/>
      <c r="I36" s="149" t="s">
        <v>0</v>
      </c>
      <c r="J36" s="150"/>
      <c r="K36" s="151" t="str">
        <f>UPPER(IF(OR(J36="a",J36="as"),F35,IF(OR(J36="b",J36="bs"),F37,)))</f>
        <v/>
      </c>
      <c r="L36" s="163"/>
      <c r="M36" s="136"/>
      <c r="N36" s="160"/>
      <c r="O36" s="139"/>
      <c r="P36" s="140"/>
      <c r="Q36" s="139"/>
      <c r="R36" s="217"/>
      <c r="S36" s="143"/>
    </row>
    <row r="37" spans="1:19" s="34" customFormat="1" ht="9.6" customHeight="1" x14ac:dyDescent="0.25">
      <c r="A37" s="133">
        <v>16</v>
      </c>
      <c r="B37" s="271" t="str">
        <f>IF($E37="","",VLOOKUP($E37,'Lány 5B ELO'!$A$7:$O$48,14))</f>
        <v/>
      </c>
      <c r="C37" s="271" t="str">
        <f>IF($E37="","",VLOOKUP($E37,'Lány 5B ELO'!$A$7:$O$48,15))</f>
        <v/>
      </c>
      <c r="D37" s="295" t="str">
        <f>IF($E37="","",VLOOKUP($E37,'Lány 5B ELO'!$A$7:$O$48,5))</f>
        <v/>
      </c>
      <c r="E37" s="134"/>
      <c r="F37" s="135" t="str">
        <f>UPPER(IF($E37="","",VLOOKUP($E37,'Lány 5B ELO'!$A$7:$O$48,2)))</f>
        <v/>
      </c>
      <c r="G37" s="135" t="str">
        <f>IF($E37="","",VLOOKUP($E37,'Lány 5B ELO'!$A$7:$O$48,3))</f>
        <v/>
      </c>
      <c r="H37" s="135"/>
      <c r="I37" s="135" t="str">
        <f>IF($E37="","",VLOOKUP($E37,'Lány 5B ELO'!$A$7:$O$48,4))</f>
        <v/>
      </c>
      <c r="J37" s="164"/>
      <c r="K37" s="136"/>
      <c r="L37" s="136"/>
      <c r="M37" s="136"/>
      <c r="N37" s="160"/>
      <c r="O37" s="140"/>
      <c r="P37" s="140"/>
      <c r="Q37" s="139"/>
      <c r="R37" s="217"/>
      <c r="S37" s="143"/>
    </row>
    <row r="38" spans="1:19" s="34" customFormat="1" ht="9.6" customHeight="1" x14ac:dyDescent="0.25">
      <c r="A38" s="145"/>
      <c r="B38" s="308"/>
      <c r="C38" s="308"/>
      <c r="D38" s="304"/>
      <c r="E38" s="146"/>
      <c r="F38" s="147"/>
      <c r="G38" s="147"/>
      <c r="H38" s="148"/>
      <c r="I38" s="147"/>
      <c r="J38" s="157"/>
      <c r="K38" s="136"/>
      <c r="L38" s="136"/>
      <c r="M38" s="136"/>
      <c r="N38" s="160"/>
      <c r="O38" s="316" t="s">
        <v>118</v>
      </c>
      <c r="P38" s="221"/>
      <c r="Q38" s="151" t="str">
        <f>UPPER(IF(OR(P39="a",P39="as"),Q22,IF(OR(P39="b",P39="bs"),Q54,)))</f>
        <v/>
      </c>
      <c r="R38" s="222"/>
      <c r="S38" s="143"/>
    </row>
    <row r="39" spans="1:19" s="34" customFormat="1" ht="9.6" customHeight="1" x14ac:dyDescent="0.25">
      <c r="A39" s="133">
        <v>17</v>
      </c>
      <c r="B39" s="271" t="str">
        <f>IF($E39="","",VLOOKUP($E39,'Lány 5B ELO'!$A$7:$O$48,14))</f>
        <v/>
      </c>
      <c r="C39" s="271" t="str">
        <f>IF($E39="","",VLOOKUP($E39,'Lány 5B ELO'!$A$7:$O$48,15))</f>
        <v/>
      </c>
      <c r="D39" s="295" t="str">
        <f>IF($E39="","",VLOOKUP($E39,'Lány 5B ELO'!$A$7:$O$48,5))</f>
        <v/>
      </c>
      <c r="E39" s="134"/>
      <c r="F39" s="135" t="str">
        <f>UPPER(IF($E39="","",VLOOKUP($E39,'Lány 5B ELO'!$A$7:$O$48,2)))</f>
        <v/>
      </c>
      <c r="G39" s="135" t="str">
        <f>IF($E39="","",VLOOKUP($E39,'Lány 5B ELO'!$A$7:$O$48,3))</f>
        <v/>
      </c>
      <c r="H39" s="135"/>
      <c r="I39" s="135" t="str">
        <f>IF($E39="","",VLOOKUP($E39,'Lány 5B ELO'!$A$7:$O$48,4))</f>
        <v/>
      </c>
      <c r="J39" s="137"/>
      <c r="K39" s="136"/>
      <c r="L39" s="136"/>
      <c r="M39" s="136"/>
      <c r="N39" s="160"/>
      <c r="O39" s="149" t="s">
        <v>0</v>
      </c>
      <c r="P39" s="223"/>
      <c r="Q39" s="136"/>
      <c r="R39" s="217"/>
      <c r="S39" s="143"/>
    </row>
    <row r="40" spans="1:19" s="34" customFormat="1" ht="9.6" customHeight="1" x14ac:dyDescent="0.25">
      <c r="A40" s="145"/>
      <c r="B40" s="308"/>
      <c r="C40" s="308"/>
      <c r="D40" s="304"/>
      <c r="E40" s="146"/>
      <c r="F40" s="147"/>
      <c r="G40" s="147"/>
      <c r="H40" s="148"/>
      <c r="I40" s="149" t="s">
        <v>0</v>
      </c>
      <c r="J40" s="150"/>
      <c r="K40" s="151" t="str">
        <f>UPPER(IF(OR(J40="a",J40="as"),F39,IF(OR(J40="b",J40="bs"),F41,)))</f>
        <v/>
      </c>
      <c r="L40" s="151"/>
      <c r="M40" s="136"/>
      <c r="N40" s="160"/>
      <c r="O40" s="139"/>
      <c r="P40" s="140"/>
      <c r="Q40" s="139"/>
      <c r="R40" s="217"/>
      <c r="S40" s="143"/>
    </row>
    <row r="41" spans="1:19" s="34" customFormat="1" ht="9.6" customHeight="1" x14ac:dyDescent="0.25">
      <c r="A41" s="145">
        <v>18</v>
      </c>
      <c r="B41" s="271" t="str">
        <f>IF($E41="","",VLOOKUP($E41,'Lány 5B ELO'!$A$7:$O$48,14))</f>
        <v/>
      </c>
      <c r="C41" s="271" t="str">
        <f>IF($E41="","",VLOOKUP($E41,'Lány 5B ELO'!$A$7:$O$48,15))</f>
        <v/>
      </c>
      <c r="D41" s="295" t="str">
        <f>IF($E41="","",VLOOKUP($E41,'Lány 5B ELO'!$A$7:$O$48,5))</f>
        <v/>
      </c>
      <c r="E41" s="134"/>
      <c r="F41" s="322" t="str">
        <f>UPPER(IF($E41="","",VLOOKUP($E41,'Lány 5B ELO'!$A$7:$O$48,2)))</f>
        <v/>
      </c>
      <c r="G41" s="322" t="str">
        <f>IF($E41="","",VLOOKUP($E41,'Lány 5B ELO'!$A$7:$O$48,3))</f>
        <v/>
      </c>
      <c r="H41" s="322"/>
      <c r="I41" s="322" t="str">
        <f>IF($E41="","",VLOOKUP($E41,'Lány 5B ELO'!$A$7:$O$48,4))</f>
        <v/>
      </c>
      <c r="J41" s="154"/>
      <c r="K41" s="136"/>
      <c r="L41" s="155"/>
      <c r="M41" s="136"/>
      <c r="N41" s="160"/>
      <c r="O41" s="139"/>
      <c r="P41" s="140"/>
      <c r="Q41" s="401" t="str">
        <f>IF(Y3="","",CONCATENATE(AB1," pont"))</f>
        <v/>
      </c>
      <c r="R41" s="402"/>
      <c r="S41" s="143"/>
    </row>
    <row r="42" spans="1:19" s="34" customFormat="1" ht="9.6" customHeight="1" x14ac:dyDescent="0.25">
      <c r="A42" s="145"/>
      <c r="B42" s="308"/>
      <c r="C42" s="308"/>
      <c r="D42" s="304"/>
      <c r="E42" s="156"/>
      <c r="F42" s="323"/>
      <c r="G42" s="323"/>
      <c r="H42" s="324"/>
      <c r="I42" s="323"/>
      <c r="J42" s="157"/>
      <c r="K42" s="149" t="s">
        <v>0</v>
      </c>
      <c r="L42" s="158"/>
      <c r="M42" s="151" t="str">
        <f>UPPER(IF(OR(L42="a",L42="as"),K40,IF(OR(L42="b",L42="bs"),K44,)))</f>
        <v/>
      </c>
      <c r="N42" s="159"/>
      <c r="O42" s="139"/>
      <c r="P42" s="140"/>
      <c r="Q42" s="139"/>
      <c r="R42" s="217"/>
      <c r="S42" s="143"/>
    </row>
    <row r="43" spans="1:19" s="34" customFormat="1" ht="9.6" customHeight="1" x14ac:dyDescent="0.25">
      <c r="A43" s="145">
        <v>19</v>
      </c>
      <c r="B43" s="271" t="str">
        <f>IF($E43="","",VLOOKUP($E43,'Lány 5B ELO'!$A$7:$O$48,14))</f>
        <v/>
      </c>
      <c r="C43" s="271" t="str">
        <f>IF($E43="","",VLOOKUP($E43,'Lány 5B ELO'!$A$7:$O$48,15))</f>
        <v/>
      </c>
      <c r="D43" s="295" t="str">
        <f>IF($E43="","",VLOOKUP($E43,'Lány 5B ELO'!$A$7:$O$48,5))</f>
        <v/>
      </c>
      <c r="E43" s="134"/>
      <c r="F43" s="322" t="str">
        <f>UPPER(IF($E43="","",VLOOKUP($E43,'Lány 5B ELO'!$A$7:$O$48,2)))</f>
        <v/>
      </c>
      <c r="G43" s="322" t="str">
        <f>IF($E43="","",VLOOKUP($E43,'Lány 5B ELO'!$A$7:$O$48,3))</f>
        <v/>
      </c>
      <c r="H43" s="322"/>
      <c r="I43" s="322" t="str">
        <f>IF($E43="","",VLOOKUP($E43,'Lány 5B ELO'!$A$7:$O$48,4))</f>
        <v/>
      </c>
      <c r="J43" s="137"/>
      <c r="K43" s="136"/>
      <c r="L43" s="161"/>
      <c r="M43" s="136"/>
      <c r="N43" s="162"/>
      <c r="O43" s="139"/>
      <c r="P43" s="140"/>
      <c r="Q43" s="139"/>
      <c r="R43" s="217"/>
      <c r="S43" s="143"/>
    </row>
    <row r="44" spans="1:19" s="34" customFormat="1" ht="9.6" customHeight="1" x14ac:dyDescent="0.25">
      <c r="A44" s="145"/>
      <c r="B44" s="308"/>
      <c r="C44" s="308"/>
      <c r="D44" s="304"/>
      <c r="E44" s="156"/>
      <c r="F44" s="323"/>
      <c r="G44" s="323"/>
      <c r="H44" s="324"/>
      <c r="I44" s="325" t="s">
        <v>0</v>
      </c>
      <c r="J44" s="150"/>
      <c r="K44" s="151" t="str">
        <f>UPPER(IF(OR(J44="a",J44="as"),F43,IF(OR(J44="b",J44="bs"),F45,)))</f>
        <v/>
      </c>
      <c r="L44" s="163"/>
      <c r="M44" s="136"/>
      <c r="N44" s="162"/>
      <c r="O44" s="139"/>
      <c r="P44" s="140"/>
      <c r="Q44" s="139"/>
      <c r="R44" s="217"/>
      <c r="S44" s="143"/>
    </row>
    <row r="45" spans="1:19" s="34" customFormat="1" ht="9.6" customHeight="1" x14ac:dyDescent="0.25">
      <c r="A45" s="145">
        <v>20</v>
      </c>
      <c r="B45" s="271" t="str">
        <f>IF($E45="","",VLOOKUP($E45,'Lány 5B ELO'!$A$7:$O$48,14))</f>
        <v/>
      </c>
      <c r="C45" s="271" t="str">
        <f>IF($E45="","",VLOOKUP($E45,'Lány 5B ELO'!$A$7:$O$48,15))</f>
        <v/>
      </c>
      <c r="D45" s="295" t="str">
        <f>IF($E45="","",VLOOKUP($E45,'Lány 5B ELO'!$A$7:$O$48,5))</f>
        <v/>
      </c>
      <c r="E45" s="134"/>
      <c r="F45" s="322" t="str">
        <f>UPPER(IF($E45="","",VLOOKUP($E45,'Lány 5B ELO'!$A$7:$O$48,2)))</f>
        <v/>
      </c>
      <c r="G45" s="322" t="str">
        <f>IF($E45="","",VLOOKUP($E45,'Lány 5B ELO'!$A$7:$O$48,3))</f>
        <v/>
      </c>
      <c r="H45" s="322"/>
      <c r="I45" s="322" t="str">
        <f>IF($E45="","",VLOOKUP($E45,'Lány 5B ELO'!$A$7:$O$48,4))</f>
        <v/>
      </c>
      <c r="J45" s="164"/>
      <c r="K45" s="136"/>
      <c r="L45" s="136"/>
      <c r="M45" s="136"/>
      <c r="N45" s="162"/>
      <c r="O45" s="139"/>
      <c r="P45" s="140"/>
      <c r="Q45" s="139"/>
      <c r="R45" s="217"/>
      <c r="S45" s="143"/>
    </row>
    <row r="46" spans="1:19" s="34" customFormat="1" ht="9.6" customHeight="1" x14ac:dyDescent="0.25">
      <c r="A46" s="145"/>
      <c r="B46" s="308"/>
      <c r="C46" s="308"/>
      <c r="D46" s="304"/>
      <c r="E46" s="156"/>
      <c r="F46" s="323"/>
      <c r="G46" s="323"/>
      <c r="H46" s="324"/>
      <c r="I46" s="323"/>
      <c r="J46" s="157"/>
      <c r="K46" s="136"/>
      <c r="L46" s="136"/>
      <c r="M46" s="149" t="s">
        <v>0</v>
      </c>
      <c r="N46" s="158"/>
      <c r="O46" s="151" t="str">
        <f>UPPER(IF(OR(N46="a",N46="as"),M42,IF(OR(N46="b",N46="bs"),M50,)))</f>
        <v/>
      </c>
      <c r="P46" s="218"/>
      <c r="Q46" s="139"/>
      <c r="R46" s="217"/>
      <c r="S46" s="143"/>
    </row>
    <row r="47" spans="1:19" s="34" customFormat="1" ht="9.6" customHeight="1" x14ac:dyDescent="0.25">
      <c r="A47" s="145">
        <v>21</v>
      </c>
      <c r="B47" s="271" t="str">
        <f>IF($E47="","",VLOOKUP($E47,'Lány 5B ELO'!$A$7:$O$48,14))</f>
        <v/>
      </c>
      <c r="C47" s="271" t="str">
        <f>IF($E47="","",VLOOKUP($E47,'Lány 5B ELO'!$A$7:$O$48,15))</f>
        <v/>
      </c>
      <c r="D47" s="295" t="str">
        <f>IF($E47="","",VLOOKUP($E47,'Lány 5B ELO'!$A$7:$O$48,5))</f>
        <v/>
      </c>
      <c r="E47" s="134"/>
      <c r="F47" s="322" t="str">
        <f>UPPER(IF($E47="","",VLOOKUP($E47,'Lány 5B ELO'!$A$7:$O$48,2)))</f>
        <v/>
      </c>
      <c r="G47" s="322" t="str">
        <f>IF($E47="","",VLOOKUP($E47,'Lány 5B ELO'!$A$7:$O$48,3))</f>
        <v/>
      </c>
      <c r="H47" s="322"/>
      <c r="I47" s="322" t="str">
        <f>IF($E47="","",VLOOKUP($E47,'Lány 5B ELO'!$A$7:$O$48,4))</f>
        <v/>
      </c>
      <c r="J47" s="166"/>
      <c r="K47" s="136"/>
      <c r="L47" s="136"/>
      <c r="M47" s="136"/>
      <c r="N47" s="162"/>
      <c r="O47" s="136"/>
      <c r="P47" s="217"/>
      <c r="Q47" s="139"/>
      <c r="R47" s="217"/>
      <c r="S47" s="143"/>
    </row>
    <row r="48" spans="1:19" s="34" customFormat="1" ht="9.6" customHeight="1" x14ac:dyDescent="0.25">
      <c r="A48" s="145"/>
      <c r="B48" s="308"/>
      <c r="C48" s="308"/>
      <c r="D48" s="304"/>
      <c r="E48" s="156"/>
      <c r="F48" s="323"/>
      <c r="G48" s="323"/>
      <c r="H48" s="324"/>
      <c r="I48" s="325" t="s">
        <v>0</v>
      </c>
      <c r="J48" s="150"/>
      <c r="K48" s="151" t="str">
        <f>UPPER(IF(OR(J48="a",J48="as"),F47,IF(OR(J48="b",J48="bs"),F49,)))</f>
        <v/>
      </c>
      <c r="L48" s="151"/>
      <c r="M48" s="136"/>
      <c r="N48" s="162"/>
      <c r="O48" s="139"/>
      <c r="P48" s="217"/>
      <c r="Q48" s="139"/>
      <c r="R48" s="217"/>
      <c r="S48" s="143"/>
    </row>
    <row r="49" spans="1:19" s="34" customFormat="1" ht="9.6" customHeight="1" x14ac:dyDescent="0.25">
      <c r="A49" s="145">
        <v>22</v>
      </c>
      <c r="B49" s="271" t="str">
        <f>IF($E49="","",VLOOKUP($E49,'Lány 5B ELO'!$A$7:$O$48,14))</f>
        <v/>
      </c>
      <c r="C49" s="271" t="str">
        <f>IF($E49="","",VLOOKUP($E49,'Lány 5B ELO'!$A$7:$O$48,15))</f>
        <v/>
      </c>
      <c r="D49" s="295" t="str">
        <f>IF($E49="","",VLOOKUP($E49,'Lány 5B ELO'!$A$7:$O$48,5))</f>
        <v/>
      </c>
      <c r="E49" s="134"/>
      <c r="F49" s="322" t="str">
        <f>UPPER(IF($E49="","",VLOOKUP($E49,'Lány 5B ELO'!$A$7:$O$48,2)))</f>
        <v/>
      </c>
      <c r="G49" s="322" t="str">
        <f>IF($E49="","",VLOOKUP($E49,'Lány 5B ELO'!$A$7:$O$48,3))</f>
        <v/>
      </c>
      <c r="H49" s="322"/>
      <c r="I49" s="322" t="str">
        <f>IF($E49="","",VLOOKUP($E49,'Lány 5B ELO'!$A$7:$O$48,4))</f>
        <v/>
      </c>
      <c r="J49" s="154"/>
      <c r="K49" s="136"/>
      <c r="L49" s="155"/>
      <c r="M49" s="136"/>
      <c r="N49" s="162"/>
      <c r="O49" s="139"/>
      <c r="P49" s="217"/>
      <c r="Q49" s="139"/>
      <c r="R49" s="217"/>
      <c r="S49" s="143"/>
    </row>
    <row r="50" spans="1:19" s="34" customFormat="1" ht="9.6" customHeight="1" x14ac:dyDescent="0.25">
      <c r="A50" s="145"/>
      <c r="B50" s="308"/>
      <c r="C50" s="308"/>
      <c r="D50" s="304"/>
      <c r="E50" s="156"/>
      <c r="F50" s="323"/>
      <c r="G50" s="323"/>
      <c r="H50" s="324"/>
      <c r="I50" s="323"/>
      <c r="J50" s="157"/>
      <c r="K50" s="149" t="s">
        <v>0</v>
      </c>
      <c r="L50" s="158"/>
      <c r="M50" s="151" t="str">
        <f>UPPER(IF(OR(L50="a",L50="as"),K48,IF(OR(L50="b",L50="bs"),K52,)))</f>
        <v/>
      </c>
      <c r="N50" s="168"/>
      <c r="O50" s="139"/>
      <c r="P50" s="217"/>
      <c r="Q50" s="139"/>
      <c r="R50" s="217"/>
      <c r="S50" s="143"/>
    </row>
    <row r="51" spans="1:19" s="34" customFormat="1" ht="9.6" customHeight="1" x14ac:dyDescent="0.25">
      <c r="A51" s="145">
        <v>23</v>
      </c>
      <c r="B51" s="271" t="str">
        <f>IF($E51="","",VLOOKUP($E51,'Lány 5B ELO'!$A$7:$O$48,14))</f>
        <v/>
      </c>
      <c r="C51" s="271" t="str">
        <f>IF($E51="","",VLOOKUP($E51,'Lány 5B ELO'!$A$7:$O$48,15))</f>
        <v/>
      </c>
      <c r="D51" s="295" t="str">
        <f>IF($E51="","",VLOOKUP($E51,'Lány 5B ELO'!$A$7:$O$48,5))</f>
        <v/>
      </c>
      <c r="E51" s="134"/>
      <c r="F51" s="322" t="str">
        <f>UPPER(IF($E51="","",VLOOKUP($E51,'Lány 5B ELO'!$A$7:$O$48,2)))</f>
        <v/>
      </c>
      <c r="G51" s="322" t="str">
        <f>IF($E51="","",VLOOKUP($E51,'Lány 5B ELO'!$A$7:$O$48,3))</f>
        <v/>
      </c>
      <c r="H51" s="322"/>
      <c r="I51" s="322" t="str">
        <f>IF($E51="","",VLOOKUP($E51,'Lány 5B ELO'!$A$7:$O$48,4))</f>
        <v/>
      </c>
      <c r="J51" s="137"/>
      <c r="K51" s="136"/>
      <c r="L51" s="161"/>
      <c r="M51" s="136"/>
      <c r="N51" s="160"/>
      <c r="O51" s="139"/>
      <c r="P51" s="217"/>
      <c r="Q51" s="139"/>
      <c r="R51" s="217"/>
      <c r="S51" s="143"/>
    </row>
    <row r="52" spans="1:19" s="34" customFormat="1" ht="9.6" customHeight="1" x14ac:dyDescent="0.25">
      <c r="A52" s="145"/>
      <c r="B52" s="308"/>
      <c r="C52" s="308"/>
      <c r="D52" s="304"/>
      <c r="E52" s="146"/>
      <c r="F52" s="147"/>
      <c r="G52" s="147"/>
      <c r="H52" s="148"/>
      <c r="I52" s="149" t="s">
        <v>0</v>
      </c>
      <c r="J52" s="150"/>
      <c r="K52" s="151" t="str">
        <f>UPPER(IF(OR(J52="a",J52="as"),F51,IF(OR(J52="b",J52="bs"),F53,)))</f>
        <v/>
      </c>
      <c r="L52" s="163"/>
      <c r="M52" s="136"/>
      <c r="N52" s="160"/>
      <c r="O52" s="139"/>
      <c r="P52" s="217"/>
      <c r="Q52" s="139"/>
      <c r="R52" s="217"/>
      <c r="S52" s="143"/>
    </row>
    <row r="53" spans="1:19" s="34" customFormat="1" ht="9.6" customHeight="1" x14ac:dyDescent="0.25">
      <c r="A53" s="133">
        <v>24</v>
      </c>
      <c r="B53" s="271" t="str">
        <f>IF($E53="","",VLOOKUP($E53,'Lány 5B ELO'!$A$7:$O$48,14))</f>
        <v/>
      </c>
      <c r="C53" s="271" t="str">
        <f>IF($E53="","",VLOOKUP($E53,'Lány 5B ELO'!$A$7:$O$48,15))</f>
        <v/>
      </c>
      <c r="D53" s="295" t="str">
        <f>IF($E53="","",VLOOKUP($E53,'Lány 5B ELO'!$A$7:$O$48,5))</f>
        <v/>
      </c>
      <c r="E53" s="134"/>
      <c r="F53" s="135" t="str">
        <f>UPPER(IF($E53="","",VLOOKUP($E53,'Lány 5B ELO'!$A$7:$O$48,2)))</f>
        <v/>
      </c>
      <c r="G53" s="135" t="str">
        <f>IF($E53="","",VLOOKUP($E53,'Lány 5B ELO'!$A$7:$O$48,3))</f>
        <v/>
      </c>
      <c r="H53" s="135"/>
      <c r="I53" s="135" t="str">
        <f>IF($E53="","",VLOOKUP($E53,'Lány 5B ELO'!$A$7:$O$48,4))</f>
        <v/>
      </c>
      <c r="J53" s="164"/>
      <c r="K53" s="136"/>
      <c r="L53" s="136"/>
      <c r="M53" s="136"/>
      <c r="N53" s="160"/>
      <c r="O53" s="139"/>
      <c r="P53" s="217"/>
      <c r="Q53" s="139"/>
      <c r="R53" s="217"/>
      <c r="S53" s="143"/>
    </row>
    <row r="54" spans="1:19" s="34" customFormat="1" ht="9.6" customHeight="1" x14ac:dyDescent="0.25">
      <c r="A54" s="145"/>
      <c r="B54" s="308"/>
      <c r="C54" s="308"/>
      <c r="D54" s="304"/>
      <c r="E54" s="146"/>
      <c r="F54" s="165"/>
      <c r="G54" s="165"/>
      <c r="H54" s="169"/>
      <c r="I54" s="165"/>
      <c r="J54" s="157"/>
      <c r="K54" s="136"/>
      <c r="L54" s="136"/>
      <c r="M54" s="136"/>
      <c r="N54" s="160"/>
      <c r="O54" s="149" t="s">
        <v>0</v>
      </c>
      <c r="P54" s="158"/>
      <c r="Q54" s="151" t="str">
        <f>UPPER(IF(OR(P54="a",P54="as"),O46,IF(OR(P54="b",P54="bs"),O62,)))</f>
        <v/>
      </c>
      <c r="R54" s="219"/>
      <c r="S54" s="143"/>
    </row>
    <row r="55" spans="1:19" s="34" customFormat="1" ht="9.6" customHeight="1" x14ac:dyDescent="0.25">
      <c r="A55" s="133">
        <v>25</v>
      </c>
      <c r="B55" s="271" t="str">
        <f>IF($E55="","",VLOOKUP($E55,'Lány 5B ELO'!$A$7:$O$48,14))</f>
        <v/>
      </c>
      <c r="C55" s="271" t="str">
        <f>IF($E55="","",VLOOKUP($E55,'Lány 5B ELO'!$A$7:$O$48,15))</f>
        <v/>
      </c>
      <c r="D55" s="295" t="str">
        <f>IF($E55="","",VLOOKUP($E55,'Lány 5B ELO'!$A$7:$O$48,5))</f>
        <v/>
      </c>
      <c r="E55" s="134"/>
      <c r="F55" s="135" t="str">
        <f>UPPER(IF($E55="","",VLOOKUP($E55,'Lány 5B ELO'!$A$7:$O$48,2)))</f>
        <v/>
      </c>
      <c r="G55" s="135" t="str">
        <f>IF($E55="","",VLOOKUP($E55,'Lány 5B ELO'!$A$7:$O$48,3))</f>
        <v/>
      </c>
      <c r="H55" s="135"/>
      <c r="I55" s="135" t="str">
        <f>IF($E55="","",VLOOKUP($E55,'Lány 5B ELO'!$A$7:$O$48,4))</f>
        <v/>
      </c>
      <c r="J55" s="137"/>
      <c r="K55" s="136"/>
      <c r="L55" s="136"/>
      <c r="M55" s="136"/>
      <c r="N55" s="160"/>
      <c r="O55" s="139"/>
      <c r="P55" s="217"/>
      <c r="Q55" s="136"/>
      <c r="R55" s="140"/>
      <c r="S55" s="143"/>
    </row>
    <row r="56" spans="1:19" s="34" customFormat="1" ht="9.6" customHeight="1" x14ac:dyDescent="0.25">
      <c r="A56" s="145"/>
      <c r="B56" s="308"/>
      <c r="C56" s="308"/>
      <c r="D56" s="304"/>
      <c r="E56" s="146"/>
      <c r="F56" s="147"/>
      <c r="G56" s="147"/>
      <c r="H56" s="148"/>
      <c r="I56" s="149" t="s">
        <v>0</v>
      </c>
      <c r="J56" s="150"/>
      <c r="K56" s="151" t="str">
        <f>UPPER(IF(OR(J56="a",J56="as"),F55,IF(OR(J56="b",J56="bs"),F57,)))</f>
        <v/>
      </c>
      <c r="L56" s="151"/>
      <c r="M56" s="136"/>
      <c r="N56" s="160"/>
      <c r="O56" s="139"/>
      <c r="P56" s="217"/>
      <c r="Q56" s="139"/>
      <c r="R56" s="140"/>
      <c r="S56" s="143"/>
    </row>
    <row r="57" spans="1:19" s="34" customFormat="1" ht="9.6" customHeight="1" x14ac:dyDescent="0.25">
      <c r="A57" s="145">
        <v>26</v>
      </c>
      <c r="B57" s="271" t="str">
        <f>IF($E57="","",VLOOKUP($E57,'Lány 5B ELO'!$A$7:$O$48,14))</f>
        <v/>
      </c>
      <c r="C57" s="271" t="str">
        <f>IF($E57="","",VLOOKUP($E57,'Lány 5B ELO'!$A$7:$O$48,15))</f>
        <v/>
      </c>
      <c r="D57" s="295" t="str">
        <f>IF($E57="","",VLOOKUP($E57,'Lány 5B ELO'!$A$7:$O$48,5))</f>
        <v/>
      </c>
      <c r="E57" s="134"/>
      <c r="F57" s="322" t="str">
        <f>UPPER(IF($E57="","",VLOOKUP($E57,'Lány 5B ELO'!$A$7:$O$48,2)))</f>
        <v/>
      </c>
      <c r="G57" s="322" t="str">
        <f>IF($E57="","",VLOOKUP($E57,'Lány 5B ELO'!$A$7:$O$48,3))</f>
        <v/>
      </c>
      <c r="H57" s="322"/>
      <c r="I57" s="322" t="str">
        <f>IF($E57="","",VLOOKUP($E57,'Lány 5B ELO'!$A$7:$O$48,4))</f>
        <v/>
      </c>
      <c r="J57" s="154"/>
      <c r="K57" s="136"/>
      <c r="L57" s="155"/>
      <c r="M57" s="136"/>
      <c r="N57" s="160"/>
      <c r="O57" s="139"/>
      <c r="P57" s="217"/>
      <c r="Q57" s="139"/>
      <c r="R57" s="140"/>
      <c r="S57" s="143"/>
    </row>
    <row r="58" spans="1:19" s="34" customFormat="1" ht="9.6" customHeight="1" x14ac:dyDescent="0.25">
      <c r="A58" s="145"/>
      <c r="B58" s="308"/>
      <c r="C58" s="308"/>
      <c r="D58" s="304"/>
      <c r="E58" s="156"/>
      <c r="F58" s="323"/>
      <c r="G58" s="323"/>
      <c r="H58" s="324"/>
      <c r="I58" s="323"/>
      <c r="J58" s="157"/>
      <c r="K58" s="149" t="s">
        <v>0</v>
      </c>
      <c r="L58" s="158"/>
      <c r="M58" s="151" t="str">
        <f>UPPER(IF(OR(L58="a",L58="as"),K56,IF(OR(L58="b",L58="bs"),K60,)))</f>
        <v/>
      </c>
      <c r="N58" s="159"/>
      <c r="O58" s="139"/>
      <c r="P58" s="217"/>
      <c r="Q58" s="139"/>
      <c r="R58" s="140"/>
      <c r="S58" s="143"/>
    </row>
    <row r="59" spans="1:19" s="34" customFormat="1" ht="9.6" customHeight="1" x14ac:dyDescent="0.25">
      <c r="A59" s="145">
        <v>27</v>
      </c>
      <c r="B59" s="271" t="str">
        <f>IF($E59="","",VLOOKUP($E59,'Lány 5B ELO'!$A$7:$O$48,14))</f>
        <v/>
      </c>
      <c r="C59" s="271" t="str">
        <f>IF($E59="","",VLOOKUP($E59,'Lány 5B ELO'!$A$7:$O$48,15))</f>
        <v/>
      </c>
      <c r="D59" s="295" t="str">
        <f>IF($E59="","",VLOOKUP($E59,'Lány 5B ELO'!$A$7:$O$48,5))</f>
        <v/>
      </c>
      <c r="E59" s="134"/>
      <c r="F59" s="322" t="str">
        <f>UPPER(IF($E59="","",VLOOKUP($E59,'Lány 5B ELO'!$A$7:$O$48,2)))</f>
        <v/>
      </c>
      <c r="G59" s="322" t="str">
        <f>IF($E59="","",VLOOKUP($E59,'Lány 5B ELO'!$A$7:$O$48,3))</f>
        <v/>
      </c>
      <c r="H59" s="322"/>
      <c r="I59" s="322" t="str">
        <f>IF($E59="","",VLOOKUP($E59,'Lány 5B ELO'!$A$7:$O$48,4))</f>
        <v/>
      </c>
      <c r="J59" s="137"/>
      <c r="K59" s="136"/>
      <c r="L59" s="161"/>
      <c r="M59" s="136"/>
      <c r="N59" s="162"/>
      <c r="O59" s="139"/>
      <c r="P59" s="217"/>
      <c r="Q59" s="139"/>
      <c r="R59" s="140"/>
      <c r="S59" s="176"/>
    </row>
    <row r="60" spans="1:19" s="34" customFormat="1" ht="9.6" customHeight="1" x14ac:dyDescent="0.25">
      <c r="A60" s="145"/>
      <c r="B60" s="308"/>
      <c r="C60" s="308"/>
      <c r="D60" s="304"/>
      <c r="E60" s="156"/>
      <c r="F60" s="323"/>
      <c r="G60" s="323"/>
      <c r="H60" s="324"/>
      <c r="I60" s="325" t="s">
        <v>0</v>
      </c>
      <c r="J60" s="150"/>
      <c r="K60" s="151" t="str">
        <f>UPPER(IF(OR(J60="a",J60="as"),F59,IF(OR(J60="b",J60="bs"),F61,)))</f>
        <v/>
      </c>
      <c r="L60" s="163"/>
      <c r="M60" s="136"/>
      <c r="N60" s="162"/>
      <c r="O60" s="139"/>
      <c r="P60" s="217"/>
      <c r="Q60" s="139"/>
      <c r="R60" s="140"/>
      <c r="S60" s="143"/>
    </row>
    <row r="61" spans="1:19" s="34" customFormat="1" ht="9.6" customHeight="1" x14ac:dyDescent="0.25">
      <c r="A61" s="145">
        <v>28</v>
      </c>
      <c r="B61" s="271" t="str">
        <f>IF($E61="","",VLOOKUP($E61,'Lány 5B ELO'!$A$7:$O$48,14))</f>
        <v/>
      </c>
      <c r="C61" s="271" t="str">
        <f>IF($E61="","",VLOOKUP($E61,'Lány 5B ELO'!$A$7:$O$48,15))</f>
        <v/>
      </c>
      <c r="D61" s="295" t="str">
        <f>IF($E61="","",VLOOKUP($E61,'Lány 5B ELO'!$A$7:$O$48,5))</f>
        <v/>
      </c>
      <c r="E61" s="134"/>
      <c r="F61" s="322" t="str">
        <f>UPPER(IF($E61="","",VLOOKUP($E61,'Lány 5B ELO'!$A$7:$O$48,2)))</f>
        <v/>
      </c>
      <c r="G61" s="322" t="str">
        <f>IF($E61="","",VLOOKUP($E61,'Lány 5B ELO'!$A$7:$O$48,3))</f>
        <v/>
      </c>
      <c r="H61" s="322"/>
      <c r="I61" s="322" t="str">
        <f>IF($E61="","",VLOOKUP($E61,'Lány 5B ELO'!$A$7:$O$48,4))</f>
        <v/>
      </c>
      <c r="J61" s="164"/>
      <c r="K61" s="136"/>
      <c r="L61" s="136"/>
      <c r="M61" s="136"/>
      <c r="N61" s="162"/>
      <c r="O61" s="139"/>
      <c r="P61" s="217"/>
      <c r="Q61" s="139"/>
      <c r="R61" s="140"/>
      <c r="S61" s="143"/>
    </row>
    <row r="62" spans="1:19" s="34" customFormat="1" ht="9.6" customHeight="1" x14ac:dyDescent="0.25">
      <c r="A62" s="145"/>
      <c r="B62" s="308"/>
      <c r="C62" s="308"/>
      <c r="D62" s="304"/>
      <c r="E62" s="156"/>
      <c r="F62" s="323"/>
      <c r="G62" s="323"/>
      <c r="H62" s="324"/>
      <c r="I62" s="323"/>
      <c r="J62" s="157"/>
      <c r="K62" s="136"/>
      <c r="L62" s="136"/>
      <c r="M62" s="149" t="s">
        <v>0</v>
      </c>
      <c r="N62" s="158"/>
      <c r="O62" s="151" t="str">
        <f>UPPER(IF(OR(N62="a",N62="as"),M58,IF(OR(N62="b",N62="bs"),M66,)))</f>
        <v/>
      </c>
      <c r="P62" s="219"/>
      <c r="Q62" s="139"/>
      <c r="R62" s="140"/>
      <c r="S62" s="143"/>
    </row>
    <row r="63" spans="1:19" s="34" customFormat="1" ht="9.6" customHeight="1" x14ac:dyDescent="0.25">
      <c r="A63" s="145">
        <v>29</v>
      </c>
      <c r="B63" s="271" t="str">
        <f>IF($E63="","",VLOOKUP($E63,'Lány 5B ELO'!$A$7:$O$48,14))</f>
        <v/>
      </c>
      <c r="C63" s="271" t="str">
        <f>IF($E63="","",VLOOKUP($E63,'Lány 5B ELO'!$A$7:$O$48,15))</f>
        <v/>
      </c>
      <c r="D63" s="295" t="str">
        <f>IF($E63="","",VLOOKUP($E63,'Lány 5B ELO'!$A$7:$O$48,5))</f>
        <v/>
      </c>
      <c r="E63" s="134"/>
      <c r="F63" s="322" t="str">
        <f>UPPER(IF($E63="","",VLOOKUP($E63,'Lány 5B ELO'!$A$7:$O$48,2)))</f>
        <v/>
      </c>
      <c r="G63" s="322" t="str">
        <f>IF($E63="","",VLOOKUP($E63,'Lány 5B ELO'!$A$7:$O$48,3))</f>
        <v/>
      </c>
      <c r="H63" s="322"/>
      <c r="I63" s="322" t="str">
        <f>IF($E63="","",VLOOKUP($E63,'Lány 5B ELO'!$A$7:$O$48,4))</f>
        <v/>
      </c>
      <c r="J63" s="166"/>
      <c r="K63" s="136"/>
      <c r="L63" s="136"/>
      <c r="M63" s="136"/>
      <c r="N63" s="162"/>
      <c r="O63" s="136"/>
      <c r="P63" s="160"/>
      <c r="Q63" s="141"/>
      <c r="R63" s="142"/>
      <c r="S63" s="143"/>
    </row>
    <row r="64" spans="1:19" s="34" customFormat="1" ht="9.6" customHeight="1" x14ac:dyDescent="0.25">
      <c r="A64" s="145"/>
      <c r="B64" s="308"/>
      <c r="C64" s="308"/>
      <c r="D64" s="304"/>
      <c r="E64" s="156"/>
      <c r="F64" s="323"/>
      <c r="G64" s="323"/>
      <c r="H64" s="324"/>
      <c r="I64" s="325" t="s">
        <v>0</v>
      </c>
      <c r="J64" s="150"/>
      <c r="K64" s="151" t="str">
        <f>UPPER(IF(OR(J64="a",J64="as"),F63,IF(OR(J64="b",J64="bs"),F65,)))</f>
        <v/>
      </c>
      <c r="L64" s="151"/>
      <c r="M64" s="136"/>
      <c r="N64" s="162"/>
      <c r="O64" s="160"/>
      <c r="P64" s="160"/>
      <c r="Q64" s="141"/>
      <c r="R64" s="142"/>
      <c r="S64" s="143"/>
    </row>
    <row r="65" spans="1:19" s="34" customFormat="1" ht="9.6" customHeight="1" x14ac:dyDescent="0.25">
      <c r="A65" s="145">
        <v>30</v>
      </c>
      <c r="B65" s="271" t="str">
        <f>IF($E65="","",VLOOKUP($E65,'Lány 5B ELO'!$A$7:$O$48,14))</f>
        <v/>
      </c>
      <c r="C65" s="271" t="str">
        <f>IF($E65="","",VLOOKUP($E65,'Lány 5B ELO'!$A$7:$O$48,15))</f>
        <v/>
      </c>
      <c r="D65" s="295" t="str">
        <f>IF($E65="","",VLOOKUP($E65,'Lány 5B ELO'!$A$7:$O$48,5))</f>
        <v/>
      </c>
      <c r="E65" s="134"/>
      <c r="F65" s="322" t="str">
        <f>UPPER(IF($E65="","",VLOOKUP($E65,'Lány 5B ELO'!$A$7:$O$48,2)))</f>
        <v/>
      </c>
      <c r="G65" s="322" t="str">
        <f>IF($E65="","",VLOOKUP($E65,'Lány 5B ELO'!$A$7:$O$48,3))</f>
        <v/>
      </c>
      <c r="H65" s="322"/>
      <c r="I65" s="322" t="str">
        <f>IF($E65="","",VLOOKUP($E65,'Lány 5B ELO'!$A$7:$O$48,4))</f>
        <v/>
      </c>
      <c r="J65" s="154"/>
      <c r="K65" s="136"/>
      <c r="L65" s="155"/>
      <c r="M65" s="136"/>
      <c r="N65" s="162"/>
      <c r="O65" s="160"/>
      <c r="P65" s="160"/>
      <c r="Q65" s="141"/>
      <c r="R65" s="142"/>
      <c r="S65" s="143"/>
    </row>
    <row r="66" spans="1:19" s="34" customFormat="1" ht="9.6" customHeight="1" x14ac:dyDescent="0.25">
      <c r="A66" s="145"/>
      <c r="B66" s="308"/>
      <c r="C66" s="308"/>
      <c r="D66" s="304"/>
      <c r="E66" s="156"/>
      <c r="F66" s="323"/>
      <c r="G66" s="323"/>
      <c r="H66" s="324"/>
      <c r="I66" s="323"/>
      <c r="J66" s="157"/>
      <c r="K66" s="149" t="s">
        <v>0</v>
      </c>
      <c r="L66" s="158"/>
      <c r="M66" s="151" t="str">
        <f>UPPER(IF(OR(L66="a",L66="as"),K64,IF(OR(L66="b",L66="bs"),K68,)))</f>
        <v/>
      </c>
      <c r="N66" s="168"/>
      <c r="O66" s="160"/>
      <c r="P66" s="160"/>
      <c r="Q66" s="141"/>
      <c r="R66" s="142"/>
      <c r="S66" s="143"/>
    </row>
    <row r="67" spans="1:19" s="34" customFormat="1" ht="9.6" customHeight="1" x14ac:dyDescent="0.25">
      <c r="A67" s="145">
        <v>31</v>
      </c>
      <c r="B67" s="271" t="str">
        <f>IF($E67="","",VLOOKUP($E67,'Lány 5B ELO'!$A$7:$O$48,14))</f>
        <v/>
      </c>
      <c r="C67" s="271" t="str">
        <f>IF($E67="","",VLOOKUP($E67,'Lány 5B ELO'!$A$7:$O$48,15))</f>
        <v/>
      </c>
      <c r="D67" s="295" t="str">
        <f>IF($E67="","",VLOOKUP($E67,'Lány 5B ELO'!$A$7:$O$48,5))</f>
        <v/>
      </c>
      <c r="E67" s="134"/>
      <c r="F67" s="322" t="str">
        <f>UPPER(IF($E67="","",VLOOKUP($E67,'Lány 5B ELO'!$A$7:$O$48,2)))</f>
        <v/>
      </c>
      <c r="G67" s="322" t="str">
        <f>IF($E67="","",VLOOKUP($E67,'Lány 5B ELO'!$A$7:$O$48,3))</f>
        <v/>
      </c>
      <c r="H67" s="322"/>
      <c r="I67" s="322" t="str">
        <f>IF($E67="","",VLOOKUP($E67,'Lány 5B ELO'!$A$7:$O$48,4))</f>
        <v/>
      </c>
      <c r="J67" s="137"/>
      <c r="K67" s="136"/>
      <c r="L67" s="161"/>
      <c r="M67" s="136"/>
      <c r="N67" s="160"/>
      <c r="O67" s="160"/>
      <c r="P67" s="160"/>
      <c r="Q67" s="141"/>
      <c r="R67" s="142"/>
      <c r="S67" s="143"/>
    </row>
    <row r="68" spans="1:19" s="34" customFormat="1" ht="9.6" customHeight="1" x14ac:dyDescent="0.25">
      <c r="A68" s="145"/>
      <c r="B68" s="308"/>
      <c r="C68" s="308"/>
      <c r="D68" s="304"/>
      <c r="E68" s="146"/>
      <c r="F68" s="147"/>
      <c r="G68" s="147"/>
      <c r="H68" s="148"/>
      <c r="I68" s="149" t="s">
        <v>0</v>
      </c>
      <c r="J68" s="150"/>
      <c r="K68" s="151" t="str">
        <f>UPPER(IF(OR(J68="a",J68="as"),F67,IF(OR(J68="b",J68="bs"),F69,)))</f>
        <v/>
      </c>
      <c r="L68" s="163"/>
      <c r="M68" s="136"/>
      <c r="N68" s="160"/>
      <c r="O68" s="160"/>
      <c r="P68" s="160"/>
      <c r="Q68" s="141"/>
      <c r="R68" s="142"/>
      <c r="S68" s="143"/>
    </row>
    <row r="69" spans="1:19" s="34" customFormat="1" ht="9.6" customHeight="1" x14ac:dyDescent="0.25">
      <c r="A69" s="133">
        <v>32</v>
      </c>
      <c r="B69" s="271" t="str">
        <f>IF($E69="","",VLOOKUP($E69,'Lány 5B ELO'!$A$7:$O$48,14))</f>
        <v/>
      </c>
      <c r="C69" s="271" t="str">
        <f>IF($E69="","",VLOOKUP($E69,'Lány 5B ELO'!$A$7:$O$48,15))</f>
        <v/>
      </c>
      <c r="D69" s="295" t="str">
        <f>IF($E69="","",VLOOKUP($E69,'Lány 5B ELO'!$A$7:$O$48,5))</f>
        <v/>
      </c>
      <c r="E69" s="134"/>
      <c r="F69" s="135" t="str">
        <f>UPPER(IF($E69="","",VLOOKUP($E69,'Lány 5B ELO'!$A$7:$O$48,2)))</f>
        <v/>
      </c>
      <c r="G69" s="135" t="str">
        <f>IF($E69="","",VLOOKUP($E69,'Lány 5B ELO'!$A$7:$O$48,3))</f>
        <v/>
      </c>
      <c r="H69" s="135"/>
      <c r="I69" s="135" t="str">
        <f>IF($E69="","",VLOOKUP($E69,'Lány 5B ELO'!$A$7:$O$48,4))</f>
        <v/>
      </c>
      <c r="J69" s="164"/>
      <c r="K69" s="136"/>
      <c r="L69" s="136"/>
      <c r="M69" s="136"/>
      <c r="N69" s="136"/>
      <c r="O69" s="139"/>
      <c r="P69" s="140"/>
      <c r="Q69" s="141"/>
      <c r="R69" s="142"/>
      <c r="S69" s="143"/>
    </row>
    <row r="70" spans="1:19" s="2" customFormat="1" ht="6.75" customHeight="1" x14ac:dyDescent="0.25">
      <c r="A70" s="177"/>
      <c r="B70" s="177"/>
      <c r="C70" s="177"/>
      <c r="D70" s="177"/>
      <c r="E70" s="177"/>
      <c r="F70" s="178"/>
      <c r="G70" s="178"/>
      <c r="H70" s="178"/>
      <c r="I70" s="178"/>
      <c r="J70" s="179"/>
      <c r="K70" s="180"/>
      <c r="L70" s="181"/>
      <c r="M70" s="180"/>
      <c r="N70" s="181"/>
      <c r="O70" s="180"/>
      <c r="P70" s="181"/>
      <c r="Q70" s="180"/>
      <c r="R70" s="181"/>
      <c r="S70" s="182"/>
    </row>
    <row r="71" spans="1:19" s="18" customFormat="1" ht="10.5" customHeight="1" x14ac:dyDescent="0.25">
      <c r="A71" s="183" t="s">
        <v>100</v>
      </c>
      <c r="B71" s="184"/>
      <c r="C71" s="184"/>
      <c r="D71" s="299"/>
      <c r="E71" s="185" t="s">
        <v>5</v>
      </c>
      <c r="F71" s="186" t="s">
        <v>102</v>
      </c>
      <c r="G71" s="185"/>
      <c r="H71" s="187"/>
      <c r="I71" s="188"/>
      <c r="J71" s="185" t="s">
        <v>5</v>
      </c>
      <c r="K71" s="186" t="s">
        <v>111</v>
      </c>
      <c r="L71" s="189"/>
      <c r="M71" s="186" t="s">
        <v>112</v>
      </c>
      <c r="N71" s="190"/>
      <c r="O71" s="191" t="s">
        <v>113</v>
      </c>
      <c r="P71" s="191"/>
      <c r="Q71" s="192"/>
      <c r="R71" s="193"/>
    </row>
    <row r="72" spans="1:19" s="18" customFormat="1" ht="9" customHeight="1" x14ac:dyDescent="0.25">
      <c r="A72" s="300" t="s">
        <v>101</v>
      </c>
      <c r="B72" s="301"/>
      <c r="C72" s="302"/>
      <c r="D72" s="303"/>
      <c r="E72" s="195">
        <v>1</v>
      </c>
      <c r="F72" s="85" t="str">
        <f>IF(E72&gt;$R$79,,UPPER(VLOOKUP(E72,'Lány 5B ELO'!$A$7:$Q$134,2)))</f>
        <v>DEÁK-HARCZI</v>
      </c>
      <c r="G72" s="196"/>
      <c r="H72" s="85"/>
      <c r="I72" s="84"/>
      <c r="J72" s="197" t="s">
        <v>6</v>
      </c>
      <c r="K72" s="194"/>
      <c r="L72" s="198"/>
      <c r="M72" s="194"/>
      <c r="N72" s="199"/>
      <c r="O72" s="200" t="s">
        <v>103</v>
      </c>
      <c r="P72" s="201"/>
      <c r="Q72" s="201"/>
      <c r="R72" s="202"/>
    </row>
    <row r="73" spans="1:19" s="18" customFormat="1" ht="9" customHeight="1" x14ac:dyDescent="0.25">
      <c r="A73" s="207" t="s">
        <v>110</v>
      </c>
      <c r="B73" s="205"/>
      <c r="C73" s="296"/>
      <c r="D73" s="208"/>
      <c r="E73" s="195">
        <v>2</v>
      </c>
      <c r="F73" s="85" t="str">
        <f>IF(E73&gt;$R$79,,UPPER(VLOOKUP(E73,'Lány 5B ELO'!$A$7:$Q$134,2)))</f>
        <v>RÉPÁNSZKI</v>
      </c>
      <c r="G73" s="196"/>
      <c r="H73" s="85"/>
      <c r="I73" s="84"/>
      <c r="J73" s="197" t="s">
        <v>7</v>
      </c>
      <c r="K73" s="194"/>
      <c r="L73" s="198"/>
      <c r="M73" s="194"/>
      <c r="N73" s="199"/>
      <c r="O73" s="203"/>
      <c r="P73" s="204"/>
      <c r="Q73" s="205"/>
      <c r="R73" s="206"/>
    </row>
    <row r="74" spans="1:19" s="18" customFormat="1" ht="9" customHeight="1" x14ac:dyDescent="0.25">
      <c r="A74" s="265"/>
      <c r="B74" s="266"/>
      <c r="C74" s="297"/>
      <c r="D74" s="267"/>
      <c r="E74" s="195">
        <v>3</v>
      </c>
      <c r="F74" s="85" t="str">
        <f>IF(E74&gt;$R$79,,UPPER(VLOOKUP(E74,'Lány 5B ELO'!$A$7:$Q$134,2)))</f>
        <v>CSERVENKA</v>
      </c>
      <c r="G74" s="196"/>
      <c r="H74" s="85"/>
      <c r="I74" s="84"/>
      <c r="J74" s="197" t="s">
        <v>8</v>
      </c>
      <c r="K74" s="194"/>
      <c r="L74" s="198"/>
      <c r="M74" s="194"/>
      <c r="N74" s="199"/>
      <c r="O74" s="200" t="s">
        <v>104</v>
      </c>
      <c r="P74" s="201"/>
      <c r="Q74" s="201"/>
      <c r="R74" s="202"/>
    </row>
    <row r="75" spans="1:19" s="18" customFormat="1" ht="9" customHeight="1" x14ac:dyDescent="0.25">
      <c r="A75" s="209"/>
      <c r="B75" s="127"/>
      <c r="C75" s="127"/>
      <c r="D75" s="210"/>
      <c r="E75" s="195">
        <v>4</v>
      </c>
      <c r="F75" s="85" t="str">
        <f>IF(E75&gt;$R$79,,UPPER(VLOOKUP(E75,'Lány 5B ELO'!$A$7:$Q$134,2)))</f>
        <v>PÉTER</v>
      </c>
      <c r="G75" s="196"/>
      <c r="H75" s="85"/>
      <c r="I75" s="84"/>
      <c r="J75" s="197" t="s">
        <v>9</v>
      </c>
      <c r="K75" s="194"/>
      <c r="L75" s="198"/>
      <c r="M75" s="194"/>
      <c r="N75" s="199"/>
      <c r="O75" s="194"/>
      <c r="P75" s="198"/>
      <c r="Q75" s="194"/>
      <c r="R75" s="199"/>
    </row>
    <row r="76" spans="1:19" s="18" customFormat="1" ht="9" customHeight="1" x14ac:dyDescent="0.25">
      <c r="A76" s="253"/>
      <c r="B76" s="268"/>
      <c r="C76" s="268"/>
      <c r="D76" s="298"/>
      <c r="E76" s="195">
        <v>5</v>
      </c>
      <c r="F76" s="85" t="str">
        <f>IF(E76&gt;$R$79,,UPPER(VLOOKUP(E76,'Lány 5B ELO'!$A$7:$Q$134,2)))</f>
        <v xml:space="preserve">MEDOVARSZKI </v>
      </c>
      <c r="G76" s="196"/>
      <c r="H76" s="85"/>
      <c r="I76" s="84"/>
      <c r="J76" s="197" t="s">
        <v>10</v>
      </c>
      <c r="K76" s="194"/>
      <c r="L76" s="198"/>
      <c r="M76" s="194"/>
      <c r="N76" s="199"/>
      <c r="O76" s="205"/>
      <c r="P76" s="204"/>
      <c r="Q76" s="205"/>
      <c r="R76" s="206"/>
    </row>
    <row r="77" spans="1:19" s="18" customFormat="1" ht="9" customHeight="1" x14ac:dyDescent="0.25">
      <c r="A77" s="254"/>
      <c r="B77" s="22"/>
      <c r="C77" s="127"/>
      <c r="D77" s="210"/>
      <c r="E77" s="195">
        <v>6</v>
      </c>
      <c r="F77" s="85" t="str">
        <f>IF(E77&gt;$R$79,,UPPER(VLOOKUP(E77,'Lány 5B ELO'!$A$7:$Q$134,2)))</f>
        <v xml:space="preserve">BOROS </v>
      </c>
      <c r="G77" s="196"/>
      <c r="H77" s="85"/>
      <c r="I77" s="84"/>
      <c r="J77" s="197" t="s">
        <v>11</v>
      </c>
      <c r="K77" s="194"/>
      <c r="L77" s="198"/>
      <c r="M77" s="194"/>
      <c r="N77" s="199"/>
      <c r="O77" s="200" t="s">
        <v>90</v>
      </c>
      <c r="P77" s="201"/>
      <c r="Q77" s="201"/>
      <c r="R77" s="202"/>
    </row>
    <row r="78" spans="1:19" s="18" customFormat="1" ht="9" customHeight="1" x14ac:dyDescent="0.25">
      <c r="A78" s="254"/>
      <c r="B78" s="22"/>
      <c r="C78" s="293"/>
      <c r="D78" s="263"/>
      <c r="E78" s="195">
        <v>7</v>
      </c>
      <c r="F78" s="85" t="str">
        <f>IF(E78&gt;$R$79,,UPPER(VLOOKUP(E78,'Lány 5B ELO'!$A$7:$Q$134,2)))</f>
        <v>KOVÁCS-VARGA</v>
      </c>
      <c r="G78" s="196"/>
      <c r="H78" s="85"/>
      <c r="I78" s="84"/>
      <c r="J78" s="197" t="s">
        <v>12</v>
      </c>
      <c r="K78" s="194"/>
      <c r="L78" s="198"/>
      <c r="M78" s="194"/>
      <c r="N78" s="199"/>
      <c r="O78" s="194"/>
      <c r="P78" s="198"/>
      <c r="Q78" s="194"/>
      <c r="R78" s="199"/>
    </row>
    <row r="79" spans="1:19" s="18" customFormat="1" ht="9" customHeight="1" x14ac:dyDescent="0.25">
      <c r="A79" s="255"/>
      <c r="B79" s="252"/>
      <c r="C79" s="294"/>
      <c r="D79" s="264"/>
      <c r="E79" s="211">
        <v>8</v>
      </c>
      <c r="F79" s="212" t="str">
        <f>IF(E79&gt;$R$79,,UPPER(VLOOKUP(E79,'Lány 5B ELO'!$A$7:$Q$134,2)))</f>
        <v>TURAI</v>
      </c>
      <c r="G79" s="213"/>
      <c r="H79" s="212"/>
      <c r="I79" s="214"/>
      <c r="J79" s="215" t="s">
        <v>13</v>
      </c>
      <c r="K79" s="205"/>
      <c r="L79" s="204"/>
      <c r="M79" s="205"/>
      <c r="N79" s="206"/>
      <c r="O79" s="205" t="str">
        <f>R4</f>
        <v>Rákóczi Andrea</v>
      </c>
      <c r="P79" s="204"/>
      <c r="Q79" s="205"/>
      <c r="R79" s="216">
        <f>MIN(8,'Lány 5B ELO'!Q5)</f>
        <v>8</v>
      </c>
    </row>
  </sheetData>
  <mergeCells count="2">
    <mergeCell ref="A4:C4"/>
    <mergeCell ref="Q41:R41"/>
  </mergeCells>
  <conditionalFormatting sqref="E7 E9 E11">
    <cfRule type="expression" dxfId="102" priority="1" stopIfTrue="1">
      <formula>$E7&lt;9</formula>
    </cfRule>
  </conditionalFormatting>
  <conditionalFormatting sqref="E13 E15 E17 E19 E21 E23 E25 E27 E29 E31 E33 E35 E37 E39 E41 E43 E45 E47 E49 E51 E53 E55 E57 E59 E61 E63 E65 E67 E69">
    <cfRule type="expression" dxfId="101" priority="7" stopIfTrue="1">
      <formula>AND($E13&lt;9,$C13&gt;0)</formula>
    </cfRule>
  </conditionalFormatting>
  <conditionalFormatting sqref="H7 H9 H11 H13 H15 H17 H19 H21 H23 H25 H27 H29 H31 H33 H35 H37 H39 H41 H43 H45 H47 H49 H51 H53 H55 H57 H59 H61 H63 H65 H67 H69">
    <cfRule type="expression" dxfId="100" priority="11" stopIfTrue="1">
      <formula>AND($E7&lt;9,$C7&gt;0)</formula>
    </cfRule>
  </conditionalFormatting>
  <conditionalFormatting sqref="I8 K10 I12 M14 I16 K18 I20 O22 I24 K26 I28 M30 I32 K34 I36 O39 I40 K42 I44 M46 I48 K50 I52 O54 I56 K58 I60 M62 I64 K66 I68">
    <cfRule type="expression" dxfId="99" priority="8" stopIfTrue="1">
      <formula>AND($O$1="CU",I8="Umpire")</formula>
    </cfRule>
    <cfRule type="expression" dxfId="98" priority="9" stopIfTrue="1">
      <formula>AND($O$1="CU",I8&lt;&gt;"Umpire",J8&lt;&gt;"")</formula>
    </cfRule>
    <cfRule type="expression" dxfId="97" priority="10" stopIfTrue="1">
      <formula>AND($O$1="CU",I8&lt;&gt;"Umpire")</formula>
    </cfRule>
  </conditionalFormatting>
  <conditionalFormatting sqref="J8 L10 J12 N14 J16 L18 J20 P22 J24 L26 J28 N30 J32 L34 J36 P39 J40 L42 J44 N46 J48 L50 J52 P54 J56 L58 J60 N62 J64 L66 J68 R79">
    <cfRule type="expression" dxfId="96" priority="4" stopIfTrue="1">
      <formula>$O$1="CU"</formula>
    </cfRule>
  </conditionalFormatting>
  <conditionalFormatting sqref="K8 M10 K12 O14 K16 M18 K20 Q22 K24 M26 K28 O30 K32 M34 K36 K40 M42 K44 O46 K48 M50 K52 Q54 K56 M58 K60 O62 K64 M66 K68">
    <cfRule type="expression" dxfId="95" priority="5" stopIfTrue="1">
      <formula>J8="as"</formula>
    </cfRule>
    <cfRule type="expression" dxfId="94" priority="6" stopIfTrue="1">
      <formula>J8="bs"</formula>
    </cfRule>
  </conditionalFormatting>
  <conditionalFormatting sqref="Q38">
    <cfRule type="expression" dxfId="93" priority="2" stopIfTrue="1">
      <formula>P39="as"</formula>
    </cfRule>
    <cfRule type="expression" dxfId="92" priority="3" stopIfTrue="1">
      <formula>P39="bs"</formula>
    </cfRule>
  </conditionalFormatting>
  <dataValidations count="2">
    <dataValidation type="list" allowBlank="1" showInputMessage="1" sqref="O54 O39 O22" xr:uid="{00000000-0002-0000-0900-000000000000}">
      <formula1>$V$8:$V$17</formula1>
    </dataValidation>
    <dataValidation type="list" allowBlank="1" showInputMessage="1" sqref="I8 I24 I12 I28 I16 I40 I20 I44 I48 I52 I32 I36 I56 I60 I64 I68 K66 K58 K50 K42 K34 K26 K18 K10 M14 M30 M46 M62" xr:uid="{00000000-0002-0000-0900-000001000000}">
      <formula1>$U$7:$U$16</formula1>
    </dataValidation>
  </dataValidations>
  <printOptions horizontalCentered="1"/>
  <pageMargins left="0.35" right="0.35" top="0.39" bottom="0.39" header="0" footer="0"/>
  <pageSetup paperSize="9" scale="97"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33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15</vt:i4>
      </vt:variant>
      <vt:variant>
        <vt:lpstr>Névvel ellátott tartományok</vt:lpstr>
      </vt:variant>
      <vt:variant>
        <vt:i4>17</vt:i4>
      </vt:variant>
    </vt:vector>
  </HeadingPairs>
  <TitlesOfParts>
    <vt:vector size="32" baseType="lpstr">
      <vt:lpstr>Altalanos</vt:lpstr>
      <vt:lpstr>Birók</vt:lpstr>
      <vt:lpstr>Játékrend 5 kcs.</vt:lpstr>
      <vt:lpstr>Lány 5A ELO</vt:lpstr>
      <vt:lpstr>Lány 5A</vt:lpstr>
      <vt:lpstr>Lány 5A vigasz</vt:lpstr>
      <vt:lpstr>Lány 5B ELO</vt:lpstr>
      <vt:lpstr>Lány 5B </vt:lpstr>
      <vt:lpstr>Lány 5B vigasz</vt:lpstr>
      <vt:lpstr>Fiú 5A ELO</vt:lpstr>
      <vt:lpstr>Fiú 5A</vt:lpstr>
      <vt:lpstr>Fiú 5A vigasz</vt:lpstr>
      <vt:lpstr>Fiú 5B ELO</vt:lpstr>
      <vt:lpstr>Fiú 5B</vt:lpstr>
      <vt:lpstr>Fiú 5B vigasz</vt:lpstr>
      <vt:lpstr>'Fiú 5A ELO'!Nyomtatási_cím</vt:lpstr>
      <vt:lpstr>'Fiú 5B ELO'!Nyomtatási_cím</vt:lpstr>
      <vt:lpstr>'Lány 5A ELO'!Nyomtatási_cím</vt:lpstr>
      <vt:lpstr>'Lány 5B ELO'!Nyomtatási_cím</vt:lpstr>
      <vt:lpstr>Birók!Nyomtatási_terület</vt:lpstr>
      <vt:lpstr>'Fiú 5A'!Nyomtatási_terület</vt:lpstr>
      <vt:lpstr>'Fiú 5A ELO'!Nyomtatási_terület</vt:lpstr>
      <vt:lpstr>'Fiú 5A vigasz'!Nyomtatási_terület</vt:lpstr>
      <vt:lpstr>'Fiú 5B'!Nyomtatási_terület</vt:lpstr>
      <vt:lpstr>'Fiú 5B ELO'!Nyomtatási_terület</vt:lpstr>
      <vt:lpstr>'Fiú 5B vigasz'!Nyomtatási_terület</vt:lpstr>
      <vt:lpstr>'Lány 5A'!Nyomtatási_terület</vt:lpstr>
      <vt:lpstr>'Lány 5A ELO'!Nyomtatási_terület</vt:lpstr>
      <vt:lpstr>'Lány 5A vigasz'!Nyomtatási_terület</vt:lpstr>
      <vt:lpstr>'Lány 5B '!Nyomtatási_terület</vt:lpstr>
      <vt:lpstr>'Lány 5B ELO'!Nyomtatási_terület</vt:lpstr>
      <vt:lpstr>'Lány 5B vigasz'!Nyomtatási_terület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Guti János</cp:lastModifiedBy>
  <cp:lastPrinted>2024-05-09T15:23:13Z</cp:lastPrinted>
  <dcterms:created xsi:type="dcterms:W3CDTF">1998-01-18T23:10:02Z</dcterms:created>
  <dcterms:modified xsi:type="dcterms:W3CDTF">2024-05-23T09:51:49Z</dcterms:modified>
  <cp:category>Forms</cp:category>
</cp:coreProperties>
</file>