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2.xml" ContentType="application/vnd.ms-excel.controlproperties+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4.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trlProps/ctrlProp5.xml" ContentType="application/vnd.ms-excel.controlproperties+xml"/>
  <Override PartName="/xl/comments5.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trlProps/ctrlProp6.xml" ContentType="application/vnd.ms-excel.controlproperties+xml"/>
  <Override PartName="/xl/comments6.xml" ContentType="application/vnd.openxmlformats-officedocument.spreadsheetml.comments+xml"/>
  <Override PartName="/xl/drawings/drawing13.xml" ContentType="application/vnd.openxmlformats-officedocument.drawing+xml"/>
  <Override PartName="/xl/drawings/drawing14.xml" ContentType="application/vnd.openxmlformats-officedocument.drawing+xml"/>
  <Override PartName="/xl/ctrlProps/ctrlProp7.xml" ContentType="application/vnd.ms-excel.controlproperties+xml"/>
  <Override PartName="/xl/comments7.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trlProps/ctrlProp8.xml" ContentType="application/vnd.ms-excel.controlproperties+xml"/>
  <Override PartName="/xl/comments8.xml" ContentType="application/vnd.openxmlformats-officedocument.spreadsheetml.comments+xml"/>
  <Override PartName="/xl/drawings/drawing17.xml" ContentType="application/vnd.openxmlformats-officedocument.drawing+xml"/>
  <Override PartName="/xl/ctrlProps/ctrlProp9.xml" ContentType="application/vnd.ms-excel.controlproperties+xml"/>
  <Override PartName="/xl/drawings/drawing18.xml" ContentType="application/vnd.openxmlformats-officedocument.drawing+xml"/>
  <Override PartName="/xl/ctrlProps/ctrlProp10.xml" ContentType="application/vnd.ms-excel.controlproperties+xml"/>
  <Override PartName="/xl/comments9.xml" ContentType="application/vnd.openxmlformats-officedocument.spreadsheetml.comments+xml"/>
  <Override PartName="/xl/drawings/drawing19.xml" ContentType="application/vnd.openxmlformats-officedocument.drawing+xml"/>
  <Override PartName="/xl/ctrlProps/ctrlProp11.xml" ContentType="application/vnd.ms-excel.controlproperties+xml"/>
  <Override PartName="/xl/ctrlProps/ctrlProp12.xml" ContentType="application/vnd.ms-excel.controlproperties+xml"/>
  <Override PartName="/xl/comments10.xml" ContentType="application/vnd.openxmlformats-officedocument.spreadsheetml.comments+xml"/>
  <Override PartName="/xl/drawings/drawing20.xml" ContentType="application/vnd.openxmlformats-officedocument.drawing+xml"/>
  <Override PartName="/xl/ctrlProps/ctrlProp13.xml" ContentType="application/vnd.ms-excel.controlproperties+xml"/>
  <Override PartName="/xl/comments1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trlProps/ctrlProp14.xml" ContentType="application/vnd.ms-excel.controlproperties+xml"/>
  <Override PartName="/xl/comments12.xml" ContentType="application/vnd.openxmlformats-officedocument.spreadsheetml.comments+xml"/>
  <Override PartName="/xl/drawings/drawing23.xml" ContentType="application/vnd.openxmlformats-officedocument.drawing+xml"/>
  <Override PartName="/xl/ctrlProps/ctrlProp15.xml" ContentType="application/vnd.ms-excel.controlproperties+xml"/>
  <Override PartName="/xl/ctrlProps/ctrlProp16.xml" ContentType="application/vnd.ms-excel.controlproperties+xml"/>
  <Override PartName="/xl/comments13.xml" ContentType="application/vnd.openxmlformats-officedocument.spreadsheetml.comments+xml"/>
  <Override PartName="/xl/drawings/drawing24.xml" ContentType="application/vnd.openxmlformats-officedocument.drawing+xml"/>
  <Override PartName="/xl/ctrlProps/ctrlProp17.xml" ContentType="application/vnd.ms-excel.controlproperties+xml"/>
  <Override PartName="/xl/comments14.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ctrlProps/ctrlProp18.xml" ContentType="application/vnd.ms-excel.controlproperties+xml"/>
  <Override PartName="/xl/comments15.xml" ContentType="application/vnd.openxmlformats-officedocument.spreadsheetml.comments+xml"/>
  <Override PartName="/xl/drawings/drawing27.xml" ContentType="application/vnd.openxmlformats-officedocument.drawing+xml"/>
  <Override PartName="/xl/ctrlProps/ctrlProp19.xml" ContentType="application/vnd.ms-excel.controlproperties+xml"/>
  <Override PartName="/xl/ctrlProps/ctrlProp20.xml" ContentType="application/vnd.ms-excel.controlproperties+xml"/>
  <Override PartName="/xl/comments16.xml" ContentType="application/vnd.openxmlformats-officedocument.spreadsheetml.comments+xml"/>
  <Override PartName="/xl/drawings/drawing28.xml" ContentType="application/vnd.openxmlformats-officedocument.drawing+xml"/>
  <Override PartName="/xl/ctrlProps/ctrlProp21.xml" ContentType="application/vnd.ms-excel.controlproperties+xml"/>
  <Override PartName="/xl/comments17.xml" ContentType="application/vnd.openxmlformats-officedocument.spreadsheetml.comments+xml"/>
  <Override PartName="/xl/drawings/drawing29.xml" ContentType="application/vnd.openxmlformats-officedocument.drawing+xml"/>
  <Override PartName="/xl/drawings/drawing30.xml" ContentType="application/vnd.openxmlformats-officedocument.drawing+xml"/>
  <Override PartName="/xl/ctrlProps/ctrlProp22.xml" ContentType="application/vnd.ms-excel.controlproperties+xml"/>
  <Override PartName="/xl/comments18.xml" ContentType="application/vnd.openxmlformats-officedocument.spreadsheetml.comments+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ctrlProps/ctrlProp23.xml" ContentType="application/vnd.ms-excel.controlproperties+xml"/>
  <Override PartName="/xl/ctrlProps/ctrlProp24.xml" ContentType="application/vnd.ms-excel.controlproperties+xml"/>
  <Override PartName="/xl/comments19.xml" ContentType="application/vnd.openxmlformats-officedocument.spreadsheetml.comments+xml"/>
  <Override PartName="/xl/drawings/drawing34.xml" ContentType="application/vnd.openxmlformats-officedocument.drawing+xml"/>
  <Override PartName="/xl/ctrlProps/ctrlProp25.xml" ContentType="application/vnd.ms-excel.controlproperties+xml"/>
  <Override PartName="/xl/ctrlProps/ctrlProp26.xml" ContentType="application/vnd.ms-excel.controlproperties+xml"/>
  <Override PartName="/xl/comments20.xml" ContentType="application/vnd.openxmlformats-officedocument.spreadsheetml.comments+xml"/>
  <Override PartName="/xl/drawings/drawing35.xml" ContentType="application/vnd.openxmlformats-officedocument.drawing+xml"/>
  <Override PartName="/xl/drawings/drawing36.xml" ContentType="application/vnd.openxmlformats-officedocument.drawing+xml"/>
  <Override PartName="/xl/ctrlProps/ctrlProp27.xml" ContentType="application/vnd.ms-excel.controlproperties+xml"/>
  <Override PartName="/xl/ctrlProps/ctrlProp28.xml" ContentType="application/vnd.ms-excel.controlproperties+xml"/>
  <Override PartName="/xl/comments21.xml" ContentType="application/vnd.openxmlformats-officedocument.spreadsheetml.comments+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ctrlProps/ctrlProp29.xml" ContentType="application/vnd.ms-excel.controlproperties+xml"/>
  <Override PartName="/xl/ctrlProps/ctrlProp30.xml" ContentType="application/vnd.ms-excel.controlproperties+xml"/>
  <Override PartName="/xl/comments22.xml" ContentType="application/vnd.openxmlformats-officedocument.spreadsheetml.comments+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saveExternalLinkValues="0" codeName="ThisWorkbook"/>
  <mc:AlternateContent xmlns:mc="http://schemas.openxmlformats.org/markup-compatibility/2006">
    <mc:Choice Requires="x15">
      <x15ac:absPath xmlns:x15ac="http://schemas.microsoft.com/office/spreadsheetml/2010/11/ac" url="C:\Munka\Diákolimpia\2023-2024\Vas vármegye\"/>
    </mc:Choice>
  </mc:AlternateContent>
  <xr:revisionPtr revIDLastSave="0" documentId="13_ncr:1_{4DB0C935-362A-4921-A440-71FB3E34533F}" xr6:coauthVersionLast="47" xr6:coauthVersionMax="47" xr10:uidLastSave="{00000000-0000-0000-0000-000000000000}"/>
  <bookViews>
    <workbookView xWindow="-108" yWindow="-108" windowWidth="23256" windowHeight="13176" tabRatio="884" firstSheet="1" activeTab="5" xr2:uid="{00000000-000D-0000-FFFF-FFFF00000000}"/>
  </bookViews>
  <sheets>
    <sheet name="Altalanos" sheetId="1" r:id="rId1"/>
    <sheet name="Nevezések" sheetId="376" r:id="rId2"/>
    <sheet name="I.F.A ELO" sheetId="84" r:id="rId3"/>
    <sheet name="I.F.A." sheetId="347" r:id="rId4"/>
    <sheet name="I.F.B ELO" sheetId="348" r:id="rId5"/>
    <sheet name="I.F.B" sheetId="349" r:id="rId6"/>
    <sheet name="I.L.A ELO" sheetId="350" r:id="rId7"/>
    <sheet name="I.L.A" sheetId="351" r:id="rId8"/>
    <sheet name="I.L.B ELO" sheetId="352" r:id="rId9"/>
    <sheet name="I.L.B" sheetId="353" r:id="rId10"/>
    <sheet name="II.F.B ELO" sheetId="359" r:id="rId11"/>
    <sheet name="II.F.B" sheetId="358" r:id="rId12"/>
    <sheet name="II.L.A ELO" sheetId="357" r:id="rId13"/>
    <sheet name="II.L.A" sheetId="356" r:id="rId14"/>
    <sheet name="II.L.B ELO" sheetId="355" r:id="rId15"/>
    <sheet name="II.L.B" sheetId="354" r:id="rId16"/>
    <sheet name="III.F.A ELO" sheetId="361" r:id="rId17"/>
    <sheet name="III.F.A" sheetId="360" r:id="rId18"/>
    <sheet name="III.F.B ELO" sheetId="362" r:id="rId19"/>
    <sheet name="III.F.B" sheetId="363" r:id="rId20"/>
    <sheet name="III.L.A ELO" sheetId="364" r:id="rId21"/>
    <sheet name="III.L.A" sheetId="365" r:id="rId22"/>
    <sheet name="III.L.B ELO" sheetId="366" r:id="rId23"/>
    <sheet name="III.L.B" sheetId="367" r:id="rId24"/>
    <sheet name="IV.F.A ELO" sheetId="368" r:id="rId25"/>
    <sheet name="IV.F.A" sheetId="369" r:id="rId26"/>
    <sheet name="IV.F.B.ELO" sheetId="370" r:id="rId27"/>
    <sheet name="IV.F.B" sheetId="371" r:id="rId28"/>
    <sheet name="IV.L.A ELO" sheetId="372" r:id="rId29"/>
    <sheet name="IV.L.A" sheetId="373" r:id="rId30"/>
    <sheet name="IV.L.B ELO" sheetId="374" r:id="rId31"/>
    <sheet name="IV.L.B" sheetId="375" r:id="rId32"/>
    <sheet name="Fiú 5A" sheetId="378" r:id="rId33"/>
    <sheet name="Fiú 5B" sheetId="379" r:id="rId34"/>
    <sheet name="Lány 5B" sheetId="380" r:id="rId35"/>
    <sheet name="Fiú 6A" sheetId="381" r:id="rId36"/>
    <sheet name="Fiú 6B" sheetId="383" r:id="rId37"/>
    <sheet name="Lány 6A" sheetId="382" r:id="rId38"/>
    <sheet name="Lány 6B" sheetId="384" r:id="rId39"/>
    <sheet name="Fiú 7A" sheetId="385" r:id="rId40"/>
    <sheet name="Fiú 7B" sheetId="386" r:id="rId41"/>
    <sheet name="Lány 7B" sheetId="387" r:id="rId42"/>
    <sheet name="Fiú 8A" sheetId="388" r:id="rId43"/>
    <sheet name="Lány 8A" sheetId="389" r:id="rId44"/>
  </sheets>
  <externalReferences>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s>
  <definedNames>
    <definedName name="_xlnm._FilterDatabase" localSheetId="2" hidden="1">'I.F.A ELO'!$B$7:$O$14</definedName>
    <definedName name="_xlnm._FilterDatabase" localSheetId="1" hidden="1">Nevezések!$A$1:$N$1430</definedName>
    <definedName name="_Order1" hidden="1">255</definedName>
    <definedName name="HTML_CodePage" hidden="1">1252</definedName>
    <definedName name="HTML_Description" hidden="1">""</definedName>
    <definedName name="HTML_Email" hidden="1">""</definedName>
    <definedName name="HTML_Header" hidden="1">""</definedName>
    <definedName name="HTML_LastUpdate" hidden="1">"7/31/2000"</definedName>
    <definedName name="HTML_LineAfter" hidden="1">FALSE</definedName>
    <definedName name="HTML_LineBefore" hidden="1">FALSE</definedName>
    <definedName name="HTML_Name" hidden="1">"tbarnes"</definedName>
    <definedName name="HTML_OBDlg2" hidden="1">TRUE</definedName>
    <definedName name="HTML_OBDlg4" hidden="1">TRUE</definedName>
    <definedName name="HTML_OS" hidden="1">0</definedName>
    <definedName name="HTML_PathFile" hidden="1">"C:\Documents and Settings\TBARNES\My Documents\HTML Stuff\Draw1.htm"</definedName>
    <definedName name="HTML_Title" hidden="1">""</definedName>
    <definedName name="_xlnm.Print_Titles" localSheetId="2">'I.F.A ELO'!$1:$6</definedName>
    <definedName name="_xlnm.Print_Area" localSheetId="32">'Fiú 5A'!$A$1:$M$41</definedName>
    <definedName name="_xlnm.Print_Area" localSheetId="33">'Fiú 5B'!$A$1:$R$57</definedName>
    <definedName name="_xlnm.Print_Area" localSheetId="35">'Fiú 6A'!$A$1:$M$41</definedName>
    <definedName name="_xlnm.Print_Area" localSheetId="36">'Fiú 6B'!$A$1:$R$62</definedName>
    <definedName name="_xlnm.Print_Area" localSheetId="39">'Fiú 7A'!$A$1:$M$41</definedName>
    <definedName name="_xlnm.Print_Area" localSheetId="40">'Fiú 7B'!$A$1:$R$57</definedName>
    <definedName name="_xlnm.Print_Area" localSheetId="42">'Fiú 8A'!$A$1:$M$41</definedName>
    <definedName name="_xlnm.Print_Area" localSheetId="2">'I.F.A ELO'!$A$1:$O$134</definedName>
    <definedName name="_xlnm.Print_Area" localSheetId="34">'Lány 5B'!$A$1:$R$62</definedName>
    <definedName name="_xlnm.Print_Area" localSheetId="37">'Lány 6A'!$A$1:$M$41</definedName>
    <definedName name="_xlnm.Print_Area" localSheetId="38">'Lány 6B'!$A$1:$M$41</definedName>
    <definedName name="_xlnm.Print_Area" localSheetId="41">'Lány 7B'!$A$1:$M$41</definedName>
    <definedName name="_xlnm.Print_Area" localSheetId="43">'Lány 8A'!$A$1:$M$41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389" l="1"/>
  <c r="B20" i="389"/>
  <c r="B19" i="389"/>
  <c r="H18" i="389"/>
  <c r="F18" i="389"/>
  <c r="D18" i="389"/>
  <c r="L11" i="389"/>
  <c r="G11" i="389"/>
  <c r="D11" i="389"/>
  <c r="C11" i="389"/>
  <c r="G9" i="389"/>
  <c r="D9" i="389"/>
  <c r="C9" i="389"/>
  <c r="D7" i="389"/>
  <c r="C7" i="389"/>
  <c r="Y5" i="389"/>
  <c r="AJ1" i="389" s="1"/>
  <c r="L4" i="389"/>
  <c r="K41" i="389" s="1"/>
  <c r="E4" i="389"/>
  <c r="A4" i="389"/>
  <c r="Y3" i="389"/>
  <c r="E2" i="389"/>
  <c r="AK1" i="389"/>
  <c r="AI1" i="389"/>
  <c r="AH1" i="389"/>
  <c r="AG1" i="389"/>
  <c r="AE1" i="389"/>
  <c r="AD1" i="389"/>
  <c r="AC1" i="389"/>
  <c r="A1" i="389"/>
  <c r="AB1" i="389" l="1"/>
  <c r="L9" i="389" s="1"/>
  <c r="AF1" i="389"/>
  <c r="B21" i="388"/>
  <c r="B20" i="388"/>
  <c r="B19" i="388"/>
  <c r="H18" i="388"/>
  <c r="F18" i="388"/>
  <c r="D18" i="388"/>
  <c r="L11" i="388"/>
  <c r="G11" i="388"/>
  <c r="D11" i="388"/>
  <c r="C11" i="388"/>
  <c r="L9" i="388"/>
  <c r="G9" i="388"/>
  <c r="D9" i="388"/>
  <c r="C9" i="388"/>
  <c r="D7" i="388"/>
  <c r="C7" i="388"/>
  <c r="Y5" i="388"/>
  <c r="AK1" i="388" s="1"/>
  <c r="L4" i="388"/>
  <c r="K41" i="388" s="1"/>
  <c r="E4" i="388"/>
  <c r="A4" i="388"/>
  <c r="Y3" i="388"/>
  <c r="E2" i="388"/>
  <c r="AI1" i="388"/>
  <c r="AH1" i="388"/>
  <c r="AE1" i="388"/>
  <c r="AD1" i="388"/>
  <c r="A1" i="388"/>
  <c r="AB1" i="388" l="1"/>
  <c r="L7" i="388" s="1"/>
  <c r="AF1" i="388"/>
  <c r="AJ1" i="388"/>
  <c r="AC1" i="388"/>
  <c r="AG1" i="388"/>
  <c r="B21" i="387"/>
  <c r="B20" i="387"/>
  <c r="B19" i="387"/>
  <c r="H18" i="387"/>
  <c r="F18" i="387"/>
  <c r="D18" i="387"/>
  <c r="G11" i="387"/>
  <c r="D11" i="387"/>
  <c r="C11" i="387"/>
  <c r="G9" i="387"/>
  <c r="D9" i="387"/>
  <c r="C9" i="387"/>
  <c r="D7" i="387"/>
  <c r="C7" i="387"/>
  <c r="Y5" i="387"/>
  <c r="AK1" i="387" s="1"/>
  <c r="L4" i="387"/>
  <c r="K41" i="387" s="1"/>
  <c r="E4" i="387"/>
  <c r="A4" i="387"/>
  <c r="Y3" i="387"/>
  <c r="E2" i="387"/>
  <c r="AI1" i="387"/>
  <c r="AH1" i="387"/>
  <c r="AE1" i="387"/>
  <c r="AD1" i="387"/>
  <c r="A1" i="387"/>
  <c r="AB1" i="387" l="1"/>
  <c r="AF1" i="387"/>
  <c r="AJ1" i="387"/>
  <c r="AC1" i="387"/>
  <c r="AG1" i="387"/>
  <c r="R57" i="386"/>
  <c r="F50" i="386" s="1"/>
  <c r="F53" i="386"/>
  <c r="F52" i="386"/>
  <c r="F51" i="386"/>
  <c r="I37" i="386"/>
  <c r="G37" i="386"/>
  <c r="F37" i="386"/>
  <c r="D37" i="386"/>
  <c r="C37" i="386"/>
  <c r="B37" i="386"/>
  <c r="K36" i="386"/>
  <c r="I35" i="386"/>
  <c r="G35" i="386"/>
  <c r="F35" i="386"/>
  <c r="D35" i="386"/>
  <c r="C35" i="386"/>
  <c r="B35" i="386"/>
  <c r="F33" i="386"/>
  <c r="D33" i="386"/>
  <c r="C33" i="386"/>
  <c r="B33" i="386"/>
  <c r="I31" i="386"/>
  <c r="D31" i="386"/>
  <c r="C31" i="386"/>
  <c r="B31" i="386"/>
  <c r="I29" i="386"/>
  <c r="F29" i="386"/>
  <c r="D29" i="386"/>
  <c r="C29" i="386"/>
  <c r="B29" i="386"/>
  <c r="I27" i="386"/>
  <c r="F27" i="386"/>
  <c r="D27" i="386"/>
  <c r="C27" i="386"/>
  <c r="B27" i="386"/>
  <c r="D25" i="386"/>
  <c r="C25" i="386"/>
  <c r="B25" i="386"/>
  <c r="D23" i="386"/>
  <c r="C23" i="386"/>
  <c r="B23" i="386"/>
  <c r="D21" i="386"/>
  <c r="C21" i="386"/>
  <c r="B21" i="386"/>
  <c r="I19" i="386"/>
  <c r="F19" i="386"/>
  <c r="D19" i="386"/>
  <c r="C19" i="386"/>
  <c r="B19" i="386"/>
  <c r="D17" i="386"/>
  <c r="C17" i="386"/>
  <c r="B17" i="386"/>
  <c r="U16" i="386"/>
  <c r="U15" i="386"/>
  <c r="D15" i="386"/>
  <c r="C15" i="386"/>
  <c r="B15" i="386"/>
  <c r="U14" i="386"/>
  <c r="U13" i="386"/>
  <c r="D13" i="386"/>
  <c r="C13" i="386"/>
  <c r="B13" i="386"/>
  <c r="U12" i="386"/>
  <c r="U11" i="386"/>
  <c r="D11" i="386"/>
  <c r="C11" i="386"/>
  <c r="B11" i="386"/>
  <c r="U10" i="386"/>
  <c r="U9" i="386"/>
  <c r="I9" i="386"/>
  <c r="G9" i="386"/>
  <c r="F9" i="386"/>
  <c r="D9" i="386"/>
  <c r="C9" i="386"/>
  <c r="B9" i="386"/>
  <c r="U8" i="386"/>
  <c r="U7" i="386"/>
  <c r="I7" i="386"/>
  <c r="G7" i="386"/>
  <c r="F7" i="386"/>
  <c r="D7" i="386"/>
  <c r="C7" i="386"/>
  <c r="B7" i="386"/>
  <c r="M6" i="386"/>
  <c r="Y5" i="386"/>
  <c r="AH1" i="386" s="1"/>
  <c r="R4" i="386"/>
  <c r="O57" i="386" s="1"/>
  <c r="G4" i="386"/>
  <c r="A4" i="386"/>
  <c r="Y3" i="386"/>
  <c r="K6" i="386" s="1"/>
  <c r="E2" i="386"/>
  <c r="AF1" i="386"/>
  <c r="AE1" i="386"/>
  <c r="AB1" i="386"/>
  <c r="A1" i="386"/>
  <c r="L9" i="387" l="1"/>
  <c r="L11" i="387"/>
  <c r="L7" i="387"/>
  <c r="O6" i="386"/>
  <c r="AC1" i="386"/>
  <c r="AG1" i="386"/>
  <c r="F6" i="386"/>
  <c r="Q6" i="386"/>
  <c r="AD1" i="386"/>
  <c r="B21" i="385"/>
  <c r="B20" i="385"/>
  <c r="B19" i="385"/>
  <c r="H18" i="385"/>
  <c r="F18" i="385"/>
  <c r="D18" i="385"/>
  <c r="G11" i="385"/>
  <c r="D11" i="385"/>
  <c r="C11" i="385"/>
  <c r="G9" i="385"/>
  <c r="D9" i="385"/>
  <c r="C9" i="385"/>
  <c r="D7" i="385"/>
  <c r="C7" i="385"/>
  <c r="Y5" i="385"/>
  <c r="AK1" i="385" s="1"/>
  <c r="L4" i="385"/>
  <c r="K41" i="385" s="1"/>
  <c r="E4" i="385"/>
  <c r="A4" i="385"/>
  <c r="Y3" i="385"/>
  <c r="E2" i="385"/>
  <c r="AI1" i="385"/>
  <c r="AH1" i="385"/>
  <c r="AE1" i="385"/>
  <c r="AD1" i="385"/>
  <c r="A1" i="385"/>
  <c r="AB1" i="385" l="1"/>
  <c r="AF1" i="385"/>
  <c r="AJ1" i="385"/>
  <c r="AC1" i="385"/>
  <c r="AG1" i="385"/>
  <c r="B22" i="384"/>
  <c r="B21" i="384"/>
  <c r="B20" i="384"/>
  <c r="B19" i="384"/>
  <c r="J18" i="384"/>
  <c r="H18" i="384"/>
  <c r="F18" i="384"/>
  <c r="D18" i="384"/>
  <c r="G13" i="384"/>
  <c r="D13" i="384"/>
  <c r="C13" i="384"/>
  <c r="G11" i="384"/>
  <c r="D11" i="384"/>
  <c r="C11" i="384"/>
  <c r="G9" i="384"/>
  <c r="D9" i="384"/>
  <c r="C9" i="384"/>
  <c r="D7" i="384"/>
  <c r="C7" i="384"/>
  <c r="Y5" i="384"/>
  <c r="AH1" i="384" s="1"/>
  <c r="M4" i="384"/>
  <c r="K41" i="384" s="1"/>
  <c r="E4" i="384"/>
  <c r="A4" i="384"/>
  <c r="Y3" i="384"/>
  <c r="L13" i="384" s="1"/>
  <c r="E2" i="384"/>
  <c r="AJ1" i="384"/>
  <c r="AI1" i="384"/>
  <c r="AF1" i="384"/>
  <c r="AE1" i="384"/>
  <c r="AB1" i="384"/>
  <c r="A1" i="384"/>
  <c r="L11" i="385" l="1"/>
  <c r="L9" i="385"/>
  <c r="L7" i="385"/>
  <c r="AC1" i="384"/>
  <c r="AG1" i="384"/>
  <c r="AK1" i="384"/>
  <c r="AD1" i="384"/>
  <c r="L7" i="384"/>
  <c r="L9" i="384"/>
  <c r="L11" i="384"/>
  <c r="R62" i="383"/>
  <c r="F56" i="383"/>
  <c r="F55" i="383"/>
  <c r="G21" i="383"/>
  <c r="D21" i="383"/>
  <c r="C21" i="383"/>
  <c r="B21" i="383"/>
  <c r="G19" i="383"/>
  <c r="D19" i="383"/>
  <c r="C19" i="383"/>
  <c r="B19" i="383"/>
  <c r="G17" i="383"/>
  <c r="D17" i="383"/>
  <c r="C17" i="383"/>
  <c r="B17" i="383"/>
  <c r="U16" i="383"/>
  <c r="U15" i="383"/>
  <c r="G15" i="383"/>
  <c r="D15" i="383"/>
  <c r="C15" i="383"/>
  <c r="B15" i="383"/>
  <c r="U14" i="383"/>
  <c r="U13" i="383"/>
  <c r="G13" i="383"/>
  <c r="D13" i="383"/>
  <c r="C13" i="383"/>
  <c r="B13" i="383"/>
  <c r="U12" i="383"/>
  <c r="U11" i="383"/>
  <c r="G11" i="383"/>
  <c r="D11" i="383"/>
  <c r="C11" i="383"/>
  <c r="B11" i="383"/>
  <c r="U10" i="383"/>
  <c r="U9" i="383"/>
  <c r="G9" i="383"/>
  <c r="D9" i="383"/>
  <c r="C9" i="383"/>
  <c r="B9" i="383"/>
  <c r="U8" i="383"/>
  <c r="U7" i="383"/>
  <c r="D7" i="383"/>
  <c r="C7" i="383"/>
  <c r="B7" i="383"/>
  <c r="M6" i="383"/>
  <c r="K6" i="383"/>
  <c r="Y5" i="383"/>
  <c r="R4" i="383"/>
  <c r="O62" i="383" s="1"/>
  <c r="G4" i="383"/>
  <c r="A4" i="383"/>
  <c r="Y3" i="383"/>
  <c r="F6" i="383" s="1"/>
  <c r="E2" i="383"/>
  <c r="AH1" i="383"/>
  <c r="AG1" i="383"/>
  <c r="AF1" i="383"/>
  <c r="AE1" i="383"/>
  <c r="AD1" i="383"/>
  <c r="AC1" i="383"/>
  <c r="AB1" i="383"/>
  <c r="A1" i="383"/>
  <c r="O6" i="383" l="1"/>
  <c r="B20" i="382"/>
  <c r="B19" i="382"/>
  <c r="F18" i="382"/>
  <c r="D18" i="382"/>
  <c r="L11" i="382"/>
  <c r="I11" i="382"/>
  <c r="G11" i="382"/>
  <c r="E11" i="382"/>
  <c r="H18" i="382" s="1"/>
  <c r="D11" i="382"/>
  <c r="C11" i="382"/>
  <c r="G9" i="382"/>
  <c r="D9" i="382"/>
  <c r="C9" i="382"/>
  <c r="D7" i="382"/>
  <c r="C7" i="382"/>
  <c r="Y5" i="382"/>
  <c r="AH1" i="382" s="1"/>
  <c r="L4" i="382"/>
  <c r="K41" i="382" s="1"/>
  <c r="E4" i="382"/>
  <c r="A4" i="382"/>
  <c r="Y3" i="382"/>
  <c r="L9" i="382" s="1"/>
  <c r="E2" i="382"/>
  <c r="AJ1" i="382"/>
  <c r="AI1" i="382"/>
  <c r="AF1" i="382"/>
  <c r="AE1" i="382"/>
  <c r="AB1" i="382"/>
  <c r="A1" i="382"/>
  <c r="AC1" i="382" l="1"/>
  <c r="AG1" i="382"/>
  <c r="AK1" i="382"/>
  <c r="AD1" i="382"/>
  <c r="L7" i="382"/>
  <c r="B21" i="382"/>
  <c r="B22" i="381"/>
  <c r="B21" i="381"/>
  <c r="B20" i="381"/>
  <c r="B19" i="381"/>
  <c r="J18" i="381"/>
  <c r="H18" i="381"/>
  <c r="F18" i="381"/>
  <c r="D18" i="381"/>
  <c r="L13" i="381"/>
  <c r="G13" i="381"/>
  <c r="D13" i="381"/>
  <c r="C13" i="381"/>
  <c r="G11" i="381"/>
  <c r="D11" i="381"/>
  <c r="C11" i="381"/>
  <c r="G9" i="381"/>
  <c r="D9" i="381"/>
  <c r="C9" i="381"/>
  <c r="D7" i="381"/>
  <c r="C7" i="381"/>
  <c r="Y5" i="381"/>
  <c r="AH1" i="381" s="1"/>
  <c r="M4" i="381"/>
  <c r="K41" i="381" s="1"/>
  <c r="E4" i="381"/>
  <c r="A4" i="381"/>
  <c r="Y3" i="381"/>
  <c r="L11" i="381" s="1"/>
  <c r="E2" i="381"/>
  <c r="AJ1" i="381"/>
  <c r="AI1" i="381"/>
  <c r="AF1" i="381"/>
  <c r="AE1" i="381"/>
  <c r="AB1" i="381"/>
  <c r="A1" i="381"/>
  <c r="AC1" i="381" l="1"/>
  <c r="AG1" i="381"/>
  <c r="AK1" i="381"/>
  <c r="AD1" i="381"/>
  <c r="L7" i="381"/>
  <c r="L9" i="381"/>
  <c r="R62" i="380"/>
  <c r="F56" i="380"/>
  <c r="F55" i="380"/>
  <c r="I21" i="380"/>
  <c r="D21" i="380"/>
  <c r="C21" i="380"/>
  <c r="B21" i="380"/>
  <c r="I19" i="380"/>
  <c r="D19" i="380"/>
  <c r="C19" i="380"/>
  <c r="B19" i="380"/>
  <c r="I17" i="380"/>
  <c r="D17" i="380"/>
  <c r="C17" i="380"/>
  <c r="B17" i="380"/>
  <c r="U16" i="380"/>
  <c r="U15" i="380"/>
  <c r="I15" i="380"/>
  <c r="D15" i="380"/>
  <c r="C15" i="380"/>
  <c r="B15" i="380"/>
  <c r="U14" i="380"/>
  <c r="U13" i="380"/>
  <c r="I13" i="380"/>
  <c r="D13" i="380"/>
  <c r="C13" i="380"/>
  <c r="B13" i="380"/>
  <c r="U12" i="380"/>
  <c r="U11" i="380"/>
  <c r="I11" i="380"/>
  <c r="D11" i="380"/>
  <c r="C11" i="380"/>
  <c r="B11" i="380"/>
  <c r="U10" i="380"/>
  <c r="U9" i="380"/>
  <c r="I9" i="380"/>
  <c r="D9" i="380"/>
  <c r="C9" i="380"/>
  <c r="B9" i="380"/>
  <c r="U8" i="380"/>
  <c r="U7" i="380"/>
  <c r="I7" i="380"/>
  <c r="D7" i="380"/>
  <c r="C7" i="380"/>
  <c r="B7" i="380"/>
  <c r="M6" i="380"/>
  <c r="Y5" i="380"/>
  <c r="AH1" i="380" s="1"/>
  <c r="R4" i="380"/>
  <c r="O62" i="380" s="1"/>
  <c r="G4" i="380"/>
  <c r="A4" i="380"/>
  <c r="Y3" i="380"/>
  <c r="K6" i="380" s="1"/>
  <c r="E2" i="380"/>
  <c r="AF1" i="380"/>
  <c r="AE1" i="380"/>
  <c r="AB1" i="380"/>
  <c r="A1" i="380"/>
  <c r="O6" i="380" l="1"/>
  <c r="AC1" i="380"/>
  <c r="AG1" i="380"/>
  <c r="F6" i="380"/>
  <c r="AD1" i="380"/>
  <c r="R57" i="379"/>
  <c r="F50" i="379" s="1"/>
  <c r="F53" i="379"/>
  <c r="F52" i="379"/>
  <c r="F51" i="379"/>
  <c r="I37" i="379"/>
  <c r="G37" i="379"/>
  <c r="F37" i="379"/>
  <c r="D37" i="379"/>
  <c r="C37" i="379"/>
  <c r="B37" i="379"/>
  <c r="K36" i="379"/>
  <c r="I35" i="379"/>
  <c r="G35" i="379"/>
  <c r="F35" i="379"/>
  <c r="D35" i="379"/>
  <c r="C35" i="379"/>
  <c r="B35" i="379"/>
  <c r="F33" i="379"/>
  <c r="D33" i="379"/>
  <c r="C33" i="379"/>
  <c r="B33" i="379"/>
  <c r="I31" i="379"/>
  <c r="F31" i="379"/>
  <c r="D31" i="379"/>
  <c r="C31" i="379"/>
  <c r="B31" i="379"/>
  <c r="I29" i="379"/>
  <c r="F29" i="379"/>
  <c r="D29" i="379"/>
  <c r="C29" i="379"/>
  <c r="B29" i="379"/>
  <c r="I27" i="379"/>
  <c r="F27" i="379"/>
  <c r="D27" i="379"/>
  <c r="C27" i="379"/>
  <c r="B27" i="379"/>
  <c r="I25" i="379"/>
  <c r="F25" i="379"/>
  <c r="D25" i="379"/>
  <c r="C25" i="379"/>
  <c r="B25" i="379"/>
  <c r="I23" i="379"/>
  <c r="F23" i="379"/>
  <c r="D23" i="379"/>
  <c r="C23" i="379"/>
  <c r="B23" i="379"/>
  <c r="I21" i="379"/>
  <c r="F21" i="379"/>
  <c r="D21" i="379"/>
  <c r="C21" i="379"/>
  <c r="B21" i="379"/>
  <c r="I19" i="379"/>
  <c r="F19" i="379"/>
  <c r="D19" i="379"/>
  <c r="C19" i="379"/>
  <c r="B19" i="379"/>
  <c r="I17" i="379"/>
  <c r="F17" i="379"/>
  <c r="D17" i="379"/>
  <c r="C17" i="379"/>
  <c r="B17" i="379"/>
  <c r="U16" i="379"/>
  <c r="U15" i="379"/>
  <c r="F15" i="379"/>
  <c r="D15" i="379"/>
  <c r="C15" i="379"/>
  <c r="B15" i="379"/>
  <c r="U14" i="379"/>
  <c r="U13" i="379"/>
  <c r="F13" i="379"/>
  <c r="D13" i="379"/>
  <c r="C13" i="379"/>
  <c r="B13" i="379"/>
  <c r="U12" i="379"/>
  <c r="U11" i="379"/>
  <c r="I11" i="379"/>
  <c r="F11" i="379"/>
  <c r="D11" i="379"/>
  <c r="C11" i="379"/>
  <c r="B11" i="379"/>
  <c r="U10" i="379"/>
  <c r="U9" i="379"/>
  <c r="I9" i="379"/>
  <c r="G9" i="379"/>
  <c r="F9" i="379"/>
  <c r="D9" i="379"/>
  <c r="C9" i="379"/>
  <c r="B9" i="379"/>
  <c r="U8" i="379"/>
  <c r="U7" i="379"/>
  <c r="I7" i="379"/>
  <c r="G7" i="379"/>
  <c r="F7" i="379"/>
  <c r="D7" i="379"/>
  <c r="C7" i="379"/>
  <c r="B7" i="379"/>
  <c r="Y5" i="379"/>
  <c r="AE1" i="379" s="1"/>
  <c r="R4" i="379"/>
  <c r="O57" i="379" s="1"/>
  <c r="G4" i="379"/>
  <c r="A4" i="379"/>
  <c r="Y3" i="379"/>
  <c r="M6" i="379" s="1"/>
  <c r="E2" i="379"/>
  <c r="A1" i="379"/>
  <c r="O6" i="379" l="1"/>
  <c r="AC1" i="379"/>
  <c r="AG1" i="379"/>
  <c r="F6" i="379"/>
  <c r="AD1" i="379"/>
  <c r="AH1" i="379"/>
  <c r="K6" i="379"/>
  <c r="AB1" i="379"/>
  <c r="AF1" i="379"/>
  <c r="Q6" i="379"/>
  <c r="K41" i="378"/>
  <c r="B21" i="378"/>
  <c r="B19" i="378"/>
  <c r="H18" i="378"/>
  <c r="F18" i="378"/>
  <c r="D18" i="378"/>
  <c r="L11" i="378"/>
  <c r="I11" i="378"/>
  <c r="G11" i="378"/>
  <c r="E11" i="378"/>
  <c r="D11" i="378"/>
  <c r="C11" i="378"/>
  <c r="L9" i="378"/>
  <c r="I9" i="378"/>
  <c r="G9" i="378"/>
  <c r="E9" i="378"/>
  <c r="B20" i="378" s="1"/>
  <c r="D9" i="378"/>
  <c r="C9" i="378"/>
  <c r="L7" i="378"/>
  <c r="D7" i="378"/>
  <c r="C7" i="378"/>
  <c r="Y5" i="378"/>
  <c r="AH1" i="378" s="1"/>
  <c r="L4" i="378"/>
  <c r="E4" i="378"/>
  <c r="A4" i="378"/>
  <c r="Y3" i="378"/>
  <c r="E2" i="378"/>
  <c r="AK1" i="378"/>
  <c r="AJ1" i="378"/>
  <c r="AI1" i="378"/>
  <c r="AG1" i="378"/>
  <c r="AF1" i="378"/>
  <c r="AE1" i="378"/>
  <c r="AC1" i="378"/>
  <c r="AB1" i="378"/>
  <c r="A1" i="378"/>
  <c r="R44" i="375"/>
  <c r="E43" i="375" s="1"/>
  <c r="B30" i="375"/>
  <c r="H27" i="375"/>
  <c r="B24" i="375"/>
  <c r="F22" i="375"/>
  <c r="L19" i="375"/>
  <c r="B31" i="375"/>
  <c r="D19" i="375"/>
  <c r="C19" i="375"/>
  <c r="L17" i="375"/>
  <c r="D17" i="375"/>
  <c r="C17" i="375"/>
  <c r="L15" i="375"/>
  <c r="B29" i="375"/>
  <c r="D15" i="375"/>
  <c r="C15" i="375"/>
  <c r="L13" i="375"/>
  <c r="B28" i="375"/>
  <c r="D13" i="375"/>
  <c r="C13" i="375"/>
  <c r="L11" i="375"/>
  <c r="B25" i="375"/>
  <c r="D11" i="375"/>
  <c r="C11" i="375"/>
  <c r="L9" i="375"/>
  <c r="D9" i="375"/>
  <c r="C9" i="375"/>
  <c r="L7" i="375"/>
  <c r="B23" i="375"/>
  <c r="D7" i="375"/>
  <c r="C7" i="375"/>
  <c r="Y5" i="375"/>
  <c r="AK1" i="375" s="1"/>
  <c r="L4" i="375"/>
  <c r="K49" i="375" s="1"/>
  <c r="E4" i="375"/>
  <c r="Y3" i="375"/>
  <c r="AI1" i="375" s="1"/>
  <c r="N122" i="374"/>
  <c r="K122" i="374"/>
  <c r="J122" i="374"/>
  <c r="I122" i="374"/>
  <c r="H122" i="374"/>
  <c r="N121" i="374"/>
  <c r="K121" i="374" s="1"/>
  <c r="J121" i="374"/>
  <c r="I121" i="374"/>
  <c r="H121" i="374"/>
  <c r="N120" i="374"/>
  <c r="K120" i="374" s="1"/>
  <c r="J120" i="374"/>
  <c r="I120" i="374"/>
  <c r="H120" i="374"/>
  <c r="N119" i="374"/>
  <c r="K119" i="374" s="1"/>
  <c r="J119" i="374"/>
  <c r="I119" i="374"/>
  <c r="H119" i="374"/>
  <c r="N118" i="374"/>
  <c r="K118" i="374"/>
  <c r="J118" i="374"/>
  <c r="I118" i="374"/>
  <c r="H118" i="374"/>
  <c r="N117" i="374"/>
  <c r="K117" i="374" s="1"/>
  <c r="J117" i="374"/>
  <c r="I117" i="374"/>
  <c r="H117" i="374"/>
  <c r="N116" i="374"/>
  <c r="K116" i="374"/>
  <c r="J116" i="374"/>
  <c r="I116" i="374"/>
  <c r="H116" i="374"/>
  <c r="N115" i="374"/>
  <c r="K115" i="374" s="1"/>
  <c r="J115" i="374"/>
  <c r="I115" i="374"/>
  <c r="H115" i="374"/>
  <c r="N114" i="374"/>
  <c r="K114" i="374"/>
  <c r="J114" i="374"/>
  <c r="I114" i="374"/>
  <c r="H114" i="374"/>
  <c r="N113" i="374"/>
  <c r="K113" i="374" s="1"/>
  <c r="J113" i="374"/>
  <c r="I113" i="374"/>
  <c r="H113" i="374"/>
  <c r="N112" i="374"/>
  <c r="K112" i="374"/>
  <c r="J112" i="374"/>
  <c r="I112" i="374"/>
  <c r="H112" i="374"/>
  <c r="N111" i="374"/>
  <c r="K111" i="374" s="1"/>
  <c r="J111" i="374"/>
  <c r="I111" i="374"/>
  <c r="H111" i="374"/>
  <c r="N110" i="374"/>
  <c r="K110" i="374"/>
  <c r="J110" i="374"/>
  <c r="I110" i="374"/>
  <c r="H110" i="374"/>
  <c r="N109" i="374"/>
  <c r="K109" i="374" s="1"/>
  <c r="J109" i="374"/>
  <c r="I109" i="374"/>
  <c r="H109" i="374"/>
  <c r="N108" i="374"/>
  <c r="K108" i="374"/>
  <c r="J108" i="374"/>
  <c r="I108" i="374"/>
  <c r="H108" i="374"/>
  <c r="N107" i="374"/>
  <c r="K107" i="374" s="1"/>
  <c r="J107" i="374"/>
  <c r="I107" i="374"/>
  <c r="H107" i="374"/>
  <c r="N106" i="374"/>
  <c r="K106" i="374"/>
  <c r="J106" i="374"/>
  <c r="I106" i="374"/>
  <c r="H106" i="374"/>
  <c r="N105" i="374"/>
  <c r="K105" i="374" s="1"/>
  <c r="J105" i="374"/>
  <c r="I105" i="374"/>
  <c r="H105" i="374"/>
  <c r="N104" i="374"/>
  <c r="K104" i="374"/>
  <c r="J104" i="374"/>
  <c r="I104" i="374"/>
  <c r="H104" i="374"/>
  <c r="N103" i="374"/>
  <c r="K103" i="374" s="1"/>
  <c r="J103" i="374"/>
  <c r="I103" i="374"/>
  <c r="H103" i="374"/>
  <c r="N102" i="374"/>
  <c r="K102" i="374"/>
  <c r="J102" i="374"/>
  <c r="I102" i="374"/>
  <c r="H102" i="374"/>
  <c r="N101" i="374"/>
  <c r="K101" i="374" s="1"/>
  <c r="J101" i="374"/>
  <c r="I101" i="374"/>
  <c r="H101" i="374"/>
  <c r="N100" i="374"/>
  <c r="K100" i="374"/>
  <c r="J100" i="374"/>
  <c r="I100" i="374"/>
  <c r="H100" i="374"/>
  <c r="N99" i="374"/>
  <c r="K99" i="374" s="1"/>
  <c r="J99" i="374"/>
  <c r="I99" i="374"/>
  <c r="H99" i="374"/>
  <c r="N98" i="374"/>
  <c r="K98" i="374"/>
  <c r="J98" i="374"/>
  <c r="I98" i="374"/>
  <c r="H98" i="374"/>
  <c r="N97" i="374"/>
  <c r="K97" i="374" s="1"/>
  <c r="J97" i="374"/>
  <c r="I97" i="374"/>
  <c r="H97" i="374"/>
  <c r="N96" i="374"/>
  <c r="K96" i="374"/>
  <c r="J96" i="374"/>
  <c r="I96" i="374"/>
  <c r="H96" i="374"/>
  <c r="N95" i="374"/>
  <c r="K95" i="374" s="1"/>
  <c r="J95" i="374"/>
  <c r="I95" i="374"/>
  <c r="H95" i="374"/>
  <c r="N94" i="374"/>
  <c r="K94" i="374"/>
  <c r="J94" i="374"/>
  <c r="I94" i="374"/>
  <c r="H94" i="374"/>
  <c r="N93" i="374"/>
  <c r="K93" i="374" s="1"/>
  <c r="J93" i="374"/>
  <c r="I93" i="374"/>
  <c r="H93" i="374"/>
  <c r="N92" i="374"/>
  <c r="K92" i="374"/>
  <c r="J92" i="374"/>
  <c r="I92" i="374"/>
  <c r="H92" i="374"/>
  <c r="N91" i="374"/>
  <c r="K91" i="374" s="1"/>
  <c r="J91" i="374"/>
  <c r="I91" i="374"/>
  <c r="H91" i="374"/>
  <c r="N90" i="374"/>
  <c r="K90" i="374"/>
  <c r="J90" i="374"/>
  <c r="I90" i="374"/>
  <c r="H90" i="374"/>
  <c r="N89" i="374"/>
  <c r="K89" i="374" s="1"/>
  <c r="J89" i="374"/>
  <c r="I89" i="374"/>
  <c r="H89" i="374"/>
  <c r="N88" i="374"/>
  <c r="K88" i="374"/>
  <c r="J88" i="374"/>
  <c r="I88" i="374"/>
  <c r="H88" i="374"/>
  <c r="N87" i="374"/>
  <c r="K87" i="374" s="1"/>
  <c r="J87" i="374"/>
  <c r="I87" i="374"/>
  <c r="H87" i="374"/>
  <c r="N86" i="374"/>
  <c r="K86" i="374"/>
  <c r="J86" i="374"/>
  <c r="I86" i="374"/>
  <c r="H86" i="374"/>
  <c r="N85" i="374"/>
  <c r="K85" i="374" s="1"/>
  <c r="J85" i="374"/>
  <c r="I85" i="374"/>
  <c r="H85" i="374"/>
  <c r="N84" i="374"/>
  <c r="K84" i="374"/>
  <c r="J84" i="374"/>
  <c r="I84" i="374"/>
  <c r="H84" i="374"/>
  <c r="N83" i="374"/>
  <c r="K83" i="374" s="1"/>
  <c r="J83" i="374"/>
  <c r="I83" i="374"/>
  <c r="H83" i="374"/>
  <c r="N82" i="374"/>
  <c r="K82" i="374"/>
  <c r="J82" i="374"/>
  <c r="I82" i="374"/>
  <c r="H82" i="374"/>
  <c r="N81" i="374"/>
  <c r="K81" i="374" s="1"/>
  <c r="J81" i="374"/>
  <c r="I81" i="374"/>
  <c r="H81" i="374"/>
  <c r="N80" i="374"/>
  <c r="K80" i="374"/>
  <c r="J80" i="374"/>
  <c r="I80" i="374"/>
  <c r="H80" i="374"/>
  <c r="N79" i="374"/>
  <c r="K79" i="374" s="1"/>
  <c r="J79" i="374"/>
  <c r="I79" i="374"/>
  <c r="H79" i="374"/>
  <c r="N78" i="374"/>
  <c r="K78" i="374"/>
  <c r="J78" i="374"/>
  <c r="I78" i="374"/>
  <c r="H78" i="374"/>
  <c r="N77" i="374"/>
  <c r="K77" i="374" s="1"/>
  <c r="J77" i="374"/>
  <c r="I77" i="374"/>
  <c r="H77" i="374"/>
  <c r="N76" i="374"/>
  <c r="K76" i="374"/>
  <c r="J76" i="374"/>
  <c r="I76" i="374"/>
  <c r="H76" i="374"/>
  <c r="N75" i="374"/>
  <c r="K75" i="374" s="1"/>
  <c r="J75" i="374"/>
  <c r="I75" i="374"/>
  <c r="H75" i="374"/>
  <c r="N74" i="374"/>
  <c r="K74" i="374"/>
  <c r="J74" i="374"/>
  <c r="I74" i="374"/>
  <c r="H74" i="374"/>
  <c r="N73" i="374"/>
  <c r="K73" i="374" s="1"/>
  <c r="J73" i="374"/>
  <c r="I73" i="374"/>
  <c r="H73" i="374"/>
  <c r="N72" i="374"/>
  <c r="K72" i="374"/>
  <c r="J72" i="374"/>
  <c r="I72" i="374"/>
  <c r="H72" i="374"/>
  <c r="N71" i="374"/>
  <c r="K71" i="374" s="1"/>
  <c r="J71" i="374"/>
  <c r="I71" i="374"/>
  <c r="H71" i="374"/>
  <c r="N70" i="374"/>
  <c r="K70" i="374"/>
  <c r="J70" i="374"/>
  <c r="I70" i="374"/>
  <c r="H70" i="374"/>
  <c r="N69" i="374"/>
  <c r="K69" i="374" s="1"/>
  <c r="J69" i="374"/>
  <c r="I69" i="374"/>
  <c r="H69" i="374"/>
  <c r="N68" i="374"/>
  <c r="K68" i="374"/>
  <c r="J68" i="374"/>
  <c r="I68" i="374"/>
  <c r="H68" i="374"/>
  <c r="N67" i="374"/>
  <c r="K67" i="374" s="1"/>
  <c r="J67" i="374"/>
  <c r="I67" i="374"/>
  <c r="H67" i="374"/>
  <c r="N66" i="374"/>
  <c r="K66" i="374"/>
  <c r="J66" i="374"/>
  <c r="I66" i="374"/>
  <c r="H66" i="374"/>
  <c r="N65" i="374"/>
  <c r="K65" i="374" s="1"/>
  <c r="J65" i="374"/>
  <c r="I65" i="374"/>
  <c r="H65" i="374"/>
  <c r="N64" i="374"/>
  <c r="K64" i="374"/>
  <c r="J64" i="374"/>
  <c r="I64" i="374"/>
  <c r="H64" i="374"/>
  <c r="N63" i="374"/>
  <c r="K63" i="374" s="1"/>
  <c r="J63" i="374"/>
  <c r="I63" i="374"/>
  <c r="H63" i="374"/>
  <c r="N62" i="374"/>
  <c r="K62" i="374"/>
  <c r="J62" i="374"/>
  <c r="I62" i="374"/>
  <c r="H62" i="374"/>
  <c r="N61" i="374"/>
  <c r="K61" i="374" s="1"/>
  <c r="J61" i="374"/>
  <c r="I61" i="374"/>
  <c r="H61" i="374"/>
  <c r="N60" i="374"/>
  <c r="K60" i="374"/>
  <c r="J60" i="374"/>
  <c r="I60" i="374"/>
  <c r="H60" i="374"/>
  <c r="N59" i="374"/>
  <c r="K59" i="374" s="1"/>
  <c r="J59" i="374"/>
  <c r="I59" i="374"/>
  <c r="H59" i="374"/>
  <c r="N58" i="374"/>
  <c r="K58" i="374"/>
  <c r="J58" i="374"/>
  <c r="I58" i="374"/>
  <c r="H58" i="374"/>
  <c r="N57" i="374"/>
  <c r="K57" i="374" s="1"/>
  <c r="J57" i="374"/>
  <c r="I57" i="374"/>
  <c r="H57" i="374"/>
  <c r="N56" i="374"/>
  <c r="K56" i="374"/>
  <c r="J56" i="374"/>
  <c r="I56" i="374"/>
  <c r="H56" i="374"/>
  <c r="N55" i="374"/>
  <c r="K55" i="374" s="1"/>
  <c r="J55" i="374"/>
  <c r="I55" i="374"/>
  <c r="H55" i="374"/>
  <c r="N54" i="374"/>
  <c r="K54" i="374"/>
  <c r="J54" i="374"/>
  <c r="I54" i="374"/>
  <c r="H54" i="374"/>
  <c r="N53" i="374"/>
  <c r="K53" i="374" s="1"/>
  <c r="J53" i="374"/>
  <c r="I53" i="374"/>
  <c r="H53" i="374"/>
  <c r="N52" i="374"/>
  <c r="K52" i="374"/>
  <c r="J52" i="374"/>
  <c r="I52" i="374"/>
  <c r="H52" i="374"/>
  <c r="N51" i="374"/>
  <c r="K51" i="374" s="1"/>
  <c r="J51" i="374"/>
  <c r="I51" i="374"/>
  <c r="H51" i="374"/>
  <c r="N50" i="374"/>
  <c r="K50" i="374"/>
  <c r="J50" i="374"/>
  <c r="I50" i="374"/>
  <c r="H50" i="374"/>
  <c r="N49" i="374"/>
  <c r="K49" i="374" s="1"/>
  <c r="J49" i="374"/>
  <c r="I49" i="374"/>
  <c r="H49" i="374"/>
  <c r="N48" i="374"/>
  <c r="K48" i="374"/>
  <c r="J48" i="374"/>
  <c r="I48" i="374"/>
  <c r="H48" i="374"/>
  <c r="N47" i="374"/>
  <c r="K47" i="374" s="1"/>
  <c r="J47" i="374"/>
  <c r="I47" i="374"/>
  <c r="H47" i="374"/>
  <c r="N46" i="374"/>
  <c r="K46" i="374"/>
  <c r="J46" i="374"/>
  <c r="I46" i="374"/>
  <c r="H46" i="374"/>
  <c r="N45" i="374"/>
  <c r="K45" i="374" s="1"/>
  <c r="J45" i="374"/>
  <c r="I45" i="374"/>
  <c r="H45" i="374"/>
  <c r="N44" i="374"/>
  <c r="K44" i="374"/>
  <c r="J44" i="374"/>
  <c r="I44" i="374"/>
  <c r="H44" i="374"/>
  <c r="N43" i="374"/>
  <c r="K43" i="374" s="1"/>
  <c r="J43" i="374"/>
  <c r="I43" i="374"/>
  <c r="H43" i="374"/>
  <c r="N42" i="374"/>
  <c r="K42" i="374"/>
  <c r="J42" i="374"/>
  <c r="I42" i="374"/>
  <c r="H42" i="374"/>
  <c r="N41" i="374"/>
  <c r="K41" i="374" s="1"/>
  <c r="J41" i="374"/>
  <c r="I41" i="374"/>
  <c r="H41" i="374"/>
  <c r="N40" i="374"/>
  <c r="K40" i="374"/>
  <c r="J40" i="374"/>
  <c r="I40" i="374"/>
  <c r="H40" i="374"/>
  <c r="N39" i="374"/>
  <c r="K39" i="374" s="1"/>
  <c r="J39" i="374"/>
  <c r="I39" i="374"/>
  <c r="H39" i="374"/>
  <c r="N38" i="374"/>
  <c r="K38" i="374"/>
  <c r="J38" i="374"/>
  <c r="I38" i="374"/>
  <c r="H38" i="374"/>
  <c r="N37" i="374"/>
  <c r="K37" i="374" s="1"/>
  <c r="J37" i="374"/>
  <c r="I37" i="374"/>
  <c r="H37" i="374"/>
  <c r="N36" i="374"/>
  <c r="K36" i="374"/>
  <c r="J36" i="374"/>
  <c r="I36" i="374"/>
  <c r="H36" i="374"/>
  <c r="N35" i="374"/>
  <c r="K35" i="374" s="1"/>
  <c r="J35" i="374"/>
  <c r="I35" i="374"/>
  <c r="H35" i="374"/>
  <c r="N34" i="374"/>
  <c r="K34" i="374"/>
  <c r="J34" i="374"/>
  <c r="I34" i="374"/>
  <c r="H34" i="374"/>
  <c r="N33" i="374"/>
  <c r="K33" i="374" s="1"/>
  <c r="J33" i="374"/>
  <c r="I33" i="374"/>
  <c r="H33" i="374"/>
  <c r="N32" i="374"/>
  <c r="N31" i="374"/>
  <c r="N30" i="374"/>
  <c r="G5" i="374"/>
  <c r="D5" i="374"/>
  <c r="C5" i="374"/>
  <c r="N122" i="372"/>
  <c r="K122" i="372" s="1"/>
  <c r="J122" i="372"/>
  <c r="I122" i="372"/>
  <c r="H122" i="372"/>
  <c r="N121" i="372"/>
  <c r="K121" i="372"/>
  <c r="J121" i="372"/>
  <c r="I121" i="372"/>
  <c r="H121" i="372"/>
  <c r="N120" i="372"/>
  <c r="K120" i="372"/>
  <c r="J120" i="372"/>
  <c r="I120" i="372"/>
  <c r="H120" i="372"/>
  <c r="N119" i="372"/>
  <c r="K119" i="372" s="1"/>
  <c r="J119" i="372"/>
  <c r="I119" i="372"/>
  <c r="H119" i="372"/>
  <c r="N118" i="372"/>
  <c r="K118" i="372" s="1"/>
  <c r="J118" i="372"/>
  <c r="I118" i="372"/>
  <c r="H118" i="372"/>
  <c r="N117" i="372"/>
  <c r="K117" i="372"/>
  <c r="J117" i="372"/>
  <c r="I117" i="372"/>
  <c r="H117" i="372"/>
  <c r="N116" i="372"/>
  <c r="K116" i="372"/>
  <c r="J116" i="372"/>
  <c r="I116" i="372"/>
  <c r="H116" i="372"/>
  <c r="N115" i="372"/>
  <c r="K115" i="372" s="1"/>
  <c r="J115" i="372"/>
  <c r="I115" i="372"/>
  <c r="H115" i="372"/>
  <c r="N114" i="372"/>
  <c r="K114" i="372" s="1"/>
  <c r="J114" i="372"/>
  <c r="I114" i="372"/>
  <c r="H114" i="372"/>
  <c r="N113" i="372"/>
  <c r="K113" i="372"/>
  <c r="J113" i="372"/>
  <c r="I113" i="372"/>
  <c r="H113" i="372"/>
  <c r="N112" i="372"/>
  <c r="K112" i="372"/>
  <c r="J112" i="372"/>
  <c r="I112" i="372"/>
  <c r="H112" i="372"/>
  <c r="N111" i="372"/>
  <c r="K111" i="372" s="1"/>
  <c r="J111" i="372"/>
  <c r="I111" i="372"/>
  <c r="H111" i="372"/>
  <c r="N110" i="372"/>
  <c r="K110" i="372" s="1"/>
  <c r="J110" i="372"/>
  <c r="I110" i="372"/>
  <c r="H110" i="372"/>
  <c r="N109" i="372"/>
  <c r="K109" i="372"/>
  <c r="J109" i="372"/>
  <c r="I109" i="372"/>
  <c r="H109" i="372"/>
  <c r="N108" i="372"/>
  <c r="K108" i="372"/>
  <c r="J108" i="372"/>
  <c r="I108" i="372"/>
  <c r="H108" i="372"/>
  <c r="N107" i="372"/>
  <c r="K107" i="372" s="1"/>
  <c r="J107" i="372"/>
  <c r="I107" i="372"/>
  <c r="H107" i="372"/>
  <c r="N106" i="372"/>
  <c r="K106" i="372" s="1"/>
  <c r="J106" i="372"/>
  <c r="I106" i="372"/>
  <c r="H106" i="372"/>
  <c r="N105" i="372"/>
  <c r="K105" i="372"/>
  <c r="J105" i="372"/>
  <c r="I105" i="372"/>
  <c r="H105" i="372"/>
  <c r="N104" i="372"/>
  <c r="K104" i="372"/>
  <c r="J104" i="372"/>
  <c r="I104" i="372"/>
  <c r="H104" i="372"/>
  <c r="N103" i="372"/>
  <c r="K103" i="372" s="1"/>
  <c r="J103" i="372"/>
  <c r="I103" i="372"/>
  <c r="H103" i="372"/>
  <c r="N102" i="372"/>
  <c r="K102" i="372" s="1"/>
  <c r="J102" i="372"/>
  <c r="I102" i="372"/>
  <c r="H102" i="372"/>
  <c r="N101" i="372"/>
  <c r="K101" i="372"/>
  <c r="J101" i="372"/>
  <c r="I101" i="372"/>
  <c r="H101" i="372"/>
  <c r="N100" i="372"/>
  <c r="K100" i="372"/>
  <c r="J100" i="372"/>
  <c r="I100" i="372"/>
  <c r="H100" i="372"/>
  <c r="N99" i="372"/>
  <c r="K99" i="372" s="1"/>
  <c r="J99" i="372"/>
  <c r="I99" i="372"/>
  <c r="H99" i="372"/>
  <c r="N98" i="372"/>
  <c r="K98" i="372" s="1"/>
  <c r="J98" i="372"/>
  <c r="I98" i="372"/>
  <c r="H98" i="372"/>
  <c r="N97" i="372"/>
  <c r="K97" i="372"/>
  <c r="J97" i="372"/>
  <c r="I97" i="372"/>
  <c r="H97" i="372"/>
  <c r="N96" i="372"/>
  <c r="K96" i="372"/>
  <c r="J96" i="372"/>
  <c r="I96" i="372"/>
  <c r="H96" i="372"/>
  <c r="N95" i="372"/>
  <c r="K95" i="372" s="1"/>
  <c r="J95" i="372"/>
  <c r="I95" i="372"/>
  <c r="H95" i="372"/>
  <c r="N94" i="372"/>
  <c r="K94" i="372" s="1"/>
  <c r="J94" i="372"/>
  <c r="I94" i="372"/>
  <c r="H94" i="372"/>
  <c r="N93" i="372"/>
  <c r="K93" i="372"/>
  <c r="J93" i="372"/>
  <c r="I93" i="372"/>
  <c r="H93" i="372"/>
  <c r="N92" i="372"/>
  <c r="K92" i="372"/>
  <c r="J92" i="372"/>
  <c r="I92" i="372"/>
  <c r="H92" i="372"/>
  <c r="N91" i="372"/>
  <c r="K91" i="372" s="1"/>
  <c r="J91" i="372"/>
  <c r="I91" i="372"/>
  <c r="H91" i="372"/>
  <c r="N90" i="372"/>
  <c r="K90" i="372" s="1"/>
  <c r="J90" i="372"/>
  <c r="I90" i="372"/>
  <c r="H90" i="372"/>
  <c r="N89" i="372"/>
  <c r="K89" i="372"/>
  <c r="J89" i="372"/>
  <c r="I89" i="372"/>
  <c r="H89" i="372"/>
  <c r="N88" i="372"/>
  <c r="K88" i="372"/>
  <c r="J88" i="372"/>
  <c r="I88" i="372"/>
  <c r="H88" i="372"/>
  <c r="N87" i="372"/>
  <c r="K87" i="372" s="1"/>
  <c r="J87" i="372"/>
  <c r="I87" i="372"/>
  <c r="H87" i="372"/>
  <c r="N86" i="372"/>
  <c r="K86" i="372" s="1"/>
  <c r="J86" i="372"/>
  <c r="I86" i="372"/>
  <c r="H86" i="372"/>
  <c r="N85" i="372"/>
  <c r="K85" i="372"/>
  <c r="J85" i="372"/>
  <c r="I85" i="372"/>
  <c r="H85" i="372"/>
  <c r="N84" i="372"/>
  <c r="K84" i="372"/>
  <c r="J84" i="372"/>
  <c r="I84" i="372"/>
  <c r="H84" i="372"/>
  <c r="N83" i="372"/>
  <c r="K83" i="372" s="1"/>
  <c r="J83" i="372"/>
  <c r="I83" i="372"/>
  <c r="H83" i="372"/>
  <c r="N82" i="372"/>
  <c r="K82" i="372" s="1"/>
  <c r="J82" i="372"/>
  <c r="I82" i="372"/>
  <c r="H82" i="372"/>
  <c r="N81" i="372"/>
  <c r="K81" i="372"/>
  <c r="J81" i="372"/>
  <c r="I81" i="372"/>
  <c r="H81" i="372"/>
  <c r="N80" i="372"/>
  <c r="K80" i="372"/>
  <c r="J80" i="372"/>
  <c r="I80" i="372"/>
  <c r="H80" i="372"/>
  <c r="N79" i="372"/>
  <c r="K79" i="372" s="1"/>
  <c r="J79" i="372"/>
  <c r="I79" i="372"/>
  <c r="H79" i="372"/>
  <c r="N78" i="372"/>
  <c r="K78" i="372" s="1"/>
  <c r="J78" i="372"/>
  <c r="I78" i="372"/>
  <c r="H78" i="372"/>
  <c r="N77" i="372"/>
  <c r="K77" i="372"/>
  <c r="J77" i="372"/>
  <c r="I77" i="372"/>
  <c r="H77" i="372"/>
  <c r="N76" i="372"/>
  <c r="K76" i="372"/>
  <c r="J76" i="372"/>
  <c r="I76" i="372"/>
  <c r="H76" i="372"/>
  <c r="N75" i="372"/>
  <c r="K75" i="372" s="1"/>
  <c r="J75" i="372"/>
  <c r="I75" i="372"/>
  <c r="H75" i="372"/>
  <c r="N74" i="372"/>
  <c r="K74" i="372" s="1"/>
  <c r="J74" i="372"/>
  <c r="I74" i="372"/>
  <c r="H74" i="372"/>
  <c r="N73" i="372"/>
  <c r="K73" i="372"/>
  <c r="J73" i="372"/>
  <c r="I73" i="372"/>
  <c r="H73" i="372"/>
  <c r="N72" i="372"/>
  <c r="K72" i="372"/>
  <c r="J72" i="372"/>
  <c r="I72" i="372"/>
  <c r="H72" i="372"/>
  <c r="N71" i="372"/>
  <c r="K71" i="372" s="1"/>
  <c r="J71" i="372"/>
  <c r="I71" i="372"/>
  <c r="H71" i="372"/>
  <c r="N70" i="372"/>
  <c r="K70" i="372" s="1"/>
  <c r="J70" i="372"/>
  <c r="I70" i="372"/>
  <c r="H70" i="372"/>
  <c r="N69" i="372"/>
  <c r="K69" i="372"/>
  <c r="J69" i="372"/>
  <c r="I69" i="372"/>
  <c r="H69" i="372"/>
  <c r="N68" i="372"/>
  <c r="K68" i="372"/>
  <c r="J68" i="372"/>
  <c r="I68" i="372"/>
  <c r="H68" i="372"/>
  <c r="N67" i="372"/>
  <c r="K67" i="372" s="1"/>
  <c r="J67" i="372"/>
  <c r="I67" i="372"/>
  <c r="H67" i="372"/>
  <c r="N66" i="372"/>
  <c r="K66" i="372" s="1"/>
  <c r="J66" i="372"/>
  <c r="I66" i="372"/>
  <c r="H66" i="372"/>
  <c r="N65" i="372"/>
  <c r="K65" i="372"/>
  <c r="J65" i="372"/>
  <c r="I65" i="372"/>
  <c r="H65" i="372"/>
  <c r="N64" i="372"/>
  <c r="K64" i="372"/>
  <c r="J64" i="372"/>
  <c r="I64" i="372"/>
  <c r="H64" i="372"/>
  <c r="N63" i="372"/>
  <c r="K63" i="372" s="1"/>
  <c r="J63" i="372"/>
  <c r="I63" i="372"/>
  <c r="H63" i="372"/>
  <c r="N62" i="372"/>
  <c r="K62" i="372" s="1"/>
  <c r="J62" i="372"/>
  <c r="I62" i="372"/>
  <c r="H62" i="372"/>
  <c r="N61" i="372"/>
  <c r="K61" i="372"/>
  <c r="J61" i="372"/>
  <c r="I61" i="372"/>
  <c r="H61" i="372"/>
  <c r="N60" i="372"/>
  <c r="K60" i="372"/>
  <c r="J60" i="372"/>
  <c r="I60" i="372"/>
  <c r="H60" i="372"/>
  <c r="N59" i="372"/>
  <c r="K59" i="372" s="1"/>
  <c r="J59" i="372"/>
  <c r="I59" i="372"/>
  <c r="H59" i="372"/>
  <c r="N58" i="372"/>
  <c r="K58" i="372" s="1"/>
  <c r="J58" i="372"/>
  <c r="I58" i="372"/>
  <c r="H58" i="372"/>
  <c r="N57" i="372"/>
  <c r="K57" i="372"/>
  <c r="J57" i="372"/>
  <c r="I57" i="372"/>
  <c r="H57" i="372"/>
  <c r="N56" i="372"/>
  <c r="K56" i="372"/>
  <c r="J56" i="372"/>
  <c r="I56" i="372"/>
  <c r="H56" i="372"/>
  <c r="N55" i="372"/>
  <c r="K55" i="372" s="1"/>
  <c r="J55" i="372"/>
  <c r="I55" i="372"/>
  <c r="H55" i="372"/>
  <c r="N54" i="372"/>
  <c r="K54" i="372" s="1"/>
  <c r="J54" i="372"/>
  <c r="I54" i="372"/>
  <c r="H54" i="372"/>
  <c r="N53" i="372"/>
  <c r="K53" i="372"/>
  <c r="J53" i="372"/>
  <c r="I53" i="372"/>
  <c r="H53" i="372"/>
  <c r="N52" i="372"/>
  <c r="K52" i="372"/>
  <c r="J52" i="372"/>
  <c r="I52" i="372"/>
  <c r="H52" i="372"/>
  <c r="N51" i="372"/>
  <c r="K51" i="372" s="1"/>
  <c r="J51" i="372"/>
  <c r="I51" i="372"/>
  <c r="H51" i="372"/>
  <c r="N50" i="372"/>
  <c r="K50" i="372" s="1"/>
  <c r="J50" i="372"/>
  <c r="I50" i="372"/>
  <c r="H50" i="372"/>
  <c r="N49" i="372"/>
  <c r="K49" i="372"/>
  <c r="J49" i="372"/>
  <c r="I49" i="372"/>
  <c r="H49" i="372"/>
  <c r="N48" i="372"/>
  <c r="K48" i="372"/>
  <c r="J48" i="372"/>
  <c r="I48" i="372"/>
  <c r="H48" i="372"/>
  <c r="N47" i="372"/>
  <c r="K47" i="372" s="1"/>
  <c r="J47" i="372"/>
  <c r="I47" i="372"/>
  <c r="H47" i="372"/>
  <c r="N46" i="372"/>
  <c r="K46" i="372" s="1"/>
  <c r="J46" i="372"/>
  <c r="I46" i="372"/>
  <c r="H46" i="372"/>
  <c r="N45" i="372"/>
  <c r="K45" i="372"/>
  <c r="J45" i="372"/>
  <c r="I45" i="372"/>
  <c r="H45" i="372"/>
  <c r="N44" i="372"/>
  <c r="K44" i="372"/>
  <c r="J44" i="372"/>
  <c r="I44" i="372"/>
  <c r="H44" i="372"/>
  <c r="N43" i="372"/>
  <c r="K43" i="372" s="1"/>
  <c r="J43" i="372"/>
  <c r="I43" i="372"/>
  <c r="H43" i="372"/>
  <c r="N42" i="372"/>
  <c r="K42" i="372" s="1"/>
  <c r="J42" i="372"/>
  <c r="I42" i="372"/>
  <c r="H42" i="372"/>
  <c r="N41" i="372"/>
  <c r="K41" i="372"/>
  <c r="J41" i="372"/>
  <c r="I41" i="372"/>
  <c r="H41" i="372"/>
  <c r="N40" i="372"/>
  <c r="K40" i="372"/>
  <c r="J40" i="372"/>
  <c r="I40" i="372"/>
  <c r="H40" i="372"/>
  <c r="N39" i="372"/>
  <c r="K39" i="372" s="1"/>
  <c r="J39" i="372"/>
  <c r="I39" i="372"/>
  <c r="H39" i="372"/>
  <c r="N38" i="372"/>
  <c r="K38" i="372" s="1"/>
  <c r="J38" i="372"/>
  <c r="I38" i="372"/>
  <c r="H38" i="372"/>
  <c r="N37" i="372"/>
  <c r="K37" i="372"/>
  <c r="J37" i="372"/>
  <c r="I37" i="372"/>
  <c r="H37" i="372"/>
  <c r="N36" i="372"/>
  <c r="K36" i="372"/>
  <c r="J36" i="372"/>
  <c r="I36" i="372"/>
  <c r="H36" i="372"/>
  <c r="N35" i="372"/>
  <c r="K35" i="372" s="1"/>
  <c r="J35" i="372"/>
  <c r="I35" i="372"/>
  <c r="H35" i="372"/>
  <c r="N34" i="372"/>
  <c r="K34" i="372" s="1"/>
  <c r="J34" i="372"/>
  <c r="I34" i="372"/>
  <c r="H34" i="372"/>
  <c r="N33" i="372"/>
  <c r="K33" i="372"/>
  <c r="J33" i="372"/>
  <c r="I33" i="372"/>
  <c r="H33" i="372"/>
  <c r="N32" i="372"/>
  <c r="N31" i="372"/>
  <c r="N30" i="372"/>
  <c r="G5" i="372"/>
  <c r="D5" i="372"/>
  <c r="C5" i="372"/>
  <c r="B22" i="373"/>
  <c r="B21" i="373"/>
  <c r="J18" i="373"/>
  <c r="F18" i="373"/>
  <c r="L15" i="373"/>
  <c r="B23" i="373"/>
  <c r="D15" i="373"/>
  <c r="C15" i="373"/>
  <c r="L13" i="373"/>
  <c r="D13" i="373"/>
  <c r="C13" i="373"/>
  <c r="L11" i="373"/>
  <c r="H18" i="373"/>
  <c r="D11" i="373"/>
  <c r="C11" i="373"/>
  <c r="L9" i="373"/>
  <c r="B20" i="373"/>
  <c r="D9" i="373"/>
  <c r="C9" i="373"/>
  <c r="L7" i="373"/>
  <c r="B19" i="373"/>
  <c r="D7" i="373"/>
  <c r="C7" i="373"/>
  <c r="Y5" i="373"/>
  <c r="AJ1" i="373" s="1"/>
  <c r="L4" i="373"/>
  <c r="K33" i="373" s="1"/>
  <c r="E4" i="373"/>
  <c r="Y3" i="373"/>
  <c r="R46" i="371"/>
  <c r="F40" i="371" s="1"/>
  <c r="I21" i="371"/>
  <c r="D21" i="371"/>
  <c r="C21" i="371"/>
  <c r="B21" i="371"/>
  <c r="I19" i="371"/>
  <c r="D19" i="371"/>
  <c r="C19" i="371"/>
  <c r="B19" i="371"/>
  <c r="I17" i="371"/>
  <c r="D17" i="371"/>
  <c r="C17" i="371"/>
  <c r="B17" i="371"/>
  <c r="U16" i="371"/>
  <c r="U15" i="371"/>
  <c r="I15" i="371"/>
  <c r="D15" i="371"/>
  <c r="C15" i="371"/>
  <c r="B15" i="371"/>
  <c r="U14" i="371"/>
  <c r="U13" i="371"/>
  <c r="I13" i="371"/>
  <c r="D13" i="371"/>
  <c r="C13" i="371"/>
  <c r="B13" i="371"/>
  <c r="U12" i="371"/>
  <c r="U11" i="371"/>
  <c r="I11" i="371"/>
  <c r="D11" i="371"/>
  <c r="C11" i="371"/>
  <c r="B11" i="371"/>
  <c r="U10" i="371"/>
  <c r="U9" i="371"/>
  <c r="I9" i="371"/>
  <c r="D9" i="371"/>
  <c r="C9" i="371"/>
  <c r="B9" i="371"/>
  <c r="U8" i="371"/>
  <c r="U7" i="371"/>
  <c r="I7" i="371"/>
  <c r="D7" i="371"/>
  <c r="C7" i="371"/>
  <c r="B7" i="371"/>
  <c r="Y5" i="371"/>
  <c r="AE1" i="371" s="1"/>
  <c r="R4" i="371"/>
  <c r="O46" i="371" s="1"/>
  <c r="G4" i="371"/>
  <c r="Y3" i="371"/>
  <c r="M6" i="371" s="1"/>
  <c r="AF1" i="371"/>
  <c r="AB1" i="371"/>
  <c r="N122" i="370"/>
  <c r="K122" i="370" s="1"/>
  <c r="J122" i="370"/>
  <c r="I122" i="370"/>
  <c r="H122" i="370"/>
  <c r="N121" i="370"/>
  <c r="K121" i="370" s="1"/>
  <c r="J121" i="370"/>
  <c r="I121" i="370"/>
  <c r="H121" i="370"/>
  <c r="N120" i="370"/>
  <c r="K120" i="370"/>
  <c r="J120" i="370"/>
  <c r="I120" i="370"/>
  <c r="H120" i="370"/>
  <c r="N119" i="370"/>
  <c r="K119" i="370" s="1"/>
  <c r="J119" i="370"/>
  <c r="I119" i="370"/>
  <c r="H119" i="370"/>
  <c r="N118" i="370"/>
  <c r="K118" i="370" s="1"/>
  <c r="J118" i="370"/>
  <c r="I118" i="370"/>
  <c r="H118" i="370"/>
  <c r="N117" i="370"/>
  <c r="K117" i="370" s="1"/>
  <c r="J117" i="370"/>
  <c r="I117" i="370"/>
  <c r="H117" i="370"/>
  <c r="N116" i="370"/>
  <c r="K116" i="370"/>
  <c r="J116" i="370"/>
  <c r="I116" i="370"/>
  <c r="H116" i="370"/>
  <c r="N115" i="370"/>
  <c r="K115" i="370" s="1"/>
  <c r="J115" i="370"/>
  <c r="I115" i="370"/>
  <c r="H115" i="370"/>
  <c r="N114" i="370"/>
  <c r="K114" i="370" s="1"/>
  <c r="J114" i="370"/>
  <c r="I114" i="370"/>
  <c r="H114" i="370"/>
  <c r="N113" i="370"/>
  <c r="K113" i="370" s="1"/>
  <c r="J113" i="370"/>
  <c r="I113" i="370"/>
  <c r="H113" i="370"/>
  <c r="N112" i="370"/>
  <c r="K112" i="370"/>
  <c r="J112" i="370"/>
  <c r="I112" i="370"/>
  <c r="H112" i="370"/>
  <c r="N111" i="370"/>
  <c r="K111" i="370" s="1"/>
  <c r="J111" i="370"/>
  <c r="I111" i="370"/>
  <c r="H111" i="370"/>
  <c r="N110" i="370"/>
  <c r="K110" i="370" s="1"/>
  <c r="J110" i="370"/>
  <c r="I110" i="370"/>
  <c r="H110" i="370"/>
  <c r="N109" i="370"/>
  <c r="K109" i="370" s="1"/>
  <c r="J109" i="370"/>
  <c r="I109" i="370"/>
  <c r="H109" i="370"/>
  <c r="N108" i="370"/>
  <c r="K108" i="370"/>
  <c r="J108" i="370"/>
  <c r="I108" i="370"/>
  <c r="H108" i="370"/>
  <c r="N107" i="370"/>
  <c r="K107" i="370" s="1"/>
  <c r="J107" i="370"/>
  <c r="I107" i="370"/>
  <c r="H107" i="370"/>
  <c r="N106" i="370"/>
  <c r="K106" i="370" s="1"/>
  <c r="J106" i="370"/>
  <c r="I106" i="370"/>
  <c r="H106" i="370"/>
  <c r="N105" i="370"/>
  <c r="K105" i="370" s="1"/>
  <c r="J105" i="370"/>
  <c r="I105" i="370"/>
  <c r="H105" i="370"/>
  <c r="N104" i="370"/>
  <c r="K104" i="370"/>
  <c r="J104" i="370"/>
  <c r="I104" i="370"/>
  <c r="H104" i="370"/>
  <c r="N103" i="370"/>
  <c r="K103" i="370" s="1"/>
  <c r="J103" i="370"/>
  <c r="I103" i="370"/>
  <c r="H103" i="370"/>
  <c r="N102" i="370"/>
  <c r="K102" i="370" s="1"/>
  <c r="J102" i="370"/>
  <c r="I102" i="370"/>
  <c r="H102" i="370"/>
  <c r="N101" i="370"/>
  <c r="K101" i="370" s="1"/>
  <c r="J101" i="370"/>
  <c r="I101" i="370"/>
  <c r="H101" i="370"/>
  <c r="N100" i="370"/>
  <c r="K100" i="370"/>
  <c r="J100" i="370"/>
  <c r="I100" i="370"/>
  <c r="H100" i="370"/>
  <c r="N99" i="370"/>
  <c r="K99" i="370" s="1"/>
  <c r="J99" i="370"/>
  <c r="I99" i="370"/>
  <c r="H99" i="370"/>
  <c r="N98" i="370"/>
  <c r="K98" i="370" s="1"/>
  <c r="J98" i="370"/>
  <c r="I98" i="370"/>
  <c r="H98" i="370"/>
  <c r="N97" i="370"/>
  <c r="K97" i="370" s="1"/>
  <c r="J97" i="370"/>
  <c r="I97" i="370"/>
  <c r="H97" i="370"/>
  <c r="N96" i="370"/>
  <c r="K96" i="370"/>
  <c r="J96" i="370"/>
  <c r="I96" i="370"/>
  <c r="H96" i="370"/>
  <c r="N95" i="370"/>
  <c r="K95" i="370" s="1"/>
  <c r="J95" i="370"/>
  <c r="I95" i="370"/>
  <c r="H95" i="370"/>
  <c r="N94" i="370"/>
  <c r="K94" i="370" s="1"/>
  <c r="J94" i="370"/>
  <c r="I94" i="370"/>
  <c r="H94" i="370"/>
  <c r="N93" i="370"/>
  <c r="K93" i="370" s="1"/>
  <c r="J93" i="370"/>
  <c r="I93" i="370"/>
  <c r="H93" i="370"/>
  <c r="N92" i="370"/>
  <c r="K92" i="370"/>
  <c r="J92" i="370"/>
  <c r="I92" i="370"/>
  <c r="H92" i="370"/>
  <c r="N91" i="370"/>
  <c r="K91" i="370" s="1"/>
  <c r="J91" i="370"/>
  <c r="I91" i="370"/>
  <c r="H91" i="370"/>
  <c r="N90" i="370"/>
  <c r="K90" i="370" s="1"/>
  <c r="J90" i="370"/>
  <c r="I90" i="370"/>
  <c r="H90" i="370"/>
  <c r="N89" i="370"/>
  <c r="K89" i="370" s="1"/>
  <c r="J89" i="370"/>
  <c r="I89" i="370"/>
  <c r="H89" i="370"/>
  <c r="N88" i="370"/>
  <c r="K88" i="370"/>
  <c r="J88" i="370"/>
  <c r="I88" i="370"/>
  <c r="H88" i="370"/>
  <c r="N87" i="370"/>
  <c r="K87" i="370" s="1"/>
  <c r="J87" i="370"/>
  <c r="I87" i="370"/>
  <c r="H87" i="370"/>
  <c r="N86" i="370"/>
  <c r="K86" i="370" s="1"/>
  <c r="J86" i="370"/>
  <c r="I86" i="370"/>
  <c r="H86" i="370"/>
  <c r="N85" i="370"/>
  <c r="K85" i="370" s="1"/>
  <c r="J85" i="370"/>
  <c r="I85" i="370"/>
  <c r="H85" i="370"/>
  <c r="N84" i="370"/>
  <c r="K84" i="370"/>
  <c r="J84" i="370"/>
  <c r="I84" i="370"/>
  <c r="H84" i="370"/>
  <c r="N83" i="370"/>
  <c r="K83" i="370" s="1"/>
  <c r="J83" i="370"/>
  <c r="I83" i="370"/>
  <c r="H83" i="370"/>
  <c r="N82" i="370"/>
  <c r="K82" i="370" s="1"/>
  <c r="J82" i="370"/>
  <c r="I82" i="370"/>
  <c r="H82" i="370"/>
  <c r="N81" i="370"/>
  <c r="K81" i="370" s="1"/>
  <c r="J81" i="370"/>
  <c r="I81" i="370"/>
  <c r="H81" i="370"/>
  <c r="N80" i="370"/>
  <c r="K80" i="370"/>
  <c r="J80" i="370"/>
  <c r="I80" i="370"/>
  <c r="H80" i="370"/>
  <c r="N79" i="370"/>
  <c r="K79" i="370" s="1"/>
  <c r="J79" i="370"/>
  <c r="I79" i="370"/>
  <c r="H79" i="370"/>
  <c r="N78" i="370"/>
  <c r="K78" i="370" s="1"/>
  <c r="J78" i="370"/>
  <c r="I78" i="370"/>
  <c r="H78" i="370"/>
  <c r="N77" i="370"/>
  <c r="K77" i="370" s="1"/>
  <c r="J77" i="370"/>
  <c r="I77" i="370"/>
  <c r="H77" i="370"/>
  <c r="N76" i="370"/>
  <c r="K76" i="370"/>
  <c r="J76" i="370"/>
  <c r="I76" i="370"/>
  <c r="H76" i="370"/>
  <c r="N75" i="370"/>
  <c r="K75" i="370" s="1"/>
  <c r="J75" i="370"/>
  <c r="I75" i="370"/>
  <c r="H75" i="370"/>
  <c r="N74" i="370"/>
  <c r="K74" i="370" s="1"/>
  <c r="J74" i="370"/>
  <c r="I74" i="370"/>
  <c r="H74" i="370"/>
  <c r="N73" i="370"/>
  <c r="K73" i="370" s="1"/>
  <c r="J73" i="370"/>
  <c r="I73" i="370"/>
  <c r="H73" i="370"/>
  <c r="N72" i="370"/>
  <c r="K72" i="370"/>
  <c r="J72" i="370"/>
  <c r="I72" i="370"/>
  <c r="H72" i="370"/>
  <c r="N71" i="370"/>
  <c r="K71" i="370" s="1"/>
  <c r="J71" i="370"/>
  <c r="I71" i="370"/>
  <c r="H71" i="370"/>
  <c r="N70" i="370"/>
  <c r="K70" i="370" s="1"/>
  <c r="J70" i="370"/>
  <c r="I70" i="370"/>
  <c r="H70" i="370"/>
  <c r="N69" i="370"/>
  <c r="K69" i="370" s="1"/>
  <c r="J69" i="370"/>
  <c r="I69" i="370"/>
  <c r="H69" i="370"/>
  <c r="N68" i="370"/>
  <c r="K68" i="370"/>
  <c r="J68" i="370"/>
  <c r="I68" i="370"/>
  <c r="H68" i="370"/>
  <c r="N67" i="370"/>
  <c r="K67" i="370" s="1"/>
  <c r="J67" i="370"/>
  <c r="I67" i="370"/>
  <c r="H67" i="370"/>
  <c r="N66" i="370"/>
  <c r="K66" i="370" s="1"/>
  <c r="J66" i="370"/>
  <c r="I66" i="370"/>
  <c r="H66" i="370"/>
  <c r="N65" i="370"/>
  <c r="K65" i="370" s="1"/>
  <c r="J65" i="370"/>
  <c r="I65" i="370"/>
  <c r="H65" i="370"/>
  <c r="N64" i="370"/>
  <c r="K64" i="370"/>
  <c r="J64" i="370"/>
  <c r="I64" i="370"/>
  <c r="H64" i="370"/>
  <c r="N63" i="370"/>
  <c r="K63" i="370" s="1"/>
  <c r="J63" i="370"/>
  <c r="I63" i="370"/>
  <c r="H63" i="370"/>
  <c r="N62" i="370"/>
  <c r="K62" i="370" s="1"/>
  <c r="J62" i="370"/>
  <c r="I62" i="370"/>
  <c r="H62" i="370"/>
  <c r="N61" i="370"/>
  <c r="K61" i="370" s="1"/>
  <c r="J61" i="370"/>
  <c r="I61" i="370"/>
  <c r="H61" i="370"/>
  <c r="N60" i="370"/>
  <c r="K60" i="370"/>
  <c r="J60" i="370"/>
  <c r="I60" i="370"/>
  <c r="H60" i="370"/>
  <c r="N59" i="370"/>
  <c r="K59" i="370" s="1"/>
  <c r="J59" i="370"/>
  <c r="I59" i="370"/>
  <c r="H59" i="370"/>
  <c r="N58" i="370"/>
  <c r="K58" i="370" s="1"/>
  <c r="J58" i="370"/>
  <c r="I58" i="370"/>
  <c r="H58" i="370"/>
  <c r="N57" i="370"/>
  <c r="K57" i="370" s="1"/>
  <c r="J57" i="370"/>
  <c r="I57" i="370"/>
  <c r="H57" i="370"/>
  <c r="N56" i="370"/>
  <c r="K56" i="370"/>
  <c r="J56" i="370"/>
  <c r="I56" i="370"/>
  <c r="H56" i="370"/>
  <c r="N55" i="370"/>
  <c r="K55" i="370" s="1"/>
  <c r="J55" i="370"/>
  <c r="I55" i="370"/>
  <c r="H55" i="370"/>
  <c r="N54" i="370"/>
  <c r="K54" i="370" s="1"/>
  <c r="J54" i="370"/>
  <c r="I54" i="370"/>
  <c r="H54" i="370"/>
  <c r="N53" i="370"/>
  <c r="K53" i="370" s="1"/>
  <c r="J53" i="370"/>
  <c r="I53" i="370"/>
  <c r="H53" i="370"/>
  <c r="N52" i="370"/>
  <c r="K52" i="370"/>
  <c r="J52" i="370"/>
  <c r="I52" i="370"/>
  <c r="H52" i="370"/>
  <c r="N51" i="370"/>
  <c r="K51" i="370" s="1"/>
  <c r="J51" i="370"/>
  <c r="I51" i="370"/>
  <c r="H51" i="370"/>
  <c r="N50" i="370"/>
  <c r="K50" i="370" s="1"/>
  <c r="J50" i="370"/>
  <c r="I50" i="370"/>
  <c r="H50" i="370"/>
  <c r="N49" i="370"/>
  <c r="K49" i="370" s="1"/>
  <c r="J49" i="370"/>
  <c r="I49" i="370"/>
  <c r="H49" i="370"/>
  <c r="N48" i="370"/>
  <c r="K48" i="370"/>
  <c r="J48" i="370"/>
  <c r="I48" i="370"/>
  <c r="H48" i="370"/>
  <c r="N47" i="370"/>
  <c r="K47" i="370" s="1"/>
  <c r="J47" i="370"/>
  <c r="I47" i="370"/>
  <c r="H47" i="370"/>
  <c r="N46" i="370"/>
  <c r="K46" i="370" s="1"/>
  <c r="J46" i="370"/>
  <c r="I46" i="370"/>
  <c r="H46" i="370"/>
  <c r="N45" i="370"/>
  <c r="K45" i="370" s="1"/>
  <c r="J45" i="370"/>
  <c r="I45" i="370"/>
  <c r="H45" i="370"/>
  <c r="N44" i="370"/>
  <c r="K44" i="370"/>
  <c r="J44" i="370"/>
  <c r="I44" i="370"/>
  <c r="H44" i="370"/>
  <c r="N43" i="370"/>
  <c r="K43" i="370" s="1"/>
  <c r="J43" i="370"/>
  <c r="I43" i="370"/>
  <c r="H43" i="370"/>
  <c r="N42" i="370"/>
  <c r="K42" i="370" s="1"/>
  <c r="J42" i="370"/>
  <c r="I42" i="370"/>
  <c r="H42" i="370"/>
  <c r="N41" i="370"/>
  <c r="K41" i="370" s="1"/>
  <c r="J41" i="370"/>
  <c r="I41" i="370"/>
  <c r="H41" i="370"/>
  <c r="N40" i="370"/>
  <c r="K40" i="370"/>
  <c r="J40" i="370"/>
  <c r="I40" i="370"/>
  <c r="H40" i="370"/>
  <c r="N39" i="370"/>
  <c r="K39" i="370" s="1"/>
  <c r="J39" i="370"/>
  <c r="I39" i="370"/>
  <c r="H39" i="370"/>
  <c r="N38" i="370"/>
  <c r="K38" i="370" s="1"/>
  <c r="J38" i="370"/>
  <c r="I38" i="370"/>
  <c r="H38" i="370"/>
  <c r="N37" i="370"/>
  <c r="K37" i="370" s="1"/>
  <c r="J37" i="370"/>
  <c r="I37" i="370"/>
  <c r="H37" i="370"/>
  <c r="N36" i="370"/>
  <c r="K36" i="370"/>
  <c r="J36" i="370"/>
  <c r="I36" i="370"/>
  <c r="H36" i="370"/>
  <c r="N35" i="370"/>
  <c r="K35" i="370" s="1"/>
  <c r="J35" i="370"/>
  <c r="I35" i="370"/>
  <c r="H35" i="370"/>
  <c r="N34" i="370"/>
  <c r="K34" i="370" s="1"/>
  <c r="J34" i="370"/>
  <c r="I34" i="370"/>
  <c r="H34" i="370"/>
  <c r="N33" i="370"/>
  <c r="K33" i="370" s="1"/>
  <c r="J33" i="370"/>
  <c r="I33" i="370"/>
  <c r="H33" i="370"/>
  <c r="N32" i="370"/>
  <c r="N31" i="370"/>
  <c r="N30" i="370"/>
  <c r="G5" i="370"/>
  <c r="D5" i="370"/>
  <c r="C5" i="370"/>
  <c r="B21" i="369"/>
  <c r="B20" i="369"/>
  <c r="B19" i="369"/>
  <c r="H18" i="369"/>
  <c r="F18" i="369"/>
  <c r="D18" i="369"/>
  <c r="L11" i="369"/>
  <c r="D11" i="369"/>
  <c r="C11" i="369"/>
  <c r="L9" i="369"/>
  <c r="D9" i="369"/>
  <c r="C9" i="369"/>
  <c r="L7" i="369"/>
  <c r="D7" i="369"/>
  <c r="C7" i="369"/>
  <c r="Y5" i="369"/>
  <c r="L4" i="369"/>
  <c r="K32" i="369" s="1"/>
  <c r="E4" i="369"/>
  <c r="Y3" i="369"/>
  <c r="N122" i="368"/>
  <c r="K122" i="368"/>
  <c r="J122" i="368"/>
  <c r="I122" i="368"/>
  <c r="H122" i="368"/>
  <c r="N121" i="368"/>
  <c r="K121" i="368" s="1"/>
  <c r="J121" i="368"/>
  <c r="I121" i="368"/>
  <c r="H121" i="368"/>
  <c r="N120" i="368"/>
  <c r="K120" i="368" s="1"/>
  <c r="J120" i="368"/>
  <c r="I120" i="368"/>
  <c r="H120" i="368"/>
  <c r="N119" i="368"/>
  <c r="K119" i="368"/>
  <c r="J119" i="368"/>
  <c r="I119" i="368"/>
  <c r="H119" i="368"/>
  <c r="N118" i="368"/>
  <c r="K118" i="368"/>
  <c r="J118" i="368"/>
  <c r="I118" i="368"/>
  <c r="H118" i="368"/>
  <c r="N117" i="368"/>
  <c r="K117" i="368" s="1"/>
  <c r="J117" i="368"/>
  <c r="I117" i="368"/>
  <c r="H117" i="368"/>
  <c r="N116" i="368"/>
  <c r="K116" i="368" s="1"/>
  <c r="J116" i="368"/>
  <c r="I116" i="368"/>
  <c r="H116" i="368"/>
  <c r="N115" i="368"/>
  <c r="K115" i="368"/>
  <c r="J115" i="368"/>
  <c r="I115" i="368"/>
  <c r="H115" i="368"/>
  <c r="N114" i="368"/>
  <c r="K114" i="368"/>
  <c r="J114" i="368"/>
  <c r="I114" i="368"/>
  <c r="H114" i="368"/>
  <c r="N113" i="368"/>
  <c r="K113" i="368" s="1"/>
  <c r="J113" i="368"/>
  <c r="I113" i="368"/>
  <c r="H113" i="368"/>
  <c r="N112" i="368"/>
  <c r="K112" i="368" s="1"/>
  <c r="J112" i="368"/>
  <c r="I112" i="368"/>
  <c r="H112" i="368"/>
  <c r="N111" i="368"/>
  <c r="K111" i="368"/>
  <c r="J111" i="368"/>
  <c r="I111" i="368"/>
  <c r="H111" i="368"/>
  <c r="N110" i="368"/>
  <c r="K110" i="368"/>
  <c r="J110" i="368"/>
  <c r="I110" i="368"/>
  <c r="H110" i="368"/>
  <c r="N109" i="368"/>
  <c r="K109" i="368" s="1"/>
  <c r="J109" i="368"/>
  <c r="I109" i="368"/>
  <c r="H109" i="368"/>
  <c r="N108" i="368"/>
  <c r="K108" i="368" s="1"/>
  <c r="J108" i="368"/>
  <c r="I108" i="368"/>
  <c r="H108" i="368"/>
  <c r="N107" i="368"/>
  <c r="K107" i="368"/>
  <c r="J107" i="368"/>
  <c r="I107" i="368"/>
  <c r="H107" i="368"/>
  <c r="N106" i="368"/>
  <c r="K106" i="368"/>
  <c r="J106" i="368"/>
  <c r="I106" i="368"/>
  <c r="H106" i="368"/>
  <c r="N105" i="368"/>
  <c r="K105" i="368" s="1"/>
  <c r="J105" i="368"/>
  <c r="I105" i="368"/>
  <c r="H105" i="368"/>
  <c r="N104" i="368"/>
  <c r="K104" i="368"/>
  <c r="J104" i="368"/>
  <c r="I104" i="368"/>
  <c r="H104" i="368"/>
  <c r="N103" i="368"/>
  <c r="K103" i="368"/>
  <c r="J103" i="368"/>
  <c r="I103" i="368"/>
  <c r="H103" i="368"/>
  <c r="N102" i="368"/>
  <c r="K102" i="368"/>
  <c r="J102" i="368"/>
  <c r="I102" i="368"/>
  <c r="H102" i="368"/>
  <c r="N101" i="368"/>
  <c r="K101" i="368" s="1"/>
  <c r="J101" i="368"/>
  <c r="I101" i="368"/>
  <c r="H101" i="368"/>
  <c r="N100" i="368"/>
  <c r="K100" i="368"/>
  <c r="J100" i="368"/>
  <c r="I100" i="368"/>
  <c r="H100" i="368"/>
  <c r="N99" i="368"/>
  <c r="K99" i="368"/>
  <c r="J99" i="368"/>
  <c r="I99" i="368"/>
  <c r="H99" i="368"/>
  <c r="N98" i="368"/>
  <c r="K98" i="368"/>
  <c r="J98" i="368"/>
  <c r="I98" i="368"/>
  <c r="H98" i="368"/>
  <c r="N97" i="368"/>
  <c r="K97" i="368" s="1"/>
  <c r="J97" i="368"/>
  <c r="I97" i="368"/>
  <c r="H97" i="368"/>
  <c r="N96" i="368"/>
  <c r="K96" i="368"/>
  <c r="J96" i="368"/>
  <c r="I96" i="368"/>
  <c r="H96" i="368"/>
  <c r="N95" i="368"/>
  <c r="K95" i="368"/>
  <c r="J95" i="368"/>
  <c r="I95" i="368"/>
  <c r="H95" i="368"/>
  <c r="N94" i="368"/>
  <c r="K94" i="368"/>
  <c r="J94" i="368"/>
  <c r="I94" i="368"/>
  <c r="H94" i="368"/>
  <c r="N93" i="368"/>
  <c r="K93" i="368" s="1"/>
  <c r="J93" i="368"/>
  <c r="I93" i="368"/>
  <c r="H93" i="368"/>
  <c r="N92" i="368"/>
  <c r="K92" i="368"/>
  <c r="J92" i="368"/>
  <c r="I92" i="368"/>
  <c r="H92" i="368"/>
  <c r="N91" i="368"/>
  <c r="K91" i="368"/>
  <c r="J91" i="368"/>
  <c r="I91" i="368"/>
  <c r="H91" i="368"/>
  <c r="N90" i="368"/>
  <c r="K90" i="368"/>
  <c r="J90" i="368"/>
  <c r="I90" i="368"/>
  <c r="H90" i="368"/>
  <c r="N89" i="368"/>
  <c r="K89" i="368" s="1"/>
  <c r="J89" i="368"/>
  <c r="I89" i="368"/>
  <c r="H89" i="368"/>
  <c r="N88" i="368"/>
  <c r="K88" i="368"/>
  <c r="J88" i="368"/>
  <c r="I88" i="368"/>
  <c r="H88" i="368"/>
  <c r="N87" i="368"/>
  <c r="K87" i="368"/>
  <c r="J87" i="368"/>
  <c r="I87" i="368"/>
  <c r="H87" i="368"/>
  <c r="N86" i="368"/>
  <c r="K86" i="368"/>
  <c r="J86" i="368"/>
  <c r="I86" i="368"/>
  <c r="H86" i="368"/>
  <c r="N85" i="368"/>
  <c r="K85" i="368" s="1"/>
  <c r="J85" i="368"/>
  <c r="I85" i="368"/>
  <c r="H85" i="368"/>
  <c r="N84" i="368"/>
  <c r="K84" i="368"/>
  <c r="J84" i="368"/>
  <c r="I84" i="368"/>
  <c r="H84" i="368"/>
  <c r="N83" i="368"/>
  <c r="K83" i="368"/>
  <c r="J83" i="368"/>
  <c r="I83" i="368"/>
  <c r="H83" i="368"/>
  <c r="N82" i="368"/>
  <c r="K82" i="368"/>
  <c r="J82" i="368"/>
  <c r="I82" i="368"/>
  <c r="H82" i="368"/>
  <c r="N81" i="368"/>
  <c r="K81" i="368" s="1"/>
  <c r="J81" i="368"/>
  <c r="I81" i="368"/>
  <c r="H81" i="368"/>
  <c r="N80" i="368"/>
  <c r="K80" i="368"/>
  <c r="J80" i="368"/>
  <c r="I80" i="368"/>
  <c r="H80" i="368"/>
  <c r="N79" i="368"/>
  <c r="K79" i="368"/>
  <c r="J79" i="368"/>
  <c r="I79" i="368"/>
  <c r="H79" i="368"/>
  <c r="N78" i="368"/>
  <c r="K78" i="368"/>
  <c r="J78" i="368"/>
  <c r="I78" i="368"/>
  <c r="H78" i="368"/>
  <c r="N77" i="368"/>
  <c r="K77" i="368" s="1"/>
  <c r="J77" i="368"/>
  <c r="I77" i="368"/>
  <c r="H77" i="368"/>
  <c r="N76" i="368"/>
  <c r="K76" i="368"/>
  <c r="J76" i="368"/>
  <c r="I76" i="368"/>
  <c r="H76" i="368"/>
  <c r="N75" i="368"/>
  <c r="K75" i="368"/>
  <c r="J75" i="368"/>
  <c r="I75" i="368"/>
  <c r="H75" i="368"/>
  <c r="N74" i="368"/>
  <c r="K74" i="368"/>
  <c r="J74" i="368"/>
  <c r="I74" i="368"/>
  <c r="H74" i="368"/>
  <c r="N73" i="368"/>
  <c r="K73" i="368" s="1"/>
  <c r="J73" i="368"/>
  <c r="I73" i="368"/>
  <c r="H73" i="368"/>
  <c r="N72" i="368"/>
  <c r="K72" i="368"/>
  <c r="J72" i="368"/>
  <c r="I72" i="368"/>
  <c r="H72" i="368"/>
  <c r="N71" i="368"/>
  <c r="K71" i="368"/>
  <c r="J71" i="368"/>
  <c r="I71" i="368"/>
  <c r="H71" i="368"/>
  <c r="N70" i="368"/>
  <c r="K70" i="368"/>
  <c r="J70" i="368"/>
  <c r="I70" i="368"/>
  <c r="H70" i="368"/>
  <c r="N69" i="368"/>
  <c r="K69" i="368" s="1"/>
  <c r="J69" i="368"/>
  <c r="I69" i="368"/>
  <c r="H69" i="368"/>
  <c r="N68" i="368"/>
  <c r="K68" i="368"/>
  <c r="J68" i="368"/>
  <c r="I68" i="368"/>
  <c r="H68" i="368"/>
  <c r="N67" i="368"/>
  <c r="K67" i="368"/>
  <c r="J67" i="368"/>
  <c r="I67" i="368"/>
  <c r="H67" i="368"/>
  <c r="N66" i="368"/>
  <c r="K66" i="368"/>
  <c r="J66" i="368"/>
  <c r="I66" i="368"/>
  <c r="H66" i="368"/>
  <c r="N65" i="368"/>
  <c r="K65" i="368" s="1"/>
  <c r="J65" i="368"/>
  <c r="I65" i="368"/>
  <c r="H65" i="368"/>
  <c r="N64" i="368"/>
  <c r="K64" i="368"/>
  <c r="J64" i="368"/>
  <c r="I64" i="368"/>
  <c r="H64" i="368"/>
  <c r="N63" i="368"/>
  <c r="K63" i="368"/>
  <c r="J63" i="368"/>
  <c r="I63" i="368"/>
  <c r="H63" i="368"/>
  <c r="N62" i="368"/>
  <c r="K62" i="368"/>
  <c r="J62" i="368"/>
  <c r="I62" i="368"/>
  <c r="H62" i="368"/>
  <c r="N61" i="368"/>
  <c r="K61" i="368" s="1"/>
  <c r="J61" i="368"/>
  <c r="I61" i="368"/>
  <c r="H61" i="368"/>
  <c r="N60" i="368"/>
  <c r="K60" i="368"/>
  <c r="J60" i="368"/>
  <c r="I60" i="368"/>
  <c r="H60" i="368"/>
  <c r="N59" i="368"/>
  <c r="K59" i="368"/>
  <c r="J59" i="368"/>
  <c r="I59" i="368"/>
  <c r="H59" i="368"/>
  <c r="N58" i="368"/>
  <c r="K58" i="368"/>
  <c r="J58" i="368"/>
  <c r="I58" i="368"/>
  <c r="H58" i="368"/>
  <c r="N57" i="368"/>
  <c r="K57" i="368" s="1"/>
  <c r="J57" i="368"/>
  <c r="I57" i="368"/>
  <c r="H57" i="368"/>
  <c r="N56" i="368"/>
  <c r="K56" i="368"/>
  <c r="J56" i="368"/>
  <c r="I56" i="368"/>
  <c r="H56" i="368"/>
  <c r="N55" i="368"/>
  <c r="K55" i="368"/>
  <c r="J55" i="368"/>
  <c r="I55" i="368"/>
  <c r="H55" i="368"/>
  <c r="N54" i="368"/>
  <c r="K54" i="368"/>
  <c r="J54" i="368"/>
  <c r="I54" i="368"/>
  <c r="H54" i="368"/>
  <c r="N53" i="368"/>
  <c r="K53" i="368" s="1"/>
  <c r="J53" i="368"/>
  <c r="I53" i="368"/>
  <c r="H53" i="368"/>
  <c r="N52" i="368"/>
  <c r="K52" i="368"/>
  <c r="J52" i="368"/>
  <c r="I52" i="368"/>
  <c r="H52" i="368"/>
  <c r="N51" i="368"/>
  <c r="K51" i="368"/>
  <c r="J51" i="368"/>
  <c r="I51" i="368"/>
  <c r="H51" i="368"/>
  <c r="N50" i="368"/>
  <c r="K50" i="368"/>
  <c r="J50" i="368"/>
  <c r="I50" i="368"/>
  <c r="H50" i="368"/>
  <c r="N49" i="368"/>
  <c r="K49" i="368" s="1"/>
  <c r="J49" i="368"/>
  <c r="I49" i="368"/>
  <c r="H49" i="368"/>
  <c r="N48" i="368"/>
  <c r="K48" i="368"/>
  <c r="J48" i="368"/>
  <c r="I48" i="368"/>
  <c r="H48" i="368"/>
  <c r="N47" i="368"/>
  <c r="K47" i="368"/>
  <c r="J47" i="368"/>
  <c r="I47" i="368"/>
  <c r="H47" i="368"/>
  <c r="N46" i="368"/>
  <c r="K46" i="368"/>
  <c r="J46" i="368"/>
  <c r="I46" i="368"/>
  <c r="H46" i="368"/>
  <c r="N45" i="368"/>
  <c r="K45" i="368" s="1"/>
  <c r="J45" i="368"/>
  <c r="I45" i="368"/>
  <c r="H45" i="368"/>
  <c r="N44" i="368"/>
  <c r="K44" i="368"/>
  <c r="J44" i="368"/>
  <c r="I44" i="368"/>
  <c r="H44" i="368"/>
  <c r="N43" i="368"/>
  <c r="K43" i="368"/>
  <c r="J43" i="368"/>
  <c r="I43" i="368"/>
  <c r="H43" i="368"/>
  <c r="N42" i="368"/>
  <c r="K42" i="368"/>
  <c r="J42" i="368"/>
  <c r="I42" i="368"/>
  <c r="H42" i="368"/>
  <c r="N41" i="368"/>
  <c r="K41" i="368" s="1"/>
  <c r="J41" i="368"/>
  <c r="I41" i="368"/>
  <c r="H41" i="368"/>
  <c r="N40" i="368"/>
  <c r="K40" i="368"/>
  <c r="J40" i="368"/>
  <c r="I40" i="368"/>
  <c r="H40" i="368"/>
  <c r="N39" i="368"/>
  <c r="K39" i="368"/>
  <c r="J39" i="368"/>
  <c r="I39" i="368"/>
  <c r="H39" i="368"/>
  <c r="N38" i="368"/>
  <c r="K38" i="368"/>
  <c r="J38" i="368"/>
  <c r="I38" i="368"/>
  <c r="H38" i="368"/>
  <c r="N37" i="368"/>
  <c r="K37" i="368" s="1"/>
  <c r="J37" i="368"/>
  <c r="I37" i="368"/>
  <c r="H37" i="368"/>
  <c r="N36" i="368"/>
  <c r="K36" i="368"/>
  <c r="J36" i="368"/>
  <c r="I36" i="368"/>
  <c r="H36" i="368"/>
  <c r="N35" i="368"/>
  <c r="K35" i="368"/>
  <c r="J35" i="368"/>
  <c r="I35" i="368"/>
  <c r="H35" i="368"/>
  <c r="N34" i="368"/>
  <c r="K34" i="368"/>
  <c r="J34" i="368"/>
  <c r="I34" i="368"/>
  <c r="H34" i="368"/>
  <c r="N33" i="368"/>
  <c r="K33" i="368" s="1"/>
  <c r="J33" i="368"/>
  <c r="I33" i="368"/>
  <c r="H33" i="368"/>
  <c r="N32" i="368"/>
  <c r="N31" i="368"/>
  <c r="N30" i="368"/>
  <c r="G5" i="368"/>
  <c r="D5" i="368"/>
  <c r="C5" i="368"/>
  <c r="R79" i="367"/>
  <c r="F76" i="367" s="1"/>
  <c r="I69" i="367"/>
  <c r="D69" i="367"/>
  <c r="C69" i="367"/>
  <c r="B69" i="367"/>
  <c r="I67" i="367"/>
  <c r="G67" i="367"/>
  <c r="F67" i="367"/>
  <c r="D67" i="367"/>
  <c r="C67" i="367"/>
  <c r="B67" i="367"/>
  <c r="I65" i="367"/>
  <c r="D65" i="367"/>
  <c r="C65" i="367"/>
  <c r="B65" i="367"/>
  <c r="I63" i="367"/>
  <c r="G63" i="367"/>
  <c r="F63" i="367"/>
  <c r="D63" i="367"/>
  <c r="C63" i="367"/>
  <c r="B63" i="367"/>
  <c r="I61" i="367"/>
  <c r="G61" i="367"/>
  <c r="F61" i="367"/>
  <c r="D61" i="367"/>
  <c r="C61" i="367"/>
  <c r="B61" i="367"/>
  <c r="I59" i="367"/>
  <c r="D59" i="367"/>
  <c r="C59" i="367"/>
  <c r="B59" i="367"/>
  <c r="I57" i="367"/>
  <c r="G57" i="367"/>
  <c r="F57" i="367"/>
  <c r="D57" i="367"/>
  <c r="C57" i="367"/>
  <c r="B57" i="367"/>
  <c r="I55" i="367"/>
  <c r="D55" i="367"/>
  <c r="C55" i="367"/>
  <c r="B55" i="367"/>
  <c r="I53" i="367"/>
  <c r="D53" i="367"/>
  <c r="C53" i="367"/>
  <c r="B53" i="367"/>
  <c r="I51" i="367"/>
  <c r="G51" i="367"/>
  <c r="F51" i="367"/>
  <c r="D51" i="367"/>
  <c r="C51" i="367"/>
  <c r="B51" i="367"/>
  <c r="I49" i="367"/>
  <c r="G49" i="367"/>
  <c r="F49" i="367"/>
  <c r="D49" i="367"/>
  <c r="C49" i="367"/>
  <c r="B49" i="367"/>
  <c r="I47" i="367"/>
  <c r="D47" i="367"/>
  <c r="C47" i="367"/>
  <c r="B47" i="367"/>
  <c r="I45" i="367"/>
  <c r="D45" i="367"/>
  <c r="C45" i="367"/>
  <c r="B45" i="367"/>
  <c r="I43" i="367"/>
  <c r="D43" i="367"/>
  <c r="C43" i="367"/>
  <c r="B43" i="367"/>
  <c r="I41" i="367"/>
  <c r="G41" i="367"/>
  <c r="F41" i="367"/>
  <c r="D41" i="367"/>
  <c r="C41" i="367"/>
  <c r="B41" i="367"/>
  <c r="I39" i="367"/>
  <c r="D39" i="367"/>
  <c r="C39" i="367"/>
  <c r="B39" i="367"/>
  <c r="I37" i="367"/>
  <c r="D37" i="367"/>
  <c r="C37" i="367"/>
  <c r="B37" i="367"/>
  <c r="I35" i="367"/>
  <c r="G35" i="367"/>
  <c r="F35" i="367"/>
  <c r="D35" i="367"/>
  <c r="C35" i="367"/>
  <c r="B35" i="367"/>
  <c r="I33" i="367"/>
  <c r="G33" i="367"/>
  <c r="F33" i="367"/>
  <c r="D33" i="367"/>
  <c r="C33" i="367"/>
  <c r="B33" i="367"/>
  <c r="I31" i="367"/>
  <c r="D31" i="367"/>
  <c r="C31" i="367"/>
  <c r="B31" i="367"/>
  <c r="I29" i="367"/>
  <c r="G29" i="367"/>
  <c r="F29" i="367"/>
  <c r="D29" i="367"/>
  <c r="C29" i="367"/>
  <c r="B29" i="367"/>
  <c r="I27" i="367"/>
  <c r="D27" i="367"/>
  <c r="C27" i="367"/>
  <c r="B27" i="367"/>
  <c r="I25" i="367"/>
  <c r="G25" i="367"/>
  <c r="F25" i="367"/>
  <c r="D25" i="367"/>
  <c r="C25" i="367"/>
  <c r="B25" i="367"/>
  <c r="I23" i="367"/>
  <c r="D23" i="367"/>
  <c r="C23" i="367"/>
  <c r="B23" i="367"/>
  <c r="I21" i="367"/>
  <c r="D21" i="367"/>
  <c r="C21" i="367"/>
  <c r="B21" i="367"/>
  <c r="I19" i="367"/>
  <c r="G19" i="367"/>
  <c r="F19" i="367"/>
  <c r="D19" i="367"/>
  <c r="C19" i="367"/>
  <c r="B19" i="367"/>
  <c r="I17" i="367"/>
  <c r="G17" i="367"/>
  <c r="F17" i="367"/>
  <c r="D17" i="367"/>
  <c r="C17" i="367"/>
  <c r="B17" i="367"/>
  <c r="U16" i="367"/>
  <c r="U15" i="367"/>
  <c r="I15" i="367"/>
  <c r="D15" i="367"/>
  <c r="C15" i="367"/>
  <c r="B15" i="367"/>
  <c r="U14" i="367"/>
  <c r="U13" i="367"/>
  <c r="I13" i="367"/>
  <c r="D13" i="367"/>
  <c r="C13" i="367"/>
  <c r="B13" i="367"/>
  <c r="U12" i="367"/>
  <c r="U11" i="367"/>
  <c r="I11" i="367"/>
  <c r="D11" i="367"/>
  <c r="C11" i="367"/>
  <c r="B11" i="367"/>
  <c r="U10" i="367"/>
  <c r="U9" i="367"/>
  <c r="I9" i="367"/>
  <c r="G9" i="367"/>
  <c r="F9" i="367"/>
  <c r="D9" i="367"/>
  <c r="C9" i="367"/>
  <c r="B9" i="367"/>
  <c r="U8" i="367"/>
  <c r="U7" i="367"/>
  <c r="I7" i="367"/>
  <c r="D7" i="367"/>
  <c r="C7" i="367"/>
  <c r="B7" i="367"/>
  <c r="Q6" i="367"/>
  <c r="M6" i="367"/>
  <c r="K6" i="367"/>
  <c r="F6" i="367"/>
  <c r="Y5" i="367"/>
  <c r="R4" i="367"/>
  <c r="O79" i="367" s="1"/>
  <c r="G4" i="367"/>
  <c r="Y3" i="367"/>
  <c r="Q41" i="367" s="1"/>
  <c r="AH1" i="367"/>
  <c r="AG1" i="367"/>
  <c r="AF1" i="367"/>
  <c r="AE1" i="367"/>
  <c r="AD1" i="367"/>
  <c r="AC1" i="367"/>
  <c r="AB1" i="367"/>
  <c r="N122" i="366"/>
  <c r="K122" i="366" s="1"/>
  <c r="J122" i="366"/>
  <c r="I122" i="366"/>
  <c r="H122" i="366"/>
  <c r="N121" i="366"/>
  <c r="K121" i="366"/>
  <c r="J121" i="366"/>
  <c r="I121" i="366"/>
  <c r="H121" i="366"/>
  <c r="N120" i="366"/>
  <c r="K120" i="366"/>
  <c r="J120" i="366"/>
  <c r="I120" i="366"/>
  <c r="H120" i="366"/>
  <c r="N119" i="366"/>
  <c r="K119" i="366" s="1"/>
  <c r="J119" i="366"/>
  <c r="I119" i="366"/>
  <c r="H119" i="366"/>
  <c r="N118" i="366"/>
  <c r="K118" i="366" s="1"/>
  <c r="J118" i="366"/>
  <c r="I118" i="366"/>
  <c r="H118" i="366"/>
  <c r="N117" i="366"/>
  <c r="K117" i="366"/>
  <c r="J117" i="366"/>
  <c r="I117" i="366"/>
  <c r="H117" i="366"/>
  <c r="N116" i="366"/>
  <c r="K116" i="366"/>
  <c r="J116" i="366"/>
  <c r="I116" i="366"/>
  <c r="H116" i="366"/>
  <c r="N115" i="366"/>
  <c r="K115" i="366" s="1"/>
  <c r="J115" i="366"/>
  <c r="I115" i="366"/>
  <c r="H115" i="366"/>
  <c r="N114" i="366"/>
  <c r="K114" i="366" s="1"/>
  <c r="J114" i="366"/>
  <c r="I114" i="366"/>
  <c r="H114" i="366"/>
  <c r="N113" i="366"/>
  <c r="K113" i="366"/>
  <c r="J113" i="366"/>
  <c r="I113" i="366"/>
  <c r="H113" i="366"/>
  <c r="N112" i="366"/>
  <c r="K112" i="366"/>
  <c r="J112" i="366"/>
  <c r="I112" i="366"/>
  <c r="H112" i="366"/>
  <c r="N111" i="366"/>
  <c r="K111" i="366" s="1"/>
  <c r="J111" i="366"/>
  <c r="I111" i="366"/>
  <c r="H111" i="366"/>
  <c r="N110" i="366"/>
  <c r="K110" i="366" s="1"/>
  <c r="J110" i="366"/>
  <c r="I110" i="366"/>
  <c r="H110" i="366"/>
  <c r="N109" i="366"/>
  <c r="K109" i="366"/>
  <c r="J109" i="366"/>
  <c r="I109" i="366"/>
  <c r="H109" i="366"/>
  <c r="N108" i="366"/>
  <c r="K108" i="366"/>
  <c r="J108" i="366"/>
  <c r="I108" i="366"/>
  <c r="H108" i="366"/>
  <c r="N107" i="366"/>
  <c r="K107" i="366" s="1"/>
  <c r="J107" i="366"/>
  <c r="I107" i="366"/>
  <c r="H107" i="366"/>
  <c r="N106" i="366"/>
  <c r="K106" i="366" s="1"/>
  <c r="J106" i="366"/>
  <c r="I106" i="366"/>
  <c r="H106" i="366"/>
  <c r="N105" i="366"/>
  <c r="K105" i="366"/>
  <c r="J105" i="366"/>
  <c r="I105" i="366"/>
  <c r="H105" i="366"/>
  <c r="N104" i="366"/>
  <c r="K104" i="366"/>
  <c r="J104" i="366"/>
  <c r="I104" i="366"/>
  <c r="H104" i="366"/>
  <c r="N103" i="366"/>
  <c r="K103" i="366" s="1"/>
  <c r="J103" i="366"/>
  <c r="I103" i="366"/>
  <c r="H103" i="366"/>
  <c r="N102" i="366"/>
  <c r="K102" i="366" s="1"/>
  <c r="J102" i="366"/>
  <c r="I102" i="366"/>
  <c r="H102" i="366"/>
  <c r="N101" i="366"/>
  <c r="K101" i="366"/>
  <c r="J101" i="366"/>
  <c r="I101" i="366"/>
  <c r="H101" i="366"/>
  <c r="N100" i="366"/>
  <c r="K100" i="366"/>
  <c r="J100" i="366"/>
  <c r="I100" i="366"/>
  <c r="H100" i="366"/>
  <c r="N99" i="366"/>
  <c r="K99" i="366" s="1"/>
  <c r="J99" i="366"/>
  <c r="I99" i="366"/>
  <c r="H99" i="366"/>
  <c r="N98" i="366"/>
  <c r="K98" i="366" s="1"/>
  <c r="J98" i="366"/>
  <c r="I98" i="366"/>
  <c r="H98" i="366"/>
  <c r="N97" i="366"/>
  <c r="K97" i="366"/>
  <c r="J97" i="366"/>
  <c r="I97" i="366"/>
  <c r="H97" i="366"/>
  <c r="N96" i="366"/>
  <c r="K96" i="366"/>
  <c r="J96" i="366"/>
  <c r="I96" i="366"/>
  <c r="H96" i="366"/>
  <c r="N95" i="366"/>
  <c r="K95" i="366" s="1"/>
  <c r="J95" i="366"/>
  <c r="I95" i="366"/>
  <c r="H95" i="366"/>
  <c r="N94" i="366"/>
  <c r="K94" i="366" s="1"/>
  <c r="J94" i="366"/>
  <c r="I94" i="366"/>
  <c r="H94" i="366"/>
  <c r="N93" i="366"/>
  <c r="K93" i="366"/>
  <c r="J93" i="366"/>
  <c r="I93" i="366"/>
  <c r="H93" i="366"/>
  <c r="N92" i="366"/>
  <c r="K92" i="366"/>
  <c r="J92" i="366"/>
  <c r="I92" i="366"/>
  <c r="H92" i="366"/>
  <c r="N91" i="366"/>
  <c r="K91" i="366" s="1"/>
  <c r="J91" i="366"/>
  <c r="I91" i="366"/>
  <c r="H91" i="366"/>
  <c r="N90" i="366"/>
  <c r="K90" i="366" s="1"/>
  <c r="J90" i="366"/>
  <c r="I90" i="366"/>
  <c r="H90" i="366"/>
  <c r="N89" i="366"/>
  <c r="K89" i="366"/>
  <c r="J89" i="366"/>
  <c r="I89" i="366"/>
  <c r="H89" i="366"/>
  <c r="N88" i="366"/>
  <c r="K88" i="366"/>
  <c r="J88" i="366"/>
  <c r="I88" i="366"/>
  <c r="H88" i="366"/>
  <c r="N87" i="366"/>
  <c r="K87" i="366" s="1"/>
  <c r="J87" i="366"/>
  <c r="I87" i="366"/>
  <c r="H87" i="366"/>
  <c r="N86" i="366"/>
  <c r="K86" i="366" s="1"/>
  <c r="J86" i="366"/>
  <c r="I86" i="366"/>
  <c r="H86" i="366"/>
  <c r="N85" i="366"/>
  <c r="K85" i="366"/>
  <c r="J85" i="366"/>
  <c r="I85" i="366"/>
  <c r="H85" i="366"/>
  <c r="N84" i="366"/>
  <c r="K84" i="366"/>
  <c r="J84" i="366"/>
  <c r="I84" i="366"/>
  <c r="H84" i="366"/>
  <c r="N83" i="366"/>
  <c r="K83" i="366" s="1"/>
  <c r="J83" i="366"/>
  <c r="I83" i="366"/>
  <c r="H83" i="366"/>
  <c r="N82" i="366"/>
  <c r="K82" i="366" s="1"/>
  <c r="J82" i="366"/>
  <c r="I82" i="366"/>
  <c r="H82" i="366"/>
  <c r="N81" i="366"/>
  <c r="K81" i="366"/>
  <c r="J81" i="366"/>
  <c r="I81" i="366"/>
  <c r="H81" i="366"/>
  <c r="N80" i="366"/>
  <c r="K80" i="366"/>
  <c r="J80" i="366"/>
  <c r="I80" i="366"/>
  <c r="H80" i="366"/>
  <c r="N79" i="366"/>
  <c r="K79" i="366" s="1"/>
  <c r="J79" i="366"/>
  <c r="I79" i="366"/>
  <c r="H79" i="366"/>
  <c r="N78" i="366"/>
  <c r="K78" i="366" s="1"/>
  <c r="J78" i="366"/>
  <c r="I78" i="366"/>
  <c r="H78" i="366"/>
  <c r="N77" i="366"/>
  <c r="K77" i="366"/>
  <c r="J77" i="366"/>
  <c r="I77" i="366"/>
  <c r="H77" i="366"/>
  <c r="N76" i="366"/>
  <c r="K76" i="366"/>
  <c r="J76" i="366"/>
  <c r="I76" i="366"/>
  <c r="H76" i="366"/>
  <c r="N75" i="366"/>
  <c r="K75" i="366" s="1"/>
  <c r="J75" i="366"/>
  <c r="I75" i="366"/>
  <c r="H75" i="366"/>
  <c r="N74" i="366"/>
  <c r="K74" i="366" s="1"/>
  <c r="J74" i="366"/>
  <c r="I74" i="366"/>
  <c r="H74" i="366"/>
  <c r="N73" i="366"/>
  <c r="K73" i="366"/>
  <c r="J73" i="366"/>
  <c r="I73" i="366"/>
  <c r="H73" i="366"/>
  <c r="N72" i="366"/>
  <c r="K72" i="366"/>
  <c r="J72" i="366"/>
  <c r="I72" i="366"/>
  <c r="H72" i="366"/>
  <c r="N71" i="366"/>
  <c r="K71" i="366" s="1"/>
  <c r="J71" i="366"/>
  <c r="I71" i="366"/>
  <c r="H71" i="366"/>
  <c r="N70" i="366"/>
  <c r="K70" i="366" s="1"/>
  <c r="J70" i="366"/>
  <c r="I70" i="366"/>
  <c r="H70" i="366"/>
  <c r="N69" i="366"/>
  <c r="K69" i="366"/>
  <c r="J69" i="366"/>
  <c r="I69" i="366"/>
  <c r="H69" i="366"/>
  <c r="N68" i="366"/>
  <c r="K68" i="366"/>
  <c r="J68" i="366"/>
  <c r="I68" i="366"/>
  <c r="H68" i="366"/>
  <c r="N67" i="366"/>
  <c r="K67" i="366" s="1"/>
  <c r="J67" i="366"/>
  <c r="I67" i="366"/>
  <c r="H67" i="366"/>
  <c r="N66" i="366"/>
  <c r="K66" i="366" s="1"/>
  <c r="J66" i="366"/>
  <c r="I66" i="366"/>
  <c r="H66" i="366"/>
  <c r="N65" i="366"/>
  <c r="K65" i="366"/>
  <c r="J65" i="366"/>
  <c r="I65" i="366"/>
  <c r="H65" i="366"/>
  <c r="N64" i="366"/>
  <c r="K64" i="366"/>
  <c r="J64" i="366"/>
  <c r="I64" i="366"/>
  <c r="H64" i="366"/>
  <c r="N63" i="366"/>
  <c r="K63" i="366" s="1"/>
  <c r="J63" i="366"/>
  <c r="I63" i="366"/>
  <c r="H63" i="366"/>
  <c r="N62" i="366"/>
  <c r="K62" i="366" s="1"/>
  <c r="J62" i="366"/>
  <c r="I62" i="366"/>
  <c r="H62" i="366"/>
  <c r="N61" i="366"/>
  <c r="K61" i="366"/>
  <c r="J61" i="366"/>
  <c r="I61" i="366"/>
  <c r="H61" i="366"/>
  <c r="N60" i="366"/>
  <c r="K60" i="366"/>
  <c r="J60" i="366"/>
  <c r="I60" i="366"/>
  <c r="H60" i="366"/>
  <c r="N59" i="366"/>
  <c r="K59" i="366" s="1"/>
  <c r="J59" i="366"/>
  <c r="I59" i="366"/>
  <c r="H59" i="366"/>
  <c r="N58" i="366"/>
  <c r="K58" i="366" s="1"/>
  <c r="J58" i="366"/>
  <c r="I58" i="366"/>
  <c r="H58" i="366"/>
  <c r="N57" i="366"/>
  <c r="K57" i="366"/>
  <c r="J57" i="366"/>
  <c r="I57" i="366"/>
  <c r="H57" i="366"/>
  <c r="N56" i="366"/>
  <c r="K56" i="366"/>
  <c r="J56" i="366"/>
  <c r="I56" i="366"/>
  <c r="H56" i="366"/>
  <c r="N55" i="366"/>
  <c r="K55" i="366" s="1"/>
  <c r="J55" i="366"/>
  <c r="I55" i="366"/>
  <c r="H55" i="366"/>
  <c r="N54" i="366"/>
  <c r="K54" i="366" s="1"/>
  <c r="J54" i="366"/>
  <c r="I54" i="366"/>
  <c r="H54" i="366"/>
  <c r="N53" i="366"/>
  <c r="K53" i="366"/>
  <c r="J53" i="366"/>
  <c r="I53" i="366"/>
  <c r="H53" i="366"/>
  <c r="N52" i="366"/>
  <c r="K52" i="366"/>
  <c r="J52" i="366"/>
  <c r="I52" i="366"/>
  <c r="H52" i="366"/>
  <c r="N51" i="366"/>
  <c r="K51" i="366" s="1"/>
  <c r="J51" i="366"/>
  <c r="I51" i="366"/>
  <c r="H51" i="366"/>
  <c r="N50" i="366"/>
  <c r="K50" i="366" s="1"/>
  <c r="J50" i="366"/>
  <c r="I50" i="366"/>
  <c r="H50" i="366"/>
  <c r="N49" i="366"/>
  <c r="K49" i="366"/>
  <c r="J49" i="366"/>
  <c r="I49" i="366"/>
  <c r="H49" i="366"/>
  <c r="N48" i="366"/>
  <c r="K48" i="366"/>
  <c r="J48" i="366"/>
  <c r="I48" i="366"/>
  <c r="H48" i="366"/>
  <c r="N47" i="366"/>
  <c r="K47" i="366" s="1"/>
  <c r="J47" i="366"/>
  <c r="I47" i="366"/>
  <c r="H47" i="366"/>
  <c r="N46" i="366"/>
  <c r="K46" i="366" s="1"/>
  <c r="J46" i="366"/>
  <c r="I46" i="366"/>
  <c r="H46" i="366"/>
  <c r="N45" i="366"/>
  <c r="K45" i="366"/>
  <c r="J45" i="366"/>
  <c r="I45" i="366"/>
  <c r="H45" i="366"/>
  <c r="N44" i="366"/>
  <c r="K44" i="366"/>
  <c r="J44" i="366"/>
  <c r="I44" i="366"/>
  <c r="H44" i="366"/>
  <c r="N43" i="366"/>
  <c r="K43" i="366" s="1"/>
  <c r="J43" i="366"/>
  <c r="I43" i="366"/>
  <c r="H43" i="366"/>
  <c r="N42" i="366"/>
  <c r="K42" i="366" s="1"/>
  <c r="J42" i="366"/>
  <c r="I42" i="366"/>
  <c r="H42" i="366"/>
  <c r="N41" i="366"/>
  <c r="K41" i="366"/>
  <c r="J41" i="366"/>
  <c r="I41" i="366"/>
  <c r="H41" i="366"/>
  <c r="N40" i="366"/>
  <c r="K40" i="366"/>
  <c r="J40" i="366"/>
  <c r="I40" i="366"/>
  <c r="H40" i="366"/>
  <c r="N39" i="366"/>
  <c r="K39" i="366" s="1"/>
  <c r="J39" i="366"/>
  <c r="I39" i="366"/>
  <c r="H39" i="366"/>
  <c r="N38" i="366"/>
  <c r="K38" i="366" s="1"/>
  <c r="J38" i="366"/>
  <c r="I38" i="366"/>
  <c r="H38" i="366"/>
  <c r="N37" i="366"/>
  <c r="K37" i="366"/>
  <c r="J37" i="366"/>
  <c r="I37" i="366"/>
  <c r="H37" i="366"/>
  <c r="N36" i="366"/>
  <c r="K36" i="366"/>
  <c r="J36" i="366"/>
  <c r="I36" i="366"/>
  <c r="H36" i="366"/>
  <c r="N35" i="366"/>
  <c r="K35" i="366" s="1"/>
  <c r="J35" i="366"/>
  <c r="I35" i="366"/>
  <c r="H35" i="366"/>
  <c r="N34" i="366"/>
  <c r="K34" i="366" s="1"/>
  <c r="J34" i="366"/>
  <c r="I34" i="366"/>
  <c r="H34" i="366"/>
  <c r="N33" i="366"/>
  <c r="K33" i="366"/>
  <c r="J33" i="366"/>
  <c r="I33" i="366"/>
  <c r="H33" i="366"/>
  <c r="N32" i="366"/>
  <c r="N31" i="366"/>
  <c r="N30" i="366"/>
  <c r="G5" i="366"/>
  <c r="D5" i="366"/>
  <c r="C5" i="366"/>
  <c r="B19" i="365"/>
  <c r="D18" i="365"/>
  <c r="L11" i="365"/>
  <c r="I11" i="365"/>
  <c r="G11" i="365"/>
  <c r="E11" i="365"/>
  <c r="H18" i="365" s="1"/>
  <c r="D11" i="365"/>
  <c r="C11" i="365"/>
  <c r="L9" i="365"/>
  <c r="I9" i="365"/>
  <c r="G9" i="365"/>
  <c r="E9" i="365"/>
  <c r="F18" i="365" s="1"/>
  <c r="D9" i="365"/>
  <c r="C9" i="365"/>
  <c r="D7" i="365"/>
  <c r="C7" i="365"/>
  <c r="Y5" i="365"/>
  <c r="L4" i="365"/>
  <c r="K32" i="365" s="1"/>
  <c r="E4" i="365"/>
  <c r="Y3" i="365"/>
  <c r="AI1" i="365" s="1"/>
  <c r="N122" i="364"/>
  <c r="K122" i="364"/>
  <c r="J122" i="364"/>
  <c r="I122" i="364"/>
  <c r="H122" i="364"/>
  <c r="N121" i="364"/>
  <c r="K121" i="364" s="1"/>
  <c r="J121" i="364"/>
  <c r="I121" i="364"/>
  <c r="H121" i="364"/>
  <c r="N120" i="364"/>
  <c r="K120" i="364" s="1"/>
  <c r="J120" i="364"/>
  <c r="I120" i="364"/>
  <c r="H120" i="364"/>
  <c r="N119" i="364"/>
  <c r="K119" i="364"/>
  <c r="J119" i="364"/>
  <c r="I119" i="364"/>
  <c r="H119" i="364"/>
  <c r="N118" i="364"/>
  <c r="K118" i="364"/>
  <c r="J118" i="364"/>
  <c r="I118" i="364"/>
  <c r="H118" i="364"/>
  <c r="N117" i="364"/>
  <c r="K117" i="364" s="1"/>
  <c r="J117" i="364"/>
  <c r="I117" i="364"/>
  <c r="H117" i="364"/>
  <c r="N116" i="364"/>
  <c r="K116" i="364"/>
  <c r="J116" i="364"/>
  <c r="I116" i="364"/>
  <c r="H116" i="364"/>
  <c r="N115" i="364"/>
  <c r="K115" i="364" s="1"/>
  <c r="J115" i="364"/>
  <c r="I115" i="364"/>
  <c r="H115" i="364"/>
  <c r="N114" i="364"/>
  <c r="K114" i="364" s="1"/>
  <c r="J114" i="364"/>
  <c r="I114" i="364"/>
  <c r="H114" i="364"/>
  <c r="N113" i="364"/>
  <c r="K113" i="364" s="1"/>
  <c r="J113" i="364"/>
  <c r="I113" i="364"/>
  <c r="H113" i="364"/>
  <c r="N112" i="364"/>
  <c r="K112" i="364"/>
  <c r="J112" i="364"/>
  <c r="I112" i="364"/>
  <c r="H112" i="364"/>
  <c r="N111" i="364"/>
  <c r="K111" i="364" s="1"/>
  <c r="J111" i="364"/>
  <c r="I111" i="364"/>
  <c r="H111" i="364"/>
  <c r="N110" i="364"/>
  <c r="K110" i="364" s="1"/>
  <c r="J110" i="364"/>
  <c r="I110" i="364"/>
  <c r="H110" i="364"/>
  <c r="N109" i="364"/>
  <c r="K109" i="364" s="1"/>
  <c r="J109" i="364"/>
  <c r="I109" i="364"/>
  <c r="H109" i="364"/>
  <c r="N108" i="364"/>
  <c r="K108" i="364"/>
  <c r="J108" i="364"/>
  <c r="I108" i="364"/>
  <c r="H108" i="364"/>
  <c r="N107" i="364"/>
  <c r="K107" i="364" s="1"/>
  <c r="J107" i="364"/>
  <c r="I107" i="364"/>
  <c r="H107" i="364"/>
  <c r="N106" i="364"/>
  <c r="K106" i="364" s="1"/>
  <c r="J106" i="364"/>
  <c r="I106" i="364"/>
  <c r="H106" i="364"/>
  <c r="N105" i="364"/>
  <c r="K105" i="364" s="1"/>
  <c r="J105" i="364"/>
  <c r="I105" i="364"/>
  <c r="H105" i="364"/>
  <c r="N104" i="364"/>
  <c r="K104" i="364"/>
  <c r="J104" i="364"/>
  <c r="I104" i="364"/>
  <c r="H104" i="364"/>
  <c r="N103" i="364"/>
  <c r="K103" i="364" s="1"/>
  <c r="J103" i="364"/>
  <c r="I103" i="364"/>
  <c r="H103" i="364"/>
  <c r="N102" i="364"/>
  <c r="K102" i="364" s="1"/>
  <c r="J102" i="364"/>
  <c r="I102" i="364"/>
  <c r="H102" i="364"/>
  <c r="N101" i="364"/>
  <c r="K101" i="364" s="1"/>
  <c r="J101" i="364"/>
  <c r="I101" i="364"/>
  <c r="H101" i="364"/>
  <c r="N100" i="364"/>
  <c r="K100" i="364"/>
  <c r="J100" i="364"/>
  <c r="I100" i="364"/>
  <c r="H100" i="364"/>
  <c r="N99" i="364"/>
  <c r="K99" i="364" s="1"/>
  <c r="J99" i="364"/>
  <c r="I99" i="364"/>
  <c r="H99" i="364"/>
  <c r="N98" i="364"/>
  <c r="K98" i="364" s="1"/>
  <c r="J98" i="364"/>
  <c r="I98" i="364"/>
  <c r="H98" i="364"/>
  <c r="N97" i="364"/>
  <c r="K97" i="364" s="1"/>
  <c r="J97" i="364"/>
  <c r="I97" i="364"/>
  <c r="H97" i="364"/>
  <c r="N96" i="364"/>
  <c r="K96" i="364"/>
  <c r="J96" i="364"/>
  <c r="I96" i="364"/>
  <c r="H96" i="364"/>
  <c r="N95" i="364"/>
  <c r="K95" i="364" s="1"/>
  <c r="J95" i="364"/>
  <c r="I95" i="364"/>
  <c r="H95" i="364"/>
  <c r="N94" i="364"/>
  <c r="K94" i="364" s="1"/>
  <c r="J94" i="364"/>
  <c r="I94" i="364"/>
  <c r="H94" i="364"/>
  <c r="N93" i="364"/>
  <c r="K93" i="364" s="1"/>
  <c r="J93" i="364"/>
  <c r="I93" i="364"/>
  <c r="H93" i="364"/>
  <c r="N92" i="364"/>
  <c r="K92" i="364"/>
  <c r="J92" i="364"/>
  <c r="I92" i="364"/>
  <c r="H92" i="364"/>
  <c r="N91" i="364"/>
  <c r="K91" i="364" s="1"/>
  <c r="J91" i="364"/>
  <c r="I91" i="364"/>
  <c r="H91" i="364"/>
  <c r="N90" i="364"/>
  <c r="K90" i="364" s="1"/>
  <c r="J90" i="364"/>
  <c r="I90" i="364"/>
  <c r="H90" i="364"/>
  <c r="N89" i="364"/>
  <c r="K89" i="364" s="1"/>
  <c r="J89" i="364"/>
  <c r="I89" i="364"/>
  <c r="H89" i="364"/>
  <c r="N88" i="364"/>
  <c r="K88" i="364"/>
  <c r="J88" i="364"/>
  <c r="I88" i="364"/>
  <c r="H88" i="364"/>
  <c r="N87" i="364"/>
  <c r="K87" i="364" s="1"/>
  <c r="J87" i="364"/>
  <c r="I87" i="364"/>
  <c r="H87" i="364"/>
  <c r="N86" i="364"/>
  <c r="K86" i="364" s="1"/>
  <c r="J86" i="364"/>
  <c r="I86" i="364"/>
  <c r="H86" i="364"/>
  <c r="N85" i="364"/>
  <c r="K85" i="364" s="1"/>
  <c r="J85" i="364"/>
  <c r="I85" i="364"/>
  <c r="H85" i="364"/>
  <c r="N84" i="364"/>
  <c r="K84" i="364"/>
  <c r="J84" i="364"/>
  <c r="I84" i="364"/>
  <c r="H84" i="364"/>
  <c r="N83" i="364"/>
  <c r="K83" i="364" s="1"/>
  <c r="J83" i="364"/>
  <c r="I83" i="364"/>
  <c r="H83" i="364"/>
  <c r="N82" i="364"/>
  <c r="K82" i="364" s="1"/>
  <c r="J82" i="364"/>
  <c r="I82" i="364"/>
  <c r="H82" i="364"/>
  <c r="N81" i="364"/>
  <c r="K81" i="364" s="1"/>
  <c r="J81" i="364"/>
  <c r="I81" i="364"/>
  <c r="H81" i="364"/>
  <c r="N80" i="364"/>
  <c r="K80" i="364"/>
  <c r="J80" i="364"/>
  <c r="I80" i="364"/>
  <c r="H80" i="364"/>
  <c r="N79" i="364"/>
  <c r="K79" i="364" s="1"/>
  <c r="J79" i="364"/>
  <c r="I79" i="364"/>
  <c r="H79" i="364"/>
  <c r="N78" i="364"/>
  <c r="K78" i="364" s="1"/>
  <c r="J78" i="364"/>
  <c r="I78" i="364"/>
  <c r="H78" i="364"/>
  <c r="N77" i="364"/>
  <c r="K77" i="364" s="1"/>
  <c r="J77" i="364"/>
  <c r="I77" i="364"/>
  <c r="H77" i="364"/>
  <c r="N76" i="364"/>
  <c r="K76" i="364"/>
  <c r="J76" i="364"/>
  <c r="I76" i="364"/>
  <c r="H76" i="364"/>
  <c r="N75" i="364"/>
  <c r="K75" i="364" s="1"/>
  <c r="J75" i="364"/>
  <c r="I75" i="364"/>
  <c r="H75" i="364"/>
  <c r="N74" i="364"/>
  <c r="K74" i="364" s="1"/>
  <c r="J74" i="364"/>
  <c r="I74" i="364"/>
  <c r="H74" i="364"/>
  <c r="N73" i="364"/>
  <c r="K73" i="364" s="1"/>
  <c r="J73" i="364"/>
  <c r="I73" i="364"/>
  <c r="H73" i="364"/>
  <c r="N72" i="364"/>
  <c r="K72" i="364"/>
  <c r="J72" i="364"/>
  <c r="I72" i="364"/>
  <c r="H72" i="364"/>
  <c r="N71" i="364"/>
  <c r="K71" i="364" s="1"/>
  <c r="J71" i="364"/>
  <c r="I71" i="364"/>
  <c r="H71" i="364"/>
  <c r="N70" i="364"/>
  <c r="K70" i="364" s="1"/>
  <c r="J70" i="364"/>
  <c r="I70" i="364"/>
  <c r="H70" i="364"/>
  <c r="N69" i="364"/>
  <c r="K69" i="364"/>
  <c r="J69" i="364"/>
  <c r="I69" i="364"/>
  <c r="H69" i="364"/>
  <c r="N68" i="364"/>
  <c r="K68" i="364"/>
  <c r="J68" i="364"/>
  <c r="I68" i="364"/>
  <c r="H68" i="364"/>
  <c r="N67" i="364"/>
  <c r="K67" i="364" s="1"/>
  <c r="J67" i="364"/>
  <c r="I67" i="364"/>
  <c r="H67" i="364"/>
  <c r="N66" i="364"/>
  <c r="K66" i="364" s="1"/>
  <c r="J66" i="364"/>
  <c r="I66" i="364"/>
  <c r="H66" i="364"/>
  <c r="N65" i="364"/>
  <c r="K65" i="364"/>
  <c r="J65" i="364"/>
  <c r="I65" i="364"/>
  <c r="H65" i="364"/>
  <c r="N64" i="364"/>
  <c r="K64" i="364"/>
  <c r="J64" i="364"/>
  <c r="I64" i="364"/>
  <c r="H64" i="364"/>
  <c r="N63" i="364"/>
  <c r="K63" i="364" s="1"/>
  <c r="J63" i="364"/>
  <c r="I63" i="364"/>
  <c r="H63" i="364"/>
  <c r="N62" i="364"/>
  <c r="K62" i="364" s="1"/>
  <c r="J62" i="364"/>
  <c r="I62" i="364"/>
  <c r="H62" i="364"/>
  <c r="N61" i="364"/>
  <c r="K61" i="364"/>
  <c r="J61" i="364"/>
  <c r="I61" i="364"/>
  <c r="H61" i="364"/>
  <c r="N60" i="364"/>
  <c r="K60" i="364"/>
  <c r="J60" i="364"/>
  <c r="I60" i="364"/>
  <c r="H60" i="364"/>
  <c r="N59" i="364"/>
  <c r="K59" i="364" s="1"/>
  <c r="J59" i="364"/>
  <c r="I59" i="364"/>
  <c r="H59" i="364"/>
  <c r="N58" i="364"/>
  <c r="K58" i="364" s="1"/>
  <c r="J58" i="364"/>
  <c r="I58" i="364"/>
  <c r="H58" i="364"/>
  <c r="N57" i="364"/>
  <c r="K57" i="364"/>
  <c r="J57" i="364"/>
  <c r="I57" i="364"/>
  <c r="H57" i="364"/>
  <c r="N56" i="364"/>
  <c r="K56" i="364"/>
  <c r="J56" i="364"/>
  <c r="I56" i="364"/>
  <c r="H56" i="364"/>
  <c r="N55" i="364"/>
  <c r="K55" i="364" s="1"/>
  <c r="J55" i="364"/>
  <c r="I55" i="364"/>
  <c r="H55" i="364"/>
  <c r="N54" i="364"/>
  <c r="K54" i="364" s="1"/>
  <c r="J54" i="364"/>
  <c r="I54" i="364"/>
  <c r="H54" i="364"/>
  <c r="N53" i="364"/>
  <c r="K53" i="364"/>
  <c r="J53" i="364"/>
  <c r="I53" i="364"/>
  <c r="H53" i="364"/>
  <c r="N52" i="364"/>
  <c r="K52" i="364"/>
  <c r="J52" i="364"/>
  <c r="I52" i="364"/>
  <c r="H52" i="364"/>
  <c r="N51" i="364"/>
  <c r="K51" i="364" s="1"/>
  <c r="J51" i="364"/>
  <c r="I51" i="364"/>
  <c r="H51" i="364"/>
  <c r="N50" i="364"/>
  <c r="K50" i="364" s="1"/>
  <c r="J50" i="364"/>
  <c r="I50" i="364"/>
  <c r="H50" i="364"/>
  <c r="N49" i="364"/>
  <c r="K49" i="364"/>
  <c r="J49" i="364"/>
  <c r="I49" i="364"/>
  <c r="H49" i="364"/>
  <c r="N48" i="364"/>
  <c r="K48" i="364"/>
  <c r="J48" i="364"/>
  <c r="I48" i="364"/>
  <c r="H48" i="364"/>
  <c r="N47" i="364"/>
  <c r="K47" i="364" s="1"/>
  <c r="J47" i="364"/>
  <c r="I47" i="364"/>
  <c r="H47" i="364"/>
  <c r="N46" i="364"/>
  <c r="K46" i="364" s="1"/>
  <c r="J46" i="364"/>
  <c r="I46" i="364"/>
  <c r="H46" i="364"/>
  <c r="N45" i="364"/>
  <c r="K45" i="364"/>
  <c r="J45" i="364"/>
  <c r="I45" i="364"/>
  <c r="H45" i="364"/>
  <c r="N44" i="364"/>
  <c r="K44" i="364"/>
  <c r="J44" i="364"/>
  <c r="I44" i="364"/>
  <c r="H44" i="364"/>
  <c r="N43" i="364"/>
  <c r="K43" i="364" s="1"/>
  <c r="J43" i="364"/>
  <c r="I43" i="364"/>
  <c r="H43" i="364"/>
  <c r="N42" i="364"/>
  <c r="K42" i="364" s="1"/>
  <c r="J42" i="364"/>
  <c r="I42" i="364"/>
  <c r="H42" i="364"/>
  <c r="N41" i="364"/>
  <c r="K41" i="364"/>
  <c r="J41" i="364"/>
  <c r="I41" i="364"/>
  <c r="H41" i="364"/>
  <c r="N40" i="364"/>
  <c r="K40" i="364"/>
  <c r="J40" i="364"/>
  <c r="I40" i="364"/>
  <c r="H40" i="364"/>
  <c r="N39" i="364"/>
  <c r="K39" i="364" s="1"/>
  <c r="J39" i="364"/>
  <c r="I39" i="364"/>
  <c r="H39" i="364"/>
  <c r="N38" i="364"/>
  <c r="K38" i="364" s="1"/>
  <c r="J38" i="364"/>
  <c r="I38" i="364"/>
  <c r="H38" i="364"/>
  <c r="N37" i="364"/>
  <c r="K37" i="364"/>
  <c r="J37" i="364"/>
  <c r="I37" i="364"/>
  <c r="H37" i="364"/>
  <c r="N36" i="364"/>
  <c r="K36" i="364"/>
  <c r="J36" i="364"/>
  <c r="I36" i="364"/>
  <c r="H36" i="364"/>
  <c r="N35" i="364"/>
  <c r="K35" i="364" s="1"/>
  <c r="J35" i="364"/>
  <c r="I35" i="364"/>
  <c r="H35" i="364"/>
  <c r="N34" i="364"/>
  <c r="K34" i="364" s="1"/>
  <c r="J34" i="364"/>
  <c r="I34" i="364"/>
  <c r="H34" i="364"/>
  <c r="N33" i="364"/>
  <c r="K33" i="364"/>
  <c r="J33" i="364"/>
  <c r="I33" i="364"/>
  <c r="H33" i="364"/>
  <c r="N32" i="364"/>
  <c r="N31" i="364"/>
  <c r="N30" i="364"/>
  <c r="G5" i="364"/>
  <c r="D5" i="364"/>
  <c r="C5" i="364"/>
  <c r="R57" i="363"/>
  <c r="F50" i="363" s="1"/>
  <c r="I37" i="363"/>
  <c r="D37" i="363"/>
  <c r="C37" i="363"/>
  <c r="B37" i="363"/>
  <c r="I35" i="363"/>
  <c r="D35" i="363"/>
  <c r="C35" i="363"/>
  <c r="B35" i="363"/>
  <c r="I33" i="363"/>
  <c r="D33" i="363"/>
  <c r="C33" i="363"/>
  <c r="B33" i="363"/>
  <c r="I31" i="363"/>
  <c r="D31" i="363"/>
  <c r="C31" i="363"/>
  <c r="B31" i="363"/>
  <c r="I29" i="363"/>
  <c r="D29" i="363"/>
  <c r="C29" i="363"/>
  <c r="B29" i="363"/>
  <c r="I27" i="363"/>
  <c r="D27" i="363"/>
  <c r="C27" i="363"/>
  <c r="B27" i="363"/>
  <c r="I25" i="363"/>
  <c r="D25" i="363"/>
  <c r="C25" i="363"/>
  <c r="B25" i="363"/>
  <c r="I23" i="363"/>
  <c r="D23" i="363"/>
  <c r="C23" i="363"/>
  <c r="B23" i="363"/>
  <c r="I21" i="363"/>
  <c r="D21" i="363"/>
  <c r="C21" i="363"/>
  <c r="B21" i="363"/>
  <c r="I19" i="363"/>
  <c r="D19" i="363"/>
  <c r="C19" i="363"/>
  <c r="B19" i="363"/>
  <c r="I17" i="363"/>
  <c r="D17" i="363"/>
  <c r="C17" i="363"/>
  <c r="B17" i="363"/>
  <c r="U16" i="363"/>
  <c r="U15" i="363"/>
  <c r="I15" i="363"/>
  <c r="D15" i="363"/>
  <c r="C15" i="363"/>
  <c r="B15" i="363"/>
  <c r="U14" i="363"/>
  <c r="U13" i="363"/>
  <c r="I13" i="363"/>
  <c r="D13" i="363"/>
  <c r="C13" i="363"/>
  <c r="B13" i="363"/>
  <c r="U12" i="363"/>
  <c r="U11" i="363"/>
  <c r="I11" i="363"/>
  <c r="D11" i="363"/>
  <c r="C11" i="363"/>
  <c r="B11" i="363"/>
  <c r="U10" i="363"/>
  <c r="U9" i="363"/>
  <c r="I9" i="363"/>
  <c r="D9" i="363"/>
  <c r="C9" i="363"/>
  <c r="B9" i="363"/>
  <c r="U8" i="363"/>
  <c r="U7" i="363"/>
  <c r="D7" i="363"/>
  <c r="C7" i="363"/>
  <c r="B7" i="363"/>
  <c r="Y5" i="363"/>
  <c r="AE1" i="363" s="1"/>
  <c r="R4" i="363"/>
  <c r="O57" i="363" s="1"/>
  <c r="G4" i="363"/>
  <c r="Y3" i="363"/>
  <c r="O6" i="363" s="1"/>
  <c r="AF1" i="363"/>
  <c r="AB1" i="363"/>
  <c r="N122" i="362"/>
  <c r="K122" i="362"/>
  <c r="J122" i="362"/>
  <c r="I122" i="362"/>
  <c r="H122" i="362"/>
  <c r="N121" i="362"/>
  <c r="K121" i="362" s="1"/>
  <c r="J121" i="362"/>
  <c r="I121" i="362"/>
  <c r="H121" i="362"/>
  <c r="N120" i="362"/>
  <c r="K120" i="362" s="1"/>
  <c r="J120" i="362"/>
  <c r="I120" i="362"/>
  <c r="H120" i="362"/>
  <c r="N119" i="362"/>
  <c r="K119" i="362"/>
  <c r="J119" i="362"/>
  <c r="I119" i="362"/>
  <c r="H119" i="362"/>
  <c r="N118" i="362"/>
  <c r="K118" i="362"/>
  <c r="J118" i="362"/>
  <c r="I118" i="362"/>
  <c r="H118" i="362"/>
  <c r="N117" i="362"/>
  <c r="K117" i="362" s="1"/>
  <c r="J117" i="362"/>
  <c r="I117" i="362"/>
  <c r="H117" i="362"/>
  <c r="N116" i="362"/>
  <c r="K116" i="362" s="1"/>
  <c r="J116" i="362"/>
  <c r="I116" i="362"/>
  <c r="H116" i="362"/>
  <c r="N115" i="362"/>
  <c r="K115" i="362"/>
  <c r="J115" i="362"/>
  <c r="I115" i="362"/>
  <c r="H115" i="362"/>
  <c r="N114" i="362"/>
  <c r="K114" i="362"/>
  <c r="J114" i="362"/>
  <c r="I114" i="362"/>
  <c r="H114" i="362"/>
  <c r="N113" i="362"/>
  <c r="K113" i="362" s="1"/>
  <c r="J113" i="362"/>
  <c r="I113" i="362"/>
  <c r="H113" i="362"/>
  <c r="N112" i="362"/>
  <c r="K112" i="362" s="1"/>
  <c r="J112" i="362"/>
  <c r="I112" i="362"/>
  <c r="H112" i="362"/>
  <c r="N111" i="362"/>
  <c r="K111" i="362"/>
  <c r="J111" i="362"/>
  <c r="I111" i="362"/>
  <c r="H111" i="362"/>
  <c r="N110" i="362"/>
  <c r="K110" i="362"/>
  <c r="J110" i="362"/>
  <c r="I110" i="362"/>
  <c r="H110" i="362"/>
  <c r="N109" i="362"/>
  <c r="K109" i="362" s="1"/>
  <c r="J109" i="362"/>
  <c r="I109" i="362"/>
  <c r="H109" i="362"/>
  <c r="N108" i="362"/>
  <c r="K108" i="362" s="1"/>
  <c r="J108" i="362"/>
  <c r="I108" i="362"/>
  <c r="H108" i="362"/>
  <c r="N107" i="362"/>
  <c r="K107" i="362"/>
  <c r="J107" i="362"/>
  <c r="I107" i="362"/>
  <c r="H107" i="362"/>
  <c r="N106" i="362"/>
  <c r="K106" i="362"/>
  <c r="J106" i="362"/>
  <c r="I106" i="362"/>
  <c r="H106" i="362"/>
  <c r="N105" i="362"/>
  <c r="K105" i="362" s="1"/>
  <c r="J105" i="362"/>
  <c r="I105" i="362"/>
  <c r="H105" i="362"/>
  <c r="N104" i="362"/>
  <c r="K104" i="362"/>
  <c r="J104" i="362"/>
  <c r="I104" i="362"/>
  <c r="H104" i="362"/>
  <c r="N103" i="362"/>
  <c r="K103" i="362" s="1"/>
  <c r="J103" i="362"/>
  <c r="I103" i="362"/>
  <c r="H103" i="362"/>
  <c r="N102" i="362"/>
  <c r="K102" i="362"/>
  <c r="J102" i="362"/>
  <c r="I102" i="362"/>
  <c r="H102" i="362"/>
  <c r="N101" i="362"/>
  <c r="K101" i="362" s="1"/>
  <c r="J101" i="362"/>
  <c r="I101" i="362"/>
  <c r="H101" i="362"/>
  <c r="N100" i="362"/>
  <c r="K100" i="362"/>
  <c r="J100" i="362"/>
  <c r="I100" i="362"/>
  <c r="H100" i="362"/>
  <c r="N99" i="362"/>
  <c r="K99" i="362" s="1"/>
  <c r="J99" i="362"/>
  <c r="I99" i="362"/>
  <c r="H99" i="362"/>
  <c r="N98" i="362"/>
  <c r="K98" i="362"/>
  <c r="J98" i="362"/>
  <c r="I98" i="362"/>
  <c r="H98" i="362"/>
  <c r="N97" i="362"/>
  <c r="K97" i="362" s="1"/>
  <c r="J97" i="362"/>
  <c r="I97" i="362"/>
  <c r="H97" i="362"/>
  <c r="N96" i="362"/>
  <c r="K96" i="362"/>
  <c r="J96" i="362"/>
  <c r="I96" i="362"/>
  <c r="H96" i="362"/>
  <c r="N95" i="362"/>
  <c r="K95" i="362" s="1"/>
  <c r="J95" i="362"/>
  <c r="I95" i="362"/>
  <c r="H95" i="362"/>
  <c r="N94" i="362"/>
  <c r="K94" i="362"/>
  <c r="J94" i="362"/>
  <c r="I94" i="362"/>
  <c r="H94" i="362"/>
  <c r="N93" i="362"/>
  <c r="K93" i="362" s="1"/>
  <c r="J93" i="362"/>
  <c r="I93" i="362"/>
  <c r="H93" i="362"/>
  <c r="N92" i="362"/>
  <c r="K92" i="362"/>
  <c r="J92" i="362"/>
  <c r="I92" i="362"/>
  <c r="H92" i="362"/>
  <c r="N91" i="362"/>
  <c r="K91" i="362" s="1"/>
  <c r="J91" i="362"/>
  <c r="I91" i="362"/>
  <c r="H91" i="362"/>
  <c r="N90" i="362"/>
  <c r="K90" i="362"/>
  <c r="J90" i="362"/>
  <c r="I90" i="362"/>
  <c r="H90" i="362"/>
  <c r="N89" i="362"/>
  <c r="K89" i="362" s="1"/>
  <c r="J89" i="362"/>
  <c r="I89" i="362"/>
  <c r="H89" i="362"/>
  <c r="N88" i="362"/>
  <c r="K88" i="362"/>
  <c r="J88" i="362"/>
  <c r="I88" i="362"/>
  <c r="H88" i="362"/>
  <c r="N87" i="362"/>
  <c r="K87" i="362" s="1"/>
  <c r="J87" i="362"/>
  <c r="I87" i="362"/>
  <c r="H87" i="362"/>
  <c r="N86" i="362"/>
  <c r="K86" i="362"/>
  <c r="J86" i="362"/>
  <c r="I86" i="362"/>
  <c r="H86" i="362"/>
  <c r="N85" i="362"/>
  <c r="K85" i="362" s="1"/>
  <c r="J85" i="362"/>
  <c r="I85" i="362"/>
  <c r="H85" i="362"/>
  <c r="N84" i="362"/>
  <c r="K84" i="362"/>
  <c r="J84" i="362"/>
  <c r="I84" i="362"/>
  <c r="H84" i="362"/>
  <c r="N83" i="362"/>
  <c r="K83" i="362" s="1"/>
  <c r="J83" i="362"/>
  <c r="I83" i="362"/>
  <c r="H83" i="362"/>
  <c r="N82" i="362"/>
  <c r="K82" i="362"/>
  <c r="J82" i="362"/>
  <c r="I82" i="362"/>
  <c r="H82" i="362"/>
  <c r="N81" i="362"/>
  <c r="K81" i="362" s="1"/>
  <c r="J81" i="362"/>
  <c r="I81" i="362"/>
  <c r="H81" i="362"/>
  <c r="N80" i="362"/>
  <c r="K80" i="362"/>
  <c r="J80" i="362"/>
  <c r="I80" i="362"/>
  <c r="H80" i="362"/>
  <c r="N79" i="362"/>
  <c r="K79" i="362" s="1"/>
  <c r="J79" i="362"/>
  <c r="I79" i="362"/>
  <c r="H79" i="362"/>
  <c r="N78" i="362"/>
  <c r="K78" i="362"/>
  <c r="J78" i="362"/>
  <c r="I78" i="362"/>
  <c r="H78" i="362"/>
  <c r="N77" i="362"/>
  <c r="K77" i="362" s="1"/>
  <c r="J77" i="362"/>
  <c r="I77" i="362"/>
  <c r="H77" i="362"/>
  <c r="N76" i="362"/>
  <c r="K76" i="362"/>
  <c r="J76" i="362"/>
  <c r="I76" i="362"/>
  <c r="H76" i="362"/>
  <c r="N75" i="362"/>
  <c r="K75" i="362" s="1"/>
  <c r="J75" i="362"/>
  <c r="I75" i="362"/>
  <c r="H75" i="362"/>
  <c r="N74" i="362"/>
  <c r="K74" i="362"/>
  <c r="J74" i="362"/>
  <c r="I74" i="362"/>
  <c r="H74" i="362"/>
  <c r="N73" i="362"/>
  <c r="K73" i="362" s="1"/>
  <c r="J73" i="362"/>
  <c r="I73" i="362"/>
  <c r="H73" i="362"/>
  <c r="N72" i="362"/>
  <c r="K72" i="362"/>
  <c r="J72" i="362"/>
  <c r="I72" i="362"/>
  <c r="H72" i="362"/>
  <c r="N71" i="362"/>
  <c r="K71" i="362" s="1"/>
  <c r="J71" i="362"/>
  <c r="I71" i="362"/>
  <c r="H71" i="362"/>
  <c r="N70" i="362"/>
  <c r="K70" i="362"/>
  <c r="J70" i="362"/>
  <c r="I70" i="362"/>
  <c r="H70" i="362"/>
  <c r="N69" i="362"/>
  <c r="K69" i="362" s="1"/>
  <c r="J69" i="362"/>
  <c r="I69" i="362"/>
  <c r="H69" i="362"/>
  <c r="N68" i="362"/>
  <c r="K68" i="362"/>
  <c r="J68" i="362"/>
  <c r="I68" i="362"/>
  <c r="H68" i="362"/>
  <c r="N67" i="362"/>
  <c r="K67" i="362" s="1"/>
  <c r="J67" i="362"/>
  <c r="I67" i="362"/>
  <c r="H67" i="362"/>
  <c r="N66" i="362"/>
  <c r="K66" i="362"/>
  <c r="J66" i="362"/>
  <c r="I66" i="362"/>
  <c r="H66" i="362"/>
  <c r="N65" i="362"/>
  <c r="K65" i="362" s="1"/>
  <c r="J65" i="362"/>
  <c r="I65" i="362"/>
  <c r="H65" i="362"/>
  <c r="N64" i="362"/>
  <c r="K64" i="362"/>
  <c r="J64" i="362"/>
  <c r="I64" i="362"/>
  <c r="H64" i="362"/>
  <c r="N63" i="362"/>
  <c r="K63" i="362" s="1"/>
  <c r="J63" i="362"/>
  <c r="I63" i="362"/>
  <c r="H63" i="362"/>
  <c r="N62" i="362"/>
  <c r="K62" i="362"/>
  <c r="J62" i="362"/>
  <c r="I62" i="362"/>
  <c r="H62" i="362"/>
  <c r="N61" i="362"/>
  <c r="K61" i="362" s="1"/>
  <c r="J61" i="362"/>
  <c r="I61" i="362"/>
  <c r="H61" i="362"/>
  <c r="N60" i="362"/>
  <c r="K60" i="362"/>
  <c r="J60" i="362"/>
  <c r="I60" i="362"/>
  <c r="H60" i="362"/>
  <c r="N59" i="362"/>
  <c r="K59" i="362" s="1"/>
  <c r="J59" i="362"/>
  <c r="I59" i="362"/>
  <c r="H59" i="362"/>
  <c r="N58" i="362"/>
  <c r="K58" i="362"/>
  <c r="J58" i="362"/>
  <c r="I58" i="362"/>
  <c r="H58" i="362"/>
  <c r="N57" i="362"/>
  <c r="K57" i="362" s="1"/>
  <c r="J57" i="362"/>
  <c r="I57" i="362"/>
  <c r="H57" i="362"/>
  <c r="N56" i="362"/>
  <c r="K56" i="362"/>
  <c r="J56" i="362"/>
  <c r="I56" i="362"/>
  <c r="H56" i="362"/>
  <c r="N55" i="362"/>
  <c r="K55" i="362" s="1"/>
  <c r="J55" i="362"/>
  <c r="I55" i="362"/>
  <c r="H55" i="362"/>
  <c r="N54" i="362"/>
  <c r="K54" i="362"/>
  <c r="J54" i="362"/>
  <c r="I54" i="362"/>
  <c r="H54" i="362"/>
  <c r="N53" i="362"/>
  <c r="K53" i="362" s="1"/>
  <c r="J53" i="362"/>
  <c r="I53" i="362"/>
  <c r="H53" i="362"/>
  <c r="N52" i="362"/>
  <c r="K52" i="362"/>
  <c r="J52" i="362"/>
  <c r="I52" i="362"/>
  <c r="H52" i="362"/>
  <c r="N51" i="362"/>
  <c r="K51" i="362" s="1"/>
  <c r="J51" i="362"/>
  <c r="I51" i="362"/>
  <c r="H51" i="362"/>
  <c r="N50" i="362"/>
  <c r="K50" i="362"/>
  <c r="J50" i="362"/>
  <c r="I50" i="362"/>
  <c r="H50" i="362"/>
  <c r="N49" i="362"/>
  <c r="K49" i="362" s="1"/>
  <c r="J49" i="362"/>
  <c r="I49" i="362"/>
  <c r="H49" i="362"/>
  <c r="N48" i="362"/>
  <c r="K48" i="362"/>
  <c r="J48" i="362"/>
  <c r="I48" i="362"/>
  <c r="H48" i="362"/>
  <c r="N47" i="362"/>
  <c r="K47" i="362" s="1"/>
  <c r="J47" i="362"/>
  <c r="I47" i="362"/>
  <c r="H47" i="362"/>
  <c r="N46" i="362"/>
  <c r="K46" i="362"/>
  <c r="J46" i="362"/>
  <c r="I46" i="362"/>
  <c r="H46" i="362"/>
  <c r="N45" i="362"/>
  <c r="K45" i="362" s="1"/>
  <c r="J45" i="362"/>
  <c r="I45" i="362"/>
  <c r="H45" i="362"/>
  <c r="N44" i="362"/>
  <c r="K44" i="362"/>
  <c r="J44" i="362"/>
  <c r="I44" i="362"/>
  <c r="H44" i="362"/>
  <c r="N43" i="362"/>
  <c r="K43" i="362" s="1"/>
  <c r="J43" i="362"/>
  <c r="I43" i="362"/>
  <c r="H43" i="362"/>
  <c r="N42" i="362"/>
  <c r="K42" i="362"/>
  <c r="J42" i="362"/>
  <c r="I42" i="362"/>
  <c r="H42" i="362"/>
  <c r="N41" i="362"/>
  <c r="K41" i="362" s="1"/>
  <c r="J41" i="362"/>
  <c r="I41" i="362"/>
  <c r="H41" i="362"/>
  <c r="N40" i="362"/>
  <c r="K40" i="362"/>
  <c r="J40" i="362"/>
  <c r="I40" i="362"/>
  <c r="H40" i="362"/>
  <c r="N39" i="362"/>
  <c r="K39" i="362" s="1"/>
  <c r="J39" i="362"/>
  <c r="I39" i="362"/>
  <c r="H39" i="362"/>
  <c r="N38" i="362"/>
  <c r="K38" i="362"/>
  <c r="J38" i="362"/>
  <c r="I38" i="362"/>
  <c r="H38" i="362"/>
  <c r="N37" i="362"/>
  <c r="K37" i="362" s="1"/>
  <c r="J37" i="362"/>
  <c r="I37" i="362"/>
  <c r="H37" i="362"/>
  <c r="N36" i="362"/>
  <c r="K36" i="362"/>
  <c r="J36" i="362"/>
  <c r="I36" i="362"/>
  <c r="H36" i="362"/>
  <c r="N35" i="362"/>
  <c r="K35" i="362" s="1"/>
  <c r="J35" i="362"/>
  <c r="I35" i="362"/>
  <c r="H35" i="362"/>
  <c r="N34" i="362"/>
  <c r="K34" i="362"/>
  <c r="J34" i="362"/>
  <c r="I34" i="362"/>
  <c r="H34" i="362"/>
  <c r="N33" i="362"/>
  <c r="K33" i="362" s="1"/>
  <c r="J33" i="362"/>
  <c r="I33" i="362"/>
  <c r="H33" i="362"/>
  <c r="N32" i="362"/>
  <c r="N31" i="362"/>
  <c r="N30" i="362"/>
  <c r="G5" i="362"/>
  <c r="D5" i="362"/>
  <c r="C5" i="362"/>
  <c r="N122" i="361"/>
  <c r="K122" i="361" s="1"/>
  <c r="J122" i="361"/>
  <c r="I122" i="361"/>
  <c r="H122" i="361"/>
  <c r="N121" i="361"/>
  <c r="K121" i="361"/>
  <c r="J121" i="361"/>
  <c r="I121" i="361"/>
  <c r="H121" i="361"/>
  <c r="N120" i="361"/>
  <c r="K120" i="361"/>
  <c r="J120" i="361"/>
  <c r="I120" i="361"/>
  <c r="H120" i="361"/>
  <c r="N119" i="361"/>
  <c r="K119" i="361" s="1"/>
  <c r="J119" i="361"/>
  <c r="I119" i="361"/>
  <c r="H119" i="361"/>
  <c r="N118" i="361"/>
  <c r="K118" i="361" s="1"/>
  <c r="J118" i="361"/>
  <c r="I118" i="361"/>
  <c r="H118" i="361"/>
  <c r="N117" i="361"/>
  <c r="K117" i="361"/>
  <c r="J117" i="361"/>
  <c r="I117" i="361"/>
  <c r="H117" i="361"/>
  <c r="N116" i="361"/>
  <c r="K116" i="361"/>
  <c r="J116" i="361"/>
  <c r="I116" i="361"/>
  <c r="H116" i="361"/>
  <c r="N115" i="361"/>
  <c r="K115" i="361" s="1"/>
  <c r="J115" i="361"/>
  <c r="I115" i="361"/>
  <c r="H115" i="361"/>
  <c r="N114" i="361"/>
  <c r="K114" i="361" s="1"/>
  <c r="J114" i="361"/>
  <c r="I114" i="361"/>
  <c r="H114" i="361"/>
  <c r="N113" i="361"/>
  <c r="K113" i="361"/>
  <c r="J113" i="361"/>
  <c r="I113" i="361"/>
  <c r="H113" i="361"/>
  <c r="N112" i="361"/>
  <c r="K112" i="361"/>
  <c r="J112" i="361"/>
  <c r="I112" i="361"/>
  <c r="H112" i="361"/>
  <c r="N111" i="361"/>
  <c r="K111" i="361" s="1"/>
  <c r="J111" i="361"/>
  <c r="I111" i="361"/>
  <c r="H111" i="361"/>
  <c r="N110" i="361"/>
  <c r="K110" i="361" s="1"/>
  <c r="J110" i="361"/>
  <c r="I110" i="361"/>
  <c r="H110" i="361"/>
  <c r="N109" i="361"/>
  <c r="K109" i="361"/>
  <c r="J109" i="361"/>
  <c r="I109" i="361"/>
  <c r="H109" i="361"/>
  <c r="N108" i="361"/>
  <c r="K108" i="361"/>
  <c r="J108" i="361"/>
  <c r="I108" i="361"/>
  <c r="H108" i="361"/>
  <c r="N107" i="361"/>
  <c r="K107" i="361" s="1"/>
  <c r="J107" i="361"/>
  <c r="I107" i="361"/>
  <c r="H107" i="361"/>
  <c r="N106" i="361"/>
  <c r="K106" i="361" s="1"/>
  <c r="J106" i="361"/>
  <c r="I106" i="361"/>
  <c r="H106" i="361"/>
  <c r="N105" i="361"/>
  <c r="K105" i="361"/>
  <c r="J105" i="361"/>
  <c r="I105" i="361"/>
  <c r="H105" i="361"/>
  <c r="N104" i="361"/>
  <c r="K104" i="361"/>
  <c r="J104" i="361"/>
  <c r="I104" i="361"/>
  <c r="H104" i="361"/>
  <c r="N103" i="361"/>
  <c r="K103" i="361" s="1"/>
  <c r="J103" i="361"/>
  <c r="I103" i="361"/>
  <c r="H103" i="361"/>
  <c r="N102" i="361"/>
  <c r="K102" i="361" s="1"/>
  <c r="J102" i="361"/>
  <c r="I102" i="361"/>
  <c r="H102" i="361"/>
  <c r="N101" i="361"/>
  <c r="K101" i="361"/>
  <c r="J101" i="361"/>
  <c r="I101" i="361"/>
  <c r="H101" i="361"/>
  <c r="N100" i="361"/>
  <c r="K100" i="361"/>
  <c r="J100" i="361"/>
  <c r="I100" i="361"/>
  <c r="H100" i="361"/>
  <c r="N99" i="361"/>
  <c r="K99" i="361" s="1"/>
  <c r="J99" i="361"/>
  <c r="I99" i="361"/>
  <c r="H99" i="361"/>
  <c r="N98" i="361"/>
  <c r="K98" i="361" s="1"/>
  <c r="J98" i="361"/>
  <c r="I98" i="361"/>
  <c r="H98" i="361"/>
  <c r="N97" i="361"/>
  <c r="K97" i="361"/>
  <c r="J97" i="361"/>
  <c r="I97" i="361"/>
  <c r="H97" i="361"/>
  <c r="N96" i="361"/>
  <c r="K96" i="361"/>
  <c r="J96" i="361"/>
  <c r="I96" i="361"/>
  <c r="H96" i="361"/>
  <c r="N95" i="361"/>
  <c r="K95" i="361" s="1"/>
  <c r="J95" i="361"/>
  <c r="I95" i="361"/>
  <c r="H95" i="361"/>
  <c r="N94" i="361"/>
  <c r="K94" i="361" s="1"/>
  <c r="J94" i="361"/>
  <c r="I94" i="361"/>
  <c r="H94" i="361"/>
  <c r="N93" i="361"/>
  <c r="K93" i="361"/>
  <c r="J93" i="361"/>
  <c r="I93" i="361"/>
  <c r="H93" i="361"/>
  <c r="N92" i="361"/>
  <c r="K92" i="361"/>
  <c r="J92" i="361"/>
  <c r="I92" i="361"/>
  <c r="H92" i="361"/>
  <c r="N91" i="361"/>
  <c r="K91" i="361" s="1"/>
  <c r="J91" i="361"/>
  <c r="I91" i="361"/>
  <c r="H91" i="361"/>
  <c r="N90" i="361"/>
  <c r="K90" i="361" s="1"/>
  <c r="J90" i="361"/>
  <c r="I90" i="361"/>
  <c r="H90" i="361"/>
  <c r="N89" i="361"/>
  <c r="K89" i="361"/>
  <c r="J89" i="361"/>
  <c r="I89" i="361"/>
  <c r="H89" i="361"/>
  <c r="N88" i="361"/>
  <c r="K88" i="361"/>
  <c r="J88" i="361"/>
  <c r="I88" i="361"/>
  <c r="H88" i="361"/>
  <c r="N87" i="361"/>
  <c r="K87" i="361" s="1"/>
  <c r="J87" i="361"/>
  <c r="I87" i="361"/>
  <c r="H87" i="361"/>
  <c r="N86" i="361"/>
  <c r="K86" i="361" s="1"/>
  <c r="J86" i="361"/>
  <c r="I86" i="361"/>
  <c r="H86" i="361"/>
  <c r="N85" i="361"/>
  <c r="K85" i="361"/>
  <c r="J85" i="361"/>
  <c r="I85" i="361"/>
  <c r="H85" i="361"/>
  <c r="N84" i="361"/>
  <c r="K84" i="361"/>
  <c r="J84" i="361"/>
  <c r="I84" i="361"/>
  <c r="H84" i="361"/>
  <c r="N83" i="361"/>
  <c r="K83" i="361" s="1"/>
  <c r="J83" i="361"/>
  <c r="I83" i="361"/>
  <c r="H83" i="361"/>
  <c r="N82" i="361"/>
  <c r="K82" i="361" s="1"/>
  <c r="J82" i="361"/>
  <c r="I82" i="361"/>
  <c r="H82" i="361"/>
  <c r="N81" i="361"/>
  <c r="K81" i="361"/>
  <c r="J81" i="361"/>
  <c r="I81" i="361"/>
  <c r="H81" i="361"/>
  <c r="N80" i="361"/>
  <c r="K80" i="361"/>
  <c r="J80" i="361"/>
  <c r="I80" i="361"/>
  <c r="H80" i="361"/>
  <c r="N79" i="361"/>
  <c r="K79" i="361" s="1"/>
  <c r="J79" i="361"/>
  <c r="I79" i="361"/>
  <c r="H79" i="361"/>
  <c r="N78" i="361"/>
  <c r="K78" i="361" s="1"/>
  <c r="J78" i="361"/>
  <c r="I78" i="361"/>
  <c r="H78" i="361"/>
  <c r="N77" i="361"/>
  <c r="K77" i="361"/>
  <c r="J77" i="361"/>
  <c r="I77" i="361"/>
  <c r="H77" i="361"/>
  <c r="N76" i="361"/>
  <c r="K76" i="361"/>
  <c r="J76" i="361"/>
  <c r="I76" i="361"/>
  <c r="H76" i="361"/>
  <c r="N75" i="361"/>
  <c r="K75" i="361" s="1"/>
  <c r="J75" i="361"/>
  <c r="I75" i="361"/>
  <c r="H75" i="361"/>
  <c r="N74" i="361"/>
  <c r="K74" i="361" s="1"/>
  <c r="J74" i="361"/>
  <c r="I74" i="361"/>
  <c r="H74" i="361"/>
  <c r="N73" i="361"/>
  <c r="K73" i="361"/>
  <c r="J73" i="361"/>
  <c r="I73" i="361"/>
  <c r="H73" i="361"/>
  <c r="N72" i="361"/>
  <c r="K72" i="361"/>
  <c r="J72" i="361"/>
  <c r="I72" i="361"/>
  <c r="H72" i="361"/>
  <c r="N71" i="361"/>
  <c r="K71" i="361" s="1"/>
  <c r="J71" i="361"/>
  <c r="I71" i="361"/>
  <c r="H71" i="361"/>
  <c r="N70" i="361"/>
  <c r="K70" i="361" s="1"/>
  <c r="J70" i="361"/>
  <c r="I70" i="361"/>
  <c r="H70" i="361"/>
  <c r="N69" i="361"/>
  <c r="K69" i="361"/>
  <c r="J69" i="361"/>
  <c r="I69" i="361"/>
  <c r="H69" i="361"/>
  <c r="N68" i="361"/>
  <c r="K68" i="361"/>
  <c r="J68" i="361"/>
  <c r="I68" i="361"/>
  <c r="H68" i="361"/>
  <c r="N67" i="361"/>
  <c r="K67" i="361" s="1"/>
  <c r="J67" i="361"/>
  <c r="I67" i="361"/>
  <c r="H67" i="361"/>
  <c r="N66" i="361"/>
  <c r="K66" i="361" s="1"/>
  <c r="J66" i="361"/>
  <c r="I66" i="361"/>
  <c r="H66" i="361"/>
  <c r="N65" i="361"/>
  <c r="K65" i="361"/>
  <c r="J65" i="361"/>
  <c r="I65" i="361"/>
  <c r="H65" i="361"/>
  <c r="N64" i="361"/>
  <c r="K64" i="361"/>
  <c r="J64" i="361"/>
  <c r="I64" i="361"/>
  <c r="H64" i="361"/>
  <c r="N63" i="361"/>
  <c r="K63" i="361" s="1"/>
  <c r="J63" i="361"/>
  <c r="I63" i="361"/>
  <c r="H63" i="361"/>
  <c r="N62" i="361"/>
  <c r="K62" i="361" s="1"/>
  <c r="J62" i="361"/>
  <c r="I62" i="361"/>
  <c r="H62" i="361"/>
  <c r="N61" i="361"/>
  <c r="K61" i="361"/>
  <c r="J61" i="361"/>
  <c r="I61" i="361"/>
  <c r="H61" i="361"/>
  <c r="N60" i="361"/>
  <c r="K60" i="361"/>
  <c r="J60" i="361"/>
  <c r="I60" i="361"/>
  <c r="H60" i="361"/>
  <c r="N59" i="361"/>
  <c r="K59" i="361" s="1"/>
  <c r="J59" i="361"/>
  <c r="I59" i="361"/>
  <c r="H59" i="361"/>
  <c r="N58" i="361"/>
  <c r="K58" i="361" s="1"/>
  <c r="J58" i="361"/>
  <c r="I58" i="361"/>
  <c r="H58" i="361"/>
  <c r="N57" i="361"/>
  <c r="K57" i="361"/>
  <c r="J57" i="361"/>
  <c r="I57" i="361"/>
  <c r="H57" i="361"/>
  <c r="N56" i="361"/>
  <c r="K56" i="361"/>
  <c r="J56" i="361"/>
  <c r="I56" i="361"/>
  <c r="H56" i="361"/>
  <c r="N55" i="361"/>
  <c r="K55" i="361" s="1"/>
  <c r="J55" i="361"/>
  <c r="I55" i="361"/>
  <c r="H55" i="361"/>
  <c r="N54" i="361"/>
  <c r="K54" i="361" s="1"/>
  <c r="J54" i="361"/>
  <c r="I54" i="361"/>
  <c r="H54" i="361"/>
  <c r="N53" i="361"/>
  <c r="K53" i="361"/>
  <c r="J53" i="361"/>
  <c r="I53" i="361"/>
  <c r="H53" i="361"/>
  <c r="N52" i="361"/>
  <c r="K52" i="361"/>
  <c r="J52" i="361"/>
  <c r="I52" i="361"/>
  <c r="H52" i="361"/>
  <c r="N51" i="361"/>
  <c r="K51" i="361" s="1"/>
  <c r="J51" i="361"/>
  <c r="I51" i="361"/>
  <c r="H51" i="361"/>
  <c r="N50" i="361"/>
  <c r="K50" i="361" s="1"/>
  <c r="J50" i="361"/>
  <c r="I50" i="361"/>
  <c r="H50" i="361"/>
  <c r="N49" i="361"/>
  <c r="K49" i="361"/>
  <c r="J49" i="361"/>
  <c r="I49" i="361"/>
  <c r="H49" i="361"/>
  <c r="N48" i="361"/>
  <c r="K48" i="361"/>
  <c r="J48" i="361"/>
  <c r="I48" i="361"/>
  <c r="H48" i="361"/>
  <c r="N47" i="361"/>
  <c r="K47" i="361" s="1"/>
  <c r="J47" i="361"/>
  <c r="I47" i="361"/>
  <c r="H47" i="361"/>
  <c r="N46" i="361"/>
  <c r="K46" i="361" s="1"/>
  <c r="J46" i="361"/>
  <c r="I46" i="361"/>
  <c r="H46" i="361"/>
  <c r="N45" i="361"/>
  <c r="K45" i="361"/>
  <c r="J45" i="361"/>
  <c r="I45" i="361"/>
  <c r="H45" i="361"/>
  <c r="N44" i="361"/>
  <c r="K44" i="361"/>
  <c r="J44" i="361"/>
  <c r="I44" i="361"/>
  <c r="H44" i="361"/>
  <c r="N43" i="361"/>
  <c r="K43" i="361" s="1"/>
  <c r="J43" i="361"/>
  <c r="I43" i="361"/>
  <c r="H43" i="361"/>
  <c r="N42" i="361"/>
  <c r="K42" i="361" s="1"/>
  <c r="J42" i="361"/>
  <c r="I42" i="361"/>
  <c r="H42" i="361"/>
  <c r="N41" i="361"/>
  <c r="K41" i="361"/>
  <c r="J41" i="361"/>
  <c r="I41" i="361"/>
  <c r="H41" i="361"/>
  <c r="N40" i="361"/>
  <c r="K40" i="361"/>
  <c r="J40" i="361"/>
  <c r="I40" i="361"/>
  <c r="H40" i="361"/>
  <c r="N39" i="361"/>
  <c r="K39" i="361" s="1"/>
  <c r="J39" i="361"/>
  <c r="I39" i="361"/>
  <c r="H39" i="361"/>
  <c r="N38" i="361"/>
  <c r="K38" i="361" s="1"/>
  <c r="J38" i="361"/>
  <c r="I38" i="361"/>
  <c r="H38" i="361"/>
  <c r="N37" i="361"/>
  <c r="K37" i="361"/>
  <c r="J37" i="361"/>
  <c r="I37" i="361"/>
  <c r="H37" i="361"/>
  <c r="N36" i="361"/>
  <c r="K36" i="361"/>
  <c r="J36" i="361"/>
  <c r="I36" i="361"/>
  <c r="H36" i="361"/>
  <c r="N35" i="361"/>
  <c r="K35" i="361" s="1"/>
  <c r="J35" i="361"/>
  <c r="I35" i="361"/>
  <c r="H35" i="361"/>
  <c r="N34" i="361"/>
  <c r="K34" i="361" s="1"/>
  <c r="J34" i="361"/>
  <c r="I34" i="361"/>
  <c r="H34" i="361"/>
  <c r="N33" i="361"/>
  <c r="K33" i="361"/>
  <c r="J33" i="361"/>
  <c r="I33" i="361"/>
  <c r="H33" i="361"/>
  <c r="N32" i="361"/>
  <c r="N31" i="361"/>
  <c r="N30" i="361"/>
  <c r="G5" i="361"/>
  <c r="D5" i="361"/>
  <c r="C5" i="361"/>
  <c r="B22" i="360"/>
  <c r="B21" i="360"/>
  <c r="B20" i="360"/>
  <c r="B19" i="360"/>
  <c r="J18" i="360"/>
  <c r="H18" i="360"/>
  <c r="F18" i="360"/>
  <c r="D18" i="360"/>
  <c r="L13" i="360"/>
  <c r="D13" i="360"/>
  <c r="C13" i="360"/>
  <c r="L11" i="360"/>
  <c r="D11" i="360"/>
  <c r="C11" i="360"/>
  <c r="L9" i="360"/>
  <c r="D9" i="360"/>
  <c r="C9" i="360"/>
  <c r="L7" i="360"/>
  <c r="D7" i="360"/>
  <c r="C7" i="360"/>
  <c r="Y5" i="360"/>
  <c r="M4" i="360"/>
  <c r="K32" i="360" s="1"/>
  <c r="E4" i="360"/>
  <c r="Y3" i="360"/>
  <c r="AC1" i="360" s="1"/>
  <c r="AJ1" i="360"/>
  <c r="AG1" i="360"/>
  <c r="AE1" i="360"/>
  <c r="AB1" i="360"/>
  <c r="B23" i="354"/>
  <c r="B22" i="354"/>
  <c r="B21" i="354"/>
  <c r="B20" i="354"/>
  <c r="B19" i="354"/>
  <c r="L18" i="354"/>
  <c r="J18" i="354"/>
  <c r="H18" i="354"/>
  <c r="F18" i="354"/>
  <c r="D18" i="354"/>
  <c r="L15" i="354"/>
  <c r="D15" i="354"/>
  <c r="C15" i="354"/>
  <c r="L13" i="354"/>
  <c r="D13" i="354"/>
  <c r="C13" i="354"/>
  <c r="L11" i="354"/>
  <c r="D11" i="354"/>
  <c r="C11" i="354"/>
  <c r="L9" i="354"/>
  <c r="D9" i="354"/>
  <c r="C9" i="354"/>
  <c r="L7" i="354"/>
  <c r="D7" i="354"/>
  <c r="C7" i="354"/>
  <c r="Y5" i="354"/>
  <c r="AI1" i="354" s="1"/>
  <c r="L4" i="354"/>
  <c r="K33" i="354" s="1"/>
  <c r="E4" i="354"/>
  <c r="Y3" i="354"/>
  <c r="N122" i="355"/>
  <c r="K122" i="355"/>
  <c r="J122" i="355"/>
  <c r="I122" i="355"/>
  <c r="H122" i="355"/>
  <c r="N121" i="355"/>
  <c r="K121" i="355"/>
  <c r="J121" i="355"/>
  <c r="I121" i="355"/>
  <c r="H121" i="355"/>
  <c r="N120" i="355"/>
  <c r="K120" i="355" s="1"/>
  <c r="J120" i="355"/>
  <c r="I120" i="355"/>
  <c r="H120" i="355"/>
  <c r="N119" i="355"/>
  <c r="K119" i="355" s="1"/>
  <c r="J119" i="355"/>
  <c r="I119" i="355"/>
  <c r="H119" i="355"/>
  <c r="N118" i="355"/>
  <c r="K118" i="355"/>
  <c r="J118" i="355"/>
  <c r="I118" i="355"/>
  <c r="H118" i="355"/>
  <c r="N117" i="355"/>
  <c r="K117" i="355"/>
  <c r="J117" i="355"/>
  <c r="I117" i="355"/>
  <c r="H117" i="355"/>
  <c r="N116" i="355"/>
  <c r="K116" i="355" s="1"/>
  <c r="J116" i="355"/>
  <c r="I116" i="355"/>
  <c r="H116" i="355"/>
  <c r="N115" i="355"/>
  <c r="K115" i="355" s="1"/>
  <c r="J115" i="355"/>
  <c r="I115" i="355"/>
  <c r="H115" i="355"/>
  <c r="N114" i="355"/>
  <c r="K114" i="355"/>
  <c r="J114" i="355"/>
  <c r="I114" i="355"/>
  <c r="H114" i="355"/>
  <c r="N113" i="355"/>
  <c r="K113" i="355"/>
  <c r="J113" i="355"/>
  <c r="I113" i="355"/>
  <c r="H113" i="355"/>
  <c r="N112" i="355"/>
  <c r="K112" i="355" s="1"/>
  <c r="J112" i="355"/>
  <c r="I112" i="355"/>
  <c r="H112" i="355"/>
  <c r="N111" i="355"/>
  <c r="K111" i="355" s="1"/>
  <c r="J111" i="355"/>
  <c r="I111" i="355"/>
  <c r="H111" i="355"/>
  <c r="N110" i="355"/>
  <c r="K110" i="355"/>
  <c r="J110" i="355"/>
  <c r="I110" i="355"/>
  <c r="H110" i="355"/>
  <c r="N109" i="355"/>
  <c r="K109" i="355"/>
  <c r="J109" i="355"/>
  <c r="I109" i="355"/>
  <c r="H109" i="355"/>
  <c r="N108" i="355"/>
  <c r="K108" i="355" s="1"/>
  <c r="J108" i="355"/>
  <c r="I108" i="355"/>
  <c r="H108" i="355"/>
  <c r="N107" i="355"/>
  <c r="K107" i="355"/>
  <c r="J107" i="355"/>
  <c r="I107" i="355"/>
  <c r="H107" i="355"/>
  <c r="N106" i="355"/>
  <c r="K106" i="355"/>
  <c r="J106" i="355"/>
  <c r="I106" i="355"/>
  <c r="H106" i="355"/>
  <c r="N105" i="355"/>
  <c r="K105" i="355"/>
  <c r="J105" i="355"/>
  <c r="I105" i="355"/>
  <c r="H105" i="355"/>
  <c r="N104" i="355"/>
  <c r="K104" i="355" s="1"/>
  <c r="J104" i="355"/>
  <c r="I104" i="355"/>
  <c r="H104" i="355"/>
  <c r="N103" i="355"/>
  <c r="K103" i="355"/>
  <c r="J103" i="355"/>
  <c r="I103" i="355"/>
  <c r="H103" i="355"/>
  <c r="N102" i="355"/>
  <c r="K102" i="355"/>
  <c r="J102" i="355"/>
  <c r="I102" i="355"/>
  <c r="H102" i="355"/>
  <c r="N101" i="355"/>
  <c r="K101" i="355"/>
  <c r="J101" i="355"/>
  <c r="I101" i="355"/>
  <c r="H101" i="355"/>
  <c r="N100" i="355"/>
  <c r="K100" i="355" s="1"/>
  <c r="J100" i="355"/>
  <c r="I100" i="355"/>
  <c r="H100" i="355"/>
  <c r="N99" i="355"/>
  <c r="K99" i="355"/>
  <c r="J99" i="355"/>
  <c r="I99" i="355"/>
  <c r="H99" i="355"/>
  <c r="N98" i="355"/>
  <c r="K98" i="355"/>
  <c r="J98" i="355"/>
  <c r="I98" i="355"/>
  <c r="H98" i="355"/>
  <c r="N97" i="355"/>
  <c r="K97" i="355"/>
  <c r="J97" i="355"/>
  <c r="I97" i="355"/>
  <c r="H97" i="355"/>
  <c r="N96" i="355"/>
  <c r="K96" i="355" s="1"/>
  <c r="J96" i="355"/>
  <c r="I96" i="355"/>
  <c r="H96" i="355"/>
  <c r="N95" i="355"/>
  <c r="K95" i="355"/>
  <c r="J95" i="355"/>
  <c r="I95" i="355"/>
  <c r="H95" i="355"/>
  <c r="N94" i="355"/>
  <c r="K94" i="355"/>
  <c r="J94" i="355"/>
  <c r="I94" i="355"/>
  <c r="H94" i="355"/>
  <c r="N93" i="355"/>
  <c r="K93" i="355"/>
  <c r="J93" i="355"/>
  <c r="I93" i="355"/>
  <c r="H93" i="355"/>
  <c r="N92" i="355"/>
  <c r="K92" i="355" s="1"/>
  <c r="J92" i="355"/>
  <c r="I92" i="355"/>
  <c r="H92" i="355"/>
  <c r="N91" i="355"/>
  <c r="K91" i="355"/>
  <c r="J91" i="355"/>
  <c r="I91" i="355"/>
  <c r="H91" i="355"/>
  <c r="N90" i="355"/>
  <c r="K90" i="355"/>
  <c r="J90" i="355"/>
  <c r="I90" i="355"/>
  <c r="H90" i="355"/>
  <c r="N89" i="355"/>
  <c r="K89" i="355"/>
  <c r="J89" i="355"/>
  <c r="I89" i="355"/>
  <c r="H89" i="355"/>
  <c r="N88" i="355"/>
  <c r="K88" i="355" s="1"/>
  <c r="J88" i="355"/>
  <c r="I88" i="355"/>
  <c r="H88" i="355"/>
  <c r="N87" i="355"/>
  <c r="K87" i="355"/>
  <c r="J87" i="355"/>
  <c r="I87" i="355"/>
  <c r="H87" i="355"/>
  <c r="N86" i="355"/>
  <c r="K86" i="355"/>
  <c r="J86" i="355"/>
  <c r="I86" i="355"/>
  <c r="H86" i="355"/>
  <c r="N85" i="355"/>
  <c r="K85" i="355"/>
  <c r="J85" i="355"/>
  <c r="I85" i="355"/>
  <c r="H85" i="355"/>
  <c r="N84" i="355"/>
  <c r="K84" i="355" s="1"/>
  <c r="J84" i="355"/>
  <c r="I84" i="355"/>
  <c r="H84" i="355"/>
  <c r="N83" i="355"/>
  <c r="K83" i="355"/>
  <c r="J83" i="355"/>
  <c r="I83" i="355"/>
  <c r="H83" i="355"/>
  <c r="N82" i="355"/>
  <c r="K82" i="355"/>
  <c r="J82" i="355"/>
  <c r="I82" i="355"/>
  <c r="H82" i="355"/>
  <c r="N81" i="355"/>
  <c r="K81" i="355"/>
  <c r="J81" i="355"/>
  <c r="I81" i="355"/>
  <c r="H81" i="355"/>
  <c r="N80" i="355"/>
  <c r="K80" i="355" s="1"/>
  <c r="J80" i="355"/>
  <c r="I80" i="355"/>
  <c r="H80" i="355"/>
  <c r="N79" i="355"/>
  <c r="K79" i="355"/>
  <c r="J79" i="355"/>
  <c r="I79" i="355"/>
  <c r="H79" i="355"/>
  <c r="N78" i="355"/>
  <c r="K78" i="355"/>
  <c r="J78" i="355"/>
  <c r="I78" i="355"/>
  <c r="H78" i="355"/>
  <c r="N77" i="355"/>
  <c r="K77" i="355"/>
  <c r="J77" i="355"/>
  <c r="I77" i="355"/>
  <c r="H77" i="355"/>
  <c r="N76" i="355"/>
  <c r="K76" i="355" s="1"/>
  <c r="J76" i="355"/>
  <c r="I76" i="355"/>
  <c r="H76" i="355"/>
  <c r="N75" i="355"/>
  <c r="K75" i="355"/>
  <c r="J75" i="355"/>
  <c r="I75" i="355"/>
  <c r="H75" i="355"/>
  <c r="N74" i="355"/>
  <c r="K74" i="355"/>
  <c r="J74" i="355"/>
  <c r="I74" i="355"/>
  <c r="H74" i="355"/>
  <c r="N73" i="355"/>
  <c r="K73" i="355"/>
  <c r="J73" i="355"/>
  <c r="I73" i="355"/>
  <c r="H73" i="355"/>
  <c r="N72" i="355"/>
  <c r="K72" i="355" s="1"/>
  <c r="J72" i="355"/>
  <c r="I72" i="355"/>
  <c r="H72" i="355"/>
  <c r="N71" i="355"/>
  <c r="K71" i="355"/>
  <c r="J71" i="355"/>
  <c r="I71" i="355"/>
  <c r="H71" i="355"/>
  <c r="N70" i="355"/>
  <c r="K70" i="355"/>
  <c r="J70" i="355"/>
  <c r="I70" i="355"/>
  <c r="H70" i="355"/>
  <c r="N69" i="355"/>
  <c r="K69" i="355"/>
  <c r="J69" i="355"/>
  <c r="I69" i="355"/>
  <c r="H69" i="355"/>
  <c r="N68" i="355"/>
  <c r="K68" i="355" s="1"/>
  <c r="J68" i="355"/>
  <c r="I68" i="355"/>
  <c r="H68" i="355"/>
  <c r="N67" i="355"/>
  <c r="K67" i="355"/>
  <c r="J67" i="355"/>
  <c r="I67" i="355"/>
  <c r="H67" i="355"/>
  <c r="N66" i="355"/>
  <c r="K66" i="355"/>
  <c r="J66" i="355"/>
  <c r="I66" i="355"/>
  <c r="H66" i="355"/>
  <c r="N65" i="355"/>
  <c r="K65" i="355"/>
  <c r="J65" i="355"/>
  <c r="I65" i="355"/>
  <c r="H65" i="355"/>
  <c r="N64" i="355"/>
  <c r="K64" i="355" s="1"/>
  <c r="J64" i="355"/>
  <c r="I64" i="355"/>
  <c r="H64" i="355"/>
  <c r="N63" i="355"/>
  <c r="K63" i="355"/>
  <c r="J63" i="355"/>
  <c r="I63" i="355"/>
  <c r="H63" i="355"/>
  <c r="N62" i="355"/>
  <c r="K62" i="355"/>
  <c r="J62" i="355"/>
  <c r="I62" i="355"/>
  <c r="H62" i="355"/>
  <c r="N61" i="355"/>
  <c r="K61" i="355"/>
  <c r="J61" i="355"/>
  <c r="I61" i="355"/>
  <c r="H61" i="355"/>
  <c r="N60" i="355"/>
  <c r="K60" i="355" s="1"/>
  <c r="J60" i="355"/>
  <c r="I60" i="355"/>
  <c r="H60" i="355"/>
  <c r="N59" i="355"/>
  <c r="K59" i="355"/>
  <c r="J59" i="355"/>
  <c r="I59" i="355"/>
  <c r="H59" i="355"/>
  <c r="N58" i="355"/>
  <c r="K58" i="355"/>
  <c r="J58" i="355"/>
  <c r="I58" i="355"/>
  <c r="H58" i="355"/>
  <c r="N57" i="355"/>
  <c r="K57" i="355"/>
  <c r="J57" i="355"/>
  <c r="I57" i="355"/>
  <c r="H57" i="355"/>
  <c r="N56" i="355"/>
  <c r="K56" i="355" s="1"/>
  <c r="J56" i="355"/>
  <c r="I56" i="355"/>
  <c r="H56" i="355"/>
  <c r="N55" i="355"/>
  <c r="K55" i="355"/>
  <c r="J55" i="355"/>
  <c r="I55" i="355"/>
  <c r="H55" i="355"/>
  <c r="N54" i="355"/>
  <c r="K54" i="355"/>
  <c r="J54" i="355"/>
  <c r="I54" i="355"/>
  <c r="H54" i="355"/>
  <c r="N53" i="355"/>
  <c r="K53" i="355"/>
  <c r="J53" i="355"/>
  <c r="I53" i="355"/>
  <c r="H53" i="355"/>
  <c r="N52" i="355"/>
  <c r="K52" i="355" s="1"/>
  <c r="J52" i="355"/>
  <c r="I52" i="355"/>
  <c r="H52" i="355"/>
  <c r="N51" i="355"/>
  <c r="K51" i="355"/>
  <c r="J51" i="355"/>
  <c r="I51" i="355"/>
  <c r="H51" i="355"/>
  <c r="N50" i="355"/>
  <c r="K50" i="355"/>
  <c r="J50" i="355"/>
  <c r="I50" i="355"/>
  <c r="H50" i="355"/>
  <c r="N49" i="355"/>
  <c r="K49" i="355"/>
  <c r="J49" i="355"/>
  <c r="I49" i="355"/>
  <c r="H49" i="355"/>
  <c r="N48" i="355"/>
  <c r="K48" i="355" s="1"/>
  <c r="J48" i="355"/>
  <c r="I48" i="355"/>
  <c r="H48" i="355"/>
  <c r="N47" i="355"/>
  <c r="K47" i="355"/>
  <c r="J47" i="355"/>
  <c r="I47" i="355"/>
  <c r="H47" i="355"/>
  <c r="N46" i="355"/>
  <c r="K46" i="355"/>
  <c r="J46" i="355"/>
  <c r="I46" i="355"/>
  <c r="H46" i="355"/>
  <c r="N45" i="355"/>
  <c r="K45" i="355"/>
  <c r="J45" i="355"/>
  <c r="I45" i="355"/>
  <c r="H45" i="355"/>
  <c r="N44" i="355"/>
  <c r="K44" i="355" s="1"/>
  <c r="J44" i="355"/>
  <c r="I44" i="355"/>
  <c r="H44" i="355"/>
  <c r="N43" i="355"/>
  <c r="K43" i="355"/>
  <c r="J43" i="355"/>
  <c r="I43" i="355"/>
  <c r="H43" i="355"/>
  <c r="N42" i="355"/>
  <c r="K42" i="355"/>
  <c r="J42" i="355"/>
  <c r="I42" i="355"/>
  <c r="H42" i="355"/>
  <c r="N41" i="355"/>
  <c r="K41" i="355"/>
  <c r="J41" i="355"/>
  <c r="I41" i="355"/>
  <c r="H41" i="355"/>
  <c r="N40" i="355"/>
  <c r="K40" i="355" s="1"/>
  <c r="J40" i="355"/>
  <c r="I40" i="355"/>
  <c r="H40" i="355"/>
  <c r="N39" i="355"/>
  <c r="K39" i="355"/>
  <c r="J39" i="355"/>
  <c r="I39" i="355"/>
  <c r="H39" i="355"/>
  <c r="N38" i="355"/>
  <c r="K38" i="355"/>
  <c r="J38" i="355"/>
  <c r="I38" i="355"/>
  <c r="H38" i="355"/>
  <c r="N37" i="355"/>
  <c r="K37" i="355"/>
  <c r="J37" i="355"/>
  <c r="I37" i="355"/>
  <c r="H37" i="355"/>
  <c r="N36" i="355"/>
  <c r="K36" i="355" s="1"/>
  <c r="J36" i="355"/>
  <c r="I36" i="355"/>
  <c r="H36" i="355"/>
  <c r="N35" i="355"/>
  <c r="K35" i="355"/>
  <c r="J35" i="355"/>
  <c r="I35" i="355"/>
  <c r="H35" i="355"/>
  <c r="N34" i="355"/>
  <c r="K34" i="355"/>
  <c r="J34" i="355"/>
  <c r="I34" i="355"/>
  <c r="H34" i="355"/>
  <c r="N33" i="355"/>
  <c r="K33" i="355"/>
  <c r="J33" i="355"/>
  <c r="I33" i="355"/>
  <c r="H33" i="355"/>
  <c r="N32" i="355"/>
  <c r="N31" i="355"/>
  <c r="N30" i="355"/>
  <c r="G5" i="355"/>
  <c r="D5" i="355"/>
  <c r="C5" i="355"/>
  <c r="B22" i="356"/>
  <c r="B21" i="356"/>
  <c r="B20" i="356"/>
  <c r="B19" i="356"/>
  <c r="J18" i="356"/>
  <c r="H18" i="356"/>
  <c r="F18" i="356"/>
  <c r="D18" i="356"/>
  <c r="L13" i="356"/>
  <c r="D13" i="356"/>
  <c r="C13" i="356"/>
  <c r="L11" i="356"/>
  <c r="D11" i="356"/>
  <c r="C11" i="356"/>
  <c r="L9" i="356"/>
  <c r="D9" i="356"/>
  <c r="C9" i="356"/>
  <c r="L7" i="356"/>
  <c r="D7" i="356"/>
  <c r="C7" i="356"/>
  <c r="Y5" i="356"/>
  <c r="AH1" i="356" s="1"/>
  <c r="M4" i="356"/>
  <c r="K34" i="356" s="1"/>
  <c r="E4" i="356"/>
  <c r="Y3" i="356"/>
  <c r="AK1" i="356"/>
  <c r="AJ1" i="356"/>
  <c r="AF1" i="356"/>
  <c r="AE1" i="356"/>
  <c r="N122" i="357"/>
  <c r="K122" i="357" s="1"/>
  <c r="J122" i="357"/>
  <c r="I122" i="357"/>
  <c r="H122" i="357"/>
  <c r="N121" i="357"/>
  <c r="K121" i="357"/>
  <c r="J121" i="357"/>
  <c r="I121" i="357"/>
  <c r="H121" i="357"/>
  <c r="N120" i="357"/>
  <c r="K120" i="357"/>
  <c r="J120" i="357"/>
  <c r="I120" i="357"/>
  <c r="H120" i="357"/>
  <c r="N119" i="357"/>
  <c r="K119" i="357" s="1"/>
  <c r="J119" i="357"/>
  <c r="I119" i="357"/>
  <c r="H119" i="357"/>
  <c r="N118" i="357"/>
  <c r="K118" i="357" s="1"/>
  <c r="J118" i="357"/>
  <c r="I118" i="357"/>
  <c r="H118" i="357"/>
  <c r="N117" i="357"/>
  <c r="K117" i="357"/>
  <c r="J117" i="357"/>
  <c r="I117" i="357"/>
  <c r="H117" i="357"/>
  <c r="N116" i="357"/>
  <c r="K116" i="357"/>
  <c r="J116" i="357"/>
  <c r="I116" i="357"/>
  <c r="H116" i="357"/>
  <c r="N115" i="357"/>
  <c r="K115" i="357" s="1"/>
  <c r="J115" i="357"/>
  <c r="I115" i="357"/>
  <c r="H115" i="357"/>
  <c r="N114" i="357"/>
  <c r="K114" i="357" s="1"/>
  <c r="J114" i="357"/>
  <c r="I114" i="357"/>
  <c r="H114" i="357"/>
  <c r="N113" i="357"/>
  <c r="K113" i="357"/>
  <c r="J113" i="357"/>
  <c r="I113" i="357"/>
  <c r="H113" i="357"/>
  <c r="N112" i="357"/>
  <c r="K112" i="357"/>
  <c r="J112" i="357"/>
  <c r="I112" i="357"/>
  <c r="H112" i="357"/>
  <c r="N111" i="357"/>
  <c r="K111" i="357" s="1"/>
  <c r="J111" i="357"/>
  <c r="I111" i="357"/>
  <c r="H111" i="357"/>
  <c r="N110" i="357"/>
  <c r="K110" i="357" s="1"/>
  <c r="J110" i="357"/>
  <c r="I110" i="357"/>
  <c r="H110" i="357"/>
  <c r="N109" i="357"/>
  <c r="K109" i="357"/>
  <c r="J109" i="357"/>
  <c r="I109" i="357"/>
  <c r="H109" i="357"/>
  <c r="N108" i="357"/>
  <c r="K108" i="357"/>
  <c r="J108" i="357"/>
  <c r="I108" i="357"/>
  <c r="H108" i="357"/>
  <c r="N107" i="357"/>
  <c r="K107" i="357" s="1"/>
  <c r="J107" i="357"/>
  <c r="I107" i="357"/>
  <c r="H107" i="357"/>
  <c r="N106" i="357"/>
  <c r="K106" i="357" s="1"/>
  <c r="J106" i="357"/>
  <c r="I106" i="357"/>
  <c r="H106" i="357"/>
  <c r="N105" i="357"/>
  <c r="K105" i="357"/>
  <c r="J105" i="357"/>
  <c r="I105" i="357"/>
  <c r="H105" i="357"/>
  <c r="N104" i="357"/>
  <c r="K104" i="357"/>
  <c r="J104" i="357"/>
  <c r="I104" i="357"/>
  <c r="H104" i="357"/>
  <c r="N103" i="357"/>
  <c r="K103" i="357" s="1"/>
  <c r="J103" i="357"/>
  <c r="I103" i="357"/>
  <c r="H103" i="357"/>
  <c r="N102" i="357"/>
  <c r="K102" i="357" s="1"/>
  <c r="J102" i="357"/>
  <c r="I102" i="357"/>
  <c r="H102" i="357"/>
  <c r="N101" i="357"/>
  <c r="K101" i="357"/>
  <c r="J101" i="357"/>
  <c r="I101" i="357"/>
  <c r="H101" i="357"/>
  <c r="N100" i="357"/>
  <c r="K100" i="357"/>
  <c r="J100" i="357"/>
  <c r="I100" i="357"/>
  <c r="H100" i="357"/>
  <c r="N99" i="357"/>
  <c r="K99" i="357" s="1"/>
  <c r="J99" i="357"/>
  <c r="I99" i="357"/>
  <c r="H99" i="357"/>
  <c r="N98" i="357"/>
  <c r="K98" i="357" s="1"/>
  <c r="J98" i="357"/>
  <c r="I98" i="357"/>
  <c r="H98" i="357"/>
  <c r="N97" i="357"/>
  <c r="K97" i="357"/>
  <c r="J97" i="357"/>
  <c r="I97" i="357"/>
  <c r="H97" i="357"/>
  <c r="N96" i="357"/>
  <c r="K96" i="357"/>
  <c r="J96" i="357"/>
  <c r="I96" i="357"/>
  <c r="H96" i="357"/>
  <c r="N95" i="357"/>
  <c r="K95" i="357" s="1"/>
  <c r="J95" i="357"/>
  <c r="I95" i="357"/>
  <c r="H95" i="357"/>
  <c r="N94" i="357"/>
  <c r="K94" i="357" s="1"/>
  <c r="J94" i="357"/>
  <c r="I94" i="357"/>
  <c r="H94" i="357"/>
  <c r="N93" i="357"/>
  <c r="K93" i="357"/>
  <c r="J93" i="357"/>
  <c r="I93" i="357"/>
  <c r="H93" i="357"/>
  <c r="N92" i="357"/>
  <c r="K92" i="357"/>
  <c r="J92" i="357"/>
  <c r="I92" i="357"/>
  <c r="H92" i="357"/>
  <c r="N91" i="357"/>
  <c r="K91" i="357" s="1"/>
  <c r="J91" i="357"/>
  <c r="I91" i="357"/>
  <c r="H91" i="357"/>
  <c r="N90" i="357"/>
  <c r="K90" i="357" s="1"/>
  <c r="J90" i="357"/>
  <c r="I90" i="357"/>
  <c r="H90" i="357"/>
  <c r="N89" i="357"/>
  <c r="K89" i="357"/>
  <c r="J89" i="357"/>
  <c r="I89" i="357"/>
  <c r="H89" i="357"/>
  <c r="N88" i="357"/>
  <c r="K88" i="357"/>
  <c r="J88" i="357"/>
  <c r="I88" i="357"/>
  <c r="H88" i="357"/>
  <c r="N87" i="357"/>
  <c r="K87" i="357" s="1"/>
  <c r="J87" i="357"/>
  <c r="I87" i="357"/>
  <c r="H87" i="357"/>
  <c r="N86" i="357"/>
  <c r="K86" i="357"/>
  <c r="J86" i="357"/>
  <c r="I86" i="357"/>
  <c r="H86" i="357"/>
  <c r="N85" i="357"/>
  <c r="K85" i="357"/>
  <c r="J85" i="357"/>
  <c r="I85" i="357"/>
  <c r="H85" i="357"/>
  <c r="N84" i="357"/>
  <c r="K84" i="357"/>
  <c r="J84" i="357"/>
  <c r="I84" i="357"/>
  <c r="H84" i="357"/>
  <c r="N83" i="357"/>
  <c r="K83" i="357" s="1"/>
  <c r="J83" i="357"/>
  <c r="I83" i="357"/>
  <c r="H83" i="357"/>
  <c r="N82" i="357"/>
  <c r="K82" i="357"/>
  <c r="J82" i="357"/>
  <c r="I82" i="357"/>
  <c r="H82" i="357"/>
  <c r="N81" i="357"/>
  <c r="K81" i="357"/>
  <c r="J81" i="357"/>
  <c r="I81" i="357"/>
  <c r="H81" i="357"/>
  <c r="N80" i="357"/>
  <c r="K80" i="357"/>
  <c r="J80" i="357"/>
  <c r="I80" i="357"/>
  <c r="H80" i="357"/>
  <c r="N79" i="357"/>
  <c r="K79" i="357" s="1"/>
  <c r="J79" i="357"/>
  <c r="I79" i="357"/>
  <c r="H79" i="357"/>
  <c r="N78" i="357"/>
  <c r="K78" i="357"/>
  <c r="J78" i="357"/>
  <c r="I78" i="357"/>
  <c r="H78" i="357"/>
  <c r="N77" i="357"/>
  <c r="K77" i="357"/>
  <c r="J77" i="357"/>
  <c r="I77" i="357"/>
  <c r="H77" i="357"/>
  <c r="N76" i="357"/>
  <c r="K76" i="357"/>
  <c r="J76" i="357"/>
  <c r="I76" i="357"/>
  <c r="H76" i="357"/>
  <c r="N75" i="357"/>
  <c r="K75" i="357" s="1"/>
  <c r="J75" i="357"/>
  <c r="I75" i="357"/>
  <c r="H75" i="357"/>
  <c r="N74" i="357"/>
  <c r="K74" i="357"/>
  <c r="J74" i="357"/>
  <c r="I74" i="357"/>
  <c r="H74" i="357"/>
  <c r="N73" i="357"/>
  <c r="K73" i="357"/>
  <c r="J73" i="357"/>
  <c r="I73" i="357"/>
  <c r="H73" i="357"/>
  <c r="N72" i="357"/>
  <c r="K72" i="357"/>
  <c r="J72" i="357"/>
  <c r="I72" i="357"/>
  <c r="H72" i="357"/>
  <c r="N71" i="357"/>
  <c r="K71" i="357" s="1"/>
  <c r="J71" i="357"/>
  <c r="I71" i="357"/>
  <c r="H71" i="357"/>
  <c r="N70" i="357"/>
  <c r="K70" i="357" s="1"/>
  <c r="J70" i="357"/>
  <c r="I70" i="357"/>
  <c r="H70" i="357"/>
  <c r="N69" i="357"/>
  <c r="K69" i="357"/>
  <c r="J69" i="357"/>
  <c r="I69" i="357"/>
  <c r="H69" i="357"/>
  <c r="N68" i="357"/>
  <c r="K68" i="357"/>
  <c r="J68" i="357"/>
  <c r="I68" i="357"/>
  <c r="H68" i="357"/>
  <c r="N67" i="357"/>
  <c r="K67" i="357" s="1"/>
  <c r="J67" i="357"/>
  <c r="I67" i="357"/>
  <c r="H67" i="357"/>
  <c r="N66" i="357"/>
  <c r="K66" i="357"/>
  <c r="J66" i="357"/>
  <c r="I66" i="357"/>
  <c r="H66" i="357"/>
  <c r="N65" i="357"/>
  <c r="K65" i="357"/>
  <c r="J65" i="357"/>
  <c r="I65" i="357"/>
  <c r="H65" i="357"/>
  <c r="N64" i="357"/>
  <c r="K64" i="357"/>
  <c r="J64" i="357"/>
  <c r="I64" i="357"/>
  <c r="H64" i="357"/>
  <c r="N63" i="357"/>
  <c r="K63" i="357" s="1"/>
  <c r="J63" i="357"/>
  <c r="I63" i="357"/>
  <c r="H63" i="357"/>
  <c r="N62" i="357"/>
  <c r="K62" i="357" s="1"/>
  <c r="J62" i="357"/>
  <c r="I62" i="357"/>
  <c r="H62" i="357"/>
  <c r="N61" i="357"/>
  <c r="K61" i="357"/>
  <c r="J61" i="357"/>
  <c r="I61" i="357"/>
  <c r="H61" i="357"/>
  <c r="N60" i="357"/>
  <c r="K60" i="357"/>
  <c r="J60" i="357"/>
  <c r="I60" i="357"/>
  <c r="H60" i="357"/>
  <c r="N59" i="357"/>
  <c r="K59" i="357" s="1"/>
  <c r="J59" i="357"/>
  <c r="I59" i="357"/>
  <c r="H59" i="357"/>
  <c r="N58" i="357"/>
  <c r="K58" i="357" s="1"/>
  <c r="J58" i="357"/>
  <c r="I58" i="357"/>
  <c r="H58" i="357"/>
  <c r="N57" i="357"/>
  <c r="K57" i="357"/>
  <c r="J57" i="357"/>
  <c r="I57" i="357"/>
  <c r="H57" i="357"/>
  <c r="N56" i="357"/>
  <c r="K56" i="357"/>
  <c r="J56" i="357"/>
  <c r="I56" i="357"/>
  <c r="H56" i="357"/>
  <c r="N55" i="357"/>
  <c r="K55" i="357" s="1"/>
  <c r="J55" i="357"/>
  <c r="I55" i="357"/>
  <c r="H55" i="357"/>
  <c r="N54" i="357"/>
  <c r="K54" i="357" s="1"/>
  <c r="J54" i="357"/>
  <c r="I54" i="357"/>
  <c r="H54" i="357"/>
  <c r="N53" i="357"/>
  <c r="K53" i="357"/>
  <c r="J53" i="357"/>
  <c r="I53" i="357"/>
  <c r="H53" i="357"/>
  <c r="N52" i="357"/>
  <c r="K52" i="357"/>
  <c r="J52" i="357"/>
  <c r="I52" i="357"/>
  <c r="H52" i="357"/>
  <c r="N51" i="357"/>
  <c r="K51" i="357" s="1"/>
  <c r="J51" i="357"/>
  <c r="I51" i="357"/>
  <c r="H51" i="357"/>
  <c r="N50" i="357"/>
  <c r="K50" i="357" s="1"/>
  <c r="J50" i="357"/>
  <c r="I50" i="357"/>
  <c r="H50" i="357"/>
  <c r="N49" i="357"/>
  <c r="K49" i="357"/>
  <c r="J49" i="357"/>
  <c r="I49" i="357"/>
  <c r="H49" i="357"/>
  <c r="N48" i="357"/>
  <c r="K48" i="357"/>
  <c r="J48" i="357"/>
  <c r="I48" i="357"/>
  <c r="H48" i="357"/>
  <c r="N47" i="357"/>
  <c r="K47" i="357" s="1"/>
  <c r="J47" i="357"/>
  <c r="I47" i="357"/>
  <c r="H47" i="357"/>
  <c r="N46" i="357"/>
  <c r="K46" i="357" s="1"/>
  <c r="J46" i="357"/>
  <c r="I46" i="357"/>
  <c r="H46" i="357"/>
  <c r="N45" i="357"/>
  <c r="K45" i="357"/>
  <c r="J45" i="357"/>
  <c r="I45" i="357"/>
  <c r="H45" i="357"/>
  <c r="N44" i="357"/>
  <c r="K44" i="357"/>
  <c r="J44" i="357"/>
  <c r="I44" i="357"/>
  <c r="H44" i="357"/>
  <c r="N43" i="357"/>
  <c r="K43" i="357" s="1"/>
  <c r="J43" i="357"/>
  <c r="I43" i="357"/>
  <c r="H43" i="357"/>
  <c r="N42" i="357"/>
  <c r="K42" i="357" s="1"/>
  <c r="J42" i="357"/>
  <c r="I42" i="357"/>
  <c r="H42" i="357"/>
  <c r="N41" i="357"/>
  <c r="K41" i="357"/>
  <c r="J41" i="357"/>
  <c r="I41" i="357"/>
  <c r="H41" i="357"/>
  <c r="N40" i="357"/>
  <c r="K40" i="357"/>
  <c r="J40" i="357"/>
  <c r="I40" i="357"/>
  <c r="H40" i="357"/>
  <c r="N39" i="357"/>
  <c r="K39" i="357" s="1"/>
  <c r="J39" i="357"/>
  <c r="I39" i="357"/>
  <c r="H39" i="357"/>
  <c r="N38" i="357"/>
  <c r="K38" i="357" s="1"/>
  <c r="J38" i="357"/>
  <c r="I38" i="357"/>
  <c r="H38" i="357"/>
  <c r="N37" i="357"/>
  <c r="K37" i="357"/>
  <c r="J37" i="357"/>
  <c r="I37" i="357"/>
  <c r="H37" i="357"/>
  <c r="N36" i="357"/>
  <c r="K36" i="357"/>
  <c r="J36" i="357"/>
  <c r="I36" i="357"/>
  <c r="H36" i="357"/>
  <c r="N35" i="357"/>
  <c r="K35" i="357" s="1"/>
  <c r="J35" i="357"/>
  <c r="I35" i="357"/>
  <c r="H35" i="357"/>
  <c r="N34" i="357"/>
  <c r="K34" i="357" s="1"/>
  <c r="J34" i="357"/>
  <c r="I34" i="357"/>
  <c r="H34" i="357"/>
  <c r="N33" i="357"/>
  <c r="K33" i="357"/>
  <c r="J33" i="357"/>
  <c r="I33" i="357"/>
  <c r="H33" i="357"/>
  <c r="N32" i="357"/>
  <c r="N31" i="357"/>
  <c r="N30" i="357"/>
  <c r="G5" i="357"/>
  <c r="D5" i="357"/>
  <c r="C5" i="357"/>
  <c r="B22" i="358"/>
  <c r="J18" i="358"/>
  <c r="L15" i="358"/>
  <c r="B23" i="358"/>
  <c r="D15" i="358"/>
  <c r="C15" i="358"/>
  <c r="L13" i="358"/>
  <c r="D13" i="358"/>
  <c r="C13" i="358"/>
  <c r="L11" i="358"/>
  <c r="H18" i="358"/>
  <c r="D11" i="358"/>
  <c r="C11" i="358"/>
  <c r="L9" i="358"/>
  <c r="B20" i="358"/>
  <c r="D9" i="358"/>
  <c r="C9" i="358"/>
  <c r="L7" i="358"/>
  <c r="B19" i="358"/>
  <c r="D7" i="358"/>
  <c r="C7" i="358"/>
  <c r="Y5" i="358"/>
  <c r="L4" i="358"/>
  <c r="K35" i="358" s="1"/>
  <c r="E4" i="358"/>
  <c r="Y3" i="358"/>
  <c r="N122" i="359"/>
  <c r="K122" i="359"/>
  <c r="J122" i="359"/>
  <c r="I122" i="359"/>
  <c r="H122" i="359"/>
  <c r="N121" i="359"/>
  <c r="K121" i="359" s="1"/>
  <c r="J121" i="359"/>
  <c r="I121" i="359"/>
  <c r="H121" i="359"/>
  <c r="N120" i="359"/>
  <c r="K120" i="359"/>
  <c r="J120" i="359"/>
  <c r="I120" i="359"/>
  <c r="H120" i="359"/>
  <c r="N119" i="359"/>
  <c r="K119" i="359"/>
  <c r="J119" i="359"/>
  <c r="I119" i="359"/>
  <c r="H119" i="359"/>
  <c r="N118" i="359"/>
  <c r="K118" i="359"/>
  <c r="J118" i="359"/>
  <c r="I118" i="359"/>
  <c r="H118" i="359"/>
  <c r="N117" i="359"/>
  <c r="K117" i="359" s="1"/>
  <c r="J117" i="359"/>
  <c r="I117" i="359"/>
  <c r="H117" i="359"/>
  <c r="N116" i="359"/>
  <c r="K116" i="359"/>
  <c r="J116" i="359"/>
  <c r="I116" i="359"/>
  <c r="H116" i="359"/>
  <c r="N115" i="359"/>
  <c r="K115" i="359"/>
  <c r="J115" i="359"/>
  <c r="I115" i="359"/>
  <c r="H115" i="359"/>
  <c r="N114" i="359"/>
  <c r="K114" i="359"/>
  <c r="J114" i="359"/>
  <c r="I114" i="359"/>
  <c r="H114" i="359"/>
  <c r="N113" i="359"/>
  <c r="K113" i="359" s="1"/>
  <c r="J113" i="359"/>
  <c r="I113" i="359"/>
  <c r="H113" i="359"/>
  <c r="N112" i="359"/>
  <c r="K112" i="359"/>
  <c r="J112" i="359"/>
  <c r="I112" i="359"/>
  <c r="H112" i="359"/>
  <c r="N111" i="359"/>
  <c r="K111" i="359"/>
  <c r="J111" i="359"/>
  <c r="I111" i="359"/>
  <c r="H111" i="359"/>
  <c r="N110" i="359"/>
  <c r="K110" i="359"/>
  <c r="J110" i="359"/>
  <c r="I110" i="359"/>
  <c r="H110" i="359"/>
  <c r="N109" i="359"/>
  <c r="K109" i="359" s="1"/>
  <c r="J109" i="359"/>
  <c r="I109" i="359"/>
  <c r="H109" i="359"/>
  <c r="N108" i="359"/>
  <c r="K108" i="359"/>
  <c r="J108" i="359"/>
  <c r="I108" i="359"/>
  <c r="H108" i="359"/>
  <c r="N107" i="359"/>
  <c r="K107" i="359"/>
  <c r="J107" i="359"/>
  <c r="I107" i="359"/>
  <c r="H107" i="359"/>
  <c r="N106" i="359"/>
  <c r="K106" i="359"/>
  <c r="J106" i="359"/>
  <c r="I106" i="359"/>
  <c r="H106" i="359"/>
  <c r="N105" i="359"/>
  <c r="K105" i="359" s="1"/>
  <c r="J105" i="359"/>
  <c r="I105" i="359"/>
  <c r="H105" i="359"/>
  <c r="N104" i="359"/>
  <c r="K104" i="359"/>
  <c r="J104" i="359"/>
  <c r="I104" i="359"/>
  <c r="H104" i="359"/>
  <c r="N103" i="359"/>
  <c r="K103" i="359"/>
  <c r="J103" i="359"/>
  <c r="I103" i="359"/>
  <c r="H103" i="359"/>
  <c r="N102" i="359"/>
  <c r="K102" i="359"/>
  <c r="J102" i="359"/>
  <c r="I102" i="359"/>
  <c r="H102" i="359"/>
  <c r="N101" i="359"/>
  <c r="K101" i="359" s="1"/>
  <c r="J101" i="359"/>
  <c r="I101" i="359"/>
  <c r="H101" i="359"/>
  <c r="N100" i="359"/>
  <c r="K100" i="359"/>
  <c r="J100" i="359"/>
  <c r="I100" i="359"/>
  <c r="H100" i="359"/>
  <c r="N99" i="359"/>
  <c r="K99" i="359"/>
  <c r="J99" i="359"/>
  <c r="I99" i="359"/>
  <c r="H99" i="359"/>
  <c r="N98" i="359"/>
  <c r="K98" i="359"/>
  <c r="J98" i="359"/>
  <c r="I98" i="359"/>
  <c r="H98" i="359"/>
  <c r="N97" i="359"/>
  <c r="K97" i="359" s="1"/>
  <c r="J97" i="359"/>
  <c r="I97" i="359"/>
  <c r="H97" i="359"/>
  <c r="N96" i="359"/>
  <c r="K96" i="359"/>
  <c r="J96" i="359"/>
  <c r="I96" i="359"/>
  <c r="H96" i="359"/>
  <c r="N95" i="359"/>
  <c r="K95" i="359"/>
  <c r="J95" i="359"/>
  <c r="I95" i="359"/>
  <c r="H95" i="359"/>
  <c r="N94" i="359"/>
  <c r="K94" i="359"/>
  <c r="J94" i="359"/>
  <c r="I94" i="359"/>
  <c r="H94" i="359"/>
  <c r="N93" i="359"/>
  <c r="K93" i="359" s="1"/>
  <c r="J93" i="359"/>
  <c r="I93" i="359"/>
  <c r="H93" i="359"/>
  <c r="N92" i="359"/>
  <c r="K92" i="359"/>
  <c r="J92" i="359"/>
  <c r="I92" i="359"/>
  <c r="H92" i="359"/>
  <c r="N91" i="359"/>
  <c r="K91" i="359"/>
  <c r="J91" i="359"/>
  <c r="I91" i="359"/>
  <c r="H91" i="359"/>
  <c r="N90" i="359"/>
  <c r="K90" i="359"/>
  <c r="J90" i="359"/>
  <c r="I90" i="359"/>
  <c r="H90" i="359"/>
  <c r="N89" i="359"/>
  <c r="K89" i="359" s="1"/>
  <c r="J89" i="359"/>
  <c r="I89" i="359"/>
  <c r="H89" i="359"/>
  <c r="N88" i="359"/>
  <c r="K88" i="359"/>
  <c r="J88" i="359"/>
  <c r="I88" i="359"/>
  <c r="H88" i="359"/>
  <c r="N87" i="359"/>
  <c r="K87" i="359"/>
  <c r="J87" i="359"/>
  <c r="I87" i="359"/>
  <c r="H87" i="359"/>
  <c r="N86" i="359"/>
  <c r="K86" i="359"/>
  <c r="J86" i="359"/>
  <c r="I86" i="359"/>
  <c r="H86" i="359"/>
  <c r="N85" i="359"/>
  <c r="K85" i="359" s="1"/>
  <c r="J85" i="359"/>
  <c r="I85" i="359"/>
  <c r="H85" i="359"/>
  <c r="N84" i="359"/>
  <c r="K84" i="359"/>
  <c r="J84" i="359"/>
  <c r="I84" i="359"/>
  <c r="H84" i="359"/>
  <c r="N83" i="359"/>
  <c r="K83" i="359"/>
  <c r="J83" i="359"/>
  <c r="I83" i="359"/>
  <c r="H83" i="359"/>
  <c r="N82" i="359"/>
  <c r="K82" i="359"/>
  <c r="J82" i="359"/>
  <c r="I82" i="359"/>
  <c r="H82" i="359"/>
  <c r="N81" i="359"/>
  <c r="K81" i="359" s="1"/>
  <c r="J81" i="359"/>
  <c r="I81" i="359"/>
  <c r="H81" i="359"/>
  <c r="N80" i="359"/>
  <c r="K80" i="359"/>
  <c r="J80" i="359"/>
  <c r="I80" i="359"/>
  <c r="H80" i="359"/>
  <c r="N79" i="359"/>
  <c r="K79" i="359"/>
  <c r="J79" i="359"/>
  <c r="I79" i="359"/>
  <c r="H79" i="359"/>
  <c r="N78" i="359"/>
  <c r="K78" i="359"/>
  <c r="J78" i="359"/>
  <c r="I78" i="359"/>
  <c r="H78" i="359"/>
  <c r="N77" i="359"/>
  <c r="K77" i="359" s="1"/>
  <c r="J77" i="359"/>
  <c r="I77" i="359"/>
  <c r="H77" i="359"/>
  <c r="N76" i="359"/>
  <c r="K76" i="359"/>
  <c r="J76" i="359"/>
  <c r="I76" i="359"/>
  <c r="H76" i="359"/>
  <c r="N75" i="359"/>
  <c r="K75" i="359"/>
  <c r="J75" i="359"/>
  <c r="I75" i="359"/>
  <c r="H75" i="359"/>
  <c r="N74" i="359"/>
  <c r="K74" i="359"/>
  <c r="J74" i="359"/>
  <c r="I74" i="359"/>
  <c r="H74" i="359"/>
  <c r="N73" i="359"/>
  <c r="K73" i="359" s="1"/>
  <c r="J73" i="359"/>
  <c r="I73" i="359"/>
  <c r="H73" i="359"/>
  <c r="N72" i="359"/>
  <c r="K72" i="359"/>
  <c r="J72" i="359"/>
  <c r="I72" i="359"/>
  <c r="H72" i="359"/>
  <c r="N71" i="359"/>
  <c r="K71" i="359"/>
  <c r="J71" i="359"/>
  <c r="I71" i="359"/>
  <c r="H71" i="359"/>
  <c r="N70" i="359"/>
  <c r="K70" i="359"/>
  <c r="J70" i="359"/>
  <c r="I70" i="359"/>
  <c r="H70" i="359"/>
  <c r="N69" i="359"/>
  <c r="K69" i="359" s="1"/>
  <c r="J69" i="359"/>
  <c r="I69" i="359"/>
  <c r="H69" i="359"/>
  <c r="N68" i="359"/>
  <c r="K68" i="359"/>
  <c r="J68" i="359"/>
  <c r="I68" i="359"/>
  <c r="H68" i="359"/>
  <c r="N67" i="359"/>
  <c r="K67" i="359"/>
  <c r="J67" i="359"/>
  <c r="I67" i="359"/>
  <c r="H67" i="359"/>
  <c r="N66" i="359"/>
  <c r="K66" i="359"/>
  <c r="J66" i="359"/>
  <c r="I66" i="359"/>
  <c r="H66" i="359"/>
  <c r="N65" i="359"/>
  <c r="K65" i="359" s="1"/>
  <c r="J65" i="359"/>
  <c r="I65" i="359"/>
  <c r="H65" i="359"/>
  <c r="N64" i="359"/>
  <c r="K64" i="359"/>
  <c r="J64" i="359"/>
  <c r="I64" i="359"/>
  <c r="H64" i="359"/>
  <c r="N63" i="359"/>
  <c r="K63" i="359"/>
  <c r="J63" i="359"/>
  <c r="I63" i="359"/>
  <c r="H63" i="359"/>
  <c r="N62" i="359"/>
  <c r="K62" i="359"/>
  <c r="J62" i="359"/>
  <c r="I62" i="359"/>
  <c r="H62" i="359"/>
  <c r="N61" i="359"/>
  <c r="K61" i="359" s="1"/>
  <c r="J61" i="359"/>
  <c r="I61" i="359"/>
  <c r="H61" i="359"/>
  <c r="N60" i="359"/>
  <c r="K60" i="359"/>
  <c r="J60" i="359"/>
  <c r="I60" i="359"/>
  <c r="H60" i="359"/>
  <c r="N59" i="359"/>
  <c r="K59" i="359"/>
  <c r="J59" i="359"/>
  <c r="I59" i="359"/>
  <c r="H59" i="359"/>
  <c r="N58" i="359"/>
  <c r="K58" i="359"/>
  <c r="J58" i="359"/>
  <c r="I58" i="359"/>
  <c r="H58" i="359"/>
  <c r="N57" i="359"/>
  <c r="K57" i="359" s="1"/>
  <c r="J57" i="359"/>
  <c r="I57" i="359"/>
  <c r="H57" i="359"/>
  <c r="N56" i="359"/>
  <c r="K56" i="359"/>
  <c r="J56" i="359"/>
  <c r="I56" i="359"/>
  <c r="H56" i="359"/>
  <c r="N55" i="359"/>
  <c r="K55" i="359"/>
  <c r="J55" i="359"/>
  <c r="I55" i="359"/>
  <c r="H55" i="359"/>
  <c r="N54" i="359"/>
  <c r="K54" i="359"/>
  <c r="J54" i="359"/>
  <c r="I54" i="359"/>
  <c r="H54" i="359"/>
  <c r="N53" i="359"/>
  <c r="K53" i="359" s="1"/>
  <c r="J53" i="359"/>
  <c r="I53" i="359"/>
  <c r="H53" i="359"/>
  <c r="N52" i="359"/>
  <c r="K52" i="359"/>
  <c r="J52" i="359"/>
  <c r="I52" i="359"/>
  <c r="H52" i="359"/>
  <c r="N51" i="359"/>
  <c r="K51" i="359"/>
  <c r="J51" i="359"/>
  <c r="I51" i="359"/>
  <c r="H51" i="359"/>
  <c r="N50" i="359"/>
  <c r="K50" i="359"/>
  <c r="J50" i="359"/>
  <c r="I50" i="359"/>
  <c r="H50" i="359"/>
  <c r="N49" i="359"/>
  <c r="K49" i="359" s="1"/>
  <c r="J49" i="359"/>
  <c r="I49" i="359"/>
  <c r="H49" i="359"/>
  <c r="N48" i="359"/>
  <c r="K48" i="359"/>
  <c r="J48" i="359"/>
  <c r="I48" i="359"/>
  <c r="H48" i="359"/>
  <c r="N47" i="359"/>
  <c r="K47" i="359"/>
  <c r="J47" i="359"/>
  <c r="I47" i="359"/>
  <c r="H47" i="359"/>
  <c r="N46" i="359"/>
  <c r="K46" i="359"/>
  <c r="J46" i="359"/>
  <c r="I46" i="359"/>
  <c r="H46" i="359"/>
  <c r="N45" i="359"/>
  <c r="K45" i="359" s="1"/>
  <c r="J45" i="359"/>
  <c r="I45" i="359"/>
  <c r="H45" i="359"/>
  <c r="N44" i="359"/>
  <c r="K44" i="359"/>
  <c r="J44" i="359"/>
  <c r="I44" i="359"/>
  <c r="H44" i="359"/>
  <c r="N43" i="359"/>
  <c r="K43" i="359"/>
  <c r="J43" i="359"/>
  <c r="I43" i="359"/>
  <c r="H43" i="359"/>
  <c r="N42" i="359"/>
  <c r="K42" i="359"/>
  <c r="J42" i="359"/>
  <c r="I42" i="359"/>
  <c r="H42" i="359"/>
  <c r="N41" i="359"/>
  <c r="K41" i="359" s="1"/>
  <c r="J41" i="359"/>
  <c r="I41" i="359"/>
  <c r="H41" i="359"/>
  <c r="N40" i="359"/>
  <c r="K40" i="359"/>
  <c r="J40" i="359"/>
  <c r="I40" i="359"/>
  <c r="H40" i="359"/>
  <c r="N39" i="359"/>
  <c r="K39" i="359"/>
  <c r="J39" i="359"/>
  <c r="I39" i="359"/>
  <c r="H39" i="359"/>
  <c r="N38" i="359"/>
  <c r="K38" i="359"/>
  <c r="J38" i="359"/>
  <c r="I38" i="359"/>
  <c r="H38" i="359"/>
  <c r="N37" i="359"/>
  <c r="K37" i="359" s="1"/>
  <c r="J37" i="359"/>
  <c r="I37" i="359"/>
  <c r="H37" i="359"/>
  <c r="N36" i="359"/>
  <c r="K36" i="359"/>
  <c r="J36" i="359"/>
  <c r="I36" i="359"/>
  <c r="H36" i="359"/>
  <c r="N35" i="359"/>
  <c r="K35" i="359"/>
  <c r="J35" i="359"/>
  <c r="I35" i="359"/>
  <c r="H35" i="359"/>
  <c r="N34" i="359"/>
  <c r="K34" i="359"/>
  <c r="J34" i="359"/>
  <c r="I34" i="359"/>
  <c r="H34" i="359"/>
  <c r="N33" i="359"/>
  <c r="K33" i="359" s="1"/>
  <c r="J33" i="359"/>
  <c r="I33" i="359"/>
  <c r="H33" i="359"/>
  <c r="N32" i="359"/>
  <c r="N31" i="359"/>
  <c r="N30" i="359"/>
  <c r="G5" i="359"/>
  <c r="D5" i="359"/>
  <c r="C5" i="359"/>
  <c r="B20" i="353"/>
  <c r="F18" i="353"/>
  <c r="L13" i="353"/>
  <c r="B22" i="353"/>
  <c r="D13" i="353"/>
  <c r="C13" i="353"/>
  <c r="L11" i="353"/>
  <c r="B21" i="353"/>
  <c r="D11" i="353"/>
  <c r="C11" i="353"/>
  <c r="L9" i="353"/>
  <c r="D9" i="353"/>
  <c r="C9" i="353"/>
  <c r="L7" i="353"/>
  <c r="B19" i="353"/>
  <c r="D7" i="353"/>
  <c r="C7" i="353"/>
  <c r="Y5" i="353"/>
  <c r="AH1" i="353" s="1"/>
  <c r="M4" i="353"/>
  <c r="K35" i="353" s="1"/>
  <c r="E4" i="353"/>
  <c r="Y3" i="353"/>
  <c r="AK1" i="353"/>
  <c r="AJ1" i="353"/>
  <c r="AI1" i="353"/>
  <c r="AG1" i="353"/>
  <c r="AF1" i="353"/>
  <c r="AE1" i="353"/>
  <c r="AD1" i="353"/>
  <c r="AC1" i="353"/>
  <c r="AB1" i="353"/>
  <c r="N122" i="352"/>
  <c r="K122" i="352"/>
  <c r="J122" i="352"/>
  <c r="I122" i="352"/>
  <c r="H122" i="352"/>
  <c r="N121" i="352"/>
  <c r="K121" i="352"/>
  <c r="J121" i="352"/>
  <c r="I121" i="352"/>
  <c r="H121" i="352"/>
  <c r="N120" i="352"/>
  <c r="K120" i="352"/>
  <c r="J120" i="352"/>
  <c r="I120" i="352"/>
  <c r="H120" i="352"/>
  <c r="N119" i="352"/>
  <c r="K119" i="352" s="1"/>
  <c r="J119" i="352"/>
  <c r="I119" i="352"/>
  <c r="H119" i="352"/>
  <c r="N118" i="352"/>
  <c r="K118" i="352" s="1"/>
  <c r="J118" i="352"/>
  <c r="I118" i="352"/>
  <c r="H118" i="352"/>
  <c r="N117" i="352"/>
  <c r="K117" i="352"/>
  <c r="J117" i="352"/>
  <c r="I117" i="352"/>
  <c r="H117" i="352"/>
  <c r="N116" i="352"/>
  <c r="K116" i="352"/>
  <c r="J116" i="352"/>
  <c r="I116" i="352"/>
  <c r="H116" i="352"/>
  <c r="N115" i="352"/>
  <c r="K115" i="352" s="1"/>
  <c r="J115" i="352"/>
  <c r="I115" i="352"/>
  <c r="H115" i="352"/>
  <c r="N114" i="352"/>
  <c r="K114" i="352"/>
  <c r="J114" i="352"/>
  <c r="I114" i="352"/>
  <c r="H114" i="352"/>
  <c r="N113" i="352"/>
  <c r="K113" i="352"/>
  <c r="J113" i="352"/>
  <c r="I113" i="352"/>
  <c r="H113" i="352"/>
  <c r="N112" i="352"/>
  <c r="K112" i="352"/>
  <c r="J112" i="352"/>
  <c r="I112" i="352"/>
  <c r="H112" i="352"/>
  <c r="N111" i="352"/>
  <c r="K111" i="352" s="1"/>
  <c r="J111" i="352"/>
  <c r="I111" i="352"/>
  <c r="H111" i="352"/>
  <c r="N110" i="352"/>
  <c r="K110" i="352"/>
  <c r="J110" i="352"/>
  <c r="I110" i="352"/>
  <c r="H110" i="352"/>
  <c r="N109" i="352"/>
  <c r="K109" i="352"/>
  <c r="J109" i="352"/>
  <c r="I109" i="352"/>
  <c r="H109" i="352"/>
  <c r="N108" i="352"/>
  <c r="K108" i="352"/>
  <c r="J108" i="352"/>
  <c r="I108" i="352"/>
  <c r="H108" i="352"/>
  <c r="N107" i="352"/>
  <c r="K107" i="352" s="1"/>
  <c r="J107" i="352"/>
  <c r="I107" i="352"/>
  <c r="H107" i="352"/>
  <c r="N106" i="352"/>
  <c r="K106" i="352"/>
  <c r="J106" i="352"/>
  <c r="I106" i="352"/>
  <c r="H106" i="352"/>
  <c r="N105" i="352"/>
  <c r="K105" i="352"/>
  <c r="J105" i="352"/>
  <c r="I105" i="352"/>
  <c r="H105" i="352"/>
  <c r="N104" i="352"/>
  <c r="K104" i="352"/>
  <c r="J104" i="352"/>
  <c r="I104" i="352"/>
  <c r="H104" i="352"/>
  <c r="N103" i="352"/>
  <c r="K103" i="352" s="1"/>
  <c r="J103" i="352"/>
  <c r="I103" i="352"/>
  <c r="H103" i="352"/>
  <c r="N102" i="352"/>
  <c r="K102" i="352"/>
  <c r="J102" i="352"/>
  <c r="I102" i="352"/>
  <c r="H102" i="352"/>
  <c r="N101" i="352"/>
  <c r="K101" i="352"/>
  <c r="J101" i="352"/>
  <c r="I101" i="352"/>
  <c r="H101" i="352"/>
  <c r="N100" i="352"/>
  <c r="K100" i="352"/>
  <c r="J100" i="352"/>
  <c r="I100" i="352"/>
  <c r="H100" i="352"/>
  <c r="N99" i="352"/>
  <c r="K99" i="352" s="1"/>
  <c r="J99" i="352"/>
  <c r="I99" i="352"/>
  <c r="H99" i="352"/>
  <c r="N98" i="352"/>
  <c r="K98" i="352"/>
  <c r="J98" i="352"/>
  <c r="I98" i="352"/>
  <c r="H98" i="352"/>
  <c r="N97" i="352"/>
  <c r="K97" i="352"/>
  <c r="J97" i="352"/>
  <c r="I97" i="352"/>
  <c r="H97" i="352"/>
  <c r="N96" i="352"/>
  <c r="K96" i="352"/>
  <c r="J96" i="352"/>
  <c r="I96" i="352"/>
  <c r="H96" i="352"/>
  <c r="N95" i="352"/>
  <c r="K95" i="352" s="1"/>
  <c r="J95" i="352"/>
  <c r="I95" i="352"/>
  <c r="H95" i="352"/>
  <c r="N94" i="352"/>
  <c r="K94" i="352"/>
  <c r="J94" i="352"/>
  <c r="I94" i="352"/>
  <c r="H94" i="352"/>
  <c r="N93" i="352"/>
  <c r="K93" i="352"/>
  <c r="J93" i="352"/>
  <c r="I93" i="352"/>
  <c r="H93" i="352"/>
  <c r="N92" i="352"/>
  <c r="K92" i="352"/>
  <c r="J92" i="352"/>
  <c r="I92" i="352"/>
  <c r="H92" i="352"/>
  <c r="N91" i="352"/>
  <c r="K91" i="352" s="1"/>
  <c r="J91" i="352"/>
  <c r="I91" i="352"/>
  <c r="H91" i="352"/>
  <c r="N90" i="352"/>
  <c r="K90" i="352"/>
  <c r="J90" i="352"/>
  <c r="I90" i="352"/>
  <c r="H90" i="352"/>
  <c r="N89" i="352"/>
  <c r="K89" i="352"/>
  <c r="J89" i="352"/>
  <c r="I89" i="352"/>
  <c r="H89" i="352"/>
  <c r="N88" i="352"/>
  <c r="K88" i="352"/>
  <c r="J88" i="352"/>
  <c r="I88" i="352"/>
  <c r="H88" i="352"/>
  <c r="N87" i="352"/>
  <c r="K87" i="352" s="1"/>
  <c r="J87" i="352"/>
  <c r="I87" i="352"/>
  <c r="H87" i="352"/>
  <c r="N86" i="352"/>
  <c r="K86" i="352"/>
  <c r="J86" i="352"/>
  <c r="I86" i="352"/>
  <c r="H86" i="352"/>
  <c r="N85" i="352"/>
  <c r="K85" i="352"/>
  <c r="J85" i="352"/>
  <c r="I85" i="352"/>
  <c r="H85" i="352"/>
  <c r="N84" i="352"/>
  <c r="K84" i="352"/>
  <c r="J84" i="352"/>
  <c r="I84" i="352"/>
  <c r="H84" i="352"/>
  <c r="N83" i="352"/>
  <c r="K83" i="352" s="1"/>
  <c r="J83" i="352"/>
  <c r="I83" i="352"/>
  <c r="H83" i="352"/>
  <c r="N82" i="352"/>
  <c r="K82" i="352"/>
  <c r="J82" i="352"/>
  <c r="I82" i="352"/>
  <c r="H82" i="352"/>
  <c r="N81" i="352"/>
  <c r="K81" i="352"/>
  <c r="J81" i="352"/>
  <c r="I81" i="352"/>
  <c r="H81" i="352"/>
  <c r="N80" i="352"/>
  <c r="K80" i="352"/>
  <c r="J80" i="352"/>
  <c r="I80" i="352"/>
  <c r="H80" i="352"/>
  <c r="N79" i="352"/>
  <c r="K79" i="352" s="1"/>
  <c r="J79" i="352"/>
  <c r="I79" i="352"/>
  <c r="H79" i="352"/>
  <c r="N78" i="352"/>
  <c r="K78" i="352"/>
  <c r="J78" i="352"/>
  <c r="I78" i="352"/>
  <c r="H78" i="352"/>
  <c r="N77" i="352"/>
  <c r="K77" i="352"/>
  <c r="J77" i="352"/>
  <c r="I77" i="352"/>
  <c r="H77" i="352"/>
  <c r="N76" i="352"/>
  <c r="K76" i="352"/>
  <c r="J76" i="352"/>
  <c r="I76" i="352"/>
  <c r="H76" i="352"/>
  <c r="N75" i="352"/>
  <c r="K75" i="352" s="1"/>
  <c r="J75" i="352"/>
  <c r="I75" i="352"/>
  <c r="H75" i="352"/>
  <c r="N74" i="352"/>
  <c r="K74" i="352"/>
  <c r="J74" i="352"/>
  <c r="I74" i="352"/>
  <c r="H74" i="352"/>
  <c r="N73" i="352"/>
  <c r="K73" i="352"/>
  <c r="J73" i="352"/>
  <c r="I73" i="352"/>
  <c r="H73" i="352"/>
  <c r="N72" i="352"/>
  <c r="K72" i="352"/>
  <c r="J72" i="352"/>
  <c r="I72" i="352"/>
  <c r="H72" i="352"/>
  <c r="N71" i="352"/>
  <c r="K71" i="352" s="1"/>
  <c r="J71" i="352"/>
  <c r="I71" i="352"/>
  <c r="H71" i="352"/>
  <c r="N70" i="352"/>
  <c r="K70" i="352"/>
  <c r="J70" i="352"/>
  <c r="I70" i="352"/>
  <c r="H70" i="352"/>
  <c r="N69" i="352"/>
  <c r="K69" i="352"/>
  <c r="J69" i="352"/>
  <c r="I69" i="352"/>
  <c r="H69" i="352"/>
  <c r="N68" i="352"/>
  <c r="K68" i="352"/>
  <c r="J68" i="352"/>
  <c r="I68" i="352"/>
  <c r="H68" i="352"/>
  <c r="N67" i="352"/>
  <c r="K67" i="352" s="1"/>
  <c r="J67" i="352"/>
  <c r="I67" i="352"/>
  <c r="H67" i="352"/>
  <c r="N66" i="352"/>
  <c r="K66" i="352"/>
  <c r="J66" i="352"/>
  <c r="I66" i="352"/>
  <c r="H66" i="352"/>
  <c r="N65" i="352"/>
  <c r="K65" i="352"/>
  <c r="J65" i="352"/>
  <c r="I65" i="352"/>
  <c r="H65" i="352"/>
  <c r="N64" i="352"/>
  <c r="K64" i="352"/>
  <c r="J64" i="352"/>
  <c r="I64" i="352"/>
  <c r="H64" i="352"/>
  <c r="N63" i="352"/>
  <c r="K63" i="352" s="1"/>
  <c r="J63" i="352"/>
  <c r="I63" i="352"/>
  <c r="H63" i="352"/>
  <c r="N62" i="352"/>
  <c r="K62" i="352"/>
  <c r="J62" i="352"/>
  <c r="I62" i="352"/>
  <c r="H62" i="352"/>
  <c r="N61" i="352"/>
  <c r="K61" i="352"/>
  <c r="J61" i="352"/>
  <c r="I61" i="352"/>
  <c r="H61" i="352"/>
  <c r="N60" i="352"/>
  <c r="K60" i="352"/>
  <c r="J60" i="352"/>
  <c r="I60" i="352"/>
  <c r="H60" i="352"/>
  <c r="N59" i="352"/>
  <c r="K59" i="352" s="1"/>
  <c r="J59" i="352"/>
  <c r="I59" i="352"/>
  <c r="H59" i="352"/>
  <c r="N58" i="352"/>
  <c r="K58" i="352"/>
  <c r="J58" i="352"/>
  <c r="I58" i="352"/>
  <c r="H58" i="352"/>
  <c r="N57" i="352"/>
  <c r="K57" i="352"/>
  <c r="J57" i="352"/>
  <c r="I57" i="352"/>
  <c r="H57" i="352"/>
  <c r="N56" i="352"/>
  <c r="K56" i="352"/>
  <c r="J56" i="352"/>
  <c r="I56" i="352"/>
  <c r="H56" i="352"/>
  <c r="N55" i="352"/>
  <c r="K55" i="352" s="1"/>
  <c r="J55" i="352"/>
  <c r="I55" i="352"/>
  <c r="H55" i="352"/>
  <c r="N54" i="352"/>
  <c r="K54" i="352"/>
  <c r="J54" i="352"/>
  <c r="I54" i="352"/>
  <c r="H54" i="352"/>
  <c r="N53" i="352"/>
  <c r="K53" i="352"/>
  <c r="J53" i="352"/>
  <c r="I53" i="352"/>
  <c r="H53" i="352"/>
  <c r="N52" i="352"/>
  <c r="K52" i="352"/>
  <c r="J52" i="352"/>
  <c r="I52" i="352"/>
  <c r="H52" i="352"/>
  <c r="N51" i="352"/>
  <c r="K51" i="352" s="1"/>
  <c r="J51" i="352"/>
  <c r="I51" i="352"/>
  <c r="H51" i="352"/>
  <c r="N50" i="352"/>
  <c r="K50" i="352"/>
  <c r="J50" i="352"/>
  <c r="I50" i="352"/>
  <c r="H50" i="352"/>
  <c r="N49" i="352"/>
  <c r="K49" i="352"/>
  <c r="J49" i="352"/>
  <c r="I49" i="352"/>
  <c r="H49" i="352"/>
  <c r="N48" i="352"/>
  <c r="K48" i="352"/>
  <c r="J48" i="352"/>
  <c r="I48" i="352"/>
  <c r="H48" i="352"/>
  <c r="N47" i="352"/>
  <c r="K47" i="352" s="1"/>
  <c r="J47" i="352"/>
  <c r="I47" i="352"/>
  <c r="H47" i="352"/>
  <c r="N46" i="352"/>
  <c r="K46" i="352"/>
  <c r="J46" i="352"/>
  <c r="I46" i="352"/>
  <c r="H46" i="352"/>
  <c r="N45" i="352"/>
  <c r="K45" i="352"/>
  <c r="J45" i="352"/>
  <c r="I45" i="352"/>
  <c r="H45" i="352"/>
  <c r="N44" i="352"/>
  <c r="K44" i="352"/>
  <c r="J44" i="352"/>
  <c r="I44" i="352"/>
  <c r="H44" i="352"/>
  <c r="N43" i="352"/>
  <c r="K43" i="352" s="1"/>
  <c r="J43" i="352"/>
  <c r="I43" i="352"/>
  <c r="H43" i="352"/>
  <c r="N42" i="352"/>
  <c r="K42" i="352"/>
  <c r="J42" i="352"/>
  <c r="I42" i="352"/>
  <c r="H42" i="352"/>
  <c r="N41" i="352"/>
  <c r="K41" i="352"/>
  <c r="J41" i="352"/>
  <c r="I41" i="352"/>
  <c r="H41" i="352"/>
  <c r="N40" i="352"/>
  <c r="K40" i="352"/>
  <c r="J40" i="352"/>
  <c r="I40" i="352"/>
  <c r="H40" i="352"/>
  <c r="N39" i="352"/>
  <c r="K39" i="352" s="1"/>
  <c r="J39" i="352"/>
  <c r="I39" i="352"/>
  <c r="H39" i="352"/>
  <c r="N38" i="352"/>
  <c r="K38" i="352"/>
  <c r="J38" i="352"/>
  <c r="I38" i="352"/>
  <c r="H38" i="352"/>
  <c r="N37" i="352"/>
  <c r="K37" i="352"/>
  <c r="J37" i="352"/>
  <c r="I37" i="352"/>
  <c r="H37" i="352"/>
  <c r="N36" i="352"/>
  <c r="K36" i="352"/>
  <c r="J36" i="352"/>
  <c r="I36" i="352"/>
  <c r="H36" i="352"/>
  <c r="N35" i="352"/>
  <c r="K35" i="352" s="1"/>
  <c r="J35" i="352"/>
  <c r="I35" i="352"/>
  <c r="H35" i="352"/>
  <c r="N34" i="352"/>
  <c r="K34" i="352"/>
  <c r="J34" i="352"/>
  <c r="I34" i="352"/>
  <c r="H34" i="352"/>
  <c r="N33" i="352"/>
  <c r="K33" i="352"/>
  <c r="J33" i="352"/>
  <c r="I33" i="352"/>
  <c r="H33" i="352"/>
  <c r="N32" i="352"/>
  <c r="N31" i="352"/>
  <c r="N30" i="352"/>
  <c r="G5" i="352"/>
  <c r="D5" i="352"/>
  <c r="C5" i="352"/>
  <c r="B19" i="351"/>
  <c r="D18" i="351"/>
  <c r="L11" i="351"/>
  <c r="I11" i="351"/>
  <c r="G11" i="351"/>
  <c r="E11" i="351"/>
  <c r="H18" i="351" s="1"/>
  <c r="D11" i="351"/>
  <c r="C11" i="351"/>
  <c r="L9" i="351"/>
  <c r="F18" i="351"/>
  <c r="D9" i="351"/>
  <c r="C9" i="351"/>
  <c r="D7" i="351"/>
  <c r="C7" i="351"/>
  <c r="Y5" i="351"/>
  <c r="L4" i="351"/>
  <c r="K36" i="351" s="1"/>
  <c r="E4" i="351"/>
  <c r="Y3" i="351"/>
  <c r="N122" i="350"/>
  <c r="K122" i="350"/>
  <c r="J122" i="350"/>
  <c r="I122" i="350"/>
  <c r="H122" i="350"/>
  <c r="N121" i="350"/>
  <c r="K121" i="350" s="1"/>
  <c r="J121" i="350"/>
  <c r="I121" i="350"/>
  <c r="H121" i="350"/>
  <c r="N120" i="350"/>
  <c r="K120" i="350"/>
  <c r="J120" i="350"/>
  <c r="I120" i="350"/>
  <c r="H120" i="350"/>
  <c r="N119" i="350"/>
  <c r="K119" i="350"/>
  <c r="J119" i="350"/>
  <c r="I119" i="350"/>
  <c r="H119" i="350"/>
  <c r="N118" i="350"/>
  <c r="K118" i="350" s="1"/>
  <c r="J118" i="350"/>
  <c r="I118" i="350"/>
  <c r="H118" i="350"/>
  <c r="N117" i="350"/>
  <c r="K117" i="350" s="1"/>
  <c r="J117" i="350"/>
  <c r="I117" i="350"/>
  <c r="H117" i="350"/>
  <c r="N116" i="350"/>
  <c r="K116" i="350" s="1"/>
  <c r="J116" i="350"/>
  <c r="I116" i="350"/>
  <c r="H116" i="350"/>
  <c r="N115" i="350"/>
  <c r="K115" i="350" s="1"/>
  <c r="J115" i="350"/>
  <c r="I115" i="350"/>
  <c r="H115" i="350"/>
  <c r="N114" i="350"/>
  <c r="K114" i="350" s="1"/>
  <c r="J114" i="350"/>
  <c r="I114" i="350"/>
  <c r="H114" i="350"/>
  <c r="N113" i="350"/>
  <c r="K113" i="350" s="1"/>
  <c r="J113" i="350"/>
  <c r="I113" i="350"/>
  <c r="H113" i="350"/>
  <c r="N112" i="350"/>
  <c r="K112" i="350"/>
  <c r="J112" i="350"/>
  <c r="I112" i="350"/>
  <c r="H112" i="350"/>
  <c r="N111" i="350"/>
  <c r="K111" i="350"/>
  <c r="J111" i="350"/>
  <c r="I111" i="350"/>
  <c r="H111" i="350"/>
  <c r="N110" i="350"/>
  <c r="K110" i="350" s="1"/>
  <c r="J110" i="350"/>
  <c r="I110" i="350"/>
  <c r="H110" i="350"/>
  <c r="N109" i="350"/>
  <c r="K109" i="350" s="1"/>
  <c r="J109" i="350"/>
  <c r="I109" i="350"/>
  <c r="H109" i="350"/>
  <c r="N108" i="350"/>
  <c r="K108" i="350"/>
  <c r="J108" i="350"/>
  <c r="I108" i="350"/>
  <c r="H108" i="350"/>
  <c r="N107" i="350"/>
  <c r="K107" i="350"/>
  <c r="J107" i="350"/>
  <c r="I107" i="350"/>
  <c r="H107" i="350"/>
  <c r="N106" i="350"/>
  <c r="K106" i="350" s="1"/>
  <c r="J106" i="350"/>
  <c r="I106" i="350"/>
  <c r="H106" i="350"/>
  <c r="N105" i="350"/>
  <c r="K105" i="350" s="1"/>
  <c r="J105" i="350"/>
  <c r="I105" i="350"/>
  <c r="H105" i="350"/>
  <c r="N104" i="350"/>
  <c r="K104" i="350"/>
  <c r="J104" i="350"/>
  <c r="I104" i="350"/>
  <c r="H104" i="350"/>
  <c r="N103" i="350"/>
  <c r="K103" i="350"/>
  <c r="J103" i="350"/>
  <c r="I103" i="350"/>
  <c r="H103" i="350"/>
  <c r="N102" i="350"/>
  <c r="K102" i="350" s="1"/>
  <c r="J102" i="350"/>
  <c r="I102" i="350"/>
  <c r="H102" i="350"/>
  <c r="N101" i="350"/>
  <c r="K101" i="350" s="1"/>
  <c r="J101" i="350"/>
  <c r="I101" i="350"/>
  <c r="H101" i="350"/>
  <c r="N100" i="350"/>
  <c r="K100" i="350"/>
  <c r="J100" i="350"/>
  <c r="I100" i="350"/>
  <c r="H100" i="350"/>
  <c r="N99" i="350"/>
  <c r="K99" i="350"/>
  <c r="J99" i="350"/>
  <c r="I99" i="350"/>
  <c r="H99" i="350"/>
  <c r="N98" i="350"/>
  <c r="K98" i="350" s="1"/>
  <c r="J98" i="350"/>
  <c r="I98" i="350"/>
  <c r="H98" i="350"/>
  <c r="N97" i="350"/>
  <c r="K97" i="350" s="1"/>
  <c r="J97" i="350"/>
  <c r="I97" i="350"/>
  <c r="H97" i="350"/>
  <c r="N96" i="350"/>
  <c r="K96" i="350"/>
  <c r="J96" i="350"/>
  <c r="I96" i="350"/>
  <c r="H96" i="350"/>
  <c r="N95" i="350"/>
  <c r="K95" i="350"/>
  <c r="J95" i="350"/>
  <c r="I95" i="350"/>
  <c r="H95" i="350"/>
  <c r="N94" i="350"/>
  <c r="K94" i="350" s="1"/>
  <c r="J94" i="350"/>
  <c r="I94" i="350"/>
  <c r="H94" i="350"/>
  <c r="N93" i="350"/>
  <c r="K93" i="350" s="1"/>
  <c r="J93" i="350"/>
  <c r="I93" i="350"/>
  <c r="H93" i="350"/>
  <c r="N92" i="350"/>
  <c r="K92" i="350"/>
  <c r="J92" i="350"/>
  <c r="I92" i="350"/>
  <c r="H92" i="350"/>
  <c r="N91" i="350"/>
  <c r="K91" i="350"/>
  <c r="J91" i="350"/>
  <c r="I91" i="350"/>
  <c r="H91" i="350"/>
  <c r="N90" i="350"/>
  <c r="K90" i="350" s="1"/>
  <c r="J90" i="350"/>
  <c r="I90" i="350"/>
  <c r="H90" i="350"/>
  <c r="N89" i="350"/>
  <c r="K89" i="350"/>
  <c r="J89" i="350"/>
  <c r="I89" i="350"/>
  <c r="H89" i="350"/>
  <c r="N88" i="350"/>
  <c r="K88" i="350"/>
  <c r="J88" i="350"/>
  <c r="I88" i="350"/>
  <c r="H88" i="350"/>
  <c r="N87" i="350"/>
  <c r="K87" i="350"/>
  <c r="J87" i="350"/>
  <c r="I87" i="350"/>
  <c r="H87" i="350"/>
  <c r="N86" i="350"/>
  <c r="K86" i="350" s="1"/>
  <c r="J86" i="350"/>
  <c r="I86" i="350"/>
  <c r="H86" i="350"/>
  <c r="N85" i="350"/>
  <c r="K85" i="350"/>
  <c r="J85" i="350"/>
  <c r="I85" i="350"/>
  <c r="H85" i="350"/>
  <c r="N84" i="350"/>
  <c r="K84" i="350"/>
  <c r="J84" i="350"/>
  <c r="I84" i="350"/>
  <c r="H84" i="350"/>
  <c r="N83" i="350"/>
  <c r="K83" i="350"/>
  <c r="J83" i="350"/>
  <c r="I83" i="350"/>
  <c r="H83" i="350"/>
  <c r="N82" i="350"/>
  <c r="K82" i="350" s="1"/>
  <c r="J82" i="350"/>
  <c r="I82" i="350"/>
  <c r="H82" i="350"/>
  <c r="N81" i="350"/>
  <c r="K81" i="350"/>
  <c r="J81" i="350"/>
  <c r="I81" i="350"/>
  <c r="H81" i="350"/>
  <c r="N80" i="350"/>
  <c r="K80" i="350"/>
  <c r="J80" i="350"/>
  <c r="I80" i="350"/>
  <c r="H80" i="350"/>
  <c r="N79" i="350"/>
  <c r="K79" i="350"/>
  <c r="J79" i="350"/>
  <c r="I79" i="350"/>
  <c r="H79" i="350"/>
  <c r="N78" i="350"/>
  <c r="K78" i="350" s="1"/>
  <c r="J78" i="350"/>
  <c r="I78" i="350"/>
  <c r="H78" i="350"/>
  <c r="N77" i="350"/>
  <c r="K77" i="350"/>
  <c r="J77" i="350"/>
  <c r="I77" i="350"/>
  <c r="H77" i="350"/>
  <c r="N76" i="350"/>
  <c r="K76" i="350"/>
  <c r="J76" i="350"/>
  <c r="I76" i="350"/>
  <c r="H76" i="350"/>
  <c r="N75" i="350"/>
  <c r="K75" i="350"/>
  <c r="J75" i="350"/>
  <c r="I75" i="350"/>
  <c r="H75" i="350"/>
  <c r="N74" i="350"/>
  <c r="K74" i="350" s="1"/>
  <c r="J74" i="350"/>
  <c r="I74" i="350"/>
  <c r="H74" i="350"/>
  <c r="N73" i="350"/>
  <c r="K73" i="350"/>
  <c r="J73" i="350"/>
  <c r="I73" i="350"/>
  <c r="H73" i="350"/>
  <c r="N72" i="350"/>
  <c r="K72" i="350"/>
  <c r="J72" i="350"/>
  <c r="I72" i="350"/>
  <c r="H72" i="350"/>
  <c r="N71" i="350"/>
  <c r="K71" i="350"/>
  <c r="J71" i="350"/>
  <c r="I71" i="350"/>
  <c r="H71" i="350"/>
  <c r="N70" i="350"/>
  <c r="K70" i="350" s="1"/>
  <c r="J70" i="350"/>
  <c r="I70" i="350"/>
  <c r="H70" i="350"/>
  <c r="N69" i="350"/>
  <c r="K69" i="350"/>
  <c r="J69" i="350"/>
  <c r="I69" i="350"/>
  <c r="H69" i="350"/>
  <c r="N68" i="350"/>
  <c r="K68" i="350"/>
  <c r="J68" i="350"/>
  <c r="I68" i="350"/>
  <c r="H68" i="350"/>
  <c r="N67" i="350"/>
  <c r="K67" i="350"/>
  <c r="J67" i="350"/>
  <c r="I67" i="350"/>
  <c r="H67" i="350"/>
  <c r="N66" i="350"/>
  <c r="K66" i="350" s="1"/>
  <c r="J66" i="350"/>
  <c r="I66" i="350"/>
  <c r="H66" i="350"/>
  <c r="N65" i="350"/>
  <c r="K65" i="350"/>
  <c r="J65" i="350"/>
  <c r="I65" i="350"/>
  <c r="H65" i="350"/>
  <c r="N64" i="350"/>
  <c r="K64" i="350"/>
  <c r="J64" i="350"/>
  <c r="I64" i="350"/>
  <c r="H64" i="350"/>
  <c r="N63" i="350"/>
  <c r="K63" i="350"/>
  <c r="J63" i="350"/>
  <c r="I63" i="350"/>
  <c r="H63" i="350"/>
  <c r="N62" i="350"/>
  <c r="K62" i="350" s="1"/>
  <c r="J62" i="350"/>
  <c r="I62" i="350"/>
  <c r="H62" i="350"/>
  <c r="N61" i="350"/>
  <c r="K61" i="350"/>
  <c r="J61" i="350"/>
  <c r="I61" i="350"/>
  <c r="H61" i="350"/>
  <c r="N60" i="350"/>
  <c r="K60" i="350"/>
  <c r="J60" i="350"/>
  <c r="I60" i="350"/>
  <c r="H60" i="350"/>
  <c r="N59" i="350"/>
  <c r="K59" i="350"/>
  <c r="J59" i="350"/>
  <c r="I59" i="350"/>
  <c r="H59" i="350"/>
  <c r="N58" i="350"/>
  <c r="K58" i="350" s="1"/>
  <c r="J58" i="350"/>
  <c r="I58" i="350"/>
  <c r="H58" i="350"/>
  <c r="N57" i="350"/>
  <c r="K57" i="350"/>
  <c r="J57" i="350"/>
  <c r="I57" i="350"/>
  <c r="H57" i="350"/>
  <c r="N56" i="350"/>
  <c r="K56" i="350"/>
  <c r="J56" i="350"/>
  <c r="I56" i="350"/>
  <c r="H56" i="350"/>
  <c r="N55" i="350"/>
  <c r="K55" i="350"/>
  <c r="J55" i="350"/>
  <c r="I55" i="350"/>
  <c r="H55" i="350"/>
  <c r="N54" i="350"/>
  <c r="K54" i="350" s="1"/>
  <c r="J54" i="350"/>
  <c r="I54" i="350"/>
  <c r="H54" i="350"/>
  <c r="N53" i="350"/>
  <c r="K53" i="350"/>
  <c r="J53" i="350"/>
  <c r="I53" i="350"/>
  <c r="H53" i="350"/>
  <c r="N52" i="350"/>
  <c r="K52" i="350"/>
  <c r="J52" i="350"/>
  <c r="I52" i="350"/>
  <c r="H52" i="350"/>
  <c r="N51" i="350"/>
  <c r="K51" i="350"/>
  <c r="J51" i="350"/>
  <c r="I51" i="350"/>
  <c r="H51" i="350"/>
  <c r="N50" i="350"/>
  <c r="K50" i="350" s="1"/>
  <c r="J50" i="350"/>
  <c r="I50" i="350"/>
  <c r="H50" i="350"/>
  <c r="N49" i="350"/>
  <c r="K49" i="350"/>
  <c r="J49" i="350"/>
  <c r="I49" i="350"/>
  <c r="H49" i="350"/>
  <c r="N48" i="350"/>
  <c r="K48" i="350"/>
  <c r="J48" i="350"/>
  <c r="I48" i="350"/>
  <c r="H48" i="350"/>
  <c r="N47" i="350"/>
  <c r="K47" i="350"/>
  <c r="J47" i="350"/>
  <c r="I47" i="350"/>
  <c r="H47" i="350"/>
  <c r="N46" i="350"/>
  <c r="K46" i="350" s="1"/>
  <c r="J46" i="350"/>
  <c r="I46" i="350"/>
  <c r="H46" i="350"/>
  <c r="N45" i="350"/>
  <c r="K45" i="350"/>
  <c r="J45" i="350"/>
  <c r="I45" i="350"/>
  <c r="H45" i="350"/>
  <c r="N44" i="350"/>
  <c r="K44" i="350"/>
  <c r="J44" i="350"/>
  <c r="I44" i="350"/>
  <c r="H44" i="350"/>
  <c r="N43" i="350"/>
  <c r="K43" i="350"/>
  <c r="J43" i="350"/>
  <c r="I43" i="350"/>
  <c r="H43" i="350"/>
  <c r="N42" i="350"/>
  <c r="K42" i="350" s="1"/>
  <c r="J42" i="350"/>
  <c r="I42" i="350"/>
  <c r="H42" i="350"/>
  <c r="N41" i="350"/>
  <c r="K41" i="350"/>
  <c r="J41" i="350"/>
  <c r="I41" i="350"/>
  <c r="H41" i="350"/>
  <c r="N40" i="350"/>
  <c r="K40" i="350"/>
  <c r="J40" i="350"/>
  <c r="I40" i="350"/>
  <c r="H40" i="350"/>
  <c r="N39" i="350"/>
  <c r="K39" i="350"/>
  <c r="J39" i="350"/>
  <c r="I39" i="350"/>
  <c r="H39" i="350"/>
  <c r="N38" i="350"/>
  <c r="K38" i="350" s="1"/>
  <c r="J38" i="350"/>
  <c r="I38" i="350"/>
  <c r="H38" i="350"/>
  <c r="N37" i="350"/>
  <c r="K37" i="350"/>
  <c r="J37" i="350"/>
  <c r="I37" i="350"/>
  <c r="H37" i="350"/>
  <c r="N36" i="350"/>
  <c r="K36" i="350"/>
  <c r="J36" i="350"/>
  <c r="I36" i="350"/>
  <c r="H36" i="350"/>
  <c r="N35" i="350"/>
  <c r="K35" i="350"/>
  <c r="J35" i="350"/>
  <c r="I35" i="350"/>
  <c r="H35" i="350"/>
  <c r="N34" i="350"/>
  <c r="K34" i="350" s="1"/>
  <c r="J34" i="350"/>
  <c r="I34" i="350"/>
  <c r="H34" i="350"/>
  <c r="N33" i="350"/>
  <c r="K33" i="350"/>
  <c r="J33" i="350"/>
  <c r="I33" i="350"/>
  <c r="H33" i="350"/>
  <c r="N32" i="350"/>
  <c r="N31" i="350"/>
  <c r="N30" i="350"/>
  <c r="G5" i="350"/>
  <c r="D5" i="350"/>
  <c r="C5" i="350"/>
  <c r="R47" i="349"/>
  <c r="E41" i="349" s="1"/>
  <c r="F36" i="349"/>
  <c r="C36" i="349"/>
  <c r="B30" i="349"/>
  <c r="D27" i="349"/>
  <c r="L17" i="349"/>
  <c r="H27" i="349"/>
  <c r="D17" i="349"/>
  <c r="C17" i="349"/>
  <c r="L15" i="349"/>
  <c r="F27" i="349"/>
  <c r="D15" i="349"/>
  <c r="C15" i="349"/>
  <c r="L13" i="349"/>
  <c r="B28" i="349"/>
  <c r="D13" i="349"/>
  <c r="C13" i="349"/>
  <c r="L11" i="349"/>
  <c r="B25" i="349"/>
  <c r="D11" i="349"/>
  <c r="C11" i="349"/>
  <c r="L9" i="349"/>
  <c r="F22" i="349"/>
  <c r="D9" i="349"/>
  <c r="C9" i="349"/>
  <c r="L7" i="349"/>
  <c r="D22" i="349"/>
  <c r="D7" i="349"/>
  <c r="C7" i="349"/>
  <c r="Y5" i="349"/>
  <c r="AK1" i="349" s="1"/>
  <c r="L4" i="349"/>
  <c r="K47" i="349" s="1"/>
  <c r="E4" i="349"/>
  <c r="Y3" i="349"/>
  <c r="AI1" i="349"/>
  <c r="AH1" i="349"/>
  <c r="AE1" i="349"/>
  <c r="AD1" i="349"/>
  <c r="N122" i="348"/>
  <c r="K122" i="348" s="1"/>
  <c r="J122" i="348"/>
  <c r="I122" i="348"/>
  <c r="H122" i="348"/>
  <c r="N121" i="348"/>
  <c r="K121" i="348"/>
  <c r="J121" i="348"/>
  <c r="I121" i="348"/>
  <c r="H121" i="348"/>
  <c r="N120" i="348"/>
  <c r="K120" i="348"/>
  <c r="J120" i="348"/>
  <c r="I120" i="348"/>
  <c r="H120" i="348"/>
  <c r="N119" i="348"/>
  <c r="K119" i="348" s="1"/>
  <c r="J119" i="348"/>
  <c r="I119" i="348"/>
  <c r="H119" i="348"/>
  <c r="N118" i="348"/>
  <c r="K118" i="348" s="1"/>
  <c r="J118" i="348"/>
  <c r="I118" i="348"/>
  <c r="H118" i="348"/>
  <c r="N117" i="348"/>
  <c r="K117" i="348"/>
  <c r="J117" i="348"/>
  <c r="I117" i="348"/>
  <c r="H117" i="348"/>
  <c r="N116" i="348"/>
  <c r="K116" i="348"/>
  <c r="J116" i="348"/>
  <c r="I116" i="348"/>
  <c r="H116" i="348"/>
  <c r="N115" i="348"/>
  <c r="K115" i="348" s="1"/>
  <c r="J115" i="348"/>
  <c r="I115" i="348"/>
  <c r="H115" i="348"/>
  <c r="N114" i="348"/>
  <c r="K114" i="348" s="1"/>
  <c r="J114" i="348"/>
  <c r="I114" i="348"/>
  <c r="H114" i="348"/>
  <c r="N113" i="348"/>
  <c r="K113" i="348"/>
  <c r="J113" i="348"/>
  <c r="I113" i="348"/>
  <c r="H113" i="348"/>
  <c r="N112" i="348"/>
  <c r="K112" i="348"/>
  <c r="J112" i="348"/>
  <c r="I112" i="348"/>
  <c r="H112" i="348"/>
  <c r="N111" i="348"/>
  <c r="K111" i="348" s="1"/>
  <c r="J111" i="348"/>
  <c r="I111" i="348"/>
  <c r="H111" i="348"/>
  <c r="N110" i="348"/>
  <c r="K110" i="348" s="1"/>
  <c r="J110" i="348"/>
  <c r="I110" i="348"/>
  <c r="H110" i="348"/>
  <c r="N109" i="348"/>
  <c r="K109" i="348"/>
  <c r="J109" i="348"/>
  <c r="I109" i="348"/>
  <c r="H109" i="348"/>
  <c r="N108" i="348"/>
  <c r="K108" i="348"/>
  <c r="J108" i="348"/>
  <c r="I108" i="348"/>
  <c r="H108" i="348"/>
  <c r="N107" i="348"/>
  <c r="K107" i="348" s="1"/>
  <c r="J107" i="348"/>
  <c r="I107" i="348"/>
  <c r="H107" i="348"/>
  <c r="N106" i="348"/>
  <c r="K106" i="348" s="1"/>
  <c r="J106" i="348"/>
  <c r="I106" i="348"/>
  <c r="H106" i="348"/>
  <c r="N105" i="348"/>
  <c r="K105" i="348"/>
  <c r="J105" i="348"/>
  <c r="I105" i="348"/>
  <c r="H105" i="348"/>
  <c r="N104" i="348"/>
  <c r="K104" i="348"/>
  <c r="J104" i="348"/>
  <c r="I104" i="348"/>
  <c r="H104" i="348"/>
  <c r="N103" i="348"/>
  <c r="K103" i="348" s="1"/>
  <c r="J103" i="348"/>
  <c r="I103" i="348"/>
  <c r="H103" i="348"/>
  <c r="N102" i="348"/>
  <c r="K102" i="348" s="1"/>
  <c r="J102" i="348"/>
  <c r="I102" i="348"/>
  <c r="H102" i="348"/>
  <c r="N101" i="348"/>
  <c r="K101" i="348"/>
  <c r="J101" i="348"/>
  <c r="I101" i="348"/>
  <c r="H101" i="348"/>
  <c r="N100" i="348"/>
  <c r="K100" i="348"/>
  <c r="J100" i="348"/>
  <c r="I100" i="348"/>
  <c r="H100" i="348"/>
  <c r="N99" i="348"/>
  <c r="K99" i="348" s="1"/>
  <c r="J99" i="348"/>
  <c r="I99" i="348"/>
  <c r="H99" i="348"/>
  <c r="N98" i="348"/>
  <c r="K98" i="348" s="1"/>
  <c r="J98" i="348"/>
  <c r="I98" i="348"/>
  <c r="H98" i="348"/>
  <c r="N97" i="348"/>
  <c r="K97" i="348"/>
  <c r="J97" i="348"/>
  <c r="I97" i="348"/>
  <c r="H97" i="348"/>
  <c r="N96" i="348"/>
  <c r="K96" i="348"/>
  <c r="J96" i="348"/>
  <c r="I96" i="348"/>
  <c r="H96" i="348"/>
  <c r="N95" i="348"/>
  <c r="K95" i="348" s="1"/>
  <c r="J95" i="348"/>
  <c r="I95" i="348"/>
  <c r="H95" i="348"/>
  <c r="N94" i="348"/>
  <c r="K94" i="348" s="1"/>
  <c r="J94" i="348"/>
  <c r="I94" i="348"/>
  <c r="H94" i="348"/>
  <c r="N93" i="348"/>
  <c r="K93" i="348"/>
  <c r="J93" i="348"/>
  <c r="I93" i="348"/>
  <c r="H93" i="348"/>
  <c r="N92" i="348"/>
  <c r="K92" i="348"/>
  <c r="J92" i="348"/>
  <c r="I92" i="348"/>
  <c r="H92" i="348"/>
  <c r="N91" i="348"/>
  <c r="K91" i="348" s="1"/>
  <c r="J91" i="348"/>
  <c r="I91" i="348"/>
  <c r="H91" i="348"/>
  <c r="N90" i="348"/>
  <c r="K90" i="348" s="1"/>
  <c r="J90" i="348"/>
  <c r="I90" i="348"/>
  <c r="H90" i="348"/>
  <c r="N89" i="348"/>
  <c r="K89" i="348"/>
  <c r="J89" i="348"/>
  <c r="I89" i="348"/>
  <c r="H89" i="348"/>
  <c r="N88" i="348"/>
  <c r="K88" i="348"/>
  <c r="J88" i="348"/>
  <c r="I88" i="348"/>
  <c r="H88" i="348"/>
  <c r="N87" i="348"/>
  <c r="K87" i="348" s="1"/>
  <c r="J87" i="348"/>
  <c r="I87" i="348"/>
  <c r="H87" i="348"/>
  <c r="N86" i="348"/>
  <c r="K86" i="348" s="1"/>
  <c r="J86" i="348"/>
  <c r="I86" i="348"/>
  <c r="H86" i="348"/>
  <c r="N85" i="348"/>
  <c r="K85" i="348"/>
  <c r="J85" i="348"/>
  <c r="I85" i="348"/>
  <c r="H85" i="348"/>
  <c r="N84" i="348"/>
  <c r="K84" i="348"/>
  <c r="J84" i="348"/>
  <c r="I84" i="348"/>
  <c r="H84" i="348"/>
  <c r="N83" i="348"/>
  <c r="K83" i="348" s="1"/>
  <c r="J83" i="348"/>
  <c r="I83" i="348"/>
  <c r="H83" i="348"/>
  <c r="N82" i="348"/>
  <c r="K82" i="348" s="1"/>
  <c r="J82" i="348"/>
  <c r="I82" i="348"/>
  <c r="H82" i="348"/>
  <c r="N81" i="348"/>
  <c r="K81" i="348"/>
  <c r="J81" i="348"/>
  <c r="I81" i="348"/>
  <c r="H81" i="348"/>
  <c r="N80" i="348"/>
  <c r="K80" i="348"/>
  <c r="J80" i="348"/>
  <c r="I80" i="348"/>
  <c r="H80" i="348"/>
  <c r="N79" i="348"/>
  <c r="K79" i="348" s="1"/>
  <c r="J79" i="348"/>
  <c r="I79" i="348"/>
  <c r="H79" i="348"/>
  <c r="N78" i="348"/>
  <c r="K78" i="348" s="1"/>
  <c r="J78" i="348"/>
  <c r="I78" i="348"/>
  <c r="H78" i="348"/>
  <c r="N77" i="348"/>
  <c r="K77" i="348"/>
  <c r="J77" i="348"/>
  <c r="I77" i="348"/>
  <c r="H77" i="348"/>
  <c r="N76" i="348"/>
  <c r="K76" i="348"/>
  <c r="J76" i="348"/>
  <c r="I76" i="348"/>
  <c r="H76" i="348"/>
  <c r="N75" i="348"/>
  <c r="K75" i="348" s="1"/>
  <c r="J75" i="348"/>
  <c r="I75" i="348"/>
  <c r="H75" i="348"/>
  <c r="N74" i="348"/>
  <c r="K74" i="348" s="1"/>
  <c r="J74" i="348"/>
  <c r="I74" i="348"/>
  <c r="H74" i="348"/>
  <c r="N73" i="348"/>
  <c r="K73" i="348"/>
  <c r="J73" i="348"/>
  <c r="I73" i="348"/>
  <c r="H73" i="348"/>
  <c r="N72" i="348"/>
  <c r="K72" i="348"/>
  <c r="J72" i="348"/>
  <c r="I72" i="348"/>
  <c r="H72" i="348"/>
  <c r="N71" i="348"/>
  <c r="K71" i="348" s="1"/>
  <c r="J71" i="348"/>
  <c r="I71" i="348"/>
  <c r="H71" i="348"/>
  <c r="N70" i="348"/>
  <c r="K70" i="348" s="1"/>
  <c r="J70" i="348"/>
  <c r="I70" i="348"/>
  <c r="H70" i="348"/>
  <c r="N69" i="348"/>
  <c r="K69" i="348"/>
  <c r="J69" i="348"/>
  <c r="I69" i="348"/>
  <c r="H69" i="348"/>
  <c r="N68" i="348"/>
  <c r="K68" i="348"/>
  <c r="J68" i="348"/>
  <c r="I68" i="348"/>
  <c r="H68" i="348"/>
  <c r="N67" i="348"/>
  <c r="K67" i="348" s="1"/>
  <c r="J67" i="348"/>
  <c r="I67" i="348"/>
  <c r="H67" i="348"/>
  <c r="N66" i="348"/>
  <c r="K66" i="348" s="1"/>
  <c r="J66" i="348"/>
  <c r="I66" i="348"/>
  <c r="H66" i="348"/>
  <c r="N65" i="348"/>
  <c r="K65" i="348"/>
  <c r="J65" i="348"/>
  <c r="I65" i="348"/>
  <c r="H65" i="348"/>
  <c r="N64" i="348"/>
  <c r="K64" i="348"/>
  <c r="J64" i="348"/>
  <c r="I64" i="348"/>
  <c r="H64" i="348"/>
  <c r="N63" i="348"/>
  <c r="K63" i="348" s="1"/>
  <c r="J63" i="348"/>
  <c r="I63" i="348"/>
  <c r="H63" i="348"/>
  <c r="N62" i="348"/>
  <c r="K62" i="348" s="1"/>
  <c r="J62" i="348"/>
  <c r="I62" i="348"/>
  <c r="H62" i="348"/>
  <c r="N61" i="348"/>
  <c r="K61" i="348"/>
  <c r="J61" i="348"/>
  <c r="I61" i="348"/>
  <c r="H61" i="348"/>
  <c r="N60" i="348"/>
  <c r="K60" i="348"/>
  <c r="J60" i="348"/>
  <c r="I60" i="348"/>
  <c r="H60" i="348"/>
  <c r="N59" i="348"/>
  <c r="K59" i="348" s="1"/>
  <c r="J59" i="348"/>
  <c r="I59" i="348"/>
  <c r="H59" i="348"/>
  <c r="N58" i="348"/>
  <c r="K58" i="348" s="1"/>
  <c r="J58" i="348"/>
  <c r="I58" i="348"/>
  <c r="H58" i="348"/>
  <c r="N57" i="348"/>
  <c r="K57" i="348"/>
  <c r="J57" i="348"/>
  <c r="I57" i="348"/>
  <c r="H57" i="348"/>
  <c r="N56" i="348"/>
  <c r="K56" i="348"/>
  <c r="J56" i="348"/>
  <c r="I56" i="348"/>
  <c r="H56" i="348"/>
  <c r="N55" i="348"/>
  <c r="K55" i="348" s="1"/>
  <c r="J55" i="348"/>
  <c r="I55" i="348"/>
  <c r="H55" i="348"/>
  <c r="N54" i="348"/>
  <c r="K54" i="348" s="1"/>
  <c r="J54" i="348"/>
  <c r="I54" i="348"/>
  <c r="H54" i="348"/>
  <c r="N53" i="348"/>
  <c r="K53" i="348"/>
  <c r="J53" i="348"/>
  <c r="I53" i="348"/>
  <c r="H53" i="348"/>
  <c r="N52" i="348"/>
  <c r="K52" i="348"/>
  <c r="J52" i="348"/>
  <c r="I52" i="348"/>
  <c r="H52" i="348"/>
  <c r="N51" i="348"/>
  <c r="K51" i="348" s="1"/>
  <c r="J51" i="348"/>
  <c r="I51" i="348"/>
  <c r="H51" i="348"/>
  <c r="N50" i="348"/>
  <c r="K50" i="348" s="1"/>
  <c r="J50" i="348"/>
  <c r="I50" i="348"/>
  <c r="H50" i="348"/>
  <c r="N49" i="348"/>
  <c r="K49" i="348"/>
  <c r="J49" i="348"/>
  <c r="I49" i="348"/>
  <c r="H49" i="348"/>
  <c r="N48" i="348"/>
  <c r="K48" i="348"/>
  <c r="J48" i="348"/>
  <c r="I48" i="348"/>
  <c r="H48" i="348"/>
  <c r="N47" i="348"/>
  <c r="K47" i="348" s="1"/>
  <c r="J47" i="348"/>
  <c r="I47" i="348"/>
  <c r="H47" i="348"/>
  <c r="N46" i="348"/>
  <c r="K46" i="348" s="1"/>
  <c r="J46" i="348"/>
  <c r="I46" i="348"/>
  <c r="H46" i="348"/>
  <c r="N45" i="348"/>
  <c r="K45" i="348"/>
  <c r="J45" i="348"/>
  <c r="I45" i="348"/>
  <c r="H45" i="348"/>
  <c r="N44" i="348"/>
  <c r="K44" i="348"/>
  <c r="J44" i="348"/>
  <c r="I44" i="348"/>
  <c r="H44" i="348"/>
  <c r="N43" i="348"/>
  <c r="K43" i="348" s="1"/>
  <c r="J43" i="348"/>
  <c r="I43" i="348"/>
  <c r="H43" i="348"/>
  <c r="N42" i="348"/>
  <c r="K42" i="348" s="1"/>
  <c r="J42" i="348"/>
  <c r="I42" i="348"/>
  <c r="H42" i="348"/>
  <c r="N41" i="348"/>
  <c r="K41" i="348"/>
  <c r="J41" i="348"/>
  <c r="I41" i="348"/>
  <c r="H41" i="348"/>
  <c r="N40" i="348"/>
  <c r="K40" i="348"/>
  <c r="J40" i="348"/>
  <c r="I40" i="348"/>
  <c r="H40" i="348"/>
  <c r="N39" i="348"/>
  <c r="K39" i="348" s="1"/>
  <c r="J39" i="348"/>
  <c r="I39" i="348"/>
  <c r="H39" i="348"/>
  <c r="N38" i="348"/>
  <c r="K38" i="348" s="1"/>
  <c r="J38" i="348"/>
  <c r="I38" i="348"/>
  <c r="H38" i="348"/>
  <c r="N37" i="348"/>
  <c r="K37" i="348"/>
  <c r="J37" i="348"/>
  <c r="I37" i="348"/>
  <c r="H37" i="348"/>
  <c r="N36" i="348"/>
  <c r="K36" i="348"/>
  <c r="J36" i="348"/>
  <c r="I36" i="348"/>
  <c r="H36" i="348"/>
  <c r="N35" i="348"/>
  <c r="K35" i="348" s="1"/>
  <c r="J35" i="348"/>
  <c r="I35" i="348"/>
  <c r="H35" i="348"/>
  <c r="N34" i="348"/>
  <c r="K34" i="348" s="1"/>
  <c r="J34" i="348"/>
  <c r="I34" i="348"/>
  <c r="H34" i="348"/>
  <c r="N33" i="348"/>
  <c r="K33" i="348"/>
  <c r="J33" i="348"/>
  <c r="I33" i="348"/>
  <c r="H33" i="348"/>
  <c r="N32" i="348"/>
  <c r="N31" i="348"/>
  <c r="N30" i="348"/>
  <c r="G5" i="348"/>
  <c r="D5" i="348"/>
  <c r="C5" i="348"/>
  <c r="L11" i="347"/>
  <c r="I11" i="347"/>
  <c r="G11" i="347"/>
  <c r="E11" i="347"/>
  <c r="H18" i="347" s="1"/>
  <c r="D11" i="347"/>
  <c r="C11" i="347"/>
  <c r="L9" i="347"/>
  <c r="I9" i="347"/>
  <c r="G9" i="347"/>
  <c r="E9" i="347"/>
  <c r="F18" i="347" s="1"/>
  <c r="D9" i="347"/>
  <c r="C9" i="347"/>
  <c r="D18" i="347"/>
  <c r="D7" i="347"/>
  <c r="C7" i="347"/>
  <c r="Y5" i="347"/>
  <c r="AJ1" i="347" s="1"/>
  <c r="L4" i="347"/>
  <c r="K33" i="347" s="1"/>
  <c r="E4" i="347"/>
  <c r="Y3" i="347"/>
  <c r="AK1" i="347"/>
  <c r="AG1" i="347"/>
  <c r="AC1" i="347"/>
  <c r="D5" i="84"/>
  <c r="N30" i="84"/>
  <c r="H33" i="84"/>
  <c r="I33" i="84"/>
  <c r="J33" i="84"/>
  <c r="N31" i="84"/>
  <c r="N32" i="84"/>
  <c r="N33" i="84"/>
  <c r="K33" i="84" s="1"/>
  <c r="H34" i="84"/>
  <c r="I34" i="84"/>
  <c r="J34" i="84"/>
  <c r="N34" i="84"/>
  <c r="K34" i="84" s="1"/>
  <c r="H35" i="84"/>
  <c r="I35" i="84"/>
  <c r="J35" i="84"/>
  <c r="N35" i="84"/>
  <c r="K35" i="84" s="1"/>
  <c r="H36" i="84"/>
  <c r="I36" i="84"/>
  <c r="J36" i="84"/>
  <c r="N36" i="84"/>
  <c r="K36" i="84"/>
  <c r="H37" i="84"/>
  <c r="I37" i="84"/>
  <c r="J37" i="84"/>
  <c r="N37" i="84"/>
  <c r="K37" i="84" s="1"/>
  <c r="H38" i="84"/>
  <c r="I38" i="84"/>
  <c r="J38" i="84"/>
  <c r="N38" i="84"/>
  <c r="K38" i="84" s="1"/>
  <c r="H39" i="84"/>
  <c r="I39" i="84"/>
  <c r="J39" i="84"/>
  <c r="N39" i="84"/>
  <c r="K39" i="84" s="1"/>
  <c r="H40" i="84"/>
  <c r="I40" i="84"/>
  <c r="J40" i="84"/>
  <c r="N40" i="84"/>
  <c r="K40" i="84" s="1"/>
  <c r="H41" i="84"/>
  <c r="I41" i="84"/>
  <c r="J41" i="84"/>
  <c r="N41" i="84"/>
  <c r="K41" i="84" s="1"/>
  <c r="H42" i="84"/>
  <c r="I42" i="84"/>
  <c r="J42" i="84"/>
  <c r="N42" i="84"/>
  <c r="K42" i="84"/>
  <c r="H43" i="84"/>
  <c r="I43" i="84"/>
  <c r="J43" i="84"/>
  <c r="N43" i="84"/>
  <c r="K43" i="84" s="1"/>
  <c r="H44" i="84"/>
  <c r="I44" i="84"/>
  <c r="J44" i="84"/>
  <c r="N44" i="84"/>
  <c r="K44" i="84"/>
  <c r="H45" i="84"/>
  <c r="I45" i="84"/>
  <c r="J45" i="84"/>
  <c r="N45" i="84"/>
  <c r="K45" i="84" s="1"/>
  <c r="H46" i="84"/>
  <c r="I46" i="84"/>
  <c r="J46" i="84"/>
  <c r="N46" i="84"/>
  <c r="K46" i="84"/>
  <c r="H47" i="84"/>
  <c r="I47" i="84"/>
  <c r="J47" i="84"/>
  <c r="N47" i="84"/>
  <c r="K47" i="84" s="1"/>
  <c r="H48" i="84"/>
  <c r="I48" i="84"/>
  <c r="J48" i="84"/>
  <c r="N48" i="84"/>
  <c r="K48" i="84" s="1"/>
  <c r="H49" i="84"/>
  <c r="I49" i="84"/>
  <c r="J49" i="84"/>
  <c r="N49" i="84"/>
  <c r="K49" i="84" s="1"/>
  <c r="H50" i="84"/>
  <c r="I50" i="84"/>
  <c r="J50" i="84"/>
  <c r="N50" i="84"/>
  <c r="K50" i="84"/>
  <c r="H51" i="84"/>
  <c r="I51" i="84"/>
  <c r="J51" i="84"/>
  <c r="N51" i="84"/>
  <c r="K51" i="84" s="1"/>
  <c r="H52" i="84"/>
  <c r="I52" i="84"/>
  <c r="J52" i="84"/>
  <c r="N52" i="84"/>
  <c r="K52" i="84"/>
  <c r="H53" i="84"/>
  <c r="I53" i="84"/>
  <c r="J53" i="84"/>
  <c r="N53" i="84"/>
  <c r="K53" i="84" s="1"/>
  <c r="H54" i="84"/>
  <c r="I54" i="84"/>
  <c r="J54" i="84"/>
  <c r="N54" i="84"/>
  <c r="K54" i="84"/>
  <c r="H55" i="84"/>
  <c r="I55" i="84"/>
  <c r="J55" i="84"/>
  <c r="N55" i="84"/>
  <c r="K55" i="84" s="1"/>
  <c r="H56" i="84"/>
  <c r="I56" i="84"/>
  <c r="J56" i="84"/>
  <c r="N56" i="84"/>
  <c r="K56" i="84" s="1"/>
  <c r="H57" i="84"/>
  <c r="I57" i="84"/>
  <c r="J57" i="84"/>
  <c r="N57" i="84"/>
  <c r="K57" i="84" s="1"/>
  <c r="H58" i="84"/>
  <c r="I58" i="84"/>
  <c r="J58" i="84"/>
  <c r="N58" i="84"/>
  <c r="K58" i="84"/>
  <c r="H59" i="84"/>
  <c r="I59" i="84"/>
  <c r="J59" i="84"/>
  <c r="N59" i="84"/>
  <c r="K59" i="84" s="1"/>
  <c r="H60" i="84"/>
  <c r="I60" i="84"/>
  <c r="J60" i="84"/>
  <c r="N60" i="84"/>
  <c r="K60" i="84" s="1"/>
  <c r="H61" i="84"/>
  <c r="I61" i="84"/>
  <c r="J61" i="84"/>
  <c r="N61" i="84"/>
  <c r="K61" i="84" s="1"/>
  <c r="H62" i="84"/>
  <c r="I62" i="84"/>
  <c r="J62" i="84"/>
  <c r="N62" i="84"/>
  <c r="K62" i="84"/>
  <c r="H63" i="84"/>
  <c r="I63" i="84"/>
  <c r="J63" i="84"/>
  <c r="N63" i="84"/>
  <c r="K63" i="84" s="1"/>
  <c r="H64" i="84"/>
  <c r="I64" i="84"/>
  <c r="J64" i="84"/>
  <c r="N64" i="84"/>
  <c r="K64" i="84" s="1"/>
  <c r="H65" i="84"/>
  <c r="I65" i="84"/>
  <c r="J65" i="84"/>
  <c r="N65" i="84"/>
  <c r="K65" i="84" s="1"/>
  <c r="H66" i="84"/>
  <c r="I66" i="84"/>
  <c r="J66" i="84"/>
  <c r="N66" i="84"/>
  <c r="K66" i="84"/>
  <c r="H67" i="84"/>
  <c r="I67" i="84"/>
  <c r="J67" i="84"/>
  <c r="N67" i="84"/>
  <c r="K67" i="84" s="1"/>
  <c r="H68" i="84"/>
  <c r="I68" i="84"/>
  <c r="J68" i="84"/>
  <c r="N68" i="84"/>
  <c r="K68" i="84"/>
  <c r="H69" i="84"/>
  <c r="I69" i="84"/>
  <c r="J69" i="84"/>
  <c r="N69" i="84"/>
  <c r="K69" i="84" s="1"/>
  <c r="H70" i="84"/>
  <c r="I70" i="84"/>
  <c r="J70" i="84"/>
  <c r="N70" i="84"/>
  <c r="K70" i="84" s="1"/>
  <c r="H71" i="84"/>
  <c r="I71" i="84"/>
  <c r="J71" i="84"/>
  <c r="N71" i="84"/>
  <c r="K71" i="84" s="1"/>
  <c r="H72" i="84"/>
  <c r="I72" i="84"/>
  <c r="J72" i="84"/>
  <c r="N72" i="84"/>
  <c r="K72" i="84" s="1"/>
  <c r="H73" i="84"/>
  <c r="I73" i="84"/>
  <c r="J73" i="84"/>
  <c r="N73" i="84"/>
  <c r="K73" i="84" s="1"/>
  <c r="H74" i="84"/>
  <c r="I74" i="84"/>
  <c r="J74" i="84"/>
  <c r="N74" i="84"/>
  <c r="K74" i="84"/>
  <c r="H75" i="84"/>
  <c r="I75" i="84"/>
  <c r="J75" i="84"/>
  <c r="N75" i="84"/>
  <c r="K75" i="84" s="1"/>
  <c r="H76" i="84"/>
  <c r="I76" i="84"/>
  <c r="J76" i="84"/>
  <c r="N76" i="84"/>
  <c r="K76" i="84"/>
  <c r="H77" i="84"/>
  <c r="I77" i="84"/>
  <c r="J77" i="84"/>
  <c r="N77" i="84"/>
  <c r="K77" i="84" s="1"/>
  <c r="H78" i="84"/>
  <c r="I78" i="84"/>
  <c r="J78" i="84"/>
  <c r="N78" i="84"/>
  <c r="K78" i="84"/>
  <c r="H79" i="84"/>
  <c r="I79" i="84"/>
  <c r="J79" i="84"/>
  <c r="N79" i="84"/>
  <c r="K79" i="84" s="1"/>
  <c r="H80" i="84"/>
  <c r="I80" i="84"/>
  <c r="J80" i="84"/>
  <c r="N80" i="84"/>
  <c r="K80" i="84" s="1"/>
  <c r="H81" i="84"/>
  <c r="I81" i="84"/>
  <c r="J81" i="84"/>
  <c r="N81" i="84"/>
  <c r="K81" i="84" s="1"/>
  <c r="H82" i="84"/>
  <c r="I82" i="84"/>
  <c r="J82" i="84"/>
  <c r="N82" i="84"/>
  <c r="K82" i="84"/>
  <c r="H83" i="84"/>
  <c r="I83" i="84"/>
  <c r="J83" i="84"/>
  <c r="N83" i="84"/>
  <c r="K83" i="84" s="1"/>
  <c r="H84" i="84"/>
  <c r="I84" i="84"/>
  <c r="J84" i="84"/>
  <c r="N84" i="84"/>
  <c r="K84" i="84"/>
  <c r="H85" i="84"/>
  <c r="I85" i="84"/>
  <c r="J85" i="84"/>
  <c r="N85" i="84"/>
  <c r="K85" i="84" s="1"/>
  <c r="H86" i="84"/>
  <c r="I86" i="84"/>
  <c r="J86" i="84"/>
  <c r="N86" i="84"/>
  <c r="K86" i="84"/>
  <c r="H87" i="84"/>
  <c r="I87" i="84"/>
  <c r="J87" i="84"/>
  <c r="N87" i="84"/>
  <c r="K87" i="84" s="1"/>
  <c r="H88" i="84"/>
  <c r="I88" i="84"/>
  <c r="J88" i="84"/>
  <c r="N88" i="84"/>
  <c r="K88" i="84" s="1"/>
  <c r="H89" i="84"/>
  <c r="I89" i="84"/>
  <c r="J89" i="84"/>
  <c r="N89" i="84"/>
  <c r="K89" i="84" s="1"/>
  <c r="H90" i="84"/>
  <c r="I90" i="84"/>
  <c r="J90" i="84"/>
  <c r="N90" i="84"/>
  <c r="K90" i="84"/>
  <c r="H91" i="84"/>
  <c r="I91" i="84"/>
  <c r="J91" i="84"/>
  <c r="N91" i="84"/>
  <c r="K91" i="84" s="1"/>
  <c r="H92" i="84"/>
  <c r="I92" i="84"/>
  <c r="J92" i="84"/>
  <c r="N92" i="84"/>
  <c r="K92" i="84" s="1"/>
  <c r="H93" i="84"/>
  <c r="I93" i="84"/>
  <c r="J93" i="84"/>
  <c r="N93" i="84"/>
  <c r="K93" i="84" s="1"/>
  <c r="H94" i="84"/>
  <c r="I94" i="84"/>
  <c r="J94" i="84"/>
  <c r="N94" i="84"/>
  <c r="K94" i="84"/>
  <c r="H95" i="84"/>
  <c r="I95" i="84"/>
  <c r="J95" i="84"/>
  <c r="N95" i="84"/>
  <c r="K95" i="84" s="1"/>
  <c r="H96" i="84"/>
  <c r="I96" i="84"/>
  <c r="J96" i="84"/>
  <c r="N96" i="84"/>
  <c r="K96" i="84" s="1"/>
  <c r="H97" i="84"/>
  <c r="I97" i="84"/>
  <c r="J97" i="84"/>
  <c r="N97" i="84"/>
  <c r="K97" i="84" s="1"/>
  <c r="H98" i="84"/>
  <c r="I98" i="84"/>
  <c r="J98" i="84"/>
  <c r="N98" i="84"/>
  <c r="K98" i="84"/>
  <c r="H99" i="84"/>
  <c r="I99" i="84"/>
  <c r="J99" i="84"/>
  <c r="N99" i="84"/>
  <c r="K99" i="84" s="1"/>
  <c r="H100" i="84"/>
  <c r="I100" i="84"/>
  <c r="J100" i="84"/>
  <c r="N100" i="84"/>
  <c r="K100" i="84"/>
  <c r="H101" i="84"/>
  <c r="I101" i="84"/>
  <c r="J101" i="84"/>
  <c r="N101" i="84"/>
  <c r="K101" i="84" s="1"/>
  <c r="H102" i="84"/>
  <c r="I102" i="84"/>
  <c r="J102" i="84"/>
  <c r="N102" i="84"/>
  <c r="K102" i="84" s="1"/>
  <c r="H103" i="84"/>
  <c r="I103" i="84"/>
  <c r="J103" i="84"/>
  <c r="N103" i="84"/>
  <c r="K103" i="84" s="1"/>
  <c r="H104" i="84"/>
  <c r="I104" i="84"/>
  <c r="J104" i="84"/>
  <c r="N104" i="84"/>
  <c r="K104" i="84" s="1"/>
  <c r="H105" i="84"/>
  <c r="I105" i="84"/>
  <c r="J105" i="84"/>
  <c r="N105" i="84"/>
  <c r="K105" i="84" s="1"/>
  <c r="H106" i="84"/>
  <c r="I106" i="84"/>
  <c r="J106" i="84"/>
  <c r="N106" i="84"/>
  <c r="K106" i="84"/>
  <c r="H107" i="84"/>
  <c r="I107" i="84"/>
  <c r="J107" i="84"/>
  <c r="N107" i="84"/>
  <c r="K107" i="84" s="1"/>
  <c r="H108" i="84"/>
  <c r="I108" i="84"/>
  <c r="J108" i="84"/>
  <c r="N108" i="84"/>
  <c r="K108" i="84"/>
  <c r="H109" i="84"/>
  <c r="I109" i="84"/>
  <c r="J109" i="84"/>
  <c r="N109" i="84"/>
  <c r="K109" i="84" s="1"/>
  <c r="H110" i="84"/>
  <c r="I110" i="84"/>
  <c r="J110" i="84"/>
  <c r="N110" i="84"/>
  <c r="K110" i="84"/>
  <c r="H111" i="84"/>
  <c r="I111" i="84"/>
  <c r="J111" i="84"/>
  <c r="N111" i="84"/>
  <c r="K111" i="84" s="1"/>
  <c r="H112" i="84"/>
  <c r="I112" i="84"/>
  <c r="J112" i="84"/>
  <c r="N112" i="84"/>
  <c r="K112" i="84" s="1"/>
  <c r="H113" i="84"/>
  <c r="I113" i="84"/>
  <c r="J113" i="84"/>
  <c r="N113" i="84"/>
  <c r="K113" i="84" s="1"/>
  <c r="H114" i="84"/>
  <c r="I114" i="84"/>
  <c r="J114" i="84"/>
  <c r="N114" i="84"/>
  <c r="K114" i="84"/>
  <c r="H115" i="84"/>
  <c r="I115" i="84"/>
  <c r="J115" i="84"/>
  <c r="N115" i="84"/>
  <c r="K115" i="84" s="1"/>
  <c r="H116" i="84"/>
  <c r="I116" i="84"/>
  <c r="J116" i="84"/>
  <c r="N116" i="84"/>
  <c r="K116" i="84"/>
  <c r="H117" i="84"/>
  <c r="I117" i="84"/>
  <c r="J117" i="84"/>
  <c r="N117" i="84"/>
  <c r="K117" i="84" s="1"/>
  <c r="H118" i="84"/>
  <c r="I118" i="84"/>
  <c r="J118" i="84"/>
  <c r="N118" i="84"/>
  <c r="K118" i="84"/>
  <c r="H119" i="84"/>
  <c r="I119" i="84"/>
  <c r="J119" i="84"/>
  <c r="N119" i="84"/>
  <c r="K119" i="84" s="1"/>
  <c r="H120" i="84"/>
  <c r="I120" i="84"/>
  <c r="J120" i="84"/>
  <c r="N120" i="84"/>
  <c r="K120" i="84" s="1"/>
  <c r="H121" i="84"/>
  <c r="I121" i="84"/>
  <c r="J121" i="84"/>
  <c r="N121" i="84"/>
  <c r="K121" i="84" s="1"/>
  <c r="H122" i="84"/>
  <c r="I122" i="84"/>
  <c r="J122" i="84"/>
  <c r="N122" i="84"/>
  <c r="K122" i="84"/>
  <c r="G5" i="84"/>
  <c r="C5" i="84"/>
  <c r="AD1" i="378" l="1"/>
  <c r="F73" i="367"/>
  <c r="E40" i="349"/>
  <c r="F78" i="367"/>
  <c r="E42" i="375"/>
  <c r="F74" i="367"/>
  <c r="F51" i="363"/>
  <c r="F77" i="367"/>
  <c r="AE1" i="347"/>
  <c r="AI1" i="347"/>
  <c r="AD1" i="347"/>
  <c r="AH1" i="347"/>
  <c r="AB1" i="347"/>
  <c r="L7" i="347" s="1"/>
  <c r="AF1" i="347"/>
  <c r="AI1" i="373"/>
  <c r="AJ1" i="369"/>
  <c r="AF1" i="360"/>
  <c r="AK1" i="360"/>
  <c r="AH1" i="360"/>
  <c r="AI1" i="360"/>
  <c r="AB1" i="356"/>
  <c r="AG1" i="356"/>
  <c r="AC1" i="356"/>
  <c r="AI1" i="356"/>
  <c r="AJ1" i="358"/>
  <c r="AK1" i="351"/>
  <c r="AD1" i="375"/>
  <c r="AH1" i="375"/>
  <c r="D22" i="375"/>
  <c r="AB1" i="375"/>
  <c r="AF1" i="375"/>
  <c r="AJ1" i="375"/>
  <c r="H22" i="375"/>
  <c r="D27" i="375"/>
  <c r="AE1" i="375"/>
  <c r="J27" i="375"/>
  <c r="AC1" i="375"/>
  <c r="AG1" i="375"/>
  <c r="F27" i="375"/>
  <c r="AC1" i="373"/>
  <c r="AG1" i="373"/>
  <c r="AK1" i="373"/>
  <c r="AD1" i="373"/>
  <c r="AH1" i="373"/>
  <c r="D18" i="373"/>
  <c r="L18" i="373"/>
  <c r="AE1" i="373"/>
  <c r="AB1" i="373"/>
  <c r="AF1" i="373"/>
  <c r="O6" i="371"/>
  <c r="AC1" i="371"/>
  <c r="AG1" i="371"/>
  <c r="F6" i="371"/>
  <c r="AD1" i="371"/>
  <c r="AH1" i="371"/>
  <c r="K6" i="371"/>
  <c r="F39" i="371"/>
  <c r="AD1" i="369"/>
  <c r="AC1" i="369"/>
  <c r="AG1" i="369"/>
  <c r="AK1" i="369"/>
  <c r="AH1" i="369"/>
  <c r="AE1" i="369"/>
  <c r="AI1" i="369"/>
  <c r="AB1" i="369"/>
  <c r="AF1" i="369"/>
  <c r="F75" i="367"/>
  <c r="F79" i="367"/>
  <c r="O6" i="367"/>
  <c r="F72" i="367"/>
  <c r="AD1" i="365"/>
  <c r="AB1" i="365"/>
  <c r="L7" i="365" s="1"/>
  <c r="AF1" i="365"/>
  <c r="AJ1" i="365"/>
  <c r="AC1" i="365"/>
  <c r="AG1" i="365"/>
  <c r="AK1" i="365"/>
  <c r="B20" i="365"/>
  <c r="B21" i="365"/>
  <c r="AH1" i="365"/>
  <c r="AE1" i="365"/>
  <c r="AC1" i="363"/>
  <c r="AG1" i="363"/>
  <c r="F6" i="363"/>
  <c r="Q6" i="363"/>
  <c r="F52" i="363"/>
  <c r="AD1" i="363"/>
  <c r="AH1" i="363"/>
  <c r="K6" i="363"/>
  <c r="F53" i="363"/>
  <c r="M6" i="363"/>
  <c r="AD1" i="360"/>
  <c r="AD1" i="354"/>
  <c r="AB1" i="354"/>
  <c r="AF1" i="354"/>
  <c r="AJ1" i="354"/>
  <c r="AC1" i="354"/>
  <c r="AG1" i="354"/>
  <c r="AK1" i="354"/>
  <c r="AH1" i="354"/>
  <c r="AE1" i="354"/>
  <c r="AD1" i="356"/>
  <c r="AE1" i="358"/>
  <c r="AC1" i="358"/>
  <c r="AG1" i="358"/>
  <c r="AK1" i="358"/>
  <c r="B21" i="358"/>
  <c r="D18" i="358"/>
  <c r="L18" i="358"/>
  <c r="F18" i="358"/>
  <c r="AD1" i="358"/>
  <c r="AH1" i="358"/>
  <c r="AI1" i="358"/>
  <c r="AB1" i="358"/>
  <c r="AF1" i="358"/>
  <c r="H18" i="353"/>
  <c r="J18" i="353"/>
  <c r="D18" i="353"/>
  <c r="AE1" i="351"/>
  <c r="AD1" i="351"/>
  <c r="AH1" i="351"/>
  <c r="B20" i="351"/>
  <c r="AB1" i="351"/>
  <c r="L7" i="351" s="1"/>
  <c r="AF1" i="351"/>
  <c r="AJ1" i="351"/>
  <c r="B21" i="351"/>
  <c r="AI1" i="351"/>
  <c r="AC1" i="351"/>
  <c r="AG1" i="351"/>
  <c r="H22" i="349"/>
  <c r="B29" i="349"/>
  <c r="B23" i="349"/>
  <c r="AB1" i="349"/>
  <c r="AF1" i="349"/>
  <c r="AJ1" i="349"/>
  <c r="B24" i="349"/>
  <c r="AC1" i="349"/>
  <c r="AG1" i="349"/>
  <c r="B19" i="347"/>
  <c r="B20" i="347"/>
  <c r="B21" i="3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00000000-0006-0000-0200-000001000000}">
      <text>
        <r>
          <rPr>
            <b/>
            <sz val="8"/>
            <color indexed="8"/>
            <rFont val="Tahoma"/>
            <family val="2"/>
          </rPr>
          <t>A játékos végső elfogadási státusza:
QA= Direkt elfogadva
WC=Szabad kártyás
Üres=nincs a táblában</t>
        </r>
      </text>
    </comment>
    <comment ref="O6" authorId="0" shapeId="0" xr:uid="{00000000-0006-0000-0200-000002000000}">
      <text>
        <r>
          <rPr>
            <b/>
            <sz val="8"/>
            <color indexed="8"/>
            <rFont val="Tahoma"/>
            <family val="2"/>
            <charset val="238"/>
          </rPr>
          <t>Amikor kész a kiemelési lista töltsd ki a kiemeléseket 1,2,3,4,…
A ki nem emelteknél hagyd üresen!</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7179002B-4530-4CDA-88E1-806CBB5ED74D}">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F43AE722-55FD-4808-B9F5-BF6CCD3EF85C}">
      <text>
        <r>
          <rPr>
            <b/>
            <sz val="8"/>
            <color indexed="8"/>
            <rFont val="Tahoma"/>
            <family val="2"/>
          </rPr>
          <t>A játékos végső elfogadási státusza:
QA= Direkt elfogadva
WC=Szabad kártyás
Üres=nincs a táblában</t>
        </r>
      </text>
    </comment>
    <comment ref="O6" authorId="0" shapeId="0" xr:uid="{72245734-D36D-41B6-9AAE-9C2B3436AB9F}">
      <text>
        <r>
          <rPr>
            <b/>
            <sz val="8"/>
            <color indexed="8"/>
            <rFont val="Tahoma"/>
            <family val="2"/>
            <charset val="238"/>
          </rPr>
          <t>Amikor kész a kiemelési lista töltsd ki a kiemeléseket 1,2,3,4,…
A ki nem emelteknél hagyd üresen!</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F0851CCD-420D-4ED8-AD88-44725CBFEA48}">
      <text>
        <r>
          <rPr>
            <b/>
            <sz val="8"/>
            <color indexed="8"/>
            <rFont val="Tahoma"/>
            <family val="2"/>
          </rPr>
          <t>A játékos végső elfogadási státusza:
QA= Direkt elfogadva
WC=Szabad kártyás
Üres=nincs a táblában</t>
        </r>
      </text>
    </comment>
    <comment ref="O6" authorId="0" shapeId="0" xr:uid="{9A2B807D-00EF-4161-961B-E6DD1177D66D}">
      <text>
        <r>
          <rPr>
            <b/>
            <sz val="8"/>
            <color indexed="8"/>
            <rFont val="Tahoma"/>
            <family val="2"/>
            <charset val="238"/>
          </rPr>
          <t>Amikor kész a kiemelési lista töltsd ki a kiemeléseket 1,2,3,4,…
A ki nem emelteknél hagyd üresen!</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C3090E82-4950-4475-AFBA-DA401BAE627B}">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D699D1C4-08A1-4115-9C07-1107117413F9}">
      <text>
        <r>
          <rPr>
            <b/>
            <sz val="8"/>
            <color indexed="8"/>
            <rFont val="Tahoma"/>
            <family val="2"/>
          </rPr>
          <t>A játékos végső elfogadási státusza:
QA= Direkt elfogadva
WC=Szabad kártyás
Üres=nincs a táblában</t>
        </r>
      </text>
    </comment>
    <comment ref="O6" authorId="0" shapeId="0" xr:uid="{76D58036-FCF5-424A-9A14-7AC9160D8DA5}">
      <text>
        <r>
          <rPr>
            <b/>
            <sz val="8"/>
            <color indexed="8"/>
            <rFont val="Tahoma"/>
            <family val="2"/>
            <charset val="238"/>
          </rPr>
          <t>Amikor kész a kiemelési lista töltsd ki a kiemeléseket 1,2,3,4,…
A ki nem emelteknél hagyd üresen!</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4E6FBF4A-8885-419F-9D94-F750D6B3BAC5}">
      <text>
        <r>
          <rPr>
            <b/>
            <sz val="8"/>
            <color indexed="8"/>
            <rFont val="Tahoma"/>
            <family val="2"/>
          </rPr>
          <t>A játékos végső elfogadási státusza:
QA= Direkt elfogadva
WC=Szabad kártyás
Üres=nincs a táblában</t>
        </r>
      </text>
    </comment>
    <comment ref="O6" authorId="0" shapeId="0" xr:uid="{3167711E-1F89-4BF2-AE49-A5F6016782C9}">
      <text>
        <r>
          <rPr>
            <b/>
            <sz val="8"/>
            <color indexed="8"/>
            <rFont val="Tahoma"/>
            <family val="2"/>
            <charset val="238"/>
          </rPr>
          <t>Amikor kész a kiemelési lista töltsd ki a kiemeléseket 1,2,3,4,…
A ki nem emelteknél hagyd üresen!</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67D3E64D-EC74-4BC5-ABF5-3834003A823E}">
      <text>
        <r>
          <rPr>
            <b/>
            <sz val="8"/>
            <color indexed="8"/>
            <rFont val="Tahoma"/>
            <family val="2"/>
            <charset val="238"/>
          </rPr>
          <t>Táblakészítés előtt:
Főtábla élőkészitésnél
- kitöltötted a DA, WC, LL, SE, Q-kat?
- kitöltötted a kiemeléseket?
Ha igen: csinálhatod a táblát.
Ha nem: menj vissza és töltsd ki!</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80487C8D-64F5-48A8-8333-A020DC777E94}">
      <text>
        <r>
          <rPr>
            <b/>
            <sz val="8"/>
            <color indexed="8"/>
            <rFont val="Tahoma"/>
            <family val="2"/>
          </rPr>
          <t>A játékos végső elfogadási státusza:
QA= Direkt elfogadva
WC=Szabad kártyás
Üres=nincs a táblában</t>
        </r>
      </text>
    </comment>
    <comment ref="O6" authorId="0" shapeId="0" xr:uid="{120CD698-3186-4561-868F-C83DE2BB9BAD}">
      <text>
        <r>
          <rPr>
            <b/>
            <sz val="8"/>
            <color indexed="8"/>
            <rFont val="Tahoma"/>
            <family val="2"/>
            <charset val="238"/>
          </rPr>
          <t>Amikor kész a kiemelési lista töltsd ki a kiemeléseket 1,2,3,4,…
A ki nem emelteknél hagyd üresen!</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E135EB16-5255-4C8A-BA05-7F357DAD7B84}">
      <text>
        <r>
          <rPr>
            <b/>
            <sz val="8"/>
            <color indexed="8"/>
            <rFont val="Tahoma"/>
            <family val="2"/>
          </rPr>
          <t>A játékos végső elfogadási státusza:
QA= Direkt elfogadva
WC=Szabad kártyás
Üres=nincs a táblában</t>
        </r>
      </text>
    </comment>
    <comment ref="O6" authorId="0" shapeId="0" xr:uid="{71CCBC8F-02D7-473E-BEA4-46234BE193DB}">
      <text>
        <r>
          <rPr>
            <b/>
            <sz val="8"/>
            <color indexed="8"/>
            <rFont val="Tahoma"/>
            <family val="2"/>
            <charset val="238"/>
          </rPr>
          <t>Amikor kész a kiemelési lista töltsd ki a kiemeléseket 1,2,3,4,…
A ki nem emelteknél hagyd üresen!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66C6699B-66BB-4DC0-AF33-64C9D7081E2E}">
      <text>
        <r>
          <rPr>
            <b/>
            <sz val="8"/>
            <color rgb="FF000000"/>
            <rFont val="Tahoma"/>
            <family val="2"/>
            <charset val="238"/>
          </rPr>
          <t xml:space="preserve">Táblakészítés előtt:
</t>
        </r>
        <r>
          <rPr>
            <b/>
            <sz val="8"/>
            <color rgb="FF000000"/>
            <rFont val="Tahoma"/>
            <family val="2"/>
            <charset val="238"/>
          </rPr>
          <t xml:space="preserve">
</t>
        </r>
        <r>
          <rPr>
            <b/>
            <sz val="8"/>
            <color rgb="FF000000"/>
            <rFont val="Tahoma"/>
            <family val="2"/>
            <charset val="238"/>
          </rPr>
          <t xml:space="preserve">Főtábla élőkészitésnél
</t>
        </r>
        <r>
          <rPr>
            <b/>
            <sz val="8"/>
            <color rgb="FF000000"/>
            <rFont val="Tahoma"/>
            <family val="2"/>
            <charset val="238"/>
          </rPr>
          <t xml:space="preserve">
</t>
        </r>
        <r>
          <rPr>
            <b/>
            <sz val="8"/>
            <color rgb="FF000000"/>
            <rFont val="Tahoma"/>
            <family val="2"/>
            <charset val="238"/>
          </rPr>
          <t xml:space="preserve">- kitöltötted a DA, WC, LL, SE, Q-kat?
</t>
        </r>
        <r>
          <rPr>
            <b/>
            <sz val="8"/>
            <color rgb="FF000000"/>
            <rFont val="Tahoma"/>
            <family val="2"/>
            <charset val="238"/>
          </rPr>
          <t xml:space="preserve">- kitöltötted a kiemeléseket?
</t>
        </r>
        <r>
          <rPr>
            <b/>
            <sz val="8"/>
            <color rgb="FF000000"/>
            <rFont val="Tahoma"/>
            <family val="2"/>
            <charset val="238"/>
          </rPr>
          <t xml:space="preserve">
</t>
        </r>
        <r>
          <rPr>
            <b/>
            <sz val="8"/>
            <color rgb="FF000000"/>
            <rFont val="Tahoma"/>
            <family val="2"/>
            <charset val="238"/>
          </rPr>
          <t xml:space="preserve">Ha igen: csinálhatod a táblát.
</t>
        </r>
        <r>
          <rPr>
            <b/>
            <sz val="8"/>
            <color rgb="FF000000"/>
            <rFont val="Tahoma"/>
            <family val="2"/>
            <charset val="238"/>
          </rPr>
          <t>Ha nem: menj vissza és töltsd ki!</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0599A705-CA63-4A2C-B491-A8E7FACFB887}">
      <text>
        <r>
          <rPr>
            <b/>
            <sz val="8"/>
            <color indexed="8"/>
            <rFont val="Tahoma"/>
            <family val="2"/>
          </rPr>
          <t>A játékos végső elfogadási státusza:
QA= Direkt elfogadva
WC=Szabad kártyás
Üres=nincs a táblában</t>
        </r>
      </text>
    </comment>
    <comment ref="O6" authorId="0" shapeId="0" xr:uid="{CD313338-AB54-4D19-BA2C-681BFC4D2289}">
      <text>
        <r>
          <rPr>
            <b/>
            <sz val="8"/>
            <color indexed="8"/>
            <rFont val="Tahoma"/>
            <family val="2"/>
            <charset val="238"/>
          </rPr>
          <t>Amikor kész a kiemelési lista töltsd ki a kiemeléseket 1,2,3,4,…
A ki nem emelteknél hagyd üresen!</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3229820A-6CDB-44EC-8F2E-46BF704F3B99}">
      <text>
        <r>
          <rPr>
            <b/>
            <sz val="8"/>
            <color rgb="FF000000"/>
            <rFont val="Tahoma"/>
            <family val="2"/>
            <charset val="238"/>
          </rPr>
          <t xml:space="preserve">Táblakészítés előtt:
</t>
        </r>
        <r>
          <rPr>
            <b/>
            <sz val="8"/>
            <color rgb="FF000000"/>
            <rFont val="Tahoma"/>
            <family val="2"/>
            <charset val="238"/>
          </rPr>
          <t xml:space="preserve">
</t>
        </r>
        <r>
          <rPr>
            <b/>
            <sz val="8"/>
            <color rgb="FF000000"/>
            <rFont val="Tahoma"/>
            <family val="2"/>
            <charset val="238"/>
          </rPr>
          <t xml:space="preserve">Főtábla élőkészitésnél
</t>
        </r>
        <r>
          <rPr>
            <b/>
            <sz val="8"/>
            <color rgb="FF000000"/>
            <rFont val="Tahoma"/>
            <family val="2"/>
            <charset val="238"/>
          </rPr>
          <t xml:space="preserve">
</t>
        </r>
        <r>
          <rPr>
            <b/>
            <sz val="8"/>
            <color rgb="FF000000"/>
            <rFont val="Tahoma"/>
            <family val="2"/>
            <charset val="238"/>
          </rPr>
          <t xml:space="preserve">- kitöltötted a DA, WC, LL, SE, Q-kat?
</t>
        </r>
        <r>
          <rPr>
            <b/>
            <sz val="8"/>
            <color rgb="FF000000"/>
            <rFont val="Tahoma"/>
            <family val="2"/>
            <charset val="238"/>
          </rPr>
          <t xml:space="preserve">- kitöltötted a kiemeléseket?
</t>
        </r>
        <r>
          <rPr>
            <b/>
            <sz val="8"/>
            <color rgb="FF000000"/>
            <rFont val="Tahoma"/>
            <family val="2"/>
            <charset val="238"/>
          </rPr>
          <t xml:space="preserve">
</t>
        </r>
        <r>
          <rPr>
            <b/>
            <sz val="8"/>
            <color rgb="FF000000"/>
            <rFont val="Tahoma"/>
            <family val="2"/>
            <charset val="238"/>
          </rPr>
          <t xml:space="preserve">Ha igen: csinálhatod a táblát.
</t>
        </r>
        <r>
          <rPr>
            <b/>
            <sz val="8"/>
            <color rgb="FF000000"/>
            <rFont val="Tahoma"/>
            <family val="2"/>
            <charset val="238"/>
          </rPr>
          <t>Ha nem: menj vissza és töltsd ki!</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FCA67B05-1828-4B80-9600-53DEA5295481}">
      <text>
        <r>
          <rPr>
            <b/>
            <sz val="8"/>
            <color rgb="FF000000"/>
            <rFont val="Tahoma"/>
            <family val="2"/>
            <charset val="238"/>
          </rPr>
          <t xml:space="preserve">Táblakészítés előtt:
</t>
        </r>
        <r>
          <rPr>
            <b/>
            <sz val="8"/>
            <color rgb="FF000000"/>
            <rFont val="Tahoma"/>
            <family val="2"/>
            <charset val="238"/>
          </rPr>
          <t xml:space="preserve">
</t>
        </r>
        <r>
          <rPr>
            <b/>
            <sz val="8"/>
            <color rgb="FF000000"/>
            <rFont val="Tahoma"/>
            <family val="2"/>
            <charset val="238"/>
          </rPr>
          <t xml:space="preserve">Főtábla élőkészitésnél
</t>
        </r>
        <r>
          <rPr>
            <b/>
            <sz val="8"/>
            <color rgb="FF000000"/>
            <rFont val="Tahoma"/>
            <family val="2"/>
            <charset val="238"/>
          </rPr>
          <t xml:space="preserve">
</t>
        </r>
        <r>
          <rPr>
            <b/>
            <sz val="8"/>
            <color rgb="FF000000"/>
            <rFont val="Tahoma"/>
            <family val="2"/>
            <charset val="238"/>
          </rPr>
          <t xml:space="preserve">- kitöltötted a DA, WC, LL, SE, Q-kat?
</t>
        </r>
        <r>
          <rPr>
            <b/>
            <sz val="8"/>
            <color rgb="FF000000"/>
            <rFont val="Tahoma"/>
            <family val="2"/>
            <charset val="238"/>
          </rPr>
          <t xml:space="preserve">- kitöltötted a kiemeléseket?
</t>
        </r>
        <r>
          <rPr>
            <b/>
            <sz val="8"/>
            <color rgb="FF000000"/>
            <rFont val="Tahoma"/>
            <family val="2"/>
            <charset val="238"/>
          </rPr>
          <t xml:space="preserve">
</t>
        </r>
        <r>
          <rPr>
            <b/>
            <sz val="8"/>
            <color rgb="FF000000"/>
            <rFont val="Tahoma"/>
            <family val="2"/>
            <charset val="238"/>
          </rPr>
          <t xml:space="preserve">Ha igen: csinálhatod a táblát.
</t>
        </r>
        <r>
          <rPr>
            <b/>
            <sz val="8"/>
            <color rgb="FF000000"/>
            <rFont val="Tahoma"/>
            <family val="2"/>
            <charset val="238"/>
          </rPr>
          <t>Ha nem: menj vissza és töltsd ki!</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E7" authorId="0" shapeId="0" xr:uid="{C5D3BBFF-434F-40EB-BA2E-77770ED7964B}">
      <text>
        <r>
          <rPr>
            <b/>
            <sz val="8"/>
            <color rgb="FF000000"/>
            <rFont val="Tahoma"/>
            <family val="2"/>
            <charset val="238"/>
          </rPr>
          <t xml:space="preserve">Táblakészítés előtt:
</t>
        </r>
        <r>
          <rPr>
            <b/>
            <sz val="8"/>
            <color rgb="FF000000"/>
            <rFont val="Tahoma"/>
            <family val="2"/>
            <charset val="238"/>
          </rPr>
          <t xml:space="preserve">
</t>
        </r>
        <r>
          <rPr>
            <b/>
            <sz val="8"/>
            <color rgb="FF000000"/>
            <rFont val="Tahoma"/>
            <family val="2"/>
            <charset val="238"/>
          </rPr>
          <t xml:space="preserve">Főtábla élőkészitésnél
</t>
        </r>
        <r>
          <rPr>
            <b/>
            <sz val="8"/>
            <color rgb="FF000000"/>
            <rFont val="Tahoma"/>
            <family val="2"/>
            <charset val="238"/>
          </rPr>
          <t xml:space="preserve">
</t>
        </r>
        <r>
          <rPr>
            <b/>
            <sz val="8"/>
            <color rgb="FF000000"/>
            <rFont val="Tahoma"/>
            <family val="2"/>
            <charset val="238"/>
          </rPr>
          <t xml:space="preserve">- kitöltötted a DA, WC, LL, SE, Q-kat?
</t>
        </r>
        <r>
          <rPr>
            <b/>
            <sz val="8"/>
            <color rgb="FF000000"/>
            <rFont val="Tahoma"/>
            <family val="2"/>
            <charset val="238"/>
          </rPr>
          <t xml:space="preserve">- kitöltötted a kiemeléseket?
</t>
        </r>
        <r>
          <rPr>
            <b/>
            <sz val="8"/>
            <color rgb="FF000000"/>
            <rFont val="Tahoma"/>
            <family val="2"/>
            <charset val="238"/>
          </rPr>
          <t xml:space="preserve">
</t>
        </r>
        <r>
          <rPr>
            <b/>
            <sz val="8"/>
            <color rgb="FF000000"/>
            <rFont val="Tahoma"/>
            <family val="2"/>
            <charset val="238"/>
          </rPr>
          <t xml:space="preserve">Ha igen: csinálhatod a táblát.
</t>
        </r>
        <r>
          <rPr>
            <b/>
            <sz val="8"/>
            <color rgb="FF000000"/>
            <rFont val="Tahoma"/>
            <family val="2"/>
            <charset val="238"/>
          </rPr>
          <t>Ha nem: menj vissza és töltsd ki!</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D7F6D5DB-BE85-4BD2-B65C-8542ACC477B6}">
      <text>
        <r>
          <rPr>
            <b/>
            <sz val="8"/>
            <color indexed="8"/>
            <rFont val="Tahoma"/>
            <family val="2"/>
          </rPr>
          <t>A játékos végső elfogadási státusza:
QA= Direkt elfogadva
WC=Szabad kártyás
Üres=nincs a táblában</t>
        </r>
      </text>
    </comment>
    <comment ref="O6" authorId="0" shapeId="0" xr:uid="{223BE40E-F5EF-4B60-B76D-5E4860BC92D2}">
      <text>
        <r>
          <rPr>
            <b/>
            <sz val="8"/>
            <color indexed="8"/>
            <rFont val="Tahoma"/>
            <family val="2"/>
            <charset val="238"/>
          </rPr>
          <t>Amikor kész a kiemelési lista töltsd ki a kiemeléseket 1,2,3,4,…
A ki nem emelteknél hagyd üresen!</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BEDEF7D4-ECD3-4FD7-91BA-78510B2C9238}">
      <text>
        <r>
          <rPr>
            <b/>
            <sz val="8"/>
            <color indexed="8"/>
            <rFont val="Tahoma"/>
            <family val="2"/>
          </rPr>
          <t>A játékos végső elfogadási státusza:
QA= Direkt elfogadva
WC=Szabad kártyás
Üres=nincs a táblában</t>
        </r>
      </text>
    </comment>
    <comment ref="O6" authorId="0" shapeId="0" xr:uid="{2ACBC714-FB65-44F3-BA41-00A9351D3BD4}">
      <text>
        <r>
          <rPr>
            <b/>
            <sz val="8"/>
            <color indexed="8"/>
            <rFont val="Tahoma"/>
            <family val="2"/>
            <charset val="238"/>
          </rPr>
          <t>Amikor kész a kiemelési lista töltsd ki a kiemeléseket 1,2,3,4,…
A ki nem emelteknél hagyd üresen!</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5AA8F616-7597-41E4-8F02-E78E970C020A}">
      <text>
        <r>
          <rPr>
            <b/>
            <sz val="8"/>
            <color indexed="8"/>
            <rFont val="Tahoma"/>
            <family val="2"/>
          </rPr>
          <t>A játékos végső elfogadási státusza:
QA= Direkt elfogadva
WC=Szabad kártyás
Üres=nincs a táblában</t>
        </r>
      </text>
    </comment>
    <comment ref="O6" authorId="0" shapeId="0" xr:uid="{4BB6620E-41AB-47A6-8BB0-8650D13DBC8C}">
      <text>
        <r>
          <rPr>
            <b/>
            <sz val="8"/>
            <color indexed="8"/>
            <rFont val="Tahoma"/>
            <family val="2"/>
            <charset val="238"/>
          </rPr>
          <t>Amikor kész a kiemelési lista töltsd ki a kiemeléseket 1,2,3,4,…
A ki nem emelteknél hagyd üresen!</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9D4A3E1B-9DD6-4018-929F-F7EB9C8772C1}">
      <text>
        <r>
          <rPr>
            <b/>
            <sz val="8"/>
            <color indexed="8"/>
            <rFont val="Tahoma"/>
            <family val="2"/>
          </rPr>
          <t>A játékos végső elfogadási státusza:
QA= Direkt elfogadva
WC=Szabad kártyás
Üres=nincs a táblában</t>
        </r>
      </text>
    </comment>
    <comment ref="O6" authorId="0" shapeId="0" xr:uid="{6FDC7BAF-13F3-49F5-B1DF-469E59258305}">
      <text>
        <r>
          <rPr>
            <b/>
            <sz val="8"/>
            <color indexed="8"/>
            <rFont val="Tahoma"/>
            <family val="2"/>
            <charset val="238"/>
          </rPr>
          <t>Amikor kész a kiemelési lista töltsd ki a kiemeléseket 1,2,3,4,…
A ki nem emelteknél hagyd üresen!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CD8DF0D3-726A-45D8-BFD5-0127718BFC87}">
      <text>
        <r>
          <rPr>
            <b/>
            <sz val="8"/>
            <color indexed="8"/>
            <rFont val="Tahoma"/>
            <family val="2"/>
          </rPr>
          <t>A játékos végső elfogadási státusza:
QA= Direkt elfogadva
WC=Szabad kártyás
Üres=nincs a táblában</t>
        </r>
      </text>
    </comment>
    <comment ref="O6" authorId="0" shapeId="0" xr:uid="{D4F3A499-01B2-4C85-9D64-901001408F20}">
      <text>
        <r>
          <rPr>
            <b/>
            <sz val="8"/>
            <color indexed="8"/>
            <rFont val="Tahoma"/>
            <family val="2"/>
            <charset val="238"/>
          </rPr>
          <t>Amikor kész a kiemelési lista töltsd ki a kiemeléseket 1,2,3,4,…
A ki nem emelteknél hagyd üresen!</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9FAF4CCC-464A-4142-B1B6-424819774088}">
      <text>
        <r>
          <rPr>
            <b/>
            <sz val="8"/>
            <color indexed="8"/>
            <rFont val="Tahoma"/>
            <family val="2"/>
          </rPr>
          <t>A játékos végső elfogadási státusza:
QA= Direkt elfogadva
WC=Szabad kártyás
Üres=nincs a táblában</t>
        </r>
      </text>
    </comment>
    <comment ref="O6" authorId="0" shapeId="0" xr:uid="{B3C672B9-DDE1-4C81-930A-69582DE5BE3D}">
      <text>
        <r>
          <rPr>
            <b/>
            <sz val="8"/>
            <color indexed="8"/>
            <rFont val="Tahoma"/>
            <family val="2"/>
            <charset val="238"/>
          </rPr>
          <t>Amikor kész a kiemelési lista töltsd ki a kiemeléseket 1,2,3,4,…
A ki nem emelteknél hagyd üresen!</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Anders Wennberg</author>
  </authors>
  <commentList>
    <comment ref="L6" authorId="0" shapeId="0" xr:uid="{608A93CB-B3A8-49E3-9F9E-65AD843017B6}">
      <text>
        <r>
          <rPr>
            <b/>
            <sz val="8"/>
            <color indexed="8"/>
            <rFont val="Tahoma"/>
            <family val="2"/>
          </rPr>
          <t>A játékos végső elfogadási státusza:
QA= Direkt elfogadva
WC=Szabad kártyás
Üres=nincs a táblában</t>
        </r>
      </text>
    </comment>
    <comment ref="O6" authorId="0" shapeId="0" xr:uid="{4089C370-BDB5-4242-A08B-7CE73E77826B}">
      <text>
        <r>
          <rPr>
            <b/>
            <sz val="8"/>
            <color indexed="8"/>
            <rFont val="Tahoma"/>
            <family val="2"/>
            <charset val="238"/>
          </rPr>
          <t>Amikor kész a kiemelési lista töltsd ki a kiemeléseket 1,2,3,4,…
A ki nem emelteknél hagyd üresen!</t>
        </r>
      </text>
    </comment>
  </commentList>
</comments>
</file>

<file path=xl/sharedStrings.xml><?xml version="1.0" encoding="utf-8"?>
<sst xmlns="http://schemas.openxmlformats.org/spreadsheetml/2006/main" count="23457" uniqueCount="3036">
  <si>
    <t>Umpire</t>
  </si>
  <si>
    <t>Seed Sort</t>
  </si>
  <si>
    <t>AccSort</t>
  </si>
  <si>
    <t>CU</t>
  </si>
  <si>
    <t>St.</t>
  </si>
  <si>
    <t>#</t>
  </si>
  <si>
    <t>1</t>
  </si>
  <si>
    <t>2</t>
  </si>
  <si>
    <t>3</t>
  </si>
  <si>
    <t>4</t>
  </si>
  <si>
    <t>5</t>
  </si>
  <si>
    <t>6</t>
  </si>
  <si>
    <t>7</t>
  </si>
  <si>
    <t>8</t>
  </si>
  <si>
    <t/>
  </si>
  <si>
    <t>NatSort</t>
  </si>
  <si>
    <t>AccBasic</t>
  </si>
  <si>
    <t>NatSort
if not 
Seed</t>
  </si>
  <si>
    <t>Ezt az oldalt soha ne töröld le !!!</t>
  </si>
  <si>
    <t>Töltsd ki a zöld mezőket!</t>
  </si>
  <si>
    <t>A verseny neve:</t>
  </si>
  <si>
    <t>A verseny dátuma (éééé.hh.nn)</t>
  </si>
  <si>
    <t>Város</t>
  </si>
  <si>
    <t>Versenybíró:</t>
  </si>
  <si>
    <t>Dátum</t>
  </si>
  <si>
    <t>Családi név</t>
  </si>
  <si>
    <t>Keresztnév</t>
  </si>
  <si>
    <t>Kategória</t>
  </si>
  <si>
    <t>Versenybíró</t>
  </si>
  <si>
    <t>Egyesület</t>
  </si>
  <si>
    <t>Kódszám</t>
  </si>
  <si>
    <t>Versenybíró aláírása</t>
  </si>
  <si>
    <t>ELŐKÉSZÍTŐ LISTA</t>
  </si>
  <si>
    <t>Sor</t>
  </si>
  <si>
    <t>Nevezési rangsor</t>
  </si>
  <si>
    <t>Elfogadási státusz QA/WC</t>
  </si>
  <si>
    <t>Sorsolási rangsor</t>
  </si>
  <si>
    <t>Kiemelés</t>
  </si>
  <si>
    <t>Kiem</t>
  </si>
  <si>
    <t>2. forduló</t>
  </si>
  <si>
    <t>kód</t>
  </si>
  <si>
    <t>Rangsor</t>
  </si>
  <si>
    <t>Dátuma</t>
  </si>
  <si>
    <t>Kiemeltek</t>
  </si>
  <si>
    <t>Utolsó elfogadott játékos</t>
  </si>
  <si>
    <t>Sorsoló játékosok</t>
  </si>
  <si>
    <t>kiem</t>
  </si>
  <si>
    <t>Versenyszám:</t>
  </si>
  <si>
    <t>Egyéni főtábla</t>
  </si>
  <si>
    <t>Utolsó DA</t>
  </si>
  <si>
    <t>Szerencés Vesztes</t>
  </si>
  <si>
    <t>Helyettesíti</t>
  </si>
  <si>
    <t>Sorsolás időpontja</t>
  </si>
  <si>
    <t>Győztes</t>
  </si>
  <si>
    <t>Döntő</t>
  </si>
  <si>
    <t>Elődöntők</t>
  </si>
  <si>
    <t>Negyeddöntők</t>
  </si>
  <si>
    <t>Győztes:</t>
  </si>
  <si>
    <t>Orvos neve:</t>
  </si>
  <si>
    <t>kódszám</t>
  </si>
  <si>
    <t xml:space="preserve">  </t>
  </si>
  <si>
    <t>A</t>
  </si>
  <si>
    <t>B</t>
  </si>
  <si>
    <t>C</t>
  </si>
  <si>
    <t>Vezetéknév</t>
  </si>
  <si>
    <t>Helyezés</t>
  </si>
  <si>
    <t>Pontszám</t>
  </si>
  <si>
    <t>Bónusz</t>
  </si>
  <si>
    <t>D</t>
  </si>
  <si>
    <t>E</t>
  </si>
  <si>
    <t>F</t>
  </si>
  <si>
    <t>3. hely</t>
  </si>
  <si>
    <t>vs.</t>
  </si>
  <si>
    <t>5. hely</t>
  </si>
  <si>
    <t>G</t>
  </si>
  <si>
    <t>1 FORDULÓ</t>
  </si>
  <si>
    <t>A -D</t>
  </si>
  <si>
    <t>C - A</t>
  </si>
  <si>
    <t>D - B</t>
  </si>
  <si>
    <t>A - B</t>
  </si>
  <si>
    <t>C - D</t>
  </si>
  <si>
    <t>B - C</t>
  </si>
  <si>
    <t>2 FORDULÓ</t>
  </si>
  <si>
    <t>3 FORDULÓ</t>
  </si>
  <si>
    <t>B - E</t>
  </si>
  <si>
    <t>E - A</t>
  </si>
  <si>
    <t>A - D</t>
  </si>
  <si>
    <t>D - E</t>
  </si>
  <si>
    <t>E - C</t>
  </si>
  <si>
    <t>4 FORDULÓ</t>
  </si>
  <si>
    <t>5 FORDULÓ</t>
  </si>
  <si>
    <t>I</t>
  </si>
  <si>
    <t>II</t>
  </si>
  <si>
    <t>III</t>
  </si>
  <si>
    <t>IV</t>
  </si>
  <si>
    <t>V</t>
  </si>
  <si>
    <t>VI</t>
  </si>
  <si>
    <t>VII</t>
  </si>
  <si>
    <t>VIII</t>
  </si>
  <si>
    <t>X</t>
  </si>
  <si>
    <t>XI</t>
  </si>
  <si>
    <t>Verseny rendezője:</t>
  </si>
  <si>
    <t>Versenyigazgató</t>
  </si>
  <si>
    <t>W</t>
  </si>
  <si>
    <t>Magyar verseny táblakészítő</t>
  </si>
  <si>
    <t>Versenyszám 1</t>
  </si>
  <si>
    <t>Versenyszám 2</t>
  </si>
  <si>
    <t>Versenyszám 3</t>
  </si>
  <si>
    <t>Versenyszám 4</t>
  </si>
  <si>
    <t>Versenyszám 5</t>
  </si>
  <si>
    <t>Aláírás</t>
  </si>
  <si>
    <t>E - F</t>
  </si>
  <si>
    <t>F - D</t>
  </si>
  <si>
    <t>D - G</t>
  </si>
  <si>
    <t>G - E</t>
  </si>
  <si>
    <t>F - E</t>
  </si>
  <si>
    <t>OB</t>
  </si>
  <si>
    <t>KIS</t>
  </si>
  <si>
    <t>PATRIK</t>
  </si>
  <si>
    <t>Kőszegi Béri Balog Ádám Általános Iskola</t>
  </si>
  <si>
    <t>1.</t>
  </si>
  <si>
    <t>MARTON</t>
  </si>
  <si>
    <t>MIHÁLY</t>
  </si>
  <si>
    <t>Boldog Brenner János Általános Iskola és Gimnázium</t>
  </si>
  <si>
    <t xml:space="preserve">KOVÁCS </t>
  </si>
  <si>
    <t>ÁRON</t>
  </si>
  <si>
    <t>Árpád-házi Szent Margit Óvoda, Általános Iskola, Gimnázium és Kollégium</t>
  </si>
  <si>
    <t>BALASSA-BEREK</t>
  </si>
  <si>
    <t>LEVENTE</t>
  </si>
  <si>
    <t>Paragvári Utcai Általános Iskola</t>
  </si>
  <si>
    <t>KATONA</t>
  </si>
  <si>
    <t>ZÉTÉNY ZOLTÁN</t>
  </si>
  <si>
    <t>Gothard Jenő Általános Iskola</t>
  </si>
  <si>
    <t xml:space="preserve">ASZÓDI </t>
  </si>
  <si>
    <t>ÁDÁM</t>
  </si>
  <si>
    <t>ELTE Bolyai János Gyakorló Általános Iskola és Gimnázium</t>
  </si>
  <si>
    <t>IMRE</t>
  </si>
  <si>
    <t>MÁRK</t>
  </si>
  <si>
    <t>ZÉTÉNY-ZOLTÁN</t>
  </si>
  <si>
    <t>KISS</t>
  </si>
  <si>
    <t>NATASA</t>
  </si>
  <si>
    <t>DEUTSCH-SZALAI</t>
  </si>
  <si>
    <t>MIRA</t>
  </si>
  <si>
    <t>Szombathelyi Zrínyi Ilona Általános Iskola</t>
  </si>
  <si>
    <t>MEGYEI</t>
  </si>
  <si>
    <t>I.korcs.FIÚ.B</t>
  </si>
  <si>
    <t>I.korcs.LÁNY.A</t>
  </si>
  <si>
    <t>I.korcs.FIÚ.A</t>
  </si>
  <si>
    <t>I.korcs.LÁNY.B</t>
  </si>
  <si>
    <t xml:space="preserve">HORVÁTH </t>
  </si>
  <si>
    <t>MÉDA</t>
  </si>
  <si>
    <t>VIDA-WEISZ</t>
  </si>
  <si>
    <t>BORÓKA</t>
  </si>
  <si>
    <t>PÉTERI</t>
  </si>
  <si>
    <t>EMILIA</t>
  </si>
  <si>
    <t xml:space="preserve">SÉLLEI </t>
  </si>
  <si>
    <t>EMÍLIA</t>
  </si>
  <si>
    <t>Felsőcsatári Nyelvoktató Nemzetiségi Általános Iskola</t>
  </si>
  <si>
    <t>HORVÁTH</t>
  </si>
  <si>
    <t>SÉLLEI</t>
  </si>
  <si>
    <t>II. korcs.FIÚ.B</t>
  </si>
  <si>
    <t>II.korcs.FIÚ.B</t>
  </si>
  <si>
    <t>II.korcs.LÁNY.A</t>
  </si>
  <si>
    <t>PERGER</t>
  </si>
  <si>
    <t>BENETT</t>
  </si>
  <si>
    <t>BENJAMIN</t>
  </si>
  <si>
    <t>MODORI</t>
  </si>
  <si>
    <t>SARÓDI</t>
  </si>
  <si>
    <t>MÁRTON</t>
  </si>
  <si>
    <t>VARGA</t>
  </si>
  <si>
    <t>DOBAI</t>
  </si>
  <si>
    <t>JÁNOS</t>
  </si>
  <si>
    <t>Dr. Tolnay Sándor Általános Iskola</t>
  </si>
  <si>
    <t>BORBÉLY</t>
  </si>
  <si>
    <t>LOTTI</t>
  </si>
  <si>
    <t>HÖKKÖN</t>
  </si>
  <si>
    <t>FRUZSINA EDIT</t>
  </si>
  <si>
    <t>BARISKA</t>
  </si>
  <si>
    <t>LILLA</t>
  </si>
  <si>
    <t>VARGA-KARÁDI</t>
  </si>
  <si>
    <t>EMILI</t>
  </si>
  <si>
    <t>II.korcs.LÁNY.B</t>
  </si>
  <si>
    <t>KOROKNAI</t>
  </si>
  <si>
    <t>ANNA</t>
  </si>
  <si>
    <t>TAKÁCS</t>
  </si>
  <si>
    <t>DÓRA SÁRA</t>
  </si>
  <si>
    <t xml:space="preserve">KATONA </t>
  </si>
  <si>
    <t>JÁZMIN</t>
  </si>
  <si>
    <t>BUDAI</t>
  </si>
  <si>
    <t>BELLA DÓRA</t>
  </si>
  <si>
    <t xml:space="preserve">VELLADICS </t>
  </si>
  <si>
    <t>SÁRA ANNA</t>
  </si>
  <si>
    <t>VELLADICS</t>
  </si>
  <si>
    <t>Apponyi Albert Általános Iskola</t>
  </si>
  <si>
    <t>Reményik Sándor Evangélikus Óvoda, Általános Iskola és Alapfokú Művészeti Iskola</t>
  </si>
  <si>
    <t>III.korcs.FIÚ.A</t>
  </si>
  <si>
    <t>ZSOMBOR</t>
  </si>
  <si>
    <t>SCHECK</t>
  </si>
  <si>
    <t>MAXIMILIEN</t>
  </si>
  <si>
    <t xml:space="preserve">KARÁTH </t>
  </si>
  <si>
    <t>GÁBOR</t>
  </si>
  <si>
    <t>STAMPFEL</t>
  </si>
  <si>
    <t xml:space="preserve">MARTON </t>
  </si>
  <si>
    <t>KARÁTH</t>
  </si>
  <si>
    <t>Szombathelyi Neumann János Általános Iskola</t>
  </si>
  <si>
    <t>III.korcs.FIÚ.B</t>
  </si>
  <si>
    <t>RUMANKÓ</t>
  </si>
  <si>
    <t>GERGŐ</t>
  </si>
  <si>
    <t>KENDE</t>
  </si>
  <si>
    <t>JUHÁSZ</t>
  </si>
  <si>
    <t>FALLER</t>
  </si>
  <si>
    <t>BENETT DOMINIK</t>
  </si>
  <si>
    <t>KOVÁCS</t>
  </si>
  <si>
    <t>SZILÁGYI</t>
  </si>
  <si>
    <t>HAJDU</t>
  </si>
  <si>
    <t xml:space="preserve">NÉMETH </t>
  </si>
  <si>
    <t>DONÁT</t>
  </si>
  <si>
    <t>KULHAY</t>
  </si>
  <si>
    <t>OTTÓ</t>
  </si>
  <si>
    <t>SZÉLL</t>
  </si>
  <si>
    <t>MÁRK PÉTER</t>
  </si>
  <si>
    <t xml:space="preserve">TAKÁCS </t>
  </si>
  <si>
    <t>RAFAEL RICHÁRD</t>
  </si>
  <si>
    <t>KOMONDI</t>
  </si>
  <si>
    <t>NOEL ISTVÁN</t>
  </si>
  <si>
    <t xml:space="preserve">SZÉLL </t>
  </si>
  <si>
    <t>HAJDÚ</t>
  </si>
  <si>
    <t>NÉMETH</t>
  </si>
  <si>
    <t>Szombathelyi Reguly Antal Nyelvoktató Nemzetiségi Általános Iskola</t>
  </si>
  <si>
    <t>III.korcs.LÁNY.A</t>
  </si>
  <si>
    <t xml:space="preserve">BIERER </t>
  </si>
  <si>
    <t>ZSUZSANNA</t>
  </si>
  <si>
    <t>III.korcs.LÁNY.B</t>
  </si>
  <si>
    <t xml:space="preserve">ŐRI </t>
  </si>
  <si>
    <t>PÁDÁR</t>
  </si>
  <si>
    <t>LÉNA</t>
  </si>
  <si>
    <t>GYABRONKA</t>
  </si>
  <si>
    <t>SÁRA</t>
  </si>
  <si>
    <t>REGINA</t>
  </si>
  <si>
    <t>TÓTH</t>
  </si>
  <si>
    <t>JOHANNA</t>
  </si>
  <si>
    <t>FALVAI</t>
  </si>
  <si>
    <t>FANNI ZSÓFIA</t>
  </si>
  <si>
    <t xml:space="preserve">Čelan </t>
  </si>
  <si>
    <t>ANIKÓ</t>
  </si>
  <si>
    <t>ČELAN</t>
  </si>
  <si>
    <t>FLÓRA</t>
  </si>
  <si>
    <t>IZABELLA ELEONÓRA</t>
  </si>
  <si>
    <t>LENGYEL</t>
  </si>
  <si>
    <t>ELIZA LILI</t>
  </si>
  <si>
    <t xml:space="preserve">BALÁZSFALVI </t>
  </si>
  <si>
    <t>BIANKA</t>
  </si>
  <si>
    <t xml:space="preserve">MÁRKUS </t>
  </si>
  <si>
    <t>ANTÓNIA</t>
  </si>
  <si>
    <t>RAMÓNA</t>
  </si>
  <si>
    <t>KRENCSEY</t>
  </si>
  <si>
    <t>KAMILLA MIA</t>
  </si>
  <si>
    <t>SZABÓ</t>
  </si>
  <si>
    <t>MAJA</t>
  </si>
  <si>
    <t>GÁDZSA</t>
  </si>
  <si>
    <t>Oladi Általános Iskola</t>
  </si>
  <si>
    <t>ŐRI</t>
  </si>
  <si>
    <t>BALÁZSFALVI</t>
  </si>
  <si>
    <t>MÁRKUS</t>
  </si>
  <si>
    <t xml:space="preserve">SZABÓ </t>
  </si>
  <si>
    <t>ASZÓDI</t>
  </si>
  <si>
    <t>IV.korcs.FIÚ.A</t>
  </si>
  <si>
    <t xml:space="preserve">GRÓF </t>
  </si>
  <si>
    <t>ZÉTÉNY</t>
  </si>
  <si>
    <t>KOPÁCSI</t>
  </si>
  <si>
    <t>MARTIN</t>
  </si>
  <si>
    <t>GRÓF</t>
  </si>
  <si>
    <t>IV.korcs.FIÚ.B</t>
  </si>
  <si>
    <t>SZALAI</t>
  </si>
  <si>
    <t>MÁTYÁS</t>
  </si>
  <si>
    <t>HAJAS</t>
  </si>
  <si>
    <t>HUGÓ</t>
  </si>
  <si>
    <t>RÁCZ</t>
  </si>
  <si>
    <t>ATTILA</t>
  </si>
  <si>
    <t>JANKOVICS</t>
  </si>
  <si>
    <t>MÁRTON LÁSZLÓ</t>
  </si>
  <si>
    <t>SZALAY</t>
  </si>
  <si>
    <t>KOLOS CSABA</t>
  </si>
  <si>
    <t xml:space="preserve">ORBÁN </t>
  </si>
  <si>
    <t>BOLDIZSÁR</t>
  </si>
  <si>
    <t>HERNÁDI</t>
  </si>
  <si>
    <t>KRISTÓF</t>
  </si>
  <si>
    <t>ORBÁN</t>
  </si>
  <si>
    <t>IV.Korcs.LÁNY A</t>
  </si>
  <si>
    <t>IV.korcs.LÁNY.A</t>
  </si>
  <si>
    <t>LIZA</t>
  </si>
  <si>
    <t>JOHANNA MÁRIA</t>
  </si>
  <si>
    <t xml:space="preserve">MAITZ </t>
  </si>
  <si>
    <t xml:space="preserve">GERENCSÉR </t>
  </si>
  <si>
    <t>MÍRA MÁRIA</t>
  </si>
  <si>
    <t>KELEMEN</t>
  </si>
  <si>
    <t>KATA</t>
  </si>
  <si>
    <t>OROSZ</t>
  </si>
  <si>
    <t>MAITZ</t>
  </si>
  <si>
    <t>GERENCSÉR</t>
  </si>
  <si>
    <t>IV.korcs.LÁNY.B</t>
  </si>
  <si>
    <t>IV.Korcs.LÁNY B</t>
  </si>
  <si>
    <t>BABOS</t>
  </si>
  <si>
    <t>ZORKA</t>
  </si>
  <si>
    <t>EMMA</t>
  </si>
  <si>
    <t>ERZSÉBET</t>
  </si>
  <si>
    <t xml:space="preserve">HERNÁDI </t>
  </si>
  <si>
    <t>ZOÉ NADIN</t>
  </si>
  <si>
    <t>Megyei szervezet</t>
  </si>
  <si>
    <t>DSB szervezet</t>
  </si>
  <si>
    <t>Versenykiírás</t>
  </si>
  <si>
    <t>Sportág</t>
  </si>
  <si>
    <t>Korcsoport</t>
  </si>
  <si>
    <t>Nem</t>
  </si>
  <si>
    <t>Jelleg</t>
  </si>
  <si>
    <t>Iskola</t>
  </si>
  <si>
    <t>Település</t>
  </si>
  <si>
    <t>Nevező</t>
  </si>
  <si>
    <t>Csapattag</t>
  </si>
  <si>
    <t>Testnevelő</t>
  </si>
  <si>
    <t>Felkészítő</t>
  </si>
  <si>
    <t>Komárom-Esztergom Vármegyei Diáksport és Szabadidő Egyesület</t>
  </si>
  <si>
    <t>Tatabánya Városi DSB</t>
  </si>
  <si>
    <t>Tenisz Diákolimpia</t>
  </si>
  <si>
    <t>Tenisz</t>
  </si>
  <si>
    <t>I.kcs Tenisz U8 piros labdával, P+S szabály</t>
  </si>
  <si>
    <t>Kodály Zoltán Általános Iskola és Alapfokú Művészeti Iskola</t>
  </si>
  <si>
    <t>Tatabánya</t>
  </si>
  <si>
    <t>Lukács Samu</t>
  </si>
  <si>
    <t>Rácz Renátó</t>
  </si>
  <si>
    <t>Pest Megyei Diáksport Szövetség</t>
  </si>
  <si>
    <t xml:space="preserve">Dunakeszi Körzeti </t>
  </si>
  <si>
    <t>Fóti Fáy András Általános Iskola</t>
  </si>
  <si>
    <t>Fót</t>
  </si>
  <si>
    <t>Lakatos Dániel</t>
  </si>
  <si>
    <t>Vidovicsné Balázs Ágnes</t>
  </si>
  <si>
    <t>Bálint Gellért</t>
  </si>
  <si>
    <t>Budapesti Diáksport Szövetség</t>
  </si>
  <si>
    <t>Budapest XIX. kerület</t>
  </si>
  <si>
    <t>Kispesti Erkel Ferenc Általános Iskola</t>
  </si>
  <si>
    <t>Péter Szilárd</t>
  </si>
  <si>
    <t>Auffenberg Antal</t>
  </si>
  <si>
    <t>Budapest II. kerület</t>
  </si>
  <si>
    <t>Remetekertvárosi Általános Iskola</t>
  </si>
  <si>
    <t>Szentkirályi-Tóth Hunor</t>
  </si>
  <si>
    <t>Szabó Gábor Ferenc</t>
  </si>
  <si>
    <t>Zala Megyei Diáksport Szövetség</t>
  </si>
  <si>
    <t>Zalaegerszeg Városkörnyéki DSB</t>
  </si>
  <si>
    <t>Zalalövői Általános Iskola</t>
  </si>
  <si>
    <t>Zalalövő</t>
  </si>
  <si>
    <t>Baranyi Dániel</t>
  </si>
  <si>
    <t>Gyenese István</t>
  </si>
  <si>
    <t>Vas Megyei Diáksport Egyesület</t>
  </si>
  <si>
    <t>Kőszeg Város DSB</t>
  </si>
  <si>
    <t>Kőszeg</t>
  </si>
  <si>
    <t>Kis Patrik</t>
  </si>
  <si>
    <t>Gérnyiné Prácser Kinga</t>
  </si>
  <si>
    <t>Békés Megyei Diáksport Egyesület</t>
  </si>
  <si>
    <t>Gyula és körzete DSB</t>
  </si>
  <si>
    <t>Sarkadi Általános Iskola</t>
  </si>
  <si>
    <t>Sarkad</t>
  </si>
  <si>
    <t>Juhász Roland</t>
  </si>
  <si>
    <t>Molnár-Papp László</t>
  </si>
  <si>
    <t>Győr-Moson-Sopron Megyei Diáksport Egyesület</t>
  </si>
  <si>
    <t>Győr MJV DSB</t>
  </si>
  <si>
    <t>Győri Gárdonyi Géza Általános Iskola</t>
  </si>
  <si>
    <t>Győr</t>
  </si>
  <si>
    <t>Orbán-Happ Gellért</t>
  </si>
  <si>
    <t>Vida Ingrid</t>
  </si>
  <si>
    <t>Gyulai Implom József Általános Iskola</t>
  </si>
  <si>
    <t>Gyula</t>
  </si>
  <si>
    <t>Rácz Levente</t>
  </si>
  <si>
    <t>Kovács  Katalin</t>
  </si>
  <si>
    <t>Somogy Megyei Diáksport Szövetség</t>
  </si>
  <si>
    <t>Dél-Balaton DSB</t>
  </si>
  <si>
    <t>Balatonszemesi Reich Károly Általános Iskola</t>
  </si>
  <si>
    <t>Balatonszemes</t>
  </si>
  <si>
    <t>Rajczi Gusztáv Botond</t>
  </si>
  <si>
    <t>Szentiványi Gábor</t>
  </si>
  <si>
    <t>Fejér Megyei Diáksport Egyesület</t>
  </si>
  <si>
    <t>Székesfehérvár általános iskolai DSB</t>
  </si>
  <si>
    <t>Székesfehérvári Teleki Blanka Gimnázium és Általános Iskola</t>
  </si>
  <si>
    <t>Székesfehérvár</t>
  </si>
  <si>
    <t>Határ Ábel Gábor</t>
  </si>
  <si>
    <t>Kovácsné Jakubovich Krisztina Ágnes</t>
  </si>
  <si>
    <t>Hajdú-Bihar Megyei Diáksport és Szabadidő Egyesület</t>
  </si>
  <si>
    <t>Debrecen DSB</t>
  </si>
  <si>
    <t>Debreceni Egyetem Kossuth Lajos Gyakorló Gimnáziuma és Általános Iskolája</t>
  </si>
  <si>
    <t>Debrecen</t>
  </si>
  <si>
    <t>Romhányi Pál</t>
  </si>
  <si>
    <t>Ökrös Tamás János</t>
  </si>
  <si>
    <t xml:space="preserve">Monor Körzeti </t>
  </si>
  <si>
    <t>Monori Ady Úti Általános Iskola</t>
  </si>
  <si>
    <t>Monor</t>
  </si>
  <si>
    <t>Kovács Kornél</t>
  </si>
  <si>
    <t>Kecskeméti Beatrix Anikó</t>
  </si>
  <si>
    <t>Debreceni Hatvani István Általános Iskola</t>
  </si>
  <si>
    <t>Kiss Márton</t>
  </si>
  <si>
    <t>Kőnig Szabolcs Ottó</t>
  </si>
  <si>
    <t>Heves Megyei Diák- és Szabadidősport Egyesület</t>
  </si>
  <si>
    <t>Gyöngyös Város Alsófokú DSB</t>
  </si>
  <si>
    <t>Gyöngyössolymosi Nagy Gyula Katolikus Általános Iskola és Alapfokú Művészeti Iskola</t>
  </si>
  <si>
    <t>Gyöngyössolymos</t>
  </si>
  <si>
    <t>Bujdosó Ádin</t>
  </si>
  <si>
    <t>Kecskés Barbara</t>
  </si>
  <si>
    <t>Dely Nimród</t>
  </si>
  <si>
    <t>Horváth Dominik</t>
  </si>
  <si>
    <t>Mincsik Csaba Miklós</t>
  </si>
  <si>
    <t>Tóth Áron Milán</t>
  </si>
  <si>
    <t>Molnár Dávid</t>
  </si>
  <si>
    <t>Balatonlelle-Karádi Általános Iskola és Alapfokú Művészeti Iskola</t>
  </si>
  <si>
    <t>Balatonlelle</t>
  </si>
  <si>
    <t>Szita Ádám</t>
  </si>
  <si>
    <t>Vári Edit</t>
  </si>
  <si>
    <t>Szombathely Megyei Jogú Város DSB</t>
  </si>
  <si>
    <t>Szombathely</t>
  </si>
  <si>
    <t>Marton Mihály</t>
  </si>
  <si>
    <t>Pócza Tímea</t>
  </si>
  <si>
    <t>Kovács Áron</t>
  </si>
  <si>
    <t>Balassa-Berek Levente</t>
  </si>
  <si>
    <t>Hóborné Edöcsény Nóra</t>
  </si>
  <si>
    <t>Lipták János</t>
  </si>
  <si>
    <t>Boglári Általános Iskola és Alapfokú Művészeti Iskola</t>
  </si>
  <si>
    <t>Balatonboglár</t>
  </si>
  <si>
    <t>Varga Zsombor</t>
  </si>
  <si>
    <t>Varga Zsolt</t>
  </si>
  <si>
    <t>Baranya Vármegyei Diáksport Egyesület</t>
  </si>
  <si>
    <t>Mohács Körzeti Diáksport Bizottság</t>
  </si>
  <si>
    <t>Szederkényi Általános Iskola</t>
  </si>
  <si>
    <t>Szederkény</t>
  </si>
  <si>
    <t>Kovács Andor Barnabás</t>
  </si>
  <si>
    <t>Orbán Tibor Attila</t>
  </si>
  <si>
    <t>Németh Dominik</t>
  </si>
  <si>
    <t>Tolna Megyei Diáksport Tanács</t>
  </si>
  <si>
    <t>Szekszárd Városkörnyéki DSB</t>
  </si>
  <si>
    <t>Wosinsky Mór Általános Iskola</t>
  </si>
  <si>
    <t>Tolna</t>
  </si>
  <si>
    <t>Féhr Zente</t>
  </si>
  <si>
    <t>Kunz-Pálinkás Zsuzsanna</t>
  </si>
  <si>
    <t>Lakatosné Klopcsik Diana</t>
  </si>
  <si>
    <t>Hatvan és Körzete Alsófokú DSB</t>
  </si>
  <si>
    <t>Hatvani Szent István Sportiskolai Általános Iskola</t>
  </si>
  <si>
    <t>Hatvan</t>
  </si>
  <si>
    <t>Rosiczky Ronin</t>
  </si>
  <si>
    <t>Imre Zoltán</t>
  </si>
  <si>
    <t>II. Rákóczi Ferenc Katolikus Általános Iskola, Alapfokú Művészeti Iskola, Óvoda</t>
  </si>
  <si>
    <t>Gyöngyös</t>
  </si>
  <si>
    <t>Dán Gyula</t>
  </si>
  <si>
    <t>Varga Gábor</t>
  </si>
  <si>
    <t>Katona Zétény Zoltán</t>
  </si>
  <si>
    <t>Tompa Dávid</t>
  </si>
  <si>
    <t>Aszódi Ádám</t>
  </si>
  <si>
    <t>Korn Tamás</t>
  </si>
  <si>
    <t>Borsod-Abaúj-Zemplén Megyei Diáksport és Szabadidő Egyesület</t>
  </si>
  <si>
    <t>Kazincbarcika körzeti DSB</t>
  </si>
  <si>
    <t>Irinyi János Református Oktatási Központ - Óvoda, Általános Iskola, Technikum, Szakgimnázium és Diákotthon</t>
  </si>
  <si>
    <t>Kazincbarcika</t>
  </si>
  <si>
    <t>Győrfi Dániel</t>
  </si>
  <si>
    <t>Asszony Béla Krisztián</t>
  </si>
  <si>
    <t>Jóna Kende</t>
  </si>
  <si>
    <t>Eger II.sz.körzete Alsófokú DSB</t>
  </si>
  <si>
    <t xml:space="preserve">Maklári Szent István Általános Iskola </t>
  </si>
  <si>
    <t>Maklár</t>
  </si>
  <si>
    <t>Pap Benedek</t>
  </si>
  <si>
    <t>Szabó Zoltán</t>
  </si>
  <si>
    <t>Imre Márk</t>
  </si>
  <si>
    <t>Kuneczné Klajzovics  Judit</t>
  </si>
  <si>
    <t>Kazincbarcikai Pollack Mihály Általános Iskola</t>
  </si>
  <si>
    <t>Bukó Dávid</t>
  </si>
  <si>
    <t>Siskó Bence</t>
  </si>
  <si>
    <t>Darai Imre</t>
  </si>
  <si>
    <t>Veszprém Megyei Diáksport Egyesület</t>
  </si>
  <si>
    <t>Balatonfüred DSB</t>
  </si>
  <si>
    <t>Balatonfüredi Református Általános Iskola és Óvoda</t>
  </si>
  <si>
    <t>Balatonfüred</t>
  </si>
  <si>
    <t>Várady-Fandl Márton</t>
  </si>
  <si>
    <t>Eszenyi Bernadett</t>
  </si>
  <si>
    <t>Eger MJV Alsófokú DSB</t>
  </si>
  <si>
    <t>Szent Imre Katolikus Általános Iskola és Jó Pásztor Óvoda, Alapfokú Művészeti Iskola</t>
  </si>
  <si>
    <t>Eger</t>
  </si>
  <si>
    <t>Csókay Márton Norbert</t>
  </si>
  <si>
    <t>Nagy Árpádné</t>
  </si>
  <si>
    <t>Miskolc Város Körzeti DSB</t>
  </si>
  <si>
    <t>Diósgyőri Nagy Lajos Király Általános Iskola</t>
  </si>
  <si>
    <t>Miskolc</t>
  </si>
  <si>
    <t>Bodolai Nolen Bálint</t>
  </si>
  <si>
    <t>Aczél Ákos</t>
  </si>
  <si>
    <t>Budapest XIV. kerület</t>
  </si>
  <si>
    <t>Városligeti Magyar-Angol Két Tanítási Nyelvű Általános Iskola</t>
  </si>
  <si>
    <t>Boross Marcell Attila</t>
  </si>
  <si>
    <t>Lőrincz Mónika</t>
  </si>
  <si>
    <t>Jász-Nagykun-Szolnok Megyei Diáksport és Szabadidő Egyesület</t>
  </si>
  <si>
    <t>Mezőtúr és környéke DSB</t>
  </si>
  <si>
    <t>Szent István Katolikus Általános Iskola és Óvoda</t>
  </si>
  <si>
    <t>Mezőtúr</t>
  </si>
  <si>
    <t>Ábrahám Zoltán</t>
  </si>
  <si>
    <t>Horváth  Róbert</t>
  </si>
  <si>
    <t>Pécsi Körzeti DSB/ Pécsi Sport Nonprofit Zrt.</t>
  </si>
  <si>
    <t>Koch Valéria Gimnázium, Általános Iskola, Óvoda és Kollégium</t>
  </si>
  <si>
    <t>Pécs</t>
  </si>
  <si>
    <t>Papp-Hoffer Bence</t>
  </si>
  <si>
    <t>Szelle Krisztián</t>
  </si>
  <si>
    <t>Pós Gábor Boldizsár</t>
  </si>
  <si>
    <t>Antal Katalin</t>
  </si>
  <si>
    <t>Mezőtúri Református Kollégium, Gimnázium, Technikum, Általános Iskola, Óvoda és Bölcsőde</t>
  </si>
  <si>
    <t>Tóth Gellért</t>
  </si>
  <si>
    <t>Négyesi Tünde</t>
  </si>
  <si>
    <t>Budapest XVI. kerület</t>
  </si>
  <si>
    <t>L</t>
  </si>
  <si>
    <t>Budapest XVI. Kerületi Lemhényi Dezső Általános Iskola</t>
  </si>
  <si>
    <t>Chen Zixin</t>
  </si>
  <si>
    <t>Majzik László</t>
  </si>
  <si>
    <t>Péterfy Sándor Evangélikus Gimnázium, Általános Iskola, Óvoda, Alapfokú Művészeti Iskola és Kollégium</t>
  </si>
  <si>
    <t>Kiss Sára</t>
  </si>
  <si>
    <t>Békési Kornél</t>
  </si>
  <si>
    <t>Zalaegerszeg Városi DSB</t>
  </si>
  <si>
    <t xml:space="preserve">Zalaegerszegi Dózsa György Magyar-Angol Két Tanítási Nyelvű Általános Iskola </t>
  </si>
  <si>
    <t>Zalaegerszeg</t>
  </si>
  <si>
    <t>Varga Virág</t>
  </si>
  <si>
    <t>Farkas Ádám</t>
  </si>
  <si>
    <t>Zalaegerszegi Petőfi Sándor Magyar-Angol Két Tanítási Nyelvű Általános Iskola</t>
  </si>
  <si>
    <t>Vörös Panna</t>
  </si>
  <si>
    <t>Selmeczi Zsófia</t>
  </si>
  <si>
    <t>Hundzsa Dóra</t>
  </si>
  <si>
    <t>Balatonfüredi Radnóti Miklós Általános Iskola</t>
  </si>
  <si>
    <t>Szőke Szofi</t>
  </si>
  <si>
    <t>Gönczöl László Béla</t>
  </si>
  <si>
    <t>Kiss Natasa</t>
  </si>
  <si>
    <t>Vadász Gábor</t>
  </si>
  <si>
    <t>Deutsch-Szalai Mira</t>
  </si>
  <si>
    <t>Debreceni Árpád Vezér Általános Iskola</t>
  </si>
  <si>
    <t>Nánási Mirtill</t>
  </si>
  <si>
    <t>Nagy Csaba Imre</t>
  </si>
  <si>
    <t>Felsőcsatár</t>
  </si>
  <si>
    <t>Horváth Méda</t>
  </si>
  <si>
    <t>Kratochvill Attila</t>
  </si>
  <si>
    <t>Székesfehérvári Kossuth Lajos Általános Iskola</t>
  </si>
  <si>
    <t>Minarovits Liza</t>
  </si>
  <si>
    <t>Bárány Rita</t>
  </si>
  <si>
    <t>Szuna Dorina</t>
  </si>
  <si>
    <t>Előházi Júlia</t>
  </si>
  <si>
    <t>Hovanecz Hanna Nóra</t>
  </si>
  <si>
    <t>Somogyvári Laura Zara</t>
  </si>
  <si>
    <t>Könnyid-Kovács Judit</t>
  </si>
  <si>
    <t>Torma Tamara</t>
  </si>
  <si>
    <t>Pécsi Tudományegyetem Gyakorló Általános Iskola, Gimnázium és Óvoda</t>
  </si>
  <si>
    <t>Kottász Dalma</t>
  </si>
  <si>
    <t>Tóvári Sándorné</t>
  </si>
  <si>
    <t>Vida-Weisz Boróka</t>
  </si>
  <si>
    <t>Cserepka János Magyar-Angol Két Tanítási Nyelvű Baptista Sportiskola, Általános Iskola és Gimnázium</t>
  </si>
  <si>
    <t>Takács Zara</t>
  </si>
  <si>
    <t>SZIKSZAI ZSOLT</t>
  </si>
  <si>
    <t>Paks Város és Városkörnyéki DSB</t>
  </si>
  <si>
    <t>Paksi Deák Ferenc Általános Iskola</t>
  </si>
  <si>
    <t>Paks</t>
  </si>
  <si>
    <t>Lisztmajer Liza</t>
  </si>
  <si>
    <t>Tullner Zita</t>
  </si>
  <si>
    <t>Jászsági DSB</t>
  </si>
  <si>
    <t>Jászberényi Nagyboldogasszony Katolikus Óvoda, Kéttannyelvű Általános Iskola és Gimnázium</t>
  </si>
  <si>
    <t>Jászberény</t>
  </si>
  <si>
    <t>Szőke Emma</t>
  </si>
  <si>
    <t>Turiné Palócz Henrietta</t>
  </si>
  <si>
    <t>Péteri Emilia</t>
  </si>
  <si>
    <t>Szakál Júlia Sára</t>
  </si>
  <si>
    <t>Fazekas Utcai Általános Iskola és Alapfokú Művészeti Iskola</t>
  </si>
  <si>
    <t>Lévai Lilla</t>
  </si>
  <si>
    <t>Jónyer Krisztina</t>
  </si>
  <si>
    <t>Séllei Emília</t>
  </si>
  <si>
    <t>Babik Bernadett</t>
  </si>
  <si>
    <t>Csuba Flóra Júlia</t>
  </si>
  <si>
    <t>Sarang Lilla</t>
  </si>
  <si>
    <t>Molnár Laura Viktória</t>
  </si>
  <si>
    <t>Dajkó Petra</t>
  </si>
  <si>
    <t>Felsőtárkányi Általános Iskola és Alapfokú Művészeti Iskola</t>
  </si>
  <si>
    <t>Felsőtárkány</t>
  </si>
  <si>
    <t>Mezei Szófia Zoé</t>
  </si>
  <si>
    <t>Pócs Áron</t>
  </si>
  <si>
    <t>Eger MJV Középfokú DSB</t>
  </si>
  <si>
    <t>Eszterházy Károly Katolikus Egyetem Gyakorló Általános Iskola, Gimnázium, Alapfokú Művészeti Iskola és Technikum</t>
  </si>
  <si>
    <t>Gyenge Amira</t>
  </si>
  <si>
    <t>Kálovics Ferenc</t>
  </si>
  <si>
    <t>Heffenträger Dorottya</t>
  </si>
  <si>
    <t>Gárdony és körzete DSB</t>
  </si>
  <si>
    <t>II.kcs Tenisz U9 narancs labdával, P+S szabály</t>
  </si>
  <si>
    <t>Zöldliget Magyar-Angol Két Tanítási Nyelvű Baptista Általános Iskola és Gimnázium</t>
  </si>
  <si>
    <t xml:space="preserve">Velence </t>
  </si>
  <si>
    <t>Nagy Bálint</t>
  </si>
  <si>
    <t>Szabó Balázs Károly</t>
  </si>
  <si>
    <t xml:space="preserve">Gödöllő Körzeti </t>
  </si>
  <si>
    <t>Fabriczius József Általános Iskola</t>
  </si>
  <si>
    <t>Veresegyház</t>
  </si>
  <si>
    <t>Hamsik Dániel</t>
  </si>
  <si>
    <t>Erdiczky Krisztina</t>
  </si>
  <si>
    <t>Békés és körzete DSB</t>
  </si>
  <si>
    <t>Mezőberényi Petőfi Sándor Evangélikus  Gimnázium, Kollégium és Általános Iskola</t>
  </si>
  <si>
    <t>Mezőberény</t>
  </si>
  <si>
    <t>Eczeti Vince</t>
  </si>
  <si>
    <t>Szilágyi Zsuzsa</t>
  </si>
  <si>
    <t>Szűcs-Erdélyi Ilona</t>
  </si>
  <si>
    <t>Pap Olivér Félix</t>
  </si>
  <si>
    <t>Székesfehérvári II. Rákóczi Ferenc Magyar-Angol Két Tanítási Nyelvű Általános Iskola</t>
  </si>
  <si>
    <t>Szabó Tamás Dominik</t>
  </si>
  <si>
    <t>Tiringer László</t>
  </si>
  <si>
    <t>Tata Városi és körzeti</t>
  </si>
  <si>
    <t>Kőkúti Általános Iskola</t>
  </si>
  <si>
    <t>Tata</t>
  </si>
  <si>
    <t>Józsa-Altrichter Alexander Márk</t>
  </si>
  <si>
    <t>Márton Ádám</t>
  </si>
  <si>
    <t>Szabadhegyi Magyar-Német Két Tanítási Nyelvű Általános Iskola és Gimnázium</t>
  </si>
  <si>
    <t>Nagy Botond</t>
  </si>
  <si>
    <t>Ajtony Ildikó</t>
  </si>
  <si>
    <t>Letenye DSB</t>
  </si>
  <si>
    <t>Becsehelyi Általános Iskola</t>
  </si>
  <si>
    <t>Becsehely</t>
  </si>
  <si>
    <t>Timár Mihály</t>
  </si>
  <si>
    <t>Németh Kristóf</t>
  </si>
  <si>
    <t>Zalaegerszegi Eötvös József Általános Iskola</t>
  </si>
  <si>
    <t>Sohár Miron</t>
  </si>
  <si>
    <t>Hanzséros Alajos</t>
  </si>
  <si>
    <t>Sáros Máté Levente</t>
  </si>
  <si>
    <t>Budapest XII. kerület</t>
  </si>
  <si>
    <t>Budapest British International School Angol Óvoda, Általános Iskola és Gimnázium</t>
  </si>
  <si>
    <t>Nagy Kolos</t>
  </si>
  <si>
    <t>Albi Dániel</t>
  </si>
  <si>
    <t>Békéscsaba és körzete DSB</t>
  </si>
  <si>
    <t>Jankay Tibor Két Tanítási Nyelvű Általános Iskola</t>
  </si>
  <si>
    <t>Békéscsaba</t>
  </si>
  <si>
    <t>Zahorán Patrik</t>
  </si>
  <si>
    <t>Blahó Bence</t>
  </si>
  <si>
    <t>Varga Péter</t>
  </si>
  <si>
    <t>Molnár Milán György</t>
  </si>
  <si>
    <t>Budapest XVIII. kerület</t>
  </si>
  <si>
    <t>Gulner Gyula Általános Iskola</t>
  </si>
  <si>
    <t>Török Dániel</t>
  </si>
  <si>
    <t>Zsámboki Rita</t>
  </si>
  <si>
    <t>Bólyi Általános Iskola és Alapfokú Művészeti Iskola</t>
  </si>
  <si>
    <t>Bóly</t>
  </si>
  <si>
    <t>Arnold Benedek</t>
  </si>
  <si>
    <t>Boros Gábor</t>
  </si>
  <si>
    <t>Békéscsabai Petőfi Utcai Általános Iskola</t>
  </si>
  <si>
    <t>Nagy Lénárd</t>
  </si>
  <si>
    <t>Hegedűs József</t>
  </si>
  <si>
    <t>Crai Zsombor</t>
  </si>
  <si>
    <t>Pécsi Illyés Gyula Általános Iskola</t>
  </si>
  <si>
    <t>Maják Miklós</t>
  </si>
  <si>
    <t>Nánási Dániel</t>
  </si>
  <si>
    <t>Bőczén Máté</t>
  </si>
  <si>
    <t xml:space="preserve">Buda Körzeti  </t>
  </si>
  <si>
    <t>Budakeszi Széchenyi István Általános Iskola</t>
  </si>
  <si>
    <t>Budakeszi</t>
  </si>
  <si>
    <t>Molnár Bálint</t>
  </si>
  <si>
    <t>Csehó-Kovács Ferenc</t>
  </si>
  <si>
    <t>Kmellár Mátyás</t>
  </si>
  <si>
    <t>Marcali DSB</t>
  </si>
  <si>
    <t>Marcali Mikszáth Kálmán Általános Iskola</t>
  </si>
  <si>
    <t>Marcali</t>
  </si>
  <si>
    <t>Burkhalter Ármin</t>
  </si>
  <si>
    <t>Magyar Viktor</t>
  </si>
  <si>
    <t>Horváth Zalán Zoltán</t>
  </si>
  <si>
    <t>Lente András Csaba</t>
  </si>
  <si>
    <t>Czibere Dániel</t>
  </si>
  <si>
    <t>Mohács Térségi Általános Iskola</t>
  </si>
  <si>
    <t>Mohács</t>
  </si>
  <si>
    <t>Hasanovic Ármin</t>
  </si>
  <si>
    <t>Ritter Ákos</t>
  </si>
  <si>
    <t>Vida Bence</t>
  </si>
  <si>
    <t>Kiss Csongor</t>
  </si>
  <si>
    <t>Paksi Balogh Antal Katolikus Óvoda, Általános Iskola és Gimnázium</t>
  </si>
  <si>
    <t>Szél Zsombor</t>
  </si>
  <si>
    <t>Sztanóné Körösztös Lívia</t>
  </si>
  <si>
    <t>Gyöngyösi Egressy Béni Két Tanítási Nyelvű Általános Iskola</t>
  </si>
  <si>
    <t>Gergely Zalán</t>
  </si>
  <si>
    <t>Királyné Cseri Tímea</t>
  </si>
  <si>
    <t>Siófok DSB</t>
  </si>
  <si>
    <t>Siófoki Vak Bottyán János Általános Iskola és Alapfokú Művészeti Iskola</t>
  </si>
  <si>
    <t>Siófok</t>
  </si>
  <si>
    <t>Johancsik Nimród</t>
  </si>
  <si>
    <t>Nágele Nóra</t>
  </si>
  <si>
    <t>Bálint Dávid</t>
  </si>
  <si>
    <t>Győry Nimród Péter</t>
  </si>
  <si>
    <t>Steiner Flórián Dániel</t>
  </si>
  <si>
    <t>Gyöngyösfalu</t>
  </si>
  <si>
    <t>Perger Benett</t>
  </si>
  <si>
    <t>Pusztai Tamás</t>
  </si>
  <si>
    <t xml:space="preserve">Debreceni Nemzetközi Iskola </t>
  </si>
  <si>
    <t>Csirmaz Áron</t>
  </si>
  <si>
    <t>Vad Tibor</t>
  </si>
  <si>
    <t>Faragó Mihály Áron</t>
  </si>
  <si>
    <t>Nagy Ferenc István</t>
  </si>
  <si>
    <t>Berettyóújfalu DSB</t>
  </si>
  <si>
    <t>Berettyóújfalui II. Rákóczi Ferenc Általános Iskola</t>
  </si>
  <si>
    <t>Berettyóújfalu</t>
  </si>
  <si>
    <t>Király Krisztián Raul</t>
  </si>
  <si>
    <t>Kovács Zoltán</t>
  </si>
  <si>
    <t>Gyöngyösi Arany János Általános Iskola</t>
  </si>
  <si>
    <t>Kovács-Urbán Kristóf</t>
  </si>
  <si>
    <t>Szabó Beáta Tünde</t>
  </si>
  <si>
    <t>Tóth Dénes</t>
  </si>
  <si>
    <t>Horváthnè Horváth Mária Magdolna</t>
  </si>
  <si>
    <t>Boros Balázs</t>
  </si>
  <si>
    <t>Demhardt Flórián Ádám</t>
  </si>
  <si>
    <t>Berettyóújfalui József Attila Általános Iskola és Alapfokú Művészeti Iskola</t>
  </si>
  <si>
    <t>Lakatos Marcell</t>
  </si>
  <si>
    <t>Borsos Borbála Ildikó</t>
  </si>
  <si>
    <t>Papp Zsombor</t>
  </si>
  <si>
    <t>Szatmári Balázs</t>
  </si>
  <si>
    <t>Gloriett Sportiskolai Általános Iskola</t>
  </si>
  <si>
    <t>Ohly Bence</t>
  </si>
  <si>
    <t>Baraksó Péter</t>
  </si>
  <si>
    <t>Mátyási Marcell Máté</t>
  </si>
  <si>
    <t>Modori Benjamin</t>
  </si>
  <si>
    <t>Saródi Márton</t>
  </si>
  <si>
    <t>Varga Levente</t>
  </si>
  <si>
    <t>Dobai János</t>
  </si>
  <si>
    <t xml:space="preserve">Érd Körzeti </t>
  </si>
  <si>
    <t>Diósdi Eötvös József Német Nemzetiségi Általános Iskola és Alapfokú Művészeti Iskola</t>
  </si>
  <si>
    <t>Diósd</t>
  </si>
  <si>
    <t>Csősz Róbert</t>
  </si>
  <si>
    <t>Horváth Szilvia</t>
  </si>
  <si>
    <t>Berki Bendegúz</t>
  </si>
  <si>
    <t>Berki Benett</t>
  </si>
  <si>
    <t>Jancsurák Gábor</t>
  </si>
  <si>
    <t>Park Utcai Katolikus Általános Iskola és Óvoda</t>
  </si>
  <si>
    <t>Féth Péter</t>
  </si>
  <si>
    <t>Schmidt Zsolt</t>
  </si>
  <si>
    <t>Komlósy Nimród</t>
  </si>
  <si>
    <t>Jókai Mór Református Magyar-Angol Két Tanítási Nyelvű Általános Iskola, Alapfokú Művészeti Iskola és Óvoda</t>
  </si>
  <si>
    <t>Baumann Bogdán</t>
  </si>
  <si>
    <t>FILEPKÓ RICHÁRD</t>
  </si>
  <si>
    <t>Mezei Nolan Navid</t>
  </si>
  <si>
    <t>Berényi Péter István</t>
  </si>
  <si>
    <t>Zelenák Ákos Zalán</t>
  </si>
  <si>
    <t>Sándor Levente</t>
  </si>
  <si>
    <t>Czeglédi Dániel Áron</t>
  </si>
  <si>
    <t>Szajkó Richárd Brendon</t>
  </si>
  <si>
    <t xml:space="preserve">Kati Richárd Máté </t>
  </si>
  <si>
    <t>Szebényi Alexander</t>
  </si>
  <si>
    <t xml:space="preserve">Fehér Bendegúz </t>
  </si>
  <si>
    <t>Pécsi Református Kollégium Gimnáziuma, Technikuma, Szakképző Iskolája,  Általános Iskolája, Óvodája, Alapfokú Művészeti Iskolája és Diákotthona</t>
  </si>
  <si>
    <t>Kömíves Erik</t>
  </si>
  <si>
    <t>Kilián Balázs</t>
  </si>
  <si>
    <t>Szeberényi Gusztáv Adolf Evangélikus Gimnázium, Technikum, Szakgimnázium, Általános Iskola, Óvoda, Alapfokú Művészeti Iskola és Kollégium</t>
  </si>
  <si>
    <t>Patvaros Bálint</t>
  </si>
  <si>
    <t>Ancsin Erika</t>
  </si>
  <si>
    <t>Petrovits Bende Péter</t>
  </si>
  <si>
    <t>Pluhár János</t>
  </si>
  <si>
    <t>Nógrád Megyei Diáksport  és Szabadidő Egyesület</t>
  </si>
  <si>
    <t>Pásztó DSB</t>
  </si>
  <si>
    <t>Zsigmond Király Általános Iskola</t>
  </si>
  <si>
    <t>Pásztó</t>
  </si>
  <si>
    <t>Gömbicz Alíz</t>
  </si>
  <si>
    <t>Kelemen Péterné</t>
  </si>
  <si>
    <t>Dunaalmási Csokonai Általános Iskola</t>
  </si>
  <si>
    <t>Dunaalmás</t>
  </si>
  <si>
    <t>Hantó Nóra</t>
  </si>
  <si>
    <t>Baráthné Maár Anett</t>
  </si>
  <si>
    <t>Veszprém DSB</t>
  </si>
  <si>
    <t>Veszprémi Cholnoky Jenő Általános Iskola</t>
  </si>
  <si>
    <t>Veszprém</t>
  </si>
  <si>
    <t>Farkas Eszter Alíz</t>
  </si>
  <si>
    <t>Hellebrandt Zoltán</t>
  </si>
  <si>
    <t>Dabas Körzeti</t>
  </si>
  <si>
    <t>Ócsai Halászy Károly Általános Iskola</t>
  </si>
  <si>
    <t>Ócsa</t>
  </si>
  <si>
    <t>Darmos Dominika</t>
  </si>
  <si>
    <t>Kozma Richard</t>
  </si>
  <si>
    <t>Klebelsberg Kuno Általános Iskola és Gimnázium</t>
  </si>
  <si>
    <t>Mezőcsáti Bianka</t>
  </si>
  <si>
    <t>Rósa Viktor</t>
  </si>
  <si>
    <t>Landorhegyi Sportiskolai Általános Iskola</t>
  </si>
  <si>
    <t>Bódis Lili Virág</t>
  </si>
  <si>
    <t>Csiszár Attila</t>
  </si>
  <si>
    <t>Borbély Lotti</t>
  </si>
  <si>
    <t>Bödör Szofi</t>
  </si>
  <si>
    <t xml:space="preserve">Prohászka Ottokár Orsolyita Gimnázium, Általános Iskola és Óvoda </t>
  </si>
  <si>
    <t>Vér Anna Liza</t>
  </si>
  <si>
    <t>Pintérné Varga Eszter</t>
  </si>
  <si>
    <t>Hökkön Fruzsina Edit</t>
  </si>
  <si>
    <t>Bariska Lilla</t>
  </si>
  <si>
    <t>Pécsi Árpád Fejedelem Gimnázium és Általános Iskola</t>
  </si>
  <si>
    <t>Tóth Réka</t>
  </si>
  <si>
    <t>Markó Borbála</t>
  </si>
  <si>
    <t>Sáros Zoltán</t>
  </si>
  <si>
    <t>Sztárai Mihály Általános Iskola, Óvoda és Alapfokú Művészeti Iskola</t>
  </si>
  <si>
    <t>Varga Nadin Lara</t>
  </si>
  <si>
    <t>Horváthné Komáromy Éva</t>
  </si>
  <si>
    <t>Patkó Janka</t>
  </si>
  <si>
    <t>Milotta Péter</t>
  </si>
  <si>
    <t>Balatonalmádi DSB</t>
  </si>
  <si>
    <t>Vörösberényi Általános Iskola</t>
  </si>
  <si>
    <t>Balatonalmádi</t>
  </si>
  <si>
    <t>Cseresznyés Emma</t>
  </si>
  <si>
    <t>Kunné Solti Éva</t>
  </si>
  <si>
    <t>Varga László</t>
  </si>
  <si>
    <t>Varga-Karádi Emili</t>
  </si>
  <si>
    <t>Szabolcs-Szatmár-Bereg Megyei Diáksport és Szabadidő Egyesület</t>
  </si>
  <si>
    <t>Nyíregyháza Városi DSE</t>
  </si>
  <si>
    <t>Bethlen Gábor Gimnázium, Általános Iskola, Óvoda és Alapfokú Művészeti Iskola</t>
  </si>
  <si>
    <t>Nyíregyháza</t>
  </si>
  <si>
    <t>Fehér Lilien</t>
  </si>
  <si>
    <t>Gulyásné Czine Ildikó</t>
  </si>
  <si>
    <t>Budapest XXIII. kerület</t>
  </si>
  <si>
    <t>Budapest XXIII. Kerületi Török Flóris Általános Iskola</t>
  </si>
  <si>
    <t>Erdei Helga</t>
  </si>
  <si>
    <t>Miski László</t>
  </si>
  <si>
    <t>Bács-Kiskun Vármegyei Diák- és Szabadidősport Egyesület</t>
  </si>
  <si>
    <t>Baja és körzete DSB</t>
  </si>
  <si>
    <t>Szent László Általános Művelődési Központ</t>
  </si>
  <si>
    <t>Baja</t>
  </si>
  <si>
    <t>Molnár Viktória</t>
  </si>
  <si>
    <t>Jaksütz Róbert</t>
  </si>
  <si>
    <t>Markó István</t>
  </si>
  <si>
    <t>Nemzetőr Általános Iskola</t>
  </si>
  <si>
    <t>Szanda Alexa</t>
  </si>
  <si>
    <t>Bende-Artzt Eszter</t>
  </si>
  <si>
    <t>Bercsényi Miklós Általános Iskola</t>
  </si>
  <si>
    <t>Szabó Anna</t>
  </si>
  <si>
    <t>Kiss Attila József</t>
  </si>
  <si>
    <t>Szél Dorina</t>
  </si>
  <si>
    <t>Kányási Amina</t>
  </si>
  <si>
    <t>Koródi Melinda</t>
  </si>
  <si>
    <t>Szent István Sport Általános Iskola és Gimnázium</t>
  </si>
  <si>
    <t>Székely Alina</t>
  </si>
  <si>
    <t>Pestiné Járomi Edit</t>
  </si>
  <si>
    <t>Balogh Fanni Leila</t>
  </si>
  <si>
    <t>Tóth Szabina</t>
  </si>
  <si>
    <t>Balázs Helka</t>
  </si>
  <si>
    <t>Dávid Borbála</t>
  </si>
  <si>
    <t>Juhász Dorina</t>
  </si>
  <si>
    <t>Petőfi Sándor Római Katolikus Általános Iskola és Gimnázium</t>
  </si>
  <si>
    <t>Vecsés</t>
  </si>
  <si>
    <t>Györe Letti</t>
  </si>
  <si>
    <t>Nagy László</t>
  </si>
  <si>
    <t>Dabasi Viktória</t>
  </si>
  <si>
    <t>Paksi II. Rákóczi Ferenc Általános Iskola</t>
  </si>
  <si>
    <t>Németh Emma</t>
  </si>
  <si>
    <t>Dobi Krisztina</t>
  </si>
  <si>
    <t>Simon Dorka</t>
  </si>
  <si>
    <t>Orosháza és körzete DSB</t>
  </si>
  <si>
    <t>Orosházi Vörösmarty Mihály Általános Iskola</t>
  </si>
  <si>
    <t>Orosháza</t>
  </si>
  <si>
    <t>Nagy Nóra Lili</t>
  </si>
  <si>
    <t>Takácsné Móricz Sára</t>
  </si>
  <si>
    <t>Németh István</t>
  </si>
  <si>
    <t xml:space="preserve">Dunaföldvári Beszédes József Általános Iskola </t>
  </si>
  <si>
    <t>Dunaföldvár</t>
  </si>
  <si>
    <t>Pinczés Réka</t>
  </si>
  <si>
    <t>Dósáné Vigh Katalin</t>
  </si>
  <si>
    <t>Gencsapáti</t>
  </si>
  <si>
    <t>Koroknai Anna</t>
  </si>
  <si>
    <t>Rédecsi Bence</t>
  </si>
  <si>
    <t>Takács Dóra Sára</t>
  </si>
  <si>
    <t>Hatvani Kossuth Lajos Általános Iskola</t>
  </si>
  <si>
    <t>Ködmön Kincső Judit</t>
  </si>
  <si>
    <t>Makaria Gergő Csaba</t>
  </si>
  <si>
    <t>Érdligeti Általános Iskola</t>
  </si>
  <si>
    <t>Érd</t>
  </si>
  <si>
    <t>Jancsó Olívia</t>
  </si>
  <si>
    <t>Liptákné Gönczi Borbála</t>
  </si>
  <si>
    <t>Adamcsik Boglárka</t>
  </si>
  <si>
    <t>Beregszászi Nelli</t>
  </si>
  <si>
    <t>Katona Jázmin</t>
  </si>
  <si>
    <t>Czikray Sarolta</t>
  </si>
  <si>
    <t>Soós Csenge</t>
  </si>
  <si>
    <t>Vörös Dorottya</t>
  </si>
  <si>
    <t>Budai Bella Dóra</t>
  </si>
  <si>
    <t>Bencés Apátság Illyés Gyula Általános és Alapfokú Művészeti Iskolája</t>
  </si>
  <si>
    <t>Tihany</t>
  </si>
  <si>
    <t>Juhász Dóra</t>
  </si>
  <si>
    <t>Cseh Tibor</t>
  </si>
  <si>
    <t>Domos Eszter</t>
  </si>
  <si>
    <t>Bede Lara</t>
  </si>
  <si>
    <t>Nagy Zóra</t>
  </si>
  <si>
    <t>Váradi Zsófia Lili</t>
  </si>
  <si>
    <t>Százhalombatta Városi</t>
  </si>
  <si>
    <t>Százhalombattai 1. Számú Általános Iskola</t>
  </si>
  <si>
    <t>Százhalombatta</t>
  </si>
  <si>
    <t>Farkas Zoé Emese</t>
  </si>
  <si>
    <t>Pápay Ágnes Lídia</t>
  </si>
  <si>
    <t>Csontos Janka</t>
  </si>
  <si>
    <t>Csáti Linett</t>
  </si>
  <si>
    <t xml:space="preserve">Hottó Olivia Hannah </t>
  </si>
  <si>
    <t>Velladics Sára Anna</t>
  </si>
  <si>
    <t>Tóth Zsolt</t>
  </si>
  <si>
    <t>Budapest XIII. kerület</t>
  </si>
  <si>
    <t xml:space="preserve">III.kcs Tenisz U11 zöld labdával, P+S szabály </t>
  </si>
  <si>
    <t>Budapest XIII. Kerületi Gárdonyi Géza Általános Iskola</t>
  </si>
  <si>
    <t>Almai Sámuel</t>
  </si>
  <si>
    <t>Bányai Petra</t>
  </si>
  <si>
    <t>Csik Ferenc Általános Iskola és Gimnázium</t>
  </si>
  <si>
    <t>Kristyán Ádám</t>
  </si>
  <si>
    <t>Sátor Attila Mihály</t>
  </si>
  <si>
    <t>Csökmei Marcel</t>
  </si>
  <si>
    <t>Grósz Dominik</t>
  </si>
  <si>
    <t>Szűcs Ákos</t>
  </si>
  <si>
    <t>Vaszary János Általános Iskola</t>
  </si>
  <si>
    <t>Mészáros Dávid</t>
  </si>
  <si>
    <t>Kele Zoltán</t>
  </si>
  <si>
    <t>Budapest XVII. kerület</t>
  </si>
  <si>
    <t>Podmaniczky János Evangélikus Óvoda és Általános Iskola</t>
  </si>
  <si>
    <t>Marosi Péter</t>
  </si>
  <si>
    <t>Gémesi Mónika</t>
  </si>
  <si>
    <t>Szekeres István</t>
  </si>
  <si>
    <t>Budapest III. kerület</t>
  </si>
  <si>
    <t>Budapest III. Kerületi Krúdy Gyula Angol-Magyar Két Tanítási Nyelvű Általános Iskola</t>
  </si>
  <si>
    <t>Georgi Ábel Patrik</t>
  </si>
  <si>
    <t>Hegedüs Csaba István</t>
  </si>
  <si>
    <t>Kecskemét Városi DSE</t>
  </si>
  <si>
    <t>Szent Imre Katolikus Óvoda és Általános Iskola</t>
  </si>
  <si>
    <t>Kecskemét</t>
  </si>
  <si>
    <t>Bokor György</t>
  </si>
  <si>
    <t>Boller Péter</t>
  </si>
  <si>
    <t>Hétvezér Általános Iskola</t>
  </si>
  <si>
    <t>Zsirai Noé</t>
  </si>
  <si>
    <t>Farkas Andrea</t>
  </si>
  <si>
    <t>Galgóczi Lajos, Fricska Fanni, Takács Tibor</t>
  </si>
  <si>
    <t>Lilla Téri Általános Iskola</t>
  </si>
  <si>
    <t>Szilágyi Dénes</t>
  </si>
  <si>
    <t>Pálinkás Petra</t>
  </si>
  <si>
    <t>Felsővárosi Általános Iskola</t>
  </si>
  <si>
    <t>Escobar Janovics Albert</t>
  </si>
  <si>
    <t>Horváth Virág</t>
  </si>
  <si>
    <t>Vér Miklós Gábor</t>
  </si>
  <si>
    <t>Marton Zsombor</t>
  </si>
  <si>
    <t>Scheck Maximilien</t>
  </si>
  <si>
    <t>Ferincz Vince</t>
  </si>
  <si>
    <t>Pajor László</t>
  </si>
  <si>
    <t>Pécsi Jókai Mór Általános Iskola</t>
  </si>
  <si>
    <t>Szűcs Vilmos</t>
  </si>
  <si>
    <t>Pozsgai Tamás Gábor</t>
  </si>
  <si>
    <t>Nagy Ádám</t>
  </si>
  <si>
    <t>VIG ARNOLD</t>
  </si>
  <si>
    <t>Freiberger Ivett</t>
  </si>
  <si>
    <t>Békéscsabai Kazinczy Ferenc Általános Iskola</t>
  </si>
  <si>
    <t>Szabó Gergely</t>
  </si>
  <si>
    <t>Erdős Péter</t>
  </si>
  <si>
    <t>Karáth Gábor</t>
  </si>
  <si>
    <t>Boros Ildikó</t>
  </si>
  <si>
    <t>Berg Olivér</t>
  </si>
  <si>
    <t>Stampfel Márk</t>
  </si>
  <si>
    <t>Bagdi Barnabás Árpád</t>
  </si>
  <si>
    <t>Domokos Arnold</t>
  </si>
  <si>
    <t>Kovács Szilárd</t>
  </si>
  <si>
    <t>AUDI Hungaria Iskolaközpont Győr</t>
  </si>
  <si>
    <t>Vadász Nimród</t>
  </si>
  <si>
    <t>Papp Márk</t>
  </si>
  <si>
    <t>Molnár Dániel</t>
  </si>
  <si>
    <t>Móró Ádám</t>
  </si>
  <si>
    <t>Csongrád-Csanád Vármegyei Diáksport Egyesület</t>
  </si>
  <si>
    <t>Szentes DSB</t>
  </si>
  <si>
    <t>Szentesi Koszta József Általános Iskola</t>
  </si>
  <si>
    <t>Szentes</t>
  </si>
  <si>
    <t>Nagy Bence Bertalan</t>
  </si>
  <si>
    <t>Borbás Edit</t>
  </si>
  <si>
    <t>Makrai Balázs</t>
  </si>
  <si>
    <t>Törteli Bence Zalán</t>
  </si>
  <si>
    <t>Várady-Fandl Áron</t>
  </si>
  <si>
    <t>Békéscsabai Belvárosi Általános Iskola és Gimnázium</t>
  </si>
  <si>
    <t>Nyiri Sándor</t>
  </si>
  <si>
    <t>Zleovszki Alíz</t>
  </si>
  <si>
    <t>MOA Magán Általános Iskola</t>
  </si>
  <si>
    <t>Csuti Dániel</t>
  </si>
  <si>
    <t>Molnár Gábor</t>
  </si>
  <si>
    <t>Nánási Botond</t>
  </si>
  <si>
    <t>Diószegi Kis István Református Két Tanítási Nyelvű Általános Iskola és Alapfokú Művészeti Iskola</t>
  </si>
  <si>
    <t>Takács Dániel</t>
  </si>
  <si>
    <t>Pálfi Edit</t>
  </si>
  <si>
    <t>McLean Jack</t>
  </si>
  <si>
    <t>Sándor Nolen</t>
  </si>
  <si>
    <t>Puskás Gergő Zoltán</t>
  </si>
  <si>
    <t>Lauder Javne Zsidó Közösségi Óvoda, Általános Iskola, Gimnázium és Zenei Alapfokú Művészeti Iskola</t>
  </si>
  <si>
    <t>Schiffer Marcell</t>
  </si>
  <si>
    <t>Barabás Judit</t>
  </si>
  <si>
    <t>Frank András</t>
  </si>
  <si>
    <t>Mezőberényi Általános Iskola, Alapfokú Művészeti Iskola és Kollégium</t>
  </si>
  <si>
    <t>Fülöp Máté Tibor</t>
  </si>
  <si>
    <t>Harmati Petra</t>
  </si>
  <si>
    <t>Sulyok István Református Általános Iskola és Alapfokú Művészeti Iskola</t>
  </si>
  <si>
    <t>Komádi</t>
  </si>
  <si>
    <t>Fráter Noel</t>
  </si>
  <si>
    <t>Kása Kálmán</t>
  </si>
  <si>
    <t>Egri Kemény Ferenc Sportiskolai Általános Iskola</t>
  </si>
  <si>
    <t>Szilágyi Gergő</t>
  </si>
  <si>
    <t>Birinyi Erika</t>
  </si>
  <si>
    <t>Borbély Milán</t>
  </si>
  <si>
    <t>Magvető Református  Magyar - Angol Két Tanítási Nyelvű Általános Iskola és Óvoda</t>
  </si>
  <si>
    <t>Csepreghy Botond</t>
  </si>
  <si>
    <t>Forgách Ágnes</t>
  </si>
  <si>
    <t>Mikulán Gellért</t>
  </si>
  <si>
    <t>Romhányi Péter</t>
  </si>
  <si>
    <t>Szabó Máté</t>
  </si>
  <si>
    <t>Józsa Péter Pál</t>
  </si>
  <si>
    <t>Kóczi Ferenc</t>
  </si>
  <si>
    <t>Nyíregyházi Kodály Zoltán Általános Iskola</t>
  </si>
  <si>
    <t>Moravszki Marcell</t>
  </si>
  <si>
    <t>Hajnal Mária</t>
  </si>
  <si>
    <t>Tamási-Schwarcz Krisztián</t>
  </si>
  <si>
    <t>Jászárokszállási Széchenyi István Általános Iskola és Alapfokú Művészeti Iskola</t>
  </si>
  <si>
    <t>Jászárokszállás</t>
  </si>
  <si>
    <t>Bódis Áron</t>
  </si>
  <si>
    <t>Bankáné Mező Katalin</t>
  </si>
  <si>
    <t>Szaka Adrián</t>
  </si>
  <si>
    <t>Gyöngyösi Kálváriaparti Sport- és Általános Iskola</t>
  </si>
  <si>
    <t>Farkas Zalán</t>
  </si>
  <si>
    <t>Reviczki Tamás</t>
  </si>
  <si>
    <t>Halász Gergely</t>
  </si>
  <si>
    <t>Halas Tamás Benedek</t>
  </si>
  <si>
    <t>Hidasné Kira Violetta</t>
  </si>
  <si>
    <t>Virág Bence</t>
  </si>
  <si>
    <t>Váradi Levente</t>
  </si>
  <si>
    <t>Kajtor Zsombor</t>
  </si>
  <si>
    <t>Gyimesi Olivér</t>
  </si>
  <si>
    <t>Józsa Marcell</t>
  </si>
  <si>
    <t>Magoss György Bálint</t>
  </si>
  <si>
    <t>Édes Dániel György</t>
  </si>
  <si>
    <t>Bejczi András</t>
  </si>
  <si>
    <t>Bejczi Ádám</t>
  </si>
  <si>
    <t>Győry László Benedek</t>
  </si>
  <si>
    <t>Mayer Sebestyén</t>
  </si>
  <si>
    <t>Völcsei Misa</t>
  </si>
  <si>
    <t>Horváth Denton</t>
  </si>
  <si>
    <t>Sólyom Milán</t>
  </si>
  <si>
    <t>Hartmann Zoltán Attila</t>
  </si>
  <si>
    <t>Rumankó Gergő</t>
  </si>
  <si>
    <t>Balatonfenyvesi Fekete István Általános Iskola</t>
  </si>
  <si>
    <t>Balatonfenyves</t>
  </si>
  <si>
    <t>Peitler Benett</t>
  </si>
  <si>
    <t>Ágoston Diána</t>
  </si>
  <si>
    <t>Nagy Hunor Szabolcs</t>
  </si>
  <si>
    <t>Tóth Gergely</t>
  </si>
  <si>
    <t>Juhász Kende</t>
  </si>
  <si>
    <t>Vizkelety Tamás</t>
  </si>
  <si>
    <t>Faller Márton</t>
  </si>
  <si>
    <t>Márkusné Halmosi Erika</t>
  </si>
  <si>
    <t>Sabankó Zalán</t>
  </si>
  <si>
    <t>Szabados Bálint</t>
  </si>
  <si>
    <t>Sidló Joseph Thomas</t>
  </si>
  <si>
    <t>Fekete Bence Máté</t>
  </si>
  <si>
    <t>Fekete Tamás Lóránd</t>
  </si>
  <si>
    <t>Mezei Renátó Zoltán</t>
  </si>
  <si>
    <t>Mező Olivér</t>
  </si>
  <si>
    <t>Diós Péter Patrik</t>
  </si>
  <si>
    <t>Kovács Benett Dominik</t>
  </si>
  <si>
    <t>Szilágyi Patrik</t>
  </si>
  <si>
    <t>Hajdu Patrick</t>
  </si>
  <si>
    <t>Varga Edina</t>
  </si>
  <si>
    <t>Paksi Bezerédj Általános Iskola</t>
  </si>
  <si>
    <t>Csiszár Máté</t>
  </si>
  <si>
    <t>Fürediné Nikl Aranka</t>
  </si>
  <si>
    <t>Lányi Martin</t>
  </si>
  <si>
    <t>Váradi Máté</t>
  </si>
  <si>
    <t>Czethoffer Bence</t>
  </si>
  <si>
    <t>Lőrincz Bence</t>
  </si>
  <si>
    <t>Morgen Frigyes Benedek</t>
  </si>
  <si>
    <t>Hatvani Kodály Zoltán Értékközvetítő és Képességfejlesztő Általános Iskola</t>
  </si>
  <si>
    <t>Medveczki Mátyás Barnabás</t>
  </si>
  <si>
    <t>Pápa János Sándor</t>
  </si>
  <si>
    <t>Huczka Mária</t>
  </si>
  <si>
    <t>Pécsi Belvárosi Általános Iskola</t>
  </si>
  <si>
    <t>Szomor Máté</t>
  </si>
  <si>
    <t>Pokol Lajos</t>
  </si>
  <si>
    <t>Kaposvár DSB</t>
  </si>
  <si>
    <t>Kaposvári Kodály Zoltán Központi Általános Iskola</t>
  </si>
  <si>
    <t>Kaposvár</t>
  </si>
  <si>
    <t>Márkus Bence</t>
  </si>
  <si>
    <t>Csatos Zsolt</t>
  </si>
  <si>
    <t>Hrabovszki Bence</t>
  </si>
  <si>
    <t>Frigyesi Gergely</t>
  </si>
  <si>
    <t>Varga Flórián</t>
  </si>
  <si>
    <t>Rétházi Márk</t>
  </si>
  <si>
    <t>Till Aurél</t>
  </si>
  <si>
    <t>Majer Márton Mór</t>
  </si>
  <si>
    <t>Horváth Botond</t>
  </si>
  <si>
    <t>Lehel Vezér Gimnázium</t>
  </si>
  <si>
    <t>Kasza Mirkó</t>
  </si>
  <si>
    <t>Bartóki József Gábor</t>
  </si>
  <si>
    <t>Megyaszai Máté</t>
  </si>
  <si>
    <t>Munkácsy Zalán</t>
  </si>
  <si>
    <t>Nagy Máté Gyula</t>
  </si>
  <si>
    <t>Zsiga Zoárd</t>
  </si>
  <si>
    <t>Sajó Imre</t>
  </si>
  <si>
    <t>Gut Gellért Vilmos</t>
  </si>
  <si>
    <t>Kovács Miklós</t>
  </si>
  <si>
    <t>Kobra Balázs</t>
  </si>
  <si>
    <t>Józsa Ákos</t>
  </si>
  <si>
    <t>Fekete Kevin</t>
  </si>
  <si>
    <t>Sifter Benett</t>
  </si>
  <si>
    <t>Szabó Sándor</t>
  </si>
  <si>
    <t>Szilágyi Botond</t>
  </si>
  <si>
    <t>Balázsi Mátyás</t>
  </si>
  <si>
    <t>Budapest XI. kerület</t>
  </si>
  <si>
    <t>Farkasréti Általános Iskola</t>
  </si>
  <si>
    <t>Tuli Balázs Péter</t>
  </si>
  <si>
    <t>Förster Tiborné</t>
  </si>
  <si>
    <t>Juhász Dániel</t>
  </si>
  <si>
    <t>Kiss Szabolcs</t>
  </si>
  <si>
    <t>Szénási Benedek</t>
  </si>
  <si>
    <t>Borics Benett</t>
  </si>
  <si>
    <t>Németh Donát</t>
  </si>
  <si>
    <t>Kulhay Ottó</t>
  </si>
  <si>
    <t>Széll Márk Péter</t>
  </si>
  <si>
    <t>Takács Rafael Richárd</t>
  </si>
  <si>
    <t>Komondi Noel István</t>
  </si>
  <si>
    <t>Németh Gergő</t>
  </si>
  <si>
    <t>Csóra Benedek</t>
  </si>
  <si>
    <t>Eötvös József Református Oktatási Központ - Óvoda, Általános Iskola, Gimnázium, Technikum, Szakképző Iskola és Alapfokú Művészeti Iskola</t>
  </si>
  <si>
    <t>Heves</t>
  </si>
  <si>
    <t>Jacsó Dávid</t>
  </si>
  <si>
    <t>Csontos Roland</t>
  </si>
  <si>
    <t>Pós Gábor</t>
  </si>
  <si>
    <t>Mező Mátyás</t>
  </si>
  <si>
    <t>Kovács-Laczik Levente Nimród</t>
  </si>
  <si>
    <t>Harcsa  Csaba</t>
  </si>
  <si>
    <t>Madocsai Református Általános Iskola</t>
  </si>
  <si>
    <t>Madocsa</t>
  </si>
  <si>
    <t>Dömötör Ábel</t>
  </si>
  <si>
    <t>Ludmány László Ferenc</t>
  </si>
  <si>
    <t>Székely Mihály Általános Iskola</t>
  </si>
  <si>
    <t>Pócz Kornél Norbert</t>
  </si>
  <si>
    <t>Bajáriné Pesti Anikó</t>
  </si>
  <si>
    <t>Jászsági Gróf Apponyi Albert Általános Iskola és Alapfokú Művészeti Iskola</t>
  </si>
  <si>
    <t>German László</t>
  </si>
  <si>
    <t>Ludasi Martin</t>
  </si>
  <si>
    <t>Babik Sándor</t>
  </si>
  <si>
    <t>Bencs Benedek</t>
  </si>
  <si>
    <t>Horváth Benedek</t>
  </si>
  <si>
    <t>Dara Imre</t>
  </si>
  <si>
    <t>Hriszto Botev Német Nemzetiségi Nyelvoktató Általános Iskola</t>
  </si>
  <si>
    <t>Takács Ábel</t>
  </si>
  <si>
    <t>Herczeg Balázs</t>
  </si>
  <si>
    <t>Ábel Bence</t>
  </si>
  <si>
    <t>Nagy Ferenc</t>
  </si>
  <si>
    <t>Perge Botond</t>
  </si>
  <si>
    <t>Telegdi Mátyás</t>
  </si>
  <si>
    <t>Póth Csongor Botond</t>
  </si>
  <si>
    <t>Molnár Máté</t>
  </si>
  <si>
    <t>Rácz Barnabás Péter</t>
  </si>
  <si>
    <t>Bőczén Áron</t>
  </si>
  <si>
    <t>Fehérvári Kornél</t>
  </si>
  <si>
    <t xml:space="preserve">Csere Vilmos Tamás </t>
  </si>
  <si>
    <t>Papp-Hoffer Kende</t>
  </si>
  <si>
    <t>Budapest I. kerület</t>
  </si>
  <si>
    <t>Szent Gellért Katolikus Általános Iskola és Gimnázium</t>
  </si>
  <si>
    <t>Tenke Trisztán</t>
  </si>
  <si>
    <t>Magó Kinga Ágnes</t>
  </si>
  <si>
    <t>Nagyboldogasszony Római Katolikus Gimnázium, Általános Iskola és Alapfokú Művészeti Iskola</t>
  </si>
  <si>
    <t>Luthár Ábel Kristóf</t>
  </si>
  <si>
    <t>Kertész Gabriella Ilona</t>
  </si>
  <si>
    <t>Körmendi-Bohorquez Hugó Gábor</t>
  </si>
  <si>
    <t>Kruk Patrik</t>
  </si>
  <si>
    <t>Inczeffy-Nagy Viktória</t>
  </si>
  <si>
    <t>Gerzanits Gergely</t>
  </si>
  <si>
    <t>Talentum Angol-Magyar Két Tanítási Nyelvű Általános Iskola és Művészeti Szakgimnázium</t>
  </si>
  <si>
    <t>Szirják Zalán</t>
  </si>
  <si>
    <t>Czirok Vera</t>
  </si>
  <si>
    <t>Dorog Város Diáksportjáért Egyesület</t>
  </si>
  <si>
    <t>Dorogi Magyar-Angol Két Tanítási Nyelvű és Sportiskolai Általános Iskola</t>
  </si>
  <si>
    <t>Dorog</t>
  </si>
  <si>
    <t>Gyurics Benett</t>
  </si>
  <si>
    <t>Bartl Eszter</t>
  </si>
  <si>
    <t>Barnóczki Boldizsár</t>
  </si>
  <si>
    <t>Kollár Tamás</t>
  </si>
  <si>
    <t xml:space="preserve"> Petőfi Sándor Katolikus Általános Iskola és Óvoda</t>
  </si>
  <si>
    <t>Farkas Dorka Lívia</t>
  </si>
  <si>
    <t>Radics Anna</t>
  </si>
  <si>
    <t>Keszthely DSB</t>
  </si>
  <si>
    <t>Kárpáti János Általános Iskola és Alapfokú Művészeti Iskola</t>
  </si>
  <si>
    <t>Gyenesdiás</t>
  </si>
  <si>
    <t>Lévai Luca</t>
  </si>
  <si>
    <t>Ács Alexandra Mónika</t>
  </si>
  <si>
    <t>Székesfehérvári Kodály Zoltán Általános Iskola, Gimnázium és Alapfokú Művészeti Iskola</t>
  </si>
  <si>
    <t>Nagy Amanda</t>
  </si>
  <si>
    <t>Magyaródi-Császár Zsanett</t>
  </si>
  <si>
    <t>Kölcsey Ferenc Református Gyakorló Általános Iskola</t>
  </si>
  <si>
    <t>Magyar Anna</t>
  </si>
  <si>
    <t>Ludman Viktor</t>
  </si>
  <si>
    <t>Németvölgyi Általános Iskola</t>
  </si>
  <si>
    <t>Siklósi Odett</t>
  </si>
  <si>
    <t>Szabó Péter László</t>
  </si>
  <si>
    <t>Bleyer Jakab Német Nemzetiségi Általános Iskola</t>
  </si>
  <si>
    <t>Budaörs</t>
  </si>
  <si>
    <t>Náray Júlia</t>
  </si>
  <si>
    <t>Bajzek Zsolt</t>
  </si>
  <si>
    <t>ELTE Gyertyánffy István Gyakorló Általános Iskola</t>
  </si>
  <si>
    <t>Horváth-Beck Orsolya</t>
  </si>
  <si>
    <t>Nyergesné Majer Zsófia</t>
  </si>
  <si>
    <t>Győr Környéki DSB</t>
  </si>
  <si>
    <t>Öttevényi Általános Iskola</t>
  </si>
  <si>
    <t>Öttevény</t>
  </si>
  <si>
    <t>Török Jázmin</t>
  </si>
  <si>
    <t>Rácz József</t>
  </si>
  <si>
    <t>Budapest VI. kerület</t>
  </si>
  <si>
    <t>Terézvárosi Magyar-Angol, Magyar-Német Két Tannyelvű Általános Iskola</t>
  </si>
  <si>
    <t>Zenobio Mia</t>
  </si>
  <si>
    <t>Szabó Linda</t>
  </si>
  <si>
    <t>Szekszárd Városi DSB</t>
  </si>
  <si>
    <t>Szekszárdi Babits Mihály Általános Iskola</t>
  </si>
  <si>
    <t>Szekszárd</t>
  </si>
  <si>
    <t>Domonyai Adél</t>
  </si>
  <si>
    <t>Klemné Koleszár Ildikó</t>
  </si>
  <si>
    <t>Eötvös Loránd Általános Iskola és Magyar-Angol Két Tanítási Nyelvű Általános Iskola</t>
  </si>
  <si>
    <t>Nagy Maja Zoé</t>
  </si>
  <si>
    <t>Székelyné Szujkó Piroska</t>
  </si>
  <si>
    <t>Ragályi-Kovács Katinka</t>
  </si>
  <si>
    <t>Pirovits Petra Dorka</t>
  </si>
  <si>
    <t>Péter Zsófia</t>
  </si>
  <si>
    <t>Városmajori Kós Károly Általános Iskola</t>
  </si>
  <si>
    <t>Simor Hannah Taylor</t>
  </si>
  <si>
    <t>Némethné Láng Noémi Mária</t>
  </si>
  <si>
    <t>Fáskerti Lujza</t>
  </si>
  <si>
    <t>Laskay Szilvia</t>
  </si>
  <si>
    <t>Miroslav Krleža Horvát Óvoda, Általános Iskola, Gimnázium és Kollégium</t>
  </si>
  <si>
    <t>Benovics Hanna Mária</t>
  </si>
  <si>
    <t>Istókovics Miklós</t>
  </si>
  <si>
    <t>Gouth Ambrus</t>
  </si>
  <si>
    <t>Vilyevácz Alexandra</t>
  </si>
  <si>
    <t>Bierer Zsuzsanna</t>
  </si>
  <si>
    <t>Varga Hanna Lilien</t>
  </si>
  <si>
    <t>Spitl Tamás</t>
  </si>
  <si>
    <t>Pasaréti Szabó Lőrinc Magyar-Angol Két Tanítási Nyelvű Általános Iskola és Gimnázium</t>
  </si>
  <si>
    <t>Ledényi Zsófia</t>
  </si>
  <si>
    <t>Bisztrai Béla János</t>
  </si>
  <si>
    <t>Hidvégi Bori</t>
  </si>
  <si>
    <t xml:space="preserve"> Rigó  Evelin</t>
  </si>
  <si>
    <t>Zalaegerszegi Ady Endre Általános Iskola, Gimnázium és Alapfokú Művészeti Iskola</t>
  </si>
  <si>
    <t>Miasnikova Varvara</t>
  </si>
  <si>
    <t>Gécsek Imre András</t>
  </si>
  <si>
    <t>Bakos György</t>
  </si>
  <si>
    <t>Tar Dóra</t>
  </si>
  <si>
    <t>Soproni DSB</t>
  </si>
  <si>
    <t>Hunyadi János Evangélikus Óvoda, Általános Iskola és Alapfokú Művészeti Iskola</t>
  </si>
  <si>
    <t>Sopron</t>
  </si>
  <si>
    <t>Kovács Annabell Anita</t>
  </si>
  <si>
    <t>Kövesdi Timea</t>
  </si>
  <si>
    <t>Szent II. János Pál Óvoda, Általános Iskola és Gimnázium</t>
  </si>
  <si>
    <t>Kovács Petra</t>
  </si>
  <si>
    <t>Kovács György</t>
  </si>
  <si>
    <t>Álmos Vezér Gimnázium, Pedagógiai Szakgimnázium és Általános Iskola</t>
  </si>
  <si>
    <t>Polgárdi Zita</t>
  </si>
  <si>
    <t>Jakab Tímea</t>
  </si>
  <si>
    <t>Takács Vivien</t>
  </si>
  <si>
    <t>Sugovica Sportiskolai Általános Iskola</t>
  </si>
  <si>
    <t>Kincse Kamilla</t>
  </si>
  <si>
    <t>Orbán Tamás</t>
  </si>
  <si>
    <t>Őri Anna</t>
  </si>
  <si>
    <t>Tihanyi Tibor</t>
  </si>
  <si>
    <t>Pádár Léna</t>
  </si>
  <si>
    <t>Gyabronka Sára</t>
  </si>
  <si>
    <t>Gyóni Géza Általános Iskola</t>
  </si>
  <si>
    <t>Dabas</t>
  </si>
  <si>
    <t>Tóth Jázmin</t>
  </si>
  <si>
    <t>Kiss Attila</t>
  </si>
  <si>
    <t>Deák Hanna</t>
  </si>
  <si>
    <t>Gara Mici Zsuzsa</t>
  </si>
  <si>
    <t xml:space="preserve">Szabó Emese </t>
  </si>
  <si>
    <t>Szabó Nóra Zsófia</t>
  </si>
  <si>
    <t>Kristóf Éva</t>
  </si>
  <si>
    <t>Hasanovic Leila</t>
  </si>
  <si>
    <t>Kerekegyházi Móra Ferenc Általános Iskola és Alapfokú Művészeti Iskola</t>
  </si>
  <si>
    <t>Kerekegyháza</t>
  </si>
  <si>
    <t>Baranyi Petra Réka</t>
  </si>
  <si>
    <t>Kohút Attila</t>
  </si>
  <si>
    <t>Solymári Hunyadi Mátyás Német Nemzetiségi Általános Iskola, Alapfokú Művészeti Iskola</t>
  </si>
  <si>
    <t>Solymár</t>
  </si>
  <si>
    <t>Brandhuber Anna</t>
  </si>
  <si>
    <t>Molnár Richárd</t>
  </si>
  <si>
    <t>Horváth Regina</t>
  </si>
  <si>
    <t>Tóth Johanna</t>
  </si>
  <si>
    <t>Dabasi Táncsics Mihály Gimnázium</t>
  </si>
  <si>
    <t>Lipi Barbara</t>
  </si>
  <si>
    <t>Gogolák Pál</t>
  </si>
  <si>
    <t>Monori Maja</t>
  </si>
  <si>
    <t>Kecskés Fruzsina</t>
  </si>
  <si>
    <t>Horváth Száva</t>
  </si>
  <si>
    <t>Matalik Emma</t>
  </si>
  <si>
    <t>Barkóczi Valentina</t>
  </si>
  <si>
    <t>Ludányi Míra</t>
  </si>
  <si>
    <t>Ádám Lilla Maja</t>
  </si>
  <si>
    <t>Hegedűs Blanka Panna</t>
  </si>
  <si>
    <t>Kis Loretta</t>
  </si>
  <si>
    <t>Landor Zoé Manka</t>
  </si>
  <si>
    <t>György Janka Zsolna</t>
  </si>
  <si>
    <t>Varga Fruzsina</t>
  </si>
  <si>
    <t>Sólyom Emília</t>
  </si>
  <si>
    <t>Niczmann Zsófia</t>
  </si>
  <si>
    <t>Falvai Fanni Zsófia</t>
  </si>
  <si>
    <t>Sasvári Léna</t>
  </si>
  <si>
    <t>Márkus Máté Károly</t>
  </si>
  <si>
    <t>Orosházi Református Két Tanítási Nyelvű Általános Iskola</t>
  </si>
  <si>
    <t xml:space="preserve">Kaczkó Olga Anna </t>
  </si>
  <si>
    <t>Ekéné Nagy Edit</t>
  </si>
  <si>
    <t>KÁLLAI TITANILLA</t>
  </si>
  <si>
    <t>Čelan Anikó</t>
  </si>
  <si>
    <t>Cooper-Hollósy Ilona</t>
  </si>
  <si>
    <t>Rácz Kiara</t>
  </si>
  <si>
    <t>Kőszegi Karina</t>
  </si>
  <si>
    <t>Nagy Csenge</t>
  </si>
  <si>
    <t>Nagy Villő</t>
  </si>
  <si>
    <t>Kiss Bianka Zoé</t>
  </si>
  <si>
    <t>Bauer Bori Lola</t>
  </si>
  <si>
    <t>Rózsaszentmártoni Móra Ferenc Általános Iskola</t>
  </si>
  <si>
    <t>Rózsaszentmárton</t>
  </si>
  <si>
    <t>Kiss Fanni</t>
  </si>
  <si>
    <t>Szőllősi Roland</t>
  </si>
  <si>
    <t>Blazsek Bodza</t>
  </si>
  <si>
    <t>Rédling-Szabó Gabriella</t>
  </si>
  <si>
    <t>Kozma Anita</t>
  </si>
  <si>
    <t>Kozma Katalin</t>
  </si>
  <si>
    <t>Reisz Inez</t>
  </si>
  <si>
    <t>Kari Lilla</t>
  </si>
  <si>
    <t>Nagy Valentina Gyöngyi</t>
  </si>
  <si>
    <t>Antal Alexandra</t>
  </si>
  <si>
    <t>Barizs Bettina</t>
  </si>
  <si>
    <t>Botos Hanna</t>
  </si>
  <si>
    <t>Csontos Zsófia Tünde</t>
  </si>
  <si>
    <t>Szilágyi Blanka</t>
  </si>
  <si>
    <t>Németh Flóra</t>
  </si>
  <si>
    <t>Varga Izabella Eleonóra</t>
  </si>
  <si>
    <t>Lengyel Eliza Lili</t>
  </si>
  <si>
    <t>Aszódi Anna</t>
  </si>
  <si>
    <t>Balázsfalvi Bianka</t>
  </si>
  <si>
    <t>Márkus Antónia</t>
  </si>
  <si>
    <t>Péteri Ramóna</t>
  </si>
  <si>
    <t>Krencsey Kamilla Mia</t>
  </si>
  <si>
    <t>Szabó Maja</t>
  </si>
  <si>
    <t>Győrfi Fanni</t>
  </si>
  <si>
    <t>Szakál Veronika</t>
  </si>
  <si>
    <t>Budaörsi 1. Számú Általános Iskola</t>
  </si>
  <si>
    <t>Józsa Laura</t>
  </si>
  <si>
    <t>Földes Viktória</t>
  </si>
  <si>
    <t>Bethlen Gábor Általános Iskola és Gimnázium</t>
  </si>
  <si>
    <t>Könyves-Tóth Kamilla</t>
  </si>
  <si>
    <t>Papp Róbertné</t>
  </si>
  <si>
    <t>Andó Amina</t>
  </si>
  <si>
    <t>Bana Alexa Nina</t>
  </si>
  <si>
    <t>Bukó Lora</t>
  </si>
  <si>
    <t>Plachy Patrícia</t>
  </si>
  <si>
    <t>Koroknai Lilla</t>
  </si>
  <si>
    <t>Esztergom Város Diáksportjáért Egyesület</t>
  </si>
  <si>
    <t>Esztergomi Dobó Katalin Gimnázium</t>
  </si>
  <si>
    <t>Esztergom</t>
  </si>
  <si>
    <t>Szabó Kincső</t>
  </si>
  <si>
    <t>Lángné Horváth Szeder Enikő</t>
  </si>
  <si>
    <t>Rakita Emma Lara</t>
  </si>
  <si>
    <t>Kántor Ádám</t>
  </si>
  <si>
    <t>Biró Bíborka</t>
  </si>
  <si>
    <t>Mezőtúri II. Rákóczi Ferenc Magyar-Angol Két Tanítási Nyelvű Általános Iskola</t>
  </si>
  <si>
    <t>Csató Eszter</t>
  </si>
  <si>
    <t>Dobrotka Éva</t>
  </si>
  <si>
    <t>Selymes Martin</t>
  </si>
  <si>
    <t>Strausz Dorina Zora</t>
  </si>
  <si>
    <t>Stágl Anna Róza</t>
  </si>
  <si>
    <t>Meggyes József Róbert</t>
  </si>
  <si>
    <t>Bagladi Csenge Róza</t>
  </si>
  <si>
    <t>RÉTI ANETT</t>
  </si>
  <si>
    <t>Asztalos Orsolya</t>
  </si>
  <si>
    <t>Pós Borbála</t>
  </si>
  <si>
    <t>Gádzsa Sára</t>
  </si>
  <si>
    <t>Bognár Zoltán</t>
  </si>
  <si>
    <t>Szeged DSB</t>
  </si>
  <si>
    <t>IV.kcs Tenisz U12</t>
  </si>
  <si>
    <t>Szikra Általános Iskola</t>
  </si>
  <si>
    <t>Szeged</t>
  </si>
  <si>
    <t>Dudás André</t>
  </si>
  <si>
    <t>Ördögh Márton</t>
  </si>
  <si>
    <t>Hajnal Borisz</t>
  </si>
  <si>
    <t>Kiskunfélegyháza és körzete DSB</t>
  </si>
  <si>
    <t>Kiskunfélegyházi József Attila Sportiskolai Általános Iskola</t>
  </si>
  <si>
    <t>Kiskunfélegyháza</t>
  </si>
  <si>
    <t>Rekedt-Nagy Zoltán</t>
  </si>
  <si>
    <t>Téglás Dávid</t>
  </si>
  <si>
    <t xml:space="preserve">Rekedt - Nagy Zoltán </t>
  </si>
  <si>
    <t>Soproni Petőfi Sándor Általános Iskola és Alapfokú Művészeti Iskola</t>
  </si>
  <si>
    <t>Hangácsi Márk</t>
  </si>
  <si>
    <t>Jancsekity Judit Kata</t>
  </si>
  <si>
    <t>Gyulai Római Katolikus Gimnázium, Általános Iskola, Óvoda és Kollégium</t>
  </si>
  <si>
    <t>Kocsár Dávid Arnold</t>
  </si>
  <si>
    <t>Puczkó Annamária</t>
  </si>
  <si>
    <t>SÖRÖS BÁLINT</t>
  </si>
  <si>
    <t>Rohonczyné Fucin Szilvia Mária</t>
  </si>
  <si>
    <t>Kovács Benedek</t>
  </si>
  <si>
    <t>Kovács Zalán</t>
  </si>
  <si>
    <t>Dunakeszi Fazekas Mihály Német Nyelvoktató Nemzetiségi Általános Iskola</t>
  </si>
  <si>
    <t>Dunakeszi</t>
  </si>
  <si>
    <t>Szűcs Áron László</t>
  </si>
  <si>
    <t>Bajkán Katalin</t>
  </si>
  <si>
    <t>Kodály Zoltán Ének-zenei Általános Iskola, Gimnázium és Zenei Alapfokú Művészeti Iskola</t>
  </si>
  <si>
    <t>Lékó Zsombor</t>
  </si>
  <si>
    <t>Szücs-Várhegyi Katalin</t>
  </si>
  <si>
    <t>Bagdi Bence Levente</t>
  </si>
  <si>
    <t>Varga-Karádi Benjamin</t>
  </si>
  <si>
    <t>Gróf Zétény</t>
  </si>
  <si>
    <t>Kopácsi Martin</t>
  </si>
  <si>
    <t>Tóth Kristóf Mátyás</t>
  </si>
  <si>
    <t>Szenczi Bence</t>
  </si>
  <si>
    <t>Százhalombattai Eötvös Loránd Magyar-Angol Két Tanítási Nyelvű Tagozatos Általános Iskola</t>
  </si>
  <si>
    <t>Csendes Boldizsár</t>
  </si>
  <si>
    <t>Kaszás Attila</t>
  </si>
  <si>
    <t>Orbán Arisztid Gábor</t>
  </si>
  <si>
    <t>Fehér Ádám Eliot</t>
  </si>
  <si>
    <t>Budapest XXI. kerület</t>
  </si>
  <si>
    <t>Jedlik Ányos Gimnázium</t>
  </si>
  <si>
    <t>Erdei Benedek</t>
  </si>
  <si>
    <t>Szeberényi Tamás</t>
  </si>
  <si>
    <t>Esztergomi József Attila Általános Iskola</t>
  </si>
  <si>
    <t>Maradi Márk</t>
  </si>
  <si>
    <t>Lázár István</t>
  </si>
  <si>
    <t xml:space="preserve">Lencsési Általános Iskola </t>
  </si>
  <si>
    <t>Ombódi Róbert</t>
  </si>
  <si>
    <t>Marikné Püski Zsuzsanna</t>
  </si>
  <si>
    <t>Belanka Ádám</t>
  </si>
  <si>
    <t>Bozsik Milán Benjamin</t>
  </si>
  <si>
    <t>Szolnoki DSB</t>
  </si>
  <si>
    <t>Szandaszőlősi Általános Iskola és Alapfokú Művészeti Iskola</t>
  </si>
  <si>
    <t>Szolnok</t>
  </si>
  <si>
    <t>Lovász Nimród</t>
  </si>
  <si>
    <t>Kövér Péter</t>
  </si>
  <si>
    <t>Szanda Alex</t>
  </si>
  <si>
    <t>Dékány Dávid</t>
  </si>
  <si>
    <t>Rémai Regő</t>
  </si>
  <si>
    <t>Újbudai Ádám Jenő Általános Iskola</t>
  </si>
  <si>
    <t>Serfőző András</t>
  </si>
  <si>
    <t>Zink Viktória</t>
  </si>
  <si>
    <t>Györgyi Dénes Általános Iskola</t>
  </si>
  <si>
    <t>Heidinger Levente</t>
  </si>
  <si>
    <t>Dobos  Ivett</t>
  </si>
  <si>
    <t>Kiss Ágoston</t>
  </si>
  <si>
    <t>Laczy Dávid Zétény</t>
  </si>
  <si>
    <t>Hadi Levente</t>
  </si>
  <si>
    <t>Kaszás Lóránt</t>
  </si>
  <si>
    <t>Nagy Zétény</t>
  </si>
  <si>
    <t>Cegléd Körzeti</t>
  </si>
  <si>
    <t>Ceglédi Kossuth Lajos Gimnázium</t>
  </si>
  <si>
    <t>Cegléd</t>
  </si>
  <si>
    <t>Gajdos Ambrus István</t>
  </si>
  <si>
    <t>Benke Balázs</t>
  </si>
  <si>
    <t>Siska Miklós</t>
  </si>
  <si>
    <t>Huszár Erik</t>
  </si>
  <si>
    <t>Hujber Attila</t>
  </si>
  <si>
    <t>Horváth Áron</t>
  </si>
  <si>
    <t>Szatmári Roland</t>
  </si>
  <si>
    <t>Wimmert Robin</t>
  </si>
  <si>
    <t>Szabadi Csongor</t>
  </si>
  <si>
    <t>Kápolnás Olivér</t>
  </si>
  <si>
    <t>KATONA OLIVÉR</t>
  </si>
  <si>
    <t>SABANKÓ ZÉTÉNY DEMETER</t>
  </si>
  <si>
    <t>Szalai Mátyás</t>
  </si>
  <si>
    <t>Pécsi Bártfa Utcai Általános Iskola</t>
  </si>
  <si>
    <t>Szalai Benett</t>
  </si>
  <si>
    <t>Horváth Tamás</t>
  </si>
  <si>
    <t>Hajas Hugó</t>
  </si>
  <si>
    <t>Rácz Attila</t>
  </si>
  <si>
    <t>Reisz Gergő</t>
  </si>
  <si>
    <t>UPADISEV DÁVID</t>
  </si>
  <si>
    <t>Ködmön Bendegúz János</t>
  </si>
  <si>
    <t>Schmidt Róbert</t>
  </si>
  <si>
    <t>Hermann Nándor</t>
  </si>
  <si>
    <t>Kovács Marcell Benedek</t>
  </si>
  <si>
    <t>Baktai Dániel</t>
  </si>
  <si>
    <t>Kovácsik Norbert</t>
  </si>
  <si>
    <t>Tóth Balázs Botond</t>
  </si>
  <si>
    <t>Jankovics Márton László</t>
  </si>
  <si>
    <t>Varga Márk</t>
  </si>
  <si>
    <t>Szalay Kolos Csaba</t>
  </si>
  <si>
    <t>Orbán Boldizsár</t>
  </si>
  <si>
    <t>Dudás Milán</t>
  </si>
  <si>
    <t>Garai Dénes</t>
  </si>
  <si>
    <t>Soltész Ádám Zente</t>
  </si>
  <si>
    <t>Szaszkó Máté</t>
  </si>
  <si>
    <t>Jenei Levente</t>
  </si>
  <si>
    <t>Havas Kristóf</t>
  </si>
  <si>
    <t>Kovál László</t>
  </si>
  <si>
    <t>Józsa Mikes</t>
  </si>
  <si>
    <t>Békés Ádám Flórián</t>
  </si>
  <si>
    <t>Molnár Márton</t>
  </si>
  <si>
    <t>Valálik Vajk</t>
  </si>
  <si>
    <t>Varsányi Zalán</t>
  </si>
  <si>
    <t>Chernel István Általános Iskola és Gimnázium</t>
  </si>
  <si>
    <t xml:space="preserve">Gárdony </t>
  </si>
  <si>
    <t>Baranyai Zalán</t>
  </si>
  <si>
    <t>Leinemann Gellért</t>
  </si>
  <si>
    <t>Szilágyi Dávid</t>
  </si>
  <si>
    <t>Mészáros Patrik</t>
  </si>
  <si>
    <t xml:space="preserve">Kápolnásnyéki Vörösmarty Mihály Általános Iskola és Gimnázium </t>
  </si>
  <si>
    <t>Kápolnásnyék</t>
  </si>
  <si>
    <t>Kunos Koppány</t>
  </si>
  <si>
    <t>Domak Ádám</t>
  </si>
  <si>
    <t>Jónás Levente</t>
  </si>
  <si>
    <t>Hernádi Kristóf</t>
  </si>
  <si>
    <t>Sárbogárd és körzete DSB</t>
  </si>
  <si>
    <t>Szabadegyházi Kossuth Lajos Általános Iskola</t>
  </si>
  <si>
    <t>Szabadegyháza</t>
  </si>
  <si>
    <t>Csörgő Noel</t>
  </si>
  <si>
    <t>Rittler Gábor Győző</t>
  </si>
  <si>
    <t>Palóka Ádám</t>
  </si>
  <si>
    <t>Szigetszentmiklós Körzeti</t>
  </si>
  <si>
    <t>Dunaharaszti Hunyadi János Német Nemzetiségi Általános Iskola</t>
  </si>
  <si>
    <t>Dunaharaszti</t>
  </si>
  <si>
    <t>Egyed Anna Zsófia</t>
  </si>
  <si>
    <t>Csiki Gergely</t>
  </si>
  <si>
    <t>Szabó Vivien</t>
  </si>
  <si>
    <t>Nagy Zsófi</t>
  </si>
  <si>
    <t>Borbély Liza</t>
  </si>
  <si>
    <t>Gerlachfalvy Csilla Annamária</t>
  </si>
  <si>
    <t>Somhegyi Zsófia</t>
  </si>
  <si>
    <t>Kovács Szofi Hanna</t>
  </si>
  <si>
    <t>Kerényi Blanka</t>
  </si>
  <si>
    <t>Varga-Karas Emese</t>
  </si>
  <si>
    <t>Baiocchi Elena Teresa</t>
  </si>
  <si>
    <t>Szabó Józsefné</t>
  </si>
  <si>
    <t>Rákoscsabai Jókai Mór Református Általános Iskola</t>
  </si>
  <si>
    <t>Gazdag Tamara</t>
  </si>
  <si>
    <t>Tesch László</t>
  </si>
  <si>
    <t>Filadelfi Zsolt</t>
  </si>
  <si>
    <t>Kazinczy Ferenc Gimnázium és Kollégium</t>
  </si>
  <si>
    <t>ZIMONYI LIZA EMMA</t>
  </si>
  <si>
    <t>Kurisné Zsiga Judit</t>
  </si>
  <si>
    <t>Ungvári Nóra</t>
  </si>
  <si>
    <t>Tamásné Fekete Tünde Borbála</t>
  </si>
  <si>
    <t>Győry Anna</t>
  </si>
  <si>
    <t>Maitz Johanna Mária</t>
  </si>
  <si>
    <t>Bors Panna</t>
  </si>
  <si>
    <t>Lippai Léna</t>
  </si>
  <si>
    <t>Kander Richárd</t>
  </si>
  <si>
    <t>Benovics Málna</t>
  </si>
  <si>
    <t>Simon István</t>
  </si>
  <si>
    <t>Gerencsér Míra Mária</t>
  </si>
  <si>
    <t>Kelemen Kata</t>
  </si>
  <si>
    <t>Orosz Anna</t>
  </si>
  <si>
    <t>Szakál Eszter</t>
  </si>
  <si>
    <t>Gyöngyösi Rozália</t>
  </si>
  <si>
    <t>Kövér Zille</t>
  </si>
  <si>
    <t>Szombati Johanna</t>
  </si>
  <si>
    <t>Zseli Magdolna</t>
  </si>
  <si>
    <t>Nyíregyházi Arany János Gimnázium, Általános Iskola és Kollégium</t>
  </si>
  <si>
    <t>Nagy Nóra</t>
  </si>
  <si>
    <t>Sallai István József</t>
  </si>
  <si>
    <t>Kaminszka Gabriella</t>
  </si>
  <si>
    <t>Rátonyi Léna</t>
  </si>
  <si>
    <t>Stein Emili</t>
  </si>
  <si>
    <t>Müller Míra</t>
  </si>
  <si>
    <t>Gazdag Victoria Sophia</t>
  </si>
  <si>
    <t>Vértessomlói Német Nemzetiségi Általános Iskola</t>
  </si>
  <si>
    <t>Vértessomló</t>
  </si>
  <si>
    <t>Eigner Erika</t>
  </si>
  <si>
    <t>Varga Réka</t>
  </si>
  <si>
    <t>Bara Hanna Ajsa</t>
  </si>
  <si>
    <t>Kurucz Polli</t>
  </si>
  <si>
    <t>Somfai Laura Liza</t>
  </si>
  <si>
    <t>Fedor Panka</t>
  </si>
  <si>
    <t>Csoszor Nóra Nikolett</t>
  </si>
  <si>
    <t>BARKÓCZI HANNA ZOÉ</t>
  </si>
  <si>
    <t>Siófoki Beszédes József Általános Iskola</t>
  </si>
  <si>
    <t>Ősz Blanka</t>
  </si>
  <si>
    <t>Monostori Réka</t>
  </si>
  <si>
    <t>Oláh Anna Katalin</t>
  </si>
  <si>
    <t>Tóth Sarolta</t>
  </si>
  <si>
    <t>Nyutali Norbert</t>
  </si>
  <si>
    <t>Tóth Luca</t>
  </si>
  <si>
    <t>Tomor Lana Florina</t>
  </si>
  <si>
    <t>Zsolnai Blanka</t>
  </si>
  <si>
    <t>Andó-Darázs Ditta</t>
  </si>
  <si>
    <t>Kovács Bianka</t>
  </si>
  <si>
    <t>Balogh Rebeka Bella</t>
  </si>
  <si>
    <t>Antal Ramóna Loretta</t>
  </si>
  <si>
    <t>Gyenis Roxána Léna</t>
  </si>
  <si>
    <t>Bodor Anna Boróka</t>
  </si>
  <si>
    <t>Szabó Jázmin</t>
  </si>
  <si>
    <t>Szabó Lily-Rose</t>
  </si>
  <si>
    <t>Lékó Szonja</t>
  </si>
  <si>
    <t>ULBERT LINDA</t>
  </si>
  <si>
    <t>Tüzes-Müller Tamara</t>
  </si>
  <si>
    <t xml:space="preserve">Egri Lenkey János Általános Iskola </t>
  </si>
  <si>
    <t>Papp-Varga Gréta</t>
  </si>
  <si>
    <t>Bolya Katalin Kinga</t>
  </si>
  <si>
    <t>Kretz Emília</t>
  </si>
  <si>
    <t>Gyöngyösi Felsővárosi Általános Iskola</t>
  </si>
  <si>
    <t>Tőzsér Petra</t>
  </si>
  <si>
    <t>Pintér Tibor</t>
  </si>
  <si>
    <t>Balogh Réka Borbála</t>
  </si>
  <si>
    <t>Rácz Zsófia</t>
  </si>
  <si>
    <t>Rusz Boglárka</t>
  </si>
  <si>
    <t>Soós Hanna Léna</t>
  </si>
  <si>
    <t>Gelencsér Lea Eszter</t>
  </si>
  <si>
    <t>BABOS ANNA</t>
  </si>
  <si>
    <t>Németh Zorka</t>
  </si>
  <si>
    <t>Varga Flóra</t>
  </si>
  <si>
    <t>Szabó Emma</t>
  </si>
  <si>
    <t>Dobai Erzsébet</t>
  </si>
  <si>
    <t>Daragó Sarolta Éva</t>
  </si>
  <si>
    <t>Kurecskó Csenge</t>
  </si>
  <si>
    <t>Schildkraut Luca</t>
  </si>
  <si>
    <t>Bárány Boglárka</t>
  </si>
  <si>
    <t>Zavodnyik Zora</t>
  </si>
  <si>
    <t>Czeglédi Panna Lilla</t>
  </si>
  <si>
    <t>Pálfi Loretta Hanna</t>
  </si>
  <si>
    <t>Hernádi Zoé Nadin</t>
  </si>
  <si>
    <t>V.kcs Tenisz U14</t>
  </si>
  <si>
    <t>Masa Marcell</t>
  </si>
  <si>
    <t>Vértesszőlősi Általános Iskola</t>
  </si>
  <si>
    <t>Vértesszőlős</t>
  </si>
  <si>
    <t>Horváth Levente</t>
  </si>
  <si>
    <t>Mátyási Piroska Margit</t>
  </si>
  <si>
    <t>Tóth Vid</t>
  </si>
  <si>
    <t>Varga Barna</t>
  </si>
  <si>
    <t>Pap Judit</t>
  </si>
  <si>
    <t>Nyíregyházi Kölcsey Ferenc Gimnázium</t>
  </si>
  <si>
    <t>Juhász Márton</t>
  </si>
  <si>
    <t>Vajda Gyula</t>
  </si>
  <si>
    <t>Budapest V. kerület</t>
  </si>
  <si>
    <t>Piarista Gimnázium</t>
  </si>
  <si>
    <t>Horváth-Beck Márton</t>
  </si>
  <si>
    <t>Szakács Zoltán</t>
  </si>
  <si>
    <t>Mayer Iván</t>
  </si>
  <si>
    <t>Bakos Benedek</t>
  </si>
  <si>
    <t>Berg Ervin Valter</t>
  </si>
  <si>
    <t>Benkőné Petri Szilvia</t>
  </si>
  <si>
    <t>Marosi Levente</t>
  </si>
  <si>
    <t>Fehérvári Balázs</t>
  </si>
  <si>
    <t>Nyikos János</t>
  </si>
  <si>
    <t>Marosi Katalin</t>
  </si>
  <si>
    <t>Gulyás Donát</t>
  </si>
  <si>
    <t>Csopaki Református Általános Iskola</t>
  </si>
  <si>
    <t>Csopak</t>
  </si>
  <si>
    <t>Bánfi Benedek</t>
  </si>
  <si>
    <t>Nagy Eszter</t>
  </si>
  <si>
    <t>Kandó Téri Általános Iskola</t>
  </si>
  <si>
    <t>Anda Gergő</t>
  </si>
  <si>
    <t>Csizmadiáné Hajnal Beáta</t>
  </si>
  <si>
    <t>Vigh Dániel</t>
  </si>
  <si>
    <t>Diósgyőri Gimnázium</t>
  </si>
  <si>
    <t>Koleszár Regő</t>
  </si>
  <si>
    <t>Tigyiné Takács Zsuzsanna</t>
  </si>
  <si>
    <t>Székesfehérvári Munkácsy Mihály Általános Iskola</t>
  </si>
  <si>
    <t>Horváth Milán</t>
  </si>
  <si>
    <t>Papp Dániel</t>
  </si>
  <si>
    <t>Bajai III. Béla Gimnázium</t>
  </si>
  <si>
    <t>Csillag Ádám</t>
  </si>
  <si>
    <t>Nagy Előd</t>
  </si>
  <si>
    <t>Baji Szent István Német Nemzetiségi Általános Iskola</t>
  </si>
  <si>
    <t>Baj</t>
  </si>
  <si>
    <t>Lendvai Csanád Márton</t>
  </si>
  <si>
    <t>Bodányi Péter</t>
  </si>
  <si>
    <t>Zalaegerszegi Kölcsey Ferenc Gimnázium</t>
  </si>
  <si>
    <t>Szeles Bertalan</t>
  </si>
  <si>
    <t>Bruszik Péter</t>
  </si>
  <si>
    <t>Ujházi Bence</t>
  </si>
  <si>
    <t>Szilasi Dávid</t>
  </si>
  <si>
    <t>Gerzsei Dániel</t>
  </si>
  <si>
    <t>Zalaegerszegi Liszt Ferenc Általános Iskola</t>
  </si>
  <si>
    <t>Guitprecht Dávid</t>
  </si>
  <si>
    <t>Meretei-Simon Beata</t>
  </si>
  <si>
    <t>Kozármislenyi Janikovszky Éva Általános Iskola</t>
  </si>
  <si>
    <t>Kozármisleny</t>
  </si>
  <si>
    <t>Gömöry Ádám</t>
  </si>
  <si>
    <t>Sólyom László</t>
  </si>
  <si>
    <t>Budapest II. Kerületi Pitypang Utcai Általános Iskola</t>
  </si>
  <si>
    <t>Ledényi Zsombor</t>
  </si>
  <si>
    <t>Nyilasi Ferencné</t>
  </si>
  <si>
    <t>Kiss Kevin</t>
  </si>
  <si>
    <t>Simon Ákos János</t>
  </si>
  <si>
    <t>Hódmezővásárhely DSSZ</t>
  </si>
  <si>
    <t>Németh László Gimnázium, Általános Iskola</t>
  </si>
  <si>
    <t>Hódmezővásárhely</t>
  </si>
  <si>
    <t>Ágasvári Martin Márk</t>
  </si>
  <si>
    <t>Mucsi Dénes</t>
  </si>
  <si>
    <t>Csete Dániel</t>
  </si>
  <si>
    <t>Tasnádi Renáta</t>
  </si>
  <si>
    <t>Budapest XVII. Kerületi Balassi Bálint Nyolcévfolyamos Gimnázium</t>
  </si>
  <si>
    <t>Nyikos Márton</t>
  </si>
  <si>
    <t>Karmacsi Krisztina</t>
  </si>
  <si>
    <t>Szekszárdi Dienes Valéria Általános Iskola</t>
  </si>
  <si>
    <t>Lencz Barnabás Sándor</t>
  </si>
  <si>
    <t>Mucska Melinda</t>
  </si>
  <si>
    <t>Jóföldi Balázs</t>
  </si>
  <si>
    <t>Maják János</t>
  </si>
  <si>
    <t>Fillér Utcai Általános Iskola</t>
  </si>
  <si>
    <t>Balázs Zoltán</t>
  </si>
  <si>
    <t>Tihanyi-Tóth Domokos</t>
  </si>
  <si>
    <t>Brassó Utcai Általános Iskola</t>
  </si>
  <si>
    <t>Paksi Vince</t>
  </si>
  <si>
    <t>Nemes Gyula</t>
  </si>
  <si>
    <t>Pécsi Mezőszél Utcai Általános Iskola</t>
  </si>
  <si>
    <t>Spitl Tamás Bence</t>
  </si>
  <si>
    <t>Árki Mária</t>
  </si>
  <si>
    <t>Sebestyén Dávid Péter</t>
  </si>
  <si>
    <t>Mátyás Hunor</t>
  </si>
  <si>
    <t>Fényi Gyula Jezsuita Gimnázium, Kollégium és Óvoda</t>
  </si>
  <si>
    <t>Ujj Péter</t>
  </si>
  <si>
    <t>Gulyás László</t>
  </si>
  <si>
    <t>Sepp Máté Domokos</t>
  </si>
  <si>
    <t>Horváth Barnabás</t>
  </si>
  <si>
    <t>Varga Attila</t>
  </si>
  <si>
    <t>Kecskeméti Bányai Júlia Gimnázium</t>
  </si>
  <si>
    <t>Kaszanitzky Gergő</t>
  </si>
  <si>
    <t>Nagy Gabriella</t>
  </si>
  <si>
    <t>Csomák Soma</t>
  </si>
  <si>
    <t>Vladár Márk</t>
  </si>
  <si>
    <t>Pestszentlőrinci Német Nemzetiségi Általános Iskola</t>
  </si>
  <si>
    <t>Dolmány Balázs</t>
  </si>
  <si>
    <t>Balogh Attila Gábor</t>
  </si>
  <si>
    <t>Wicha Timon</t>
  </si>
  <si>
    <t>Tell Bálint Bendegúz</t>
  </si>
  <si>
    <t>Somodi Zalán József</t>
  </si>
  <si>
    <t>Zentai Úti Általános Iskola</t>
  </si>
  <si>
    <t>József Bálint</t>
  </si>
  <si>
    <t>BORSÓ TAMÁS</t>
  </si>
  <si>
    <t>Siófoki Széchenyi István Általános Iskola</t>
  </si>
  <si>
    <t>Tóth Bence</t>
  </si>
  <si>
    <t>Balogh Árpád</t>
  </si>
  <si>
    <t>Borbély Lóránt</t>
  </si>
  <si>
    <t>Kiss Benedek</t>
  </si>
  <si>
    <t>Kaposvári Csokonai Vitéz Mihály Általános Iskola, Gimnázium és Szakgimnázium</t>
  </si>
  <si>
    <t>Szöllősi Patrik</t>
  </si>
  <si>
    <t>Rózsa Attila Ferenc</t>
  </si>
  <si>
    <t>Babérliget Általános Iskola és Alapfokú Művészeti Iskola</t>
  </si>
  <si>
    <t>Pozsgai Noel</t>
  </si>
  <si>
    <t>Hovorka Orsolya</t>
  </si>
  <si>
    <t>Pocsay Levente Gábor</t>
  </si>
  <si>
    <t>Dávid Szilvia</t>
  </si>
  <si>
    <t>Somhegyi Szeverin</t>
  </si>
  <si>
    <t>Bólyai-Kismarjai Hajnal</t>
  </si>
  <si>
    <t>Domonyai István</t>
  </si>
  <si>
    <t>Ádám Suriel</t>
  </si>
  <si>
    <t>Lebi-Kovacs Isai</t>
  </si>
  <si>
    <t>Subicz Levente István</t>
  </si>
  <si>
    <t>Mits Vilmos</t>
  </si>
  <si>
    <t>Hajdúszoboszló DSB</t>
  </si>
  <si>
    <t>Thököly Imre Két Tanítási Nyelvű Általános Iskola</t>
  </si>
  <si>
    <t>Hajdúszoboszló</t>
  </si>
  <si>
    <t>Varga Boldizsár Imre</t>
  </si>
  <si>
    <t>Szabó Gergely János</t>
  </si>
  <si>
    <t>Nickl Márton</t>
  </si>
  <si>
    <t>Csanádi Tamás</t>
  </si>
  <si>
    <t>Keresztes Erik</t>
  </si>
  <si>
    <t>Martincsek Flórián</t>
  </si>
  <si>
    <t>Bódis Kristóf</t>
  </si>
  <si>
    <t>Szőke Patrik Gergő</t>
  </si>
  <si>
    <t>Berényi Benedek Ferenc</t>
  </si>
  <si>
    <t>Szmrek Dániel</t>
  </si>
  <si>
    <t>Pittner Dénes Általános Iskola és Alapfokú Művészeti Iskola</t>
  </si>
  <si>
    <t>Péteri</t>
  </si>
  <si>
    <t>Oskó László</t>
  </si>
  <si>
    <t>Bürgés Gábor</t>
  </si>
  <si>
    <t>Budapest XVIII. Kerületi Bókay Árpád Általános Iskola</t>
  </si>
  <si>
    <t>Barbócz Judit Éva</t>
  </si>
  <si>
    <t>Sillye Imre Botond</t>
  </si>
  <si>
    <t>Csáki Dávid</t>
  </si>
  <si>
    <t>Szabó Balázs Benedek</t>
  </si>
  <si>
    <t>Aszódi Márk</t>
  </si>
  <si>
    <t>Székács József Evangélikus Óvoda, Általános Iskola és Gimnázium</t>
  </si>
  <si>
    <t>Majorosi Dominik</t>
  </si>
  <si>
    <t>Jeszenszky Paulovics László Róbert</t>
  </si>
  <si>
    <t>Lukáts Zalán</t>
  </si>
  <si>
    <t>Édes László Sándor</t>
  </si>
  <si>
    <t>Papp Hunor</t>
  </si>
  <si>
    <t>Komáromi Gergő</t>
  </si>
  <si>
    <t>Magyarországi Német Általános Művelődési Központ</t>
  </si>
  <si>
    <t>Bencsik József Benedek</t>
  </si>
  <si>
    <t>Roland Jacobsen</t>
  </si>
  <si>
    <t>Nagydorogi Széchényi Sándor Általános Iskola</t>
  </si>
  <si>
    <t>Nagydorog</t>
  </si>
  <si>
    <t>Peterdi Zsombor</t>
  </si>
  <si>
    <t>Kertainé Kasza Gabriella</t>
  </si>
  <si>
    <t>László Kolos</t>
  </si>
  <si>
    <t>Haller István</t>
  </si>
  <si>
    <t>Szalay Zalán Márk</t>
  </si>
  <si>
    <t>Holecz Márton Dániel</t>
  </si>
  <si>
    <t>Fogarasi-Horváth Márk</t>
  </si>
  <si>
    <t>Piskor Domonkos</t>
  </si>
  <si>
    <t>Karádi Dorián László</t>
  </si>
  <si>
    <t>Csernák Bence</t>
  </si>
  <si>
    <t>Kovács Keve István</t>
  </si>
  <si>
    <t>Novákovits Dániel</t>
  </si>
  <si>
    <t>GRASSALKOVICH ANTAL NÉMET NEMZETISÉGI ÉS KÉTNYELVŰ ÁLTALÁNOS ISKOLA</t>
  </si>
  <si>
    <t>Fekete Tamás</t>
  </si>
  <si>
    <t>Gombos Csaba</t>
  </si>
  <si>
    <t>Stark Benjámin</t>
  </si>
  <si>
    <t>Kiss Benedek Sándor</t>
  </si>
  <si>
    <t>Kaczkó Ádám</t>
  </si>
  <si>
    <t xml:space="preserve">Müller Dávid Máté </t>
  </si>
  <si>
    <t>Major Zsombor</t>
  </si>
  <si>
    <t>Koch Ádám</t>
  </si>
  <si>
    <t>Kovács Gábor</t>
  </si>
  <si>
    <t>Szilasi Zsombor</t>
  </si>
  <si>
    <t>Fejes Dániel</t>
  </si>
  <si>
    <t>Ciszterci Szent Margit Óvoda, Általános Iskola, Alapfokú Művészeti Iskola és Kollégium</t>
  </si>
  <si>
    <t>Szendrei Soma</t>
  </si>
  <si>
    <t>Sinkó Zoltán</t>
  </si>
  <si>
    <t>Szendrei Örs</t>
  </si>
  <si>
    <t>Barta Noel</t>
  </si>
  <si>
    <t>Bodor Zétény</t>
  </si>
  <si>
    <t>Petrinovics Milán Pál</t>
  </si>
  <si>
    <t>Tóka Áron</t>
  </si>
  <si>
    <t>Paksi Vak Bottyán Gimnázium</t>
  </si>
  <si>
    <t>Jakab Tamás Alex</t>
  </si>
  <si>
    <t>Nagy László Elek</t>
  </si>
  <si>
    <t>Lányi Krisztián</t>
  </si>
  <si>
    <t>Dara-Kovács Ármin</t>
  </si>
  <si>
    <t>Szent Mór Katolikus Óvoda, Általános Iskola, Alapfokú Művészeti Iskola és Gimnázium</t>
  </si>
  <si>
    <t>Kukai Kristóf</t>
  </si>
  <si>
    <t>Blatt Péterné</t>
  </si>
  <si>
    <t>Szentirmay Bertalan László</t>
  </si>
  <si>
    <t>Péri Dániel</t>
  </si>
  <si>
    <t>Dancsics Máté</t>
  </si>
  <si>
    <t>Horváth Marcell</t>
  </si>
  <si>
    <t>Oláh Barnabás</t>
  </si>
  <si>
    <t>Oláh Csanád</t>
  </si>
  <si>
    <t>Rácz-Pálmai Hunor</t>
  </si>
  <si>
    <t>Rákóczi Zalán</t>
  </si>
  <si>
    <t>Szikora-Pribojszki Barna</t>
  </si>
  <si>
    <t>Baukó Máté</t>
  </si>
  <si>
    <t>Nagy Zorán Rikárdó</t>
  </si>
  <si>
    <t>Pákozdi László</t>
  </si>
  <si>
    <t>Sólyom Ádám</t>
  </si>
  <si>
    <t>Molnár Botond</t>
  </si>
  <si>
    <t>Smakaj Gentian</t>
  </si>
  <si>
    <t>Strausz Gergő János</t>
  </si>
  <si>
    <t>Kis Áron Dániel</t>
  </si>
  <si>
    <t>Kovács Olivér</t>
  </si>
  <si>
    <t>Molnár Bendegúz Sándor</t>
  </si>
  <si>
    <t>Takács Zalán</t>
  </si>
  <si>
    <t>Rőthy-Gruber Benedek</t>
  </si>
  <si>
    <t>Döbrönte Márton</t>
  </si>
  <si>
    <t>Hérincs Bence Botond</t>
  </si>
  <si>
    <t>Szabó Nimród Sámuel</t>
  </si>
  <si>
    <t>Krebsz Botond</t>
  </si>
  <si>
    <t>Győri Viktor</t>
  </si>
  <si>
    <t>Gallik Gergő János</t>
  </si>
  <si>
    <t>Szentendre Körzeti</t>
  </si>
  <si>
    <t>Sashegyi Sándor Általános Iskola és Gimnázium</t>
  </si>
  <si>
    <t xml:space="preserve">Pomáz </t>
  </si>
  <si>
    <t>Balogh Balázs</t>
  </si>
  <si>
    <t>Kovács Artúr György</t>
  </si>
  <si>
    <t>Biatorbágyi Általános Iskola és Magyar-Angol Két Tanítási Nyelvű Általános Iskola</t>
  </si>
  <si>
    <t>Biatorbágy</t>
  </si>
  <si>
    <t>Németh András</t>
  </si>
  <si>
    <t>Vági Viktória</t>
  </si>
  <si>
    <t>Pántya Bálint</t>
  </si>
  <si>
    <t>Varga Katalin</t>
  </si>
  <si>
    <t>Szalézi Szent Ferenc Gimnázium</t>
  </si>
  <si>
    <t>Kovács Gergő</t>
  </si>
  <si>
    <t>Móth Éva</t>
  </si>
  <si>
    <t>Lavotha Áron</t>
  </si>
  <si>
    <t>Pecséri Bence</t>
  </si>
  <si>
    <t>Piros-Neszádeli Gergely</t>
  </si>
  <si>
    <t>Török Benedek</t>
  </si>
  <si>
    <t>Szabó Botond</t>
  </si>
  <si>
    <t>Huszár Gál Gimnázium, Általános Iskola, Alapfokú Művészeti Iskola és Óvoda</t>
  </si>
  <si>
    <t>Erdődi Szilárd</t>
  </si>
  <si>
    <t>Simon Tamásné</t>
  </si>
  <si>
    <t>Kócsi Zalán</t>
  </si>
  <si>
    <t>Stégermájer Tamás</t>
  </si>
  <si>
    <t>Gulyás Ádám</t>
  </si>
  <si>
    <t>Lakatos Tamás</t>
  </si>
  <si>
    <t>Fekete György</t>
  </si>
  <si>
    <t>Papp Máté Milán</t>
  </si>
  <si>
    <t>Semsey Botond</t>
  </si>
  <si>
    <t>Avastetői Általános Iskola és Alapfokú Művészeti Iskola</t>
  </si>
  <si>
    <t>Csubák Levente</t>
  </si>
  <si>
    <t>Paranai Gábor István</t>
  </si>
  <si>
    <t>Rácz István</t>
  </si>
  <si>
    <t>NICOLAE BĂLCESCU ROMÁN GIMNÁZIUM, ÁLTALÁNOS ISKOLA ÉS KOLLÉGIUM</t>
  </si>
  <si>
    <t>Döme Noel Gábor</t>
  </si>
  <si>
    <t>Rokszin Tibor</t>
  </si>
  <si>
    <t>Stágl Arnold Barnabás</t>
  </si>
  <si>
    <t>Dávid Elohim</t>
  </si>
  <si>
    <t>Jámbori Vilmos</t>
  </si>
  <si>
    <t>Szentgyörgyváry Benjámin</t>
  </si>
  <si>
    <t>Egri Dobó István Gimnázium</t>
  </si>
  <si>
    <t>Asztalos Balázs</t>
  </si>
  <si>
    <t>Horváth Szilveszter</t>
  </si>
  <si>
    <t>Frankó Zétény</t>
  </si>
  <si>
    <t>Mártonné Bartyik Magdolna</t>
  </si>
  <si>
    <t>Kurtics Zalán</t>
  </si>
  <si>
    <t>Mag Bence</t>
  </si>
  <si>
    <t>Bolla Dániel Zoltán</t>
  </si>
  <si>
    <t>Békefi Szabolcs</t>
  </si>
  <si>
    <t>Kiss Bence</t>
  </si>
  <si>
    <t>Rekedt- Nagy Panni</t>
  </si>
  <si>
    <t>Rekedt-Nagy Zoltán Attila</t>
  </si>
  <si>
    <t>Nagy Kendra</t>
  </si>
  <si>
    <t>Árgyelán Szonja</t>
  </si>
  <si>
    <t>Bürgés- Mató Vanda</t>
  </si>
  <si>
    <t>Szabó Kitti</t>
  </si>
  <si>
    <t>Tatai Református Gimnázium</t>
  </si>
  <si>
    <t>Mészáros Dóra</t>
  </si>
  <si>
    <t>Gál Zoltán</t>
  </si>
  <si>
    <t>Bertók Nelli</t>
  </si>
  <si>
    <t>Nógrádi Noémi</t>
  </si>
  <si>
    <t>Siska Luca</t>
  </si>
  <si>
    <t>Bors Liza</t>
  </si>
  <si>
    <t>Fáskerti Izabella</t>
  </si>
  <si>
    <t>Klembucz Kamilla</t>
  </si>
  <si>
    <t>Serkédi Emese</t>
  </si>
  <si>
    <t>Sopron Környéki DSB</t>
  </si>
  <si>
    <t>Sopronkövesdi Általános Iskola</t>
  </si>
  <si>
    <t>Sopronkövesd</t>
  </si>
  <si>
    <t>Rupf Anna</t>
  </si>
  <si>
    <t>Téglássy Tímea Mária</t>
  </si>
  <si>
    <t>Németh Nola Summer</t>
  </si>
  <si>
    <t>Jánosik Liliána</t>
  </si>
  <si>
    <t>Márton Tünde</t>
  </si>
  <si>
    <t>Fehér Korinna</t>
  </si>
  <si>
    <t>Széchenyi István Egyetem Öveges Kálmán Gyakorló Általános Iskola</t>
  </si>
  <si>
    <t>Hetessy Diána</t>
  </si>
  <si>
    <t>Bak Attila</t>
  </si>
  <si>
    <t>Dobák Lili</t>
  </si>
  <si>
    <t>Kovács Emese</t>
  </si>
  <si>
    <t>Olah Sophia Grace</t>
  </si>
  <si>
    <t>Budapest XV. kerület</t>
  </si>
  <si>
    <t>Konstruktív Életvezetés Iskolája Alapítványi Általános Iskola</t>
  </si>
  <si>
    <t>Vecseri Bianka</t>
  </si>
  <si>
    <t>Tóth András</t>
  </si>
  <si>
    <t>Koós Katinka</t>
  </si>
  <si>
    <t>Masa Milla</t>
  </si>
  <si>
    <t>Tóth Árpád Gimnázium</t>
  </si>
  <si>
    <t>Domokos Délia</t>
  </si>
  <si>
    <t>Kozák István</t>
  </si>
  <si>
    <t>Eszenyi Eszter Kata</t>
  </si>
  <si>
    <t>Christián Anna</t>
  </si>
  <si>
    <t>Szita Sára Veronika</t>
  </si>
  <si>
    <t>Debreceni Ady Endre Gimnázium</t>
  </si>
  <si>
    <t>Juhász Fruzsina</t>
  </si>
  <si>
    <t>Demeter Ádám</t>
  </si>
  <si>
    <t>Balog Ziva Natasa</t>
  </si>
  <si>
    <t>Czöndör Liza Emília</t>
  </si>
  <si>
    <t>Molnár Liza</t>
  </si>
  <si>
    <t>Csizner Léna Rozália</t>
  </si>
  <si>
    <t>Budai Ciszterci Szent Imre Gimnázium</t>
  </si>
  <si>
    <t>Szabó Hedvíg</t>
  </si>
  <si>
    <t>Koczka Edit</t>
  </si>
  <si>
    <t>Nagykanizsa Városi DSB</t>
  </si>
  <si>
    <t>Zrínyi Miklós - Bolyai János Magyar-Angol Két Tanítási Nyelvű Általános Iskola</t>
  </si>
  <si>
    <t>Nagykanizsa</t>
  </si>
  <si>
    <t>Nagy Dorka</t>
  </si>
  <si>
    <t>Juhász Eszter</t>
  </si>
  <si>
    <t>Boros Petra</t>
  </si>
  <si>
    <t>Kocsis Lotti</t>
  </si>
  <si>
    <t>Tulkán FAnni</t>
  </si>
  <si>
    <t>Medovarszki Anna</t>
  </si>
  <si>
    <t>Bodó Sára Boróka</t>
  </si>
  <si>
    <t>Deák-Harczi Hanna</t>
  </si>
  <si>
    <t>Gedainé Szabó Gabriella</t>
  </si>
  <si>
    <t>Bonyhád Város és Városkörnyéki DSB</t>
  </si>
  <si>
    <t>Bonyhádi Petőfi Sándor Evangélikus Gimnázium, Kollégium, Általános Iskola és Alapfokú Művészeti Iskola</t>
  </si>
  <si>
    <t>Bonyhád</t>
  </si>
  <si>
    <t>Magyari Ágnes Katalin</t>
  </si>
  <si>
    <t>Rippert Norbert</t>
  </si>
  <si>
    <t>Neukunft Liliána</t>
  </si>
  <si>
    <t>Hatvan és Körzete Középfokú DSB</t>
  </si>
  <si>
    <t xml:space="preserve">Hatvani Bajza József Gimnázium </t>
  </si>
  <si>
    <t>Kerek Izabella</t>
  </si>
  <si>
    <t>Bódis-Juhász Réka</t>
  </si>
  <si>
    <t>Serfőző Krisztina</t>
  </si>
  <si>
    <t>Szabó Kata</t>
  </si>
  <si>
    <t>Tóth Lilla</t>
  </si>
  <si>
    <t>Csuthy Lili</t>
  </si>
  <si>
    <t>Csány-Szendrey Általános Iskola és Alapfokú Művészeti Iskola</t>
  </si>
  <si>
    <t>Keszthely</t>
  </si>
  <si>
    <t>Palotay Anna</t>
  </si>
  <si>
    <t>Péntek Balázs</t>
  </si>
  <si>
    <t>Gyömrői Weöres Sándor Általános Iskola és Alapfokú Művészeti Iskola</t>
  </si>
  <si>
    <t>Gyömrő</t>
  </si>
  <si>
    <t>Göbölyös Panna</t>
  </si>
  <si>
    <t>Tamás Krisztián</t>
  </si>
  <si>
    <t>Tóth Lilien</t>
  </si>
  <si>
    <t>Monori József Attila Gimnázium</t>
  </si>
  <si>
    <t>Tóth Dorottya</t>
  </si>
  <si>
    <t>Répánszki Hanna</t>
  </si>
  <si>
    <t>Fülöp Karina</t>
  </si>
  <si>
    <t>Monori Jászai Mari Általános Iskola</t>
  </si>
  <si>
    <t>Jánosovits Luca</t>
  </si>
  <si>
    <t>Tóth László</t>
  </si>
  <si>
    <t>Birner Léna Petra</t>
  </si>
  <si>
    <t>Előházi Johanna</t>
  </si>
  <si>
    <t>Kollár Zoé</t>
  </si>
  <si>
    <t>Mohei Jázmin</t>
  </si>
  <si>
    <t>Bariska Fruzsina</t>
  </si>
  <si>
    <t>Kondics Flóra</t>
  </si>
  <si>
    <t>Pintér-Markovits Magdaléna</t>
  </si>
  <si>
    <t>Csernák Fruzsina</t>
  </si>
  <si>
    <t>Juhász Nola</t>
  </si>
  <si>
    <t>Cservenka Luca</t>
  </si>
  <si>
    <t>Benedek Aliz</t>
  </si>
  <si>
    <t>Péter Nóra</t>
  </si>
  <si>
    <t>Salgótarján DSB</t>
  </si>
  <si>
    <t>Salgótarjáni Általános Iskola és Kollégium</t>
  </si>
  <si>
    <t>Salgótarján</t>
  </si>
  <si>
    <t>Sándor Kincső</t>
  </si>
  <si>
    <t>Szabó Tamás</t>
  </si>
  <si>
    <t>Varga Júlia</t>
  </si>
  <si>
    <t>Ajka Városi-Körzeti DSB</t>
  </si>
  <si>
    <t xml:space="preserve">Ajkai Bródy Imre Gimnázium </t>
  </si>
  <si>
    <t>Ajka</t>
  </si>
  <si>
    <t>Horsa Petra Virág</t>
  </si>
  <si>
    <t>Liska Bálint</t>
  </si>
  <si>
    <t>Csibra Laura</t>
  </si>
  <si>
    <t>Gáti Janka</t>
  </si>
  <si>
    <t>Pinczés Emese</t>
  </si>
  <si>
    <t>Pinczés Eszter</t>
  </si>
  <si>
    <t>Krasznai Nóra</t>
  </si>
  <si>
    <t>Jászberényi Tamara</t>
  </si>
  <si>
    <t>Czóbel Diána</t>
  </si>
  <si>
    <t>Puskás Dóra</t>
  </si>
  <si>
    <t>Szent Margit Gimnázium és Általános Iskola</t>
  </si>
  <si>
    <t>Gubik Jázmin</t>
  </si>
  <si>
    <t>Muhárné Jurbán Éva</t>
  </si>
  <si>
    <t>Fakli Károly</t>
  </si>
  <si>
    <t>Egri Balassi Bálint Általános Iskola</t>
  </si>
  <si>
    <t>Borsos Nina</t>
  </si>
  <si>
    <t>Tóth Balázs</t>
  </si>
  <si>
    <t>Turai Hanna</t>
  </si>
  <si>
    <t>Barkóczi Eszter</t>
  </si>
  <si>
    <t>Egri Hunyadi Mátyás Általános Iskola</t>
  </si>
  <si>
    <t>Molnár Borbála</t>
  </si>
  <si>
    <t>Herpai Imre</t>
  </si>
  <si>
    <t>Regöly-Mérei Laura</t>
  </si>
  <si>
    <t>Kovács-Varga Alíz</t>
  </si>
  <si>
    <t>Nagy Nadin</t>
  </si>
  <si>
    <t>Fekete Lilla</t>
  </si>
  <si>
    <t>Viszoczky Borbála</t>
  </si>
  <si>
    <t>IMRICSIK LILLA</t>
  </si>
  <si>
    <t>Porcsalmi Noémi</t>
  </si>
  <si>
    <t>Somogyi Fanni</t>
  </si>
  <si>
    <t>Geröly Zsanett</t>
  </si>
  <si>
    <t>Bonyhádi Általános Iskola, Gimnázium és Alapfokú Művészeti Iskola</t>
  </si>
  <si>
    <t>Knipl Zoé</t>
  </si>
  <si>
    <t>Puha Jenő</t>
  </si>
  <si>
    <t>Muharos Péter</t>
  </si>
  <si>
    <t>Hartmann Lilla Zsóka</t>
  </si>
  <si>
    <t>VI.kcs Tenisz U16</t>
  </si>
  <si>
    <t>Orosz Bálint</t>
  </si>
  <si>
    <t>Balogh József</t>
  </si>
  <si>
    <t>Budapest VI. Kerületi Kölcsey Ferenc Gimnázium</t>
  </si>
  <si>
    <t>Dropka Dominik</t>
  </si>
  <si>
    <t>Antoni Balázs Gábor</t>
  </si>
  <si>
    <t>Kovács Huba</t>
  </si>
  <si>
    <t>Piarista Gimnázium, Kollégium, Általános Iskola és Óvoda</t>
  </si>
  <si>
    <t>Fazekas Gábor</t>
  </si>
  <si>
    <t>Kőrös Henriett Katalin</t>
  </si>
  <si>
    <t>Orosházi Táncsics Mihály Gimnázium és Kollégium</t>
  </si>
  <si>
    <t>Benedek Zalán</t>
  </si>
  <si>
    <t>Nyíregyházi Krúdy Gyula Gimnázium</t>
  </si>
  <si>
    <t>Vitéz Csongor</t>
  </si>
  <si>
    <t>Kiss László Csaba</t>
  </si>
  <si>
    <t>Roskó Dénes Zalán</t>
  </si>
  <si>
    <t xml:space="preserve">Lóczy Lajos Gimnázium </t>
  </si>
  <si>
    <t>Vadász Oszkár Koppány</t>
  </si>
  <si>
    <t>Kovács Gábor Tamás</t>
  </si>
  <si>
    <t>Marosvölgyi Barnabás</t>
  </si>
  <si>
    <t>Kronavetter László Ferenc</t>
  </si>
  <si>
    <t>Marosvölgyi Péter</t>
  </si>
  <si>
    <t>Közép-magyarországi ASzC Dr. Szepesi László Mezőgazdasági Technikum, Szakképző Iskola és Kollégium</t>
  </si>
  <si>
    <t xml:space="preserve">Piliscsaba </t>
  </si>
  <si>
    <t>Marosvölgyi Dániel</t>
  </si>
  <si>
    <t>Kanovszki Renáta</t>
  </si>
  <si>
    <t>Bányai Zalán</t>
  </si>
  <si>
    <t>Békéscsabai SZC Széchenyi István Két Tanítási Nyelvű Közgazdasági Technikum és Kollégium</t>
  </si>
  <si>
    <t>Alt Ádám</t>
  </si>
  <si>
    <t>Szabóné Bojtor Anikó</t>
  </si>
  <si>
    <t>Miskolci SZC Andrássy Gyula Gépipari Technikum</t>
  </si>
  <si>
    <t>Rem Zsolt</t>
  </si>
  <si>
    <t>Fodor Tamás Antal</t>
  </si>
  <si>
    <t>Seres Dávid</t>
  </si>
  <si>
    <t>F16: 136.</t>
  </si>
  <si>
    <t>Gáncs Levente</t>
  </si>
  <si>
    <t>Zsombok Vencel</t>
  </si>
  <si>
    <t>Kőszegi Zente Péter</t>
  </si>
  <si>
    <t>Rendek Vince</t>
  </si>
  <si>
    <t>Bodó Bálint</t>
  </si>
  <si>
    <t>Gyulai Erkel Ferenc Gimnázium és Kollégium</t>
  </si>
  <si>
    <t>Havas István</t>
  </si>
  <si>
    <t>Czoldánné Domokos Györgyi Ida</t>
  </si>
  <si>
    <t>Kazy Levente Mór</t>
  </si>
  <si>
    <t>Csongrád DSB</t>
  </si>
  <si>
    <t>Csongrádi Batsányi János Gimnázium és Kollégium</t>
  </si>
  <si>
    <t>Csongrád</t>
  </si>
  <si>
    <t>Horváth-Varga Máté</t>
  </si>
  <si>
    <t>Huszák Béla</t>
  </si>
  <si>
    <t>Sápi József, Nagyistók Marcell</t>
  </si>
  <si>
    <t>Béres Olivér</t>
  </si>
  <si>
    <t>Tatabányai SZC Bánki Donát-Péch Antal Technikum</t>
  </si>
  <si>
    <t>Ferenczi Tamás Csaba</t>
  </si>
  <si>
    <t>Siófoki Perczel Mór Gimnázium és Kollégium</t>
  </si>
  <si>
    <t>Körmendy Péter Zoltán</t>
  </si>
  <si>
    <t>Szigeti Attila</t>
  </si>
  <si>
    <t>Horváth Mihály Gimnázium</t>
  </si>
  <si>
    <t>Csernák Tamás</t>
  </si>
  <si>
    <t>Szaszkó Norbert</t>
  </si>
  <si>
    <t>Premontrei Rendi Szent Norbert Gimnázium</t>
  </si>
  <si>
    <t>Kerecsényi Gábor</t>
  </si>
  <si>
    <t>Horváth Csaba</t>
  </si>
  <si>
    <t>Horváth Noel</t>
  </si>
  <si>
    <t>Kunecz Kornél Ádám</t>
  </si>
  <si>
    <t>Jászberényi Ádám</t>
  </si>
  <si>
    <t>Szent István Gimnázium</t>
  </si>
  <si>
    <t>Szlávik Dávid</t>
  </si>
  <si>
    <t>Forrás Péter</t>
  </si>
  <si>
    <t>Török Ábel</t>
  </si>
  <si>
    <t>Győr Milán</t>
  </si>
  <si>
    <t>Székesfehérvári Vasvári Pál Gimnázium</t>
  </si>
  <si>
    <t>László Tamás Viktor</t>
  </si>
  <si>
    <t>Kiffer Zoltán</t>
  </si>
  <si>
    <t>Budapest II. Kerületi Móricz Zsigmond Gimnázium</t>
  </si>
  <si>
    <t>Hajas Bálint</t>
  </si>
  <si>
    <t>Lukács  Krisztina</t>
  </si>
  <si>
    <t>Fehér Milán</t>
  </si>
  <si>
    <t>Závaczki Milán</t>
  </si>
  <si>
    <t>Vald Benjámin Márk</t>
  </si>
  <si>
    <t>Elekes Lőrinc</t>
  </si>
  <si>
    <t>Kiskunfélegyházi Móra Ferenc Gimnázium</t>
  </si>
  <si>
    <t>Horváth Döme</t>
  </si>
  <si>
    <t>Kis-Czakó Annamária</t>
  </si>
  <si>
    <t>Tiszaújváros körzeti DSB</t>
  </si>
  <si>
    <t>Tiszaújvárosi Széchenyi István Általános Iskola</t>
  </si>
  <si>
    <t>Tiszaújváros</t>
  </si>
  <si>
    <t>Lovász Kende</t>
  </si>
  <si>
    <t>Bene Krisztián</t>
  </si>
  <si>
    <t>Túróczy Hunor</t>
  </si>
  <si>
    <t>Szabó Ákos</t>
  </si>
  <si>
    <t>Kecskeméti Katona József Gimnázium</t>
  </si>
  <si>
    <t>Domján Gergely Zsolt</t>
  </si>
  <si>
    <t>Dunszt Ferenc</t>
  </si>
  <si>
    <t>Nagy István</t>
  </si>
  <si>
    <t>Kártikné Prágay Zsuzsanna Erika</t>
  </si>
  <si>
    <t>Székesfehérvár körzete DSB</t>
  </si>
  <si>
    <t>Mezőszilasi Németh László Általános Iskola</t>
  </si>
  <si>
    <t>Mezőszilas</t>
  </si>
  <si>
    <t>Rózsa Zsombor</t>
  </si>
  <si>
    <t>Zámbó  Tibor</t>
  </si>
  <si>
    <t>Temesvári Pelbárt Ferences Gimnázium és Kollégium</t>
  </si>
  <si>
    <t>Pónya Márton András</t>
  </si>
  <si>
    <t>Gyüre Tibor</t>
  </si>
  <si>
    <t>Kisvárda és térsége DSB</t>
  </si>
  <si>
    <t>Kisvárdai Bessenyei György Gimnázium és Kollégium</t>
  </si>
  <si>
    <t>Kisvárda</t>
  </si>
  <si>
    <t>Borkó Erik</t>
  </si>
  <si>
    <t>Jónás Béla</t>
  </si>
  <si>
    <t>Tóth Ádám</t>
  </si>
  <si>
    <t>Navrasics Mór László</t>
  </si>
  <si>
    <t>Kiskunfélegyházi Batthyány Lajos Általános Iskola</t>
  </si>
  <si>
    <t>Csillag Zalán</t>
  </si>
  <si>
    <t>Kis Barbara</t>
  </si>
  <si>
    <t>Réger Zétény</t>
  </si>
  <si>
    <t>Müller Csaba</t>
  </si>
  <si>
    <t>Réger Zsombor</t>
  </si>
  <si>
    <t>Erdélyi Balázs</t>
  </si>
  <si>
    <t>Németh Attila</t>
  </si>
  <si>
    <t xml:space="preserve">Pestuka Szilvia </t>
  </si>
  <si>
    <t>Hóman Dániel</t>
  </si>
  <si>
    <t xml:space="preserve">Hóman János </t>
  </si>
  <si>
    <t>Bajai SZC Türr István Technikum</t>
  </si>
  <si>
    <t>Kiefer Olivér</t>
  </si>
  <si>
    <t>Forrai Dávid</t>
  </si>
  <si>
    <t>Érdi SZC Százhalombattai Széchenyi István Technikum és Gimnázium</t>
  </si>
  <si>
    <t>Papp Balázs</t>
  </si>
  <si>
    <t>Szépfalvi Attila</t>
  </si>
  <si>
    <t>Szabó László</t>
  </si>
  <si>
    <t>Hornok Enikő</t>
  </si>
  <si>
    <t>Békéscsabai Andrássy Gyula Gimnázium és Kollégium</t>
  </si>
  <si>
    <t>Kovácsik Roland</t>
  </si>
  <si>
    <t>Hrabovszki Gábor</t>
  </si>
  <si>
    <t>Veres Hunor</t>
  </si>
  <si>
    <t>Sashalmi Sándor</t>
  </si>
  <si>
    <t>Tóth László Bence</t>
  </si>
  <si>
    <t>Mészáros Dániel</t>
  </si>
  <si>
    <t>Kispesti Puskás Ferenc Általános Iskola</t>
  </si>
  <si>
    <t>Lévai Zsolt Márk</t>
  </si>
  <si>
    <t>Ábrahám Dániel Zoltán</t>
  </si>
  <si>
    <t>Szabó Illés</t>
  </si>
  <si>
    <t>Kövér Márk</t>
  </si>
  <si>
    <t>Marcali Noszlopy Gáspár Általános Iskola és Alapfokú Művészeti Iskola</t>
  </si>
  <si>
    <t>Tóth Zétény</t>
  </si>
  <si>
    <t>Fazekas Edéné</t>
  </si>
  <si>
    <t>Jurisich Miklós Gimnázium és Kollégium</t>
  </si>
  <si>
    <t>Varga Marcell</t>
  </si>
  <si>
    <t>Hani Tibor Balázs</t>
  </si>
  <si>
    <t>Dr. Vaskó János</t>
  </si>
  <si>
    <t>Marcali Berzsenyi Dániel Gimnázium</t>
  </si>
  <si>
    <t>Tóth Csanád Örs</t>
  </si>
  <si>
    <t>Várfalviné Laczó Tímea</t>
  </si>
  <si>
    <t>Tamasián Gergő</t>
  </si>
  <si>
    <t>Menkó Dominik Bence</t>
  </si>
  <si>
    <t>Péterfi Zsombor</t>
  </si>
  <si>
    <t>Szilas Máté Szilárd</t>
  </si>
  <si>
    <t>Balog László</t>
  </si>
  <si>
    <t>Farkas Benett</t>
  </si>
  <si>
    <t>Kőteleky Ákos László</t>
  </si>
  <si>
    <t>Szabó Bendegúz</t>
  </si>
  <si>
    <t>Jánosovits Miklós</t>
  </si>
  <si>
    <t>Rácz Máté</t>
  </si>
  <si>
    <t>Békéscsabai SZC Nemes Tihamér Technikum és Kollégium</t>
  </si>
  <si>
    <t>Csizmadia Bence</t>
  </si>
  <si>
    <t>Drotár János</t>
  </si>
  <si>
    <t>Kőnig Attila</t>
  </si>
  <si>
    <t>Juhász Bence Zsombor</t>
  </si>
  <si>
    <t>Vas Vármegyei SZC Gépipari és Informatikai Technikum</t>
  </si>
  <si>
    <t>Szoó Dániel</t>
  </si>
  <si>
    <t>Szőke Bence</t>
  </si>
  <si>
    <t>Antal Ákos</t>
  </si>
  <si>
    <t>Kacsándi Kolos Bálint</t>
  </si>
  <si>
    <t>Pethő Marcell Zsolt</t>
  </si>
  <si>
    <t>Várnagy Péter Ádám</t>
  </si>
  <si>
    <t>Magyar-Angol Tannyelvű Gimnázium és Kollégium</t>
  </si>
  <si>
    <t>Pató Ágoston Boldizsár</t>
  </si>
  <si>
    <t>Popovics Éva Petronella</t>
  </si>
  <si>
    <t>Kodolányi János Gimnázium</t>
  </si>
  <si>
    <t>Wilhelm Ákos Bence</t>
  </si>
  <si>
    <t>Baloghné Páli Judit</t>
  </si>
  <si>
    <t>Hargitai Markó Áron</t>
  </si>
  <si>
    <t>Uti Bence Barnabás</t>
  </si>
  <si>
    <t>Pécsi Köztársaság Téri Általános Iskola</t>
  </si>
  <si>
    <t>Magyari Marcell</t>
  </si>
  <si>
    <t>Rausch Gergő</t>
  </si>
  <si>
    <t>Daróczi Balázs</t>
  </si>
  <si>
    <t>Miklós Nimród Bendegúz</t>
  </si>
  <si>
    <t>Piskor Bertalan</t>
  </si>
  <si>
    <t>T. Nagy Sándor Benedek</t>
  </si>
  <si>
    <t>Négele Zalán</t>
  </si>
  <si>
    <t>Tóth Benett</t>
  </si>
  <si>
    <t>Hőgyes Hunor</t>
  </si>
  <si>
    <t>Bognár Bence</t>
  </si>
  <si>
    <t>Tatabányai SZC Fellner Jakab Technikum és Szakképző Iskola</t>
  </si>
  <si>
    <t>Orosz Máté</t>
  </si>
  <si>
    <t>Triff - Árkosi Anikó</t>
  </si>
  <si>
    <t>Hegedüs Milán Norbert</t>
  </si>
  <si>
    <t>Benedeczki Bence</t>
  </si>
  <si>
    <t>Jozaf János Albert</t>
  </si>
  <si>
    <t>Kecskeméti Ákos</t>
  </si>
  <si>
    <t>Lizák-Pető Balázs</t>
  </si>
  <si>
    <t>Orosz Bence Szabolcs</t>
  </si>
  <si>
    <t>Pecsét Tibor</t>
  </si>
  <si>
    <t>Füleki Barnabás</t>
  </si>
  <si>
    <t>Vass Bertalan</t>
  </si>
  <si>
    <t>Czopf Dávid Kristóf</t>
  </si>
  <si>
    <t>Tell Kristóf</t>
  </si>
  <si>
    <t>Sárkány Ákos</t>
  </si>
  <si>
    <t>Lorántffy Zsuzsanna Református Óvoda, Általános Iskola, Gimnázium és Kollégium</t>
  </si>
  <si>
    <t>Gróf Ákos Mátyás</t>
  </si>
  <si>
    <t>Lipót Andrea</t>
  </si>
  <si>
    <t>Lukáts Zsombor</t>
  </si>
  <si>
    <t>Rédei Barnabás</t>
  </si>
  <si>
    <t>Takács Norbert</t>
  </si>
  <si>
    <t>Magyarországi Evangélikus Egyház</t>
  </si>
  <si>
    <t>Farkas Botond Barna</t>
  </si>
  <si>
    <t>Sebesi Patrik</t>
  </si>
  <si>
    <t>Lepold Bendegúz</t>
  </si>
  <si>
    <t>Góz Dániel</t>
  </si>
  <si>
    <t>Kobra Richárd Péter</t>
  </si>
  <si>
    <t>Kövesi Szabolcs</t>
  </si>
  <si>
    <t xml:space="preserve">Balatonszárszói József Attila Általános Iskola </t>
  </si>
  <si>
    <t>Balatonszárszó</t>
  </si>
  <si>
    <t>Zelei Kristóf</t>
  </si>
  <si>
    <t>Dankházi Bence</t>
  </si>
  <si>
    <t>Kónya Dávid</t>
  </si>
  <si>
    <t>Vári Ádám Edvin</t>
  </si>
  <si>
    <t>Veszprémi SZC Jendrassik-Venesz Technikum</t>
  </si>
  <si>
    <t>Fodor Zétény</t>
  </si>
  <si>
    <t>György Tibor</t>
  </si>
  <si>
    <t>Kovács Péter Zsolt</t>
  </si>
  <si>
    <t>Németh Zoárd Milán</t>
  </si>
  <si>
    <t>Pécsi Tudományegyetem</t>
  </si>
  <si>
    <t>Borda Barnabás</t>
  </si>
  <si>
    <t>Lehocz Szilvia</t>
  </si>
  <si>
    <t>Tolna Vármegyei SZC Ady Endre Technikum és Kollégium</t>
  </si>
  <si>
    <t>Kiss Bálint</t>
  </si>
  <si>
    <t>Müllerné Taksonyi Julianna</t>
  </si>
  <si>
    <t>Szent József Óvoda, Általános Iskola, Gimnázium és Kollégium</t>
  </si>
  <si>
    <t>Bihari Levente</t>
  </si>
  <si>
    <t>Jóga András Roland</t>
  </si>
  <si>
    <t>Csegöldi Tamás</t>
  </si>
  <si>
    <t>Földesi Róbert</t>
  </si>
  <si>
    <t>Vida Milán</t>
  </si>
  <si>
    <t>Szabó Nándor Boldizsár</t>
  </si>
  <si>
    <t>Polyák István</t>
  </si>
  <si>
    <t>ESZI Intézményfenntartó és Működtető Alapítvány</t>
  </si>
  <si>
    <t>Rosta Gergő Péter</t>
  </si>
  <si>
    <t>Pavlík-Till Regina</t>
  </si>
  <si>
    <t>Regöly-Mérei Máté János</t>
  </si>
  <si>
    <t>Pécsi Janus Pannonius Gimnázium</t>
  </si>
  <si>
    <t>Vidák Márk</t>
  </si>
  <si>
    <t>Szűcs Ibolya</t>
  </si>
  <si>
    <t>Ujlaki Gábor</t>
  </si>
  <si>
    <t>Ráthonyi Attila Ferenc</t>
  </si>
  <si>
    <t>Farkas Dániel</t>
  </si>
  <si>
    <t>Tóth Máté</t>
  </si>
  <si>
    <t>Kocsis Ádám</t>
  </si>
  <si>
    <t>Kovács Dániel</t>
  </si>
  <si>
    <t>Nagy Ákos</t>
  </si>
  <si>
    <t>Bárány Bence</t>
  </si>
  <si>
    <t>Pál Rajmund</t>
  </si>
  <si>
    <t>Réthy Gábor</t>
  </si>
  <si>
    <t>Grenczer Lukács</t>
  </si>
  <si>
    <t>Hegyi András</t>
  </si>
  <si>
    <t>Stefler Mátyás</t>
  </si>
  <si>
    <t>Fodor-Varga Petra Erzsébet</t>
  </si>
  <si>
    <t>Kovács Gábor Bence</t>
  </si>
  <si>
    <t>Kaposvári Munkácsy Mihály Gimnázium</t>
  </si>
  <si>
    <t>Takács Áron</t>
  </si>
  <si>
    <t>Solyom Gábor</t>
  </si>
  <si>
    <t>Kántor Péter</t>
  </si>
  <si>
    <t>Szegedi Radnóti Miklós Kísérleti Gimnázium</t>
  </si>
  <si>
    <t>Ladányi Dávid</t>
  </si>
  <si>
    <t>Láng Imre Gábor</t>
  </si>
  <si>
    <t>Barkócziné Antók Zsófia</t>
  </si>
  <si>
    <t>Kelemen Alex</t>
  </si>
  <si>
    <t>Középiskolai DSB</t>
  </si>
  <si>
    <t>Pécsi Leőwey Klára Gimnázium</t>
  </si>
  <si>
    <t>Márton Gergő</t>
  </si>
  <si>
    <t>Balázs Péter</t>
  </si>
  <si>
    <t>Horváth Ádám</t>
  </si>
  <si>
    <t>Ványi Dorián</t>
  </si>
  <si>
    <t>Schütz Tamás Géza</t>
  </si>
  <si>
    <t>Mihály Bence Zsombor</t>
  </si>
  <si>
    <t>Xántus János Két Tanítási Nyelvű Gimnázium</t>
  </si>
  <si>
    <t>Markocsány Zoltán</t>
  </si>
  <si>
    <t>Paksai Márton</t>
  </si>
  <si>
    <t>Tiszaújvárosi Eötvös József Gimnázium és Kollégium</t>
  </si>
  <si>
    <t>Ugrai-Havas Dániel</t>
  </si>
  <si>
    <t>Daragó Tamás</t>
  </si>
  <si>
    <t>Vác Városi</t>
  </si>
  <si>
    <t>Piarista Gimnázium és Kollégium</t>
  </si>
  <si>
    <t>Vác</t>
  </si>
  <si>
    <t>Skorka Emma</t>
  </si>
  <si>
    <t>Szeri Eleonóra</t>
  </si>
  <si>
    <t>Kristyán Fanni</t>
  </si>
  <si>
    <t>Teker Lotti</t>
  </si>
  <si>
    <t>Buchholcz Bora Gizella</t>
  </si>
  <si>
    <t>Kovacs Zoltán János</t>
  </si>
  <si>
    <t>Szombathelyi Kanizsai Dorottya Gimnázium</t>
  </si>
  <si>
    <t>Balázsfalvi Noémi</t>
  </si>
  <si>
    <t>Kovássy Kata</t>
  </si>
  <si>
    <t>70.</t>
  </si>
  <si>
    <t>Szalay Milla</t>
  </si>
  <si>
    <t>Borbély Miklós</t>
  </si>
  <si>
    <t>Juszku Léda Georgina</t>
  </si>
  <si>
    <t>Karinthy Frigyes Gimnázium</t>
  </si>
  <si>
    <t>Murányi Petra</t>
  </si>
  <si>
    <t>Puskás Gábor</t>
  </si>
  <si>
    <t>Szokodi Eszter Dorka</t>
  </si>
  <si>
    <t>Zalaegerszegi Zrínyi Miklós Gimnázium</t>
  </si>
  <si>
    <t>Németh Nóra</t>
  </si>
  <si>
    <t>Bella-Kálmán Eszter</t>
  </si>
  <si>
    <t>Csukás Réka</t>
  </si>
  <si>
    <t>Lukácsy Hanga</t>
  </si>
  <si>
    <t>L16: 71.</t>
  </si>
  <si>
    <t>Sebestyén Mira Sára</t>
  </si>
  <si>
    <t>Varga Adél</t>
  </si>
  <si>
    <t>Pintér Judit Katalin</t>
  </si>
  <si>
    <t>Varga Ákos László</t>
  </si>
  <si>
    <t>Ágoston Lili Zsanka</t>
  </si>
  <si>
    <t>Lisztmajer Panna</t>
  </si>
  <si>
    <t>Palini Inkey Boldizsár Általános Iskola</t>
  </si>
  <si>
    <t>Vukics Vanda</t>
  </si>
  <si>
    <t>Horváthné Hegyi Erzsébet</t>
  </si>
  <si>
    <t>Neuvirth Hanna</t>
  </si>
  <si>
    <t>Badics Lara Magyar</t>
  </si>
  <si>
    <t>Kovács Blanka</t>
  </si>
  <si>
    <t>Kaposvári Zichy Mihály Iparművészeti Szakgimnázium, Technikum és Kollégium</t>
  </si>
  <si>
    <t>Máté Csenge</t>
  </si>
  <si>
    <t>Barka Levente</t>
  </si>
  <si>
    <t>Ferenczi-Balogh Anna</t>
  </si>
  <si>
    <t>Csepreghy Emma</t>
  </si>
  <si>
    <t>Dunakeszi Radnóti Miklós Gimnázium</t>
  </si>
  <si>
    <t>Király Szonja</t>
  </si>
  <si>
    <t>Péczeli Ádám</t>
  </si>
  <si>
    <t>Szikora Stella</t>
  </si>
  <si>
    <t>Varga Szabolcs</t>
  </si>
  <si>
    <t>Deli Szelina</t>
  </si>
  <si>
    <t>Nagy Dorina</t>
  </si>
  <si>
    <t>Bárdos László Gimnázium</t>
  </si>
  <si>
    <t>Fakli Luca</t>
  </si>
  <si>
    <t>Fakli Gábor</t>
  </si>
  <si>
    <t>Szabó Dorottya Ilona</t>
  </si>
  <si>
    <t>Gannoruwa-Kelemen Kinga</t>
  </si>
  <si>
    <t>Gyöngyös Város Középfokú DSB</t>
  </si>
  <si>
    <t>Gyöngyösi Berze Nagy János Gimnázium</t>
  </si>
  <si>
    <t>Nagy Ninett Kata</t>
  </si>
  <si>
    <t>Nagy Gábor</t>
  </si>
  <si>
    <t>Ocela Petra</t>
  </si>
  <si>
    <t>Szőke Panna Boróka</t>
  </si>
  <si>
    <t>Varga Luca</t>
  </si>
  <si>
    <t>Zsirai Nóra</t>
  </si>
  <si>
    <t>Gurzó Noémi</t>
  </si>
  <si>
    <t>Herdeló Bíborka</t>
  </si>
  <si>
    <t>Illés Kornélia Anna</t>
  </si>
  <si>
    <t>Kaszás Annamária</t>
  </si>
  <si>
    <t>Mészáros Panna Gréta</t>
  </si>
  <si>
    <t>Tóth Judit Bianka</t>
  </si>
  <si>
    <t>Kaposvári Táncsics Mihály Gimnázium</t>
  </si>
  <si>
    <t>Maljusin Eliza</t>
  </si>
  <si>
    <t>Bakó-Sas Médea</t>
  </si>
  <si>
    <t xml:space="preserve">Tolnai Szent István Katolikus Gimnázium </t>
  </si>
  <si>
    <t>Petrits Blanka</t>
  </si>
  <si>
    <t>Herczig Gábor</t>
  </si>
  <si>
    <t>Steig Csaba</t>
  </si>
  <si>
    <t>Göbölyös Zsófi</t>
  </si>
  <si>
    <t>Sándor Zsófi</t>
  </si>
  <si>
    <t>Rusz Evelin</t>
  </si>
  <si>
    <t>Forrás Imre</t>
  </si>
  <si>
    <t>Németh Petra</t>
  </si>
  <si>
    <t>Rab Jázmin</t>
  </si>
  <si>
    <t>Gaál Csilla Mária</t>
  </si>
  <si>
    <t>Batthyány Lajos Gimnázium</t>
  </si>
  <si>
    <t>Fekete Boglárka Mira</t>
  </si>
  <si>
    <t>Török Tamás</t>
  </si>
  <si>
    <t>Metzger Kata</t>
  </si>
  <si>
    <t>Major Mandula</t>
  </si>
  <si>
    <t>Molnár Luca Diána</t>
  </si>
  <si>
    <t>Técsy Gitta</t>
  </si>
  <si>
    <t>Dancsó Nelli</t>
  </si>
  <si>
    <t>Piarista Általános Iskola, Gimnázium, Kollégium és Boldog Donáti Celesztina Óvoda</t>
  </si>
  <si>
    <t>Chikán István</t>
  </si>
  <si>
    <t>Katus Kamilla Berta</t>
  </si>
  <si>
    <t>Básthy Júlia</t>
  </si>
  <si>
    <t>Felsőbüki Nagy Pál Általános Iskola</t>
  </si>
  <si>
    <t>Bük</t>
  </si>
  <si>
    <t>Bodorkós Lili</t>
  </si>
  <si>
    <t>Tóth Brigitta</t>
  </si>
  <si>
    <t>Lipták Jànos</t>
  </si>
  <si>
    <t>Hornung Zsófia</t>
  </si>
  <si>
    <t>Pintér Eszter</t>
  </si>
  <si>
    <t>HORVÁTH DÁNIEL</t>
  </si>
  <si>
    <t>Dudás Pálma</t>
  </si>
  <si>
    <t>Szander Anita</t>
  </si>
  <si>
    <t>Kapás Emma Lilla</t>
  </si>
  <si>
    <t>Gargyánszki Szonja Ágnes</t>
  </si>
  <si>
    <t>Fekete Izabella Hanna</t>
  </si>
  <si>
    <t>Kiss Petra Róza</t>
  </si>
  <si>
    <t>Kiss Virág Gabriella</t>
  </si>
  <si>
    <t>Kánnai Anna</t>
  </si>
  <si>
    <t>Nagy Anett</t>
  </si>
  <si>
    <t>Miskolci Herman Ottó Gimnázium</t>
  </si>
  <si>
    <t>Kontor Anna</t>
  </si>
  <si>
    <t>Bobcsák Krisztina</t>
  </si>
  <si>
    <t>Ciszterci Rend Nagy Lajos Gimnáziuma és Kollégiuma</t>
  </si>
  <si>
    <t>Havasi Léna</t>
  </si>
  <si>
    <t>Pukli  Tamás Mátyás</t>
  </si>
  <si>
    <t>Cservenák Gréta</t>
  </si>
  <si>
    <t>Szmrek Mária</t>
  </si>
  <si>
    <t>Pacsirta Zoé</t>
  </si>
  <si>
    <t>Egri Dorina</t>
  </si>
  <si>
    <t>Fritz Hanna</t>
  </si>
  <si>
    <t>Stavaru Mara</t>
  </si>
  <si>
    <t>Tóth Emma</t>
  </si>
  <si>
    <t>Májerhoffer Kamilla</t>
  </si>
  <si>
    <t>Haragos Panna Sára</t>
  </si>
  <si>
    <t>Kovács Anna Lili</t>
  </si>
  <si>
    <t>Péri Panna</t>
  </si>
  <si>
    <t>Dózsakerti Váci Mihály Általános Iskola</t>
  </si>
  <si>
    <t>Zóni Kitti</t>
  </si>
  <si>
    <t>Stanga Tibor</t>
  </si>
  <si>
    <t>Bede Zsófia</t>
  </si>
  <si>
    <t>Baár-Madas Református Gimnázium, Általános Iskola és Kollégium</t>
  </si>
  <si>
    <t>Juhász Ágota</t>
  </si>
  <si>
    <t>Jenes Győző</t>
  </si>
  <si>
    <t>Fehérvári Róza</t>
  </si>
  <si>
    <t>Juhász Zsófia</t>
  </si>
  <si>
    <t>Körmendi Dorina</t>
  </si>
  <si>
    <t>Kőhalmi Zsófia</t>
  </si>
  <si>
    <t>Kardos Jázmin</t>
  </si>
  <si>
    <t>Takács Kiara</t>
  </si>
  <si>
    <t>Nagy Norina Angyalka</t>
  </si>
  <si>
    <t>Geszner Sára</t>
  </si>
  <si>
    <t>VII.kcs Tenisz U18</t>
  </si>
  <si>
    <t>Garami József</t>
  </si>
  <si>
    <t>Galbács Mihály</t>
  </si>
  <si>
    <t>Prohászka Ottokár Katolikus Gimnázium</t>
  </si>
  <si>
    <t>Keszei Ágoston Huba</t>
  </si>
  <si>
    <t>Kutasy  Pál</t>
  </si>
  <si>
    <t>Bálint Márton Általános Iskola és Gimnázium</t>
  </si>
  <si>
    <t xml:space="preserve">Törökbálint </t>
  </si>
  <si>
    <t>Varga Zsombor Attila</t>
  </si>
  <si>
    <t>Markovics Miklós</t>
  </si>
  <si>
    <t>Fejes Ádám</t>
  </si>
  <si>
    <t>Magyar Krisztián</t>
  </si>
  <si>
    <t>Vizy Dávid</t>
  </si>
  <si>
    <t>Tóbiás Balázs</t>
  </si>
  <si>
    <t>Bátonyi Szilárd</t>
  </si>
  <si>
    <t>F18: 110.</t>
  </si>
  <si>
    <t>Németh Csongor Gábor</t>
  </si>
  <si>
    <t>Karáth Gergely</t>
  </si>
  <si>
    <t>Tóth Botond</t>
  </si>
  <si>
    <t>Schillinger Marcell</t>
  </si>
  <si>
    <t>Varga Csaba Sándor</t>
  </si>
  <si>
    <t>Markovits Móric</t>
  </si>
  <si>
    <t>Tamaskó Ethan</t>
  </si>
  <si>
    <t>Kovács András Győző</t>
  </si>
  <si>
    <t>Nyíregyházi Zrínyi Ilona Gimnázium és Kollégium</t>
  </si>
  <si>
    <t>Marinka Ákos</t>
  </si>
  <si>
    <t>Molnár Zoltán</t>
  </si>
  <si>
    <t>Kátay Soma</t>
  </si>
  <si>
    <t>Tábori Patrik</t>
  </si>
  <si>
    <t>Mező Marcell Gyula</t>
  </si>
  <si>
    <t>Farkas Martin</t>
  </si>
  <si>
    <t>dr. Zsurzsáné Kovács Katalin Klára</t>
  </si>
  <si>
    <t>Mihály Dániel</t>
  </si>
  <si>
    <t>Molnár Márta</t>
  </si>
  <si>
    <t>Horváth Bence</t>
  </si>
  <si>
    <t>Veszprémi SZC Táncsics Mihály Technikum</t>
  </si>
  <si>
    <t>Jelencsics Bálint</t>
  </si>
  <si>
    <t>Bereczki Katalin</t>
  </si>
  <si>
    <t>Horváth Flórián</t>
  </si>
  <si>
    <t>Becser Péter</t>
  </si>
  <si>
    <t>Horváth Anetta</t>
  </si>
  <si>
    <t>Eötvös József Evangélikus Gimnázium, Egészségügyi Technikum és Művészeti Szakgimnázium</t>
  </si>
  <si>
    <t>Sift Barnabás</t>
  </si>
  <si>
    <t>Bencsik Olga</t>
  </si>
  <si>
    <t>Budapest VIII. kerület</t>
  </si>
  <si>
    <t>Budapest VIII. Kerületi Vörösmarty Mihály Gimnázium</t>
  </si>
  <si>
    <t>Almádi Attila</t>
  </si>
  <si>
    <t>Tóth Milán</t>
  </si>
  <si>
    <t>Egressy Mátyás</t>
  </si>
  <si>
    <t>Borbiró Balázs Leopold</t>
  </si>
  <si>
    <t>Eszenyi Tamás Örs</t>
  </si>
  <si>
    <t>Kovács Marcell</t>
  </si>
  <si>
    <t>Debreceni SZC Irinyi János Technikum</t>
  </si>
  <si>
    <t>Berkó Botond</t>
  </si>
  <si>
    <t>Szakács Attila</t>
  </si>
  <si>
    <t>Godó Nándor</t>
  </si>
  <si>
    <t>Csernus István</t>
  </si>
  <si>
    <t>Kecskeméti Bolyai János Gimnázium</t>
  </si>
  <si>
    <t>Halász István</t>
  </si>
  <si>
    <t>Nyilas Beáta Gabriella</t>
  </si>
  <si>
    <t>Ijhidy Zoltán</t>
  </si>
  <si>
    <t>Gróf Gergő</t>
  </si>
  <si>
    <t>Ujhidy Zoltán</t>
  </si>
  <si>
    <t>Keszthelyi Vajda János Gimnázium</t>
  </si>
  <si>
    <t>Tömör Csombor</t>
  </si>
  <si>
    <t>Tóthné Bentzik Judit</t>
  </si>
  <si>
    <t>Tóth Bátor András</t>
  </si>
  <si>
    <t>Heinrich Hunor Erik</t>
  </si>
  <si>
    <t>Pellei László Attila</t>
  </si>
  <si>
    <t>Büksi Milán János</t>
  </si>
  <si>
    <t>Rubus Áron</t>
  </si>
  <si>
    <t>Budapest IV. kerület</t>
  </si>
  <si>
    <t xml:space="preserve">Újpesti Babits Mihály Gimnázium </t>
  </si>
  <si>
    <t>Molnár Soma</t>
  </si>
  <si>
    <t>Bóka Győző Örs</t>
  </si>
  <si>
    <t>Egri Pásztorvölgyi Általános Iskola és Gimnázium</t>
  </si>
  <si>
    <t>Bánvölgyi Bence</t>
  </si>
  <si>
    <t>Hevér Tibor</t>
  </si>
  <si>
    <t>Sashegyi Arany János Általános Iskola és Gimnázium</t>
  </si>
  <si>
    <t>Kónya Kristóf</t>
  </si>
  <si>
    <t>Vitárius Balázs</t>
  </si>
  <si>
    <t>Ádány Lóránt</t>
  </si>
  <si>
    <t>Pittner Péter</t>
  </si>
  <si>
    <t>Rőth Máté István</t>
  </si>
  <si>
    <t>Tomcsányi Ferenc</t>
  </si>
  <si>
    <t>Bakos László</t>
  </si>
  <si>
    <t>Palotay Gergely</t>
  </si>
  <si>
    <t>Siófoki SZC Mathiász János Technikum és Gimnázium</t>
  </si>
  <si>
    <t>Tirászi Zoltán</t>
  </si>
  <si>
    <t>Vargáné Hidvéghy Édua</t>
  </si>
  <si>
    <t>Matos Máté</t>
  </si>
  <si>
    <t>Molnár Péter</t>
  </si>
  <si>
    <t>Rittgasszer Ábel</t>
  </si>
  <si>
    <t>Zalaegerszegi SZC Ganz Ábrahám Technikum</t>
  </si>
  <si>
    <t>Csete Marcell</t>
  </si>
  <si>
    <t>Sziráki  Péter</t>
  </si>
  <si>
    <t>Bakos Bercel Mór</t>
  </si>
  <si>
    <t>Kertész Dániel</t>
  </si>
  <si>
    <t>Kaposvölgyi Attila</t>
  </si>
  <si>
    <t>Seffer Dávid</t>
  </si>
  <si>
    <t>Török Bence</t>
  </si>
  <si>
    <t>Radnai Dávid</t>
  </si>
  <si>
    <t>Kőszegi Csanád József</t>
  </si>
  <si>
    <t>Horog Milán</t>
  </si>
  <si>
    <t>Schreiber Áron</t>
  </si>
  <si>
    <t>Jelinek Márton</t>
  </si>
  <si>
    <t>Nagy Olivér</t>
  </si>
  <si>
    <t>Juhász Bálint</t>
  </si>
  <si>
    <t>László Bálint</t>
  </si>
  <si>
    <t>Ilonka Vilmos György</t>
  </si>
  <si>
    <t>Jauck Péter</t>
  </si>
  <si>
    <t>Gyenis Máté</t>
  </si>
  <si>
    <t>Szekszárdi I. Béla Gimnázium, Kollégium és Általános Iskola</t>
  </si>
  <si>
    <t>Lévai Rafael</t>
  </si>
  <si>
    <t>Molnár Attila</t>
  </si>
  <si>
    <t>Bakó Dániel</t>
  </si>
  <si>
    <t>Fekete Eszter</t>
  </si>
  <si>
    <t>Kovács István Ádám</t>
  </si>
  <si>
    <t>Padányi Biró Márton Római Katolikus Gimnázium, Technikum és Általános Iskola</t>
  </si>
  <si>
    <t>Vas Kolos</t>
  </si>
  <si>
    <t>Takács Dávid</t>
  </si>
  <si>
    <t>Csikós-Nagy Noel</t>
  </si>
  <si>
    <t>Török Barnabás</t>
  </si>
  <si>
    <t>Pap Csaba László</t>
  </si>
  <si>
    <t>Fillér Dávid László</t>
  </si>
  <si>
    <t xml:space="preserve">Kolping Oktatási és Szociális Intézményfenntartó Szervezet </t>
  </si>
  <si>
    <t>Halápi Áron</t>
  </si>
  <si>
    <t>Panyi Csaba</t>
  </si>
  <si>
    <t>Bencsik Dániel</t>
  </si>
  <si>
    <t>Fekete Csilla</t>
  </si>
  <si>
    <t>Gömöry Dávid</t>
  </si>
  <si>
    <t>Vástyán Kadosa István</t>
  </si>
  <si>
    <t>Édes Gergely István</t>
  </si>
  <si>
    <t>Kovács Barnabás Vajk</t>
  </si>
  <si>
    <t>Szappanos Gellért</t>
  </si>
  <si>
    <t>Novák Nándor</t>
  </si>
  <si>
    <t>Toplak Bálint</t>
  </si>
  <si>
    <t>Budapesti Gazdasági SZC Károlyi Mihály Két Tanítási Nyelvű Közgazdasági Technikum</t>
  </si>
  <si>
    <t>Dézsi Karsa Benedek</t>
  </si>
  <si>
    <t>Pók Edina</t>
  </si>
  <si>
    <t>Horváth Zsombor Róbert</t>
  </si>
  <si>
    <t>Tóth Miklós Áron</t>
  </si>
  <si>
    <t>Horváth Szilárd</t>
  </si>
  <si>
    <t>Gáspár  Gábor</t>
  </si>
  <si>
    <t xml:space="preserve"> Gerentsér Áron Bálint</t>
  </si>
  <si>
    <t>Szigetszentmiklósi Batthyány Kázmér Gimnázium</t>
  </si>
  <si>
    <t>Szigetszentmiklós</t>
  </si>
  <si>
    <t>Márkus Marcell Mihály</t>
  </si>
  <si>
    <t>Abt Krisztina</t>
  </si>
  <si>
    <t>Marosi Máté</t>
  </si>
  <si>
    <t>Pfister Bálint</t>
  </si>
  <si>
    <t>Péczeli Boldizsár</t>
  </si>
  <si>
    <t>Czóbel Gergely</t>
  </si>
  <si>
    <t>Dreiszker Levente Fülöp</t>
  </si>
  <si>
    <t>Takács Teó Boldizsár</t>
  </si>
  <si>
    <t>Székesfehérvári SZC Vörösmarty Mihály Technikum és Szakképző Iskola</t>
  </si>
  <si>
    <t>Tarr Péter Sándor</t>
  </si>
  <si>
    <t>Hódmezővásárhelyi SZC Szentesi Boros Sámuel Technikum</t>
  </si>
  <si>
    <t>Szarka Nándor</t>
  </si>
  <si>
    <t>Törőcsikné Ambrus Éva</t>
  </si>
  <si>
    <t xml:space="preserve">Kaáli Zétény </t>
  </si>
  <si>
    <t>Kajtor Csaba</t>
  </si>
  <si>
    <t>Csiky Zsombor</t>
  </si>
  <si>
    <t>Nagy Nimród</t>
  </si>
  <si>
    <t>Szili Lajos</t>
  </si>
  <si>
    <t>Tóth Benedek</t>
  </si>
  <si>
    <t>Matolcsi Dominik</t>
  </si>
  <si>
    <t>Karvalits Levente</t>
  </si>
  <si>
    <t>Völgyi Zoltán Boldizsár</t>
  </si>
  <si>
    <t>Teleki László Gimnázium</t>
  </si>
  <si>
    <t>Jankó Zalán Levente</t>
  </si>
  <si>
    <t>Nagy Annamária</t>
  </si>
  <si>
    <t>Osztroluczky Márton Antal</t>
  </si>
  <si>
    <t>Márialigeti Kristóf</t>
  </si>
  <si>
    <t>Neumann János Gimnázium, Technikum és Kollégium</t>
  </si>
  <si>
    <t>Vendel Zsombor</t>
  </si>
  <si>
    <t>Gyárfás Csaba</t>
  </si>
  <si>
    <t>Lukács Ádám</t>
  </si>
  <si>
    <t>Józsa Patrik</t>
  </si>
  <si>
    <t>Kosztyu Róbert</t>
  </si>
  <si>
    <t>Szabó Levente</t>
  </si>
  <si>
    <t>Nagy Benedek</t>
  </si>
  <si>
    <t>Miskolci SZC Bláthy Ottó Villamosipari Technikum</t>
  </si>
  <si>
    <t>Makrai Máté</t>
  </si>
  <si>
    <t>Kurucz Tamás</t>
  </si>
  <si>
    <t>Bárdos Botond</t>
  </si>
  <si>
    <t>Hegedüs Dániel</t>
  </si>
  <si>
    <t>Szilágyi Barnabás</t>
  </si>
  <si>
    <t>Gellért Milán</t>
  </si>
  <si>
    <t>Kaszai Hunor</t>
  </si>
  <si>
    <t>Dér Máté</t>
  </si>
  <si>
    <t>Koszorús Alex Péter</t>
  </si>
  <si>
    <t>Karcagi SZC Teleki Blanka Gimnázium, Technikum és Kollégium</t>
  </si>
  <si>
    <t>Galáth Tamás</t>
  </si>
  <si>
    <t>Szentmártoni Olga</t>
  </si>
  <si>
    <t>Kiss Balázs Gujdó</t>
  </si>
  <si>
    <t>Sipos József</t>
  </si>
  <si>
    <t>Strausz Patrik</t>
  </si>
  <si>
    <t>Szaszkó Zoltán</t>
  </si>
  <si>
    <t>Susánszky Richárd</t>
  </si>
  <si>
    <t>Szalai Áron</t>
  </si>
  <si>
    <t>Berényi Balázs Dániel</t>
  </si>
  <si>
    <t>Fehérgyarmat és térsége DSB</t>
  </si>
  <si>
    <t>Fehérgyarmati Deák Ferenc Általános Iskola, Gimnázium és Kollégium</t>
  </si>
  <si>
    <t>Fehérgyarmat</t>
  </si>
  <si>
    <t>Bakos Tamás</t>
  </si>
  <si>
    <t>Geletey Zoltán</t>
  </si>
  <si>
    <t>Ács Balázs</t>
  </si>
  <si>
    <t>Székesfehérvári SZC Bugát Pál Technikum</t>
  </si>
  <si>
    <t>Teker Fanni</t>
  </si>
  <si>
    <t>Erdős Zsófi</t>
  </si>
  <si>
    <t>Soproni Széchenyi István Gimnázium</t>
  </si>
  <si>
    <t>Kun Csenge</t>
  </si>
  <si>
    <t>Úr Csaba</t>
  </si>
  <si>
    <t>Mladoniczky Laura</t>
  </si>
  <si>
    <t>Budapest V. Kerületi Eötvös József Gimnázium</t>
  </si>
  <si>
    <t>Koczka Petra Regina</t>
  </si>
  <si>
    <t>dr. Miléné Papp Ágota</t>
  </si>
  <si>
    <t>Farkas Réka Bonita</t>
  </si>
  <si>
    <t>Budapest II. Kerületi II. Rákóczi Ferenc Gimnázium</t>
  </si>
  <si>
    <t>Hajdú Anna Jázmin</t>
  </si>
  <si>
    <t>Bernscherer Anna Barbara</t>
  </si>
  <si>
    <t>Zsurzsa Lilla</t>
  </si>
  <si>
    <t>Kovács Hédi</t>
  </si>
  <si>
    <t>Bede Luca</t>
  </si>
  <si>
    <t>Papp-Dudás Renáta</t>
  </si>
  <si>
    <t>Takáts Nikolett</t>
  </si>
  <si>
    <t>Fehér Laura</t>
  </si>
  <si>
    <t>Ruszthi Loretta</t>
  </si>
  <si>
    <t>Váci Madách Imre Gimnázium</t>
  </si>
  <si>
    <t>Gulyás Csenge</t>
  </si>
  <si>
    <t>Brinyiczki András</t>
  </si>
  <si>
    <t>Kiss Panna</t>
  </si>
  <si>
    <t>Debreceni Fazekas Mihály Gimnázium</t>
  </si>
  <si>
    <t>Juhász Franciska</t>
  </si>
  <si>
    <t>Szőke László Róbert</t>
  </si>
  <si>
    <t>Ilyés-Nagy Emma</t>
  </si>
  <si>
    <t>Viniczai Míra Laura</t>
  </si>
  <si>
    <t>Poszlancsek Panna</t>
  </si>
  <si>
    <t>Tárnoki Gréta</t>
  </si>
  <si>
    <t>Szabó Lili</t>
  </si>
  <si>
    <t>Gulyás Vilma</t>
  </si>
  <si>
    <t>Birner Anna Lili</t>
  </si>
  <si>
    <t>Csanádi Gréta</t>
  </si>
  <si>
    <t>Kovács Tímea</t>
  </si>
  <si>
    <t>Antal Nóra</t>
  </si>
  <si>
    <t>Szabó Luca</t>
  </si>
  <si>
    <t>Drahota-Szabó Lilla</t>
  </si>
  <si>
    <t>Edvi Barbara Anikó</t>
  </si>
  <si>
    <t>Bethlen Gábor Református Gimnázium és Szathmáry Kollégium</t>
  </si>
  <si>
    <t>Pintér Sára</t>
  </si>
  <si>
    <t>Polányi Géza</t>
  </si>
  <si>
    <t>Tóthi Szófia Viktória</t>
  </si>
  <si>
    <t>Szabó Dávid János</t>
  </si>
  <si>
    <t>Perity Luca</t>
  </si>
  <si>
    <t>Farkas Petra</t>
  </si>
  <si>
    <t>Szem Anna</t>
  </si>
  <si>
    <t>Bárdos Panna Virág</t>
  </si>
  <si>
    <t>Fasching Fanni Terézia</t>
  </si>
  <si>
    <t>Tóth Kitti</t>
  </si>
  <si>
    <t>Bujdosó Boglárka</t>
  </si>
  <si>
    <t>Szombathelyi Nagy Lajos Gimnázium</t>
  </si>
  <si>
    <t>Draskovits Dóra Petra</t>
  </si>
  <si>
    <t>Kövécs Mátyás</t>
  </si>
  <si>
    <t>Budapest X. kerület</t>
  </si>
  <si>
    <t>Kőbányai Szent László Gimnázium</t>
  </si>
  <si>
    <t>Huszár Alexandra</t>
  </si>
  <si>
    <t>Ladányi Edina</t>
  </si>
  <si>
    <t>Tőke Luca</t>
  </si>
  <si>
    <t>Toplak Ágnes</t>
  </si>
  <si>
    <t>Bencze Rebeka</t>
  </si>
  <si>
    <t>Kovács Kinga Dalma</t>
  </si>
  <si>
    <t>Szabó Dalma</t>
  </si>
  <si>
    <t>Havasi Szonja</t>
  </si>
  <si>
    <t>Pintér László</t>
  </si>
  <si>
    <t>Piatkó Renáta</t>
  </si>
  <si>
    <t>Budapest XVIII. Kerületi Vörösmarty Mihály Ének-zenei, Nyelvi Általános Iskola és Gimnázium</t>
  </si>
  <si>
    <t>Marsa Viktória Szófia</t>
  </si>
  <si>
    <t>Birkás Enikő</t>
  </si>
  <si>
    <t>Tóth Karola</t>
  </si>
  <si>
    <t>Katedra Általános Iskola, Gimnázium, Informatikai és Művészeti Technikum, Szakgimnázium és Kollégium</t>
  </si>
  <si>
    <t>Gattyán Kira</t>
  </si>
  <si>
    <t>Bodnár István Aurél</t>
  </si>
  <si>
    <t>Dusnoki-Kovács Fédra</t>
  </si>
  <si>
    <t>Szebellédi Anna Seron</t>
  </si>
  <si>
    <t>Geleta Mihály</t>
  </si>
  <si>
    <t>Pásztor Hanna Alexandra</t>
  </si>
  <si>
    <t>Kovács Vivien</t>
  </si>
  <si>
    <t>Dobák Fanni</t>
  </si>
  <si>
    <t>Tóth Enikő Szilvia</t>
  </si>
  <si>
    <t>Gáldi Laura</t>
  </si>
  <si>
    <t>Gál Zsófia Flóra</t>
  </si>
  <si>
    <t>Armour Sophia</t>
  </si>
  <si>
    <t>Székely Kinga Boglárka</t>
  </si>
  <si>
    <t>Szombathelyi Dóra</t>
  </si>
  <si>
    <t>Szvetnyik Krisztina</t>
  </si>
  <si>
    <t>Érfalvi Zsüliett</t>
  </si>
  <si>
    <t>Mikszáth Kálmán Gimnázium és Kollégium</t>
  </si>
  <si>
    <t>Balogh Norina</t>
  </si>
  <si>
    <t>Várkonyi András</t>
  </si>
  <si>
    <t>Dorogi Sára</t>
  </si>
  <si>
    <t>Téglás Tamara Éva</t>
  </si>
  <si>
    <t>Réczi Anna</t>
  </si>
  <si>
    <t>Békéscsabai SZC Vásárhelyi Pál Technikum és Kollégium</t>
  </si>
  <si>
    <t>Felföldi Lea</t>
  </si>
  <si>
    <t>Kovács Timea</t>
  </si>
  <si>
    <t>Érdi Vörösmarty Mihály Gimnázium</t>
  </si>
  <si>
    <t>Nádasy Réka Sarolta</t>
  </si>
  <si>
    <t>Pásztory Ildikó</t>
  </si>
  <si>
    <t>VIII.kcs Tenisz U18+</t>
  </si>
  <si>
    <t>Mayer László Adrián</t>
  </si>
  <si>
    <t>Süle Zsolt</t>
  </si>
  <si>
    <t>F18: 88.</t>
  </si>
  <si>
    <t>Ciszterci Szent István Gimnázium</t>
  </si>
  <si>
    <t>Budai Zoltán András</t>
  </si>
  <si>
    <t>Varga Tamás</t>
  </si>
  <si>
    <t>Fodor Kornél</t>
  </si>
  <si>
    <t>Albert Máté</t>
  </si>
  <si>
    <t>Mihály Levente István</t>
  </si>
  <si>
    <t>Kutasi Bence</t>
  </si>
  <si>
    <t>Selymes Péter</t>
  </si>
  <si>
    <t>Szabó Gábor</t>
  </si>
  <si>
    <t>Tatabányai SZC Kossuth Lajos Gazdasági és Humán Technikum</t>
  </si>
  <si>
    <t>Bognár Balázs</t>
  </si>
  <si>
    <t>Demeter János</t>
  </si>
  <si>
    <t>Siófoki SZC Krúdy Gyula Technikum és Gimnázium</t>
  </si>
  <si>
    <t>Németh Barna</t>
  </si>
  <si>
    <t>Kerekes Edina</t>
  </si>
  <si>
    <t>Bárdos Balázs</t>
  </si>
  <si>
    <t>Vörös Csongor</t>
  </si>
  <si>
    <t>Pálhegyi Gergő</t>
  </si>
  <si>
    <t>R.Nagy Dániel</t>
  </si>
  <si>
    <t>Mészáros Áron</t>
  </si>
  <si>
    <t>Nagy Balázs</t>
  </si>
  <si>
    <t>Kassai László Balázs</t>
  </si>
  <si>
    <t>Mátyus Marcell</t>
  </si>
  <si>
    <t>Kiss Dominik</t>
  </si>
  <si>
    <t>Köves Csaba Barnabás</t>
  </si>
  <si>
    <t>Bata Lóránt Bátor</t>
  </si>
  <si>
    <t>Buday Lóránt</t>
  </si>
  <si>
    <t>Horváth Simon Mihály</t>
  </si>
  <si>
    <t>Dominics Levente</t>
  </si>
  <si>
    <t>Drobina Otília</t>
  </si>
  <si>
    <t>Edvi László</t>
  </si>
  <si>
    <t>Takács Bálint József</t>
  </si>
  <si>
    <t>Budapesti Gépészeti SZC Kossuth Lajos Két Tanítási Nyelvű Technikum</t>
  </si>
  <si>
    <t>Somodi Márk</t>
  </si>
  <si>
    <t>Lőrincz András</t>
  </si>
  <si>
    <t>Ordina Kristóf</t>
  </si>
  <si>
    <t>Miklián Bálint</t>
  </si>
  <si>
    <t>Turák Dezső György</t>
  </si>
  <si>
    <t>Szabó Márk Zoltán</t>
  </si>
  <si>
    <t>Técsy Gyula</t>
  </si>
  <si>
    <t>Gáspár Levente</t>
  </si>
  <si>
    <t>Szilágyi Balázs</t>
  </si>
  <si>
    <t>Varga István Áron</t>
  </si>
  <si>
    <t>Richlik Márton Arnold</t>
  </si>
  <si>
    <t>Hirczi Tamás</t>
  </si>
  <si>
    <t>Mórocz László András</t>
  </si>
  <si>
    <t>Tóth József</t>
  </si>
  <si>
    <t>Perei Zoltán</t>
  </si>
  <si>
    <t>Székesfehérvári SZC Hunyadi Mátyás Technikum</t>
  </si>
  <si>
    <t>Salamon Csaba</t>
  </si>
  <si>
    <t>Balsayné Bata Ágnes</t>
  </si>
  <si>
    <t>Kis-Molnár Ákos</t>
  </si>
  <si>
    <t>Palkó Dominik</t>
  </si>
  <si>
    <t>Maár Martin</t>
  </si>
  <si>
    <t>Netye Balázs</t>
  </si>
  <si>
    <t>Vas Vármegyei SZC Kereskedelmi és Vendéglátó Technikum és Kollégium</t>
  </si>
  <si>
    <t>Körmendy Lilla Míra</t>
  </si>
  <si>
    <t>Hegyiné Szávai Beatrix</t>
  </si>
  <si>
    <t>Tihanyi Luca</t>
  </si>
  <si>
    <t>Marton Maja</t>
  </si>
  <si>
    <t>Kürti Nelli</t>
  </si>
  <si>
    <t>Lay Kinga</t>
  </si>
  <si>
    <t>Prédl Jázmin</t>
  </si>
  <si>
    <t>Pór Zsófia</t>
  </si>
  <si>
    <t>Tóth Sára Laura</t>
  </si>
  <si>
    <t>Regős Anna Júlia</t>
  </si>
  <si>
    <t>Borsik Boglárka Karolina</t>
  </si>
  <si>
    <t>Borsik Viktor</t>
  </si>
  <si>
    <t>Kisújszállás és Városkörnyéki DSB</t>
  </si>
  <si>
    <t>Móricz Zsigmond Református Kollégium, Gimnázium, Technikum, Általános Iskola és Óvoda</t>
  </si>
  <si>
    <t>Kisújszállás</t>
  </si>
  <si>
    <t>Mészáros Nóra</t>
  </si>
  <si>
    <t>Szénási László</t>
  </si>
  <si>
    <t>Tari Csenge</t>
  </si>
  <si>
    <t>Sáfrány Hanna</t>
  </si>
  <si>
    <t>Rácz Petra Míra</t>
  </si>
  <si>
    <t>Garics Gréta</t>
  </si>
  <si>
    <t>Mihók Kitti Lili</t>
  </si>
  <si>
    <t>Varga Boglárka</t>
  </si>
  <si>
    <t>V.</t>
  </si>
  <si>
    <t>III.</t>
  </si>
  <si>
    <t>I.</t>
  </si>
  <si>
    <t>IV.</t>
  </si>
  <si>
    <t>2.</t>
  </si>
  <si>
    <t>3.</t>
  </si>
  <si>
    <t>JN</t>
  </si>
  <si>
    <t>II.</t>
  </si>
  <si>
    <t>1:7 1:7</t>
  </si>
  <si>
    <t>9:7 2:7 5:2</t>
  </si>
  <si>
    <t>5:7 5:7</t>
  </si>
  <si>
    <t>8:6 9:7</t>
  </si>
  <si>
    <t>7:1 7:1</t>
  </si>
  <si>
    <t>7:1 7:0</t>
  </si>
  <si>
    <t>7:3 7:0</t>
  </si>
  <si>
    <t>7:9 7:2 5:2</t>
  </si>
  <si>
    <t>7:2 7:1</t>
  </si>
  <si>
    <t>7:0 7:2</t>
  </si>
  <si>
    <t>7:5 7:5</t>
  </si>
  <si>
    <t>1:7 0:7</t>
  </si>
  <si>
    <t>2:7 1:7</t>
  </si>
  <si>
    <t>0:7 2:7</t>
  </si>
  <si>
    <t>6:8 7:9</t>
  </si>
  <si>
    <t>3:7 0:7</t>
  </si>
  <si>
    <t>7:2 7:2</t>
  </si>
  <si>
    <t>8:6 5:7 5:2</t>
  </si>
  <si>
    <t>7:3 7:1</t>
  </si>
  <si>
    <t>7:3 7:4</t>
  </si>
  <si>
    <t>6:8 7:5 2:5</t>
  </si>
  <si>
    <t>2:7 7:2 3:5</t>
  </si>
  <si>
    <t>1:7 5:7</t>
  </si>
  <si>
    <t>3:7 1:7</t>
  </si>
  <si>
    <t>7:2 2:7 5:3</t>
  </si>
  <si>
    <t>7:9 2:7</t>
  </si>
  <si>
    <t>3:7 4:7</t>
  </si>
  <si>
    <t>7:1 7:5</t>
  </si>
  <si>
    <t>9:7 7:2</t>
  </si>
  <si>
    <t>0:7 1:7</t>
  </si>
  <si>
    <t>4:7 7:9</t>
  </si>
  <si>
    <t>7:0 7:1</t>
  </si>
  <si>
    <t>7:4 9:7</t>
  </si>
  <si>
    <t>4:1</t>
  </si>
  <si>
    <t>4:0</t>
  </si>
  <si>
    <t>5:4</t>
  </si>
  <si>
    <t>4:2</t>
  </si>
  <si>
    <t>5:3</t>
  </si>
  <si>
    <t>15:4</t>
  </si>
  <si>
    <t>15:8</t>
  </si>
  <si>
    <t>15:7</t>
  </si>
  <si>
    <t>15:5</t>
  </si>
  <si>
    <t>15:3</t>
  </si>
  <si>
    <t>15:0</t>
  </si>
  <si>
    <t>15:9</t>
  </si>
  <si>
    <t>15:6</t>
  </si>
  <si>
    <t>0:4</t>
  </si>
  <si>
    <t>1:4</t>
  </si>
  <si>
    <t>2:4</t>
  </si>
  <si>
    <t>4:0 4:0</t>
  </si>
  <si>
    <t>4:1 4:0</t>
  </si>
  <si>
    <t>0:4 0:4</t>
  </si>
  <si>
    <t>4:2 3:5 8:10</t>
  </si>
  <si>
    <t>1:4 0:4</t>
  </si>
  <si>
    <t>2:4 5:3 10:8</t>
  </si>
  <si>
    <t>4: 4:1</t>
  </si>
  <si>
    <t>5:4 4:2</t>
  </si>
  <si>
    <t>4:0 4:1</t>
  </si>
  <si>
    <t>5:3 4:2</t>
  </si>
  <si>
    <t>4:2 4:1</t>
  </si>
  <si>
    <t>4:1 4:2</t>
  </si>
  <si>
    <t>0:4 1:4</t>
  </si>
  <si>
    <t>2:4 4:1 10:8</t>
  </si>
  <si>
    <t>1:4 2:4</t>
  </si>
  <si>
    <t>2:4 4:2 8:10</t>
  </si>
  <si>
    <t>2:4 1:4</t>
  </si>
  <si>
    <t>4:2 1:4 8:10</t>
  </si>
  <si>
    <t>4:2 2:4 10:8</t>
  </si>
  <si>
    <t>4:2 4:2</t>
  </si>
  <si>
    <t>2:4 2:4</t>
  </si>
  <si>
    <t>3:5 2:4</t>
  </si>
  <si>
    <t>SZABÓ EMMA</t>
  </si>
  <si>
    <t>SZABÓ JÁZMIN</t>
  </si>
  <si>
    <t>Simon</t>
  </si>
  <si>
    <t>Ákos</t>
  </si>
  <si>
    <t xml:space="preserve">ELTE Bolyai </t>
  </si>
  <si>
    <t>Hérincs</t>
  </si>
  <si>
    <t>Zrinyi I</t>
  </si>
  <si>
    <t>4/1 5/3</t>
  </si>
  <si>
    <t>Borbély</t>
  </si>
  <si>
    <t>Árpád-házi SZM</t>
  </si>
  <si>
    <t>j.n.</t>
  </si>
  <si>
    <t xml:space="preserve">Rőthy Gruber Benedek </t>
  </si>
  <si>
    <t>ELTE Bolyai</t>
  </si>
  <si>
    <t>4/0 4/0</t>
  </si>
  <si>
    <t>Aszódi</t>
  </si>
  <si>
    <t>Gothard J</t>
  </si>
  <si>
    <t>Norvákovits Dániel</t>
  </si>
  <si>
    <t>Béri Balog</t>
  </si>
  <si>
    <t>4/1 4/1</t>
  </si>
  <si>
    <t>Novákovits</t>
  </si>
  <si>
    <t>4/2 4/0</t>
  </si>
  <si>
    <t>Takács</t>
  </si>
  <si>
    <t>Reményik S</t>
  </si>
  <si>
    <t>5/3 4/1</t>
  </si>
  <si>
    <t>Kiss</t>
  </si>
  <si>
    <t xml:space="preserve">Szabó Balázs </t>
  </si>
  <si>
    <t>Gotthard J</t>
  </si>
  <si>
    <t>4/1 4/2</t>
  </si>
  <si>
    <t>Rácz</t>
  </si>
  <si>
    <t xml:space="preserve">Rácz István </t>
  </si>
  <si>
    <t>Reguly</t>
  </si>
  <si>
    <t>4/2 4/2</t>
  </si>
  <si>
    <t>Kőszegi Béri Balog</t>
  </si>
  <si>
    <t>Jászberényi</t>
  </si>
  <si>
    <t>Elte Bolyai</t>
  </si>
  <si>
    <t>Árpád-házi SzM</t>
  </si>
  <si>
    <t>4/2 5/3</t>
  </si>
  <si>
    <t>Puskás</t>
  </si>
  <si>
    <t>ELTE Bolyai J</t>
  </si>
  <si>
    <t xml:space="preserve">Bariska </t>
  </si>
  <si>
    <t>Paragvári</t>
  </si>
  <si>
    <t>4/0 4/1</t>
  </si>
  <si>
    <t>Somogyi</t>
  </si>
  <si>
    <t>Bariska</t>
  </si>
  <si>
    <t>Czóbel Dia</t>
  </si>
  <si>
    <t>Kuncecz Kornél Ádám</t>
  </si>
  <si>
    <t>Premontrei</t>
  </si>
  <si>
    <t>0/4 0/4</t>
  </si>
  <si>
    <t>2/4 2/4</t>
  </si>
  <si>
    <t>2/4 4/1 10/4</t>
  </si>
  <si>
    <t>4/2 1/4 4/10</t>
  </si>
  <si>
    <t>j.n</t>
  </si>
  <si>
    <t>Kanizsai D</t>
  </si>
  <si>
    <t>1/4 0/4</t>
  </si>
  <si>
    <t>4/1 4/0</t>
  </si>
  <si>
    <t xml:space="preserve">Varga Marcell </t>
  </si>
  <si>
    <t>JMG</t>
  </si>
  <si>
    <t>Varga</t>
  </si>
  <si>
    <t>Leopold Bendegúz</t>
  </si>
  <si>
    <t>Mo-i Evangélikus</t>
  </si>
  <si>
    <t>Németh</t>
  </si>
  <si>
    <t>SzC Gépipari</t>
  </si>
  <si>
    <t xml:space="preserve">Piskor Bertalan </t>
  </si>
  <si>
    <t>Kelemen</t>
  </si>
  <si>
    <t>Reguly A</t>
  </si>
  <si>
    <t>Farkas Botond Bence</t>
  </si>
  <si>
    <t>5/3 1/4 10/5</t>
  </si>
  <si>
    <t>Farkas</t>
  </si>
  <si>
    <t>Básti Júlia</t>
  </si>
  <si>
    <t>4.</t>
  </si>
  <si>
    <t>Májerhofer Kamilla</t>
  </si>
  <si>
    <t>Felsőbüki NP</t>
  </si>
  <si>
    <t>2/4 1/4</t>
  </si>
  <si>
    <t>2/4 3/5</t>
  </si>
  <si>
    <t>4/2 4/1</t>
  </si>
  <si>
    <t>Markovits Móricz</t>
  </si>
  <si>
    <t>0/4 1/4</t>
  </si>
  <si>
    <t>3/5 5/3 10/8</t>
  </si>
  <si>
    <t>5/3 3/5 8/10</t>
  </si>
  <si>
    <t>SZC Gépipari</t>
  </si>
  <si>
    <t>Török B.</t>
  </si>
  <si>
    <t>Mo.-i Evengélikus</t>
  </si>
  <si>
    <t>Novák N.</t>
  </si>
  <si>
    <t>4/2 2/4 10/6</t>
  </si>
  <si>
    <t>Fister B.</t>
  </si>
  <si>
    <t>Fister Bálint</t>
  </si>
  <si>
    <t>Fister</t>
  </si>
  <si>
    <t>Takács Teo Boldizsár</t>
  </si>
  <si>
    <t>4/0 3/5 10/8</t>
  </si>
  <si>
    <t>Péczeli B.</t>
  </si>
  <si>
    <t>Czóbel</t>
  </si>
  <si>
    <t>3/5 4/2 11/9</t>
  </si>
  <si>
    <t>Kanizsai</t>
  </si>
  <si>
    <t>NLG</t>
  </si>
  <si>
    <t>MO-i Evangélikus</t>
  </si>
  <si>
    <t>1. Mayer László</t>
  </si>
  <si>
    <t>Körmendi Lilla Míra</t>
  </si>
  <si>
    <t>SZC Kereskedelmi és Vendéglátói</t>
  </si>
  <si>
    <t>1. Körmendi Lilla</t>
  </si>
  <si>
    <t>2. Tihanyi Luca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</si>
</sst>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d\-mmm\-yy"/>
  </numFmts>
  <fonts count="99" x14ac:knownFonts="1">
    <font>
      <sz val="10"/>
      <name val="Arial"/>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10"/>
      <name val="Arial"/>
      <family val="2"/>
      <charset val="238"/>
    </font>
    <font>
      <u/>
      <sz val="10"/>
      <color indexed="12"/>
      <name val="Arial"/>
      <family val="2"/>
      <charset val="238"/>
    </font>
    <font>
      <b/>
      <sz val="32"/>
      <name val="Arial"/>
      <family val="2"/>
    </font>
    <font>
      <sz val="20"/>
      <name val="Arial"/>
      <family val="2"/>
    </font>
    <font>
      <b/>
      <sz val="20"/>
      <color indexed="10"/>
      <name val="Arial"/>
      <family val="2"/>
    </font>
    <font>
      <sz val="9"/>
      <name val="Arial"/>
      <family val="2"/>
    </font>
    <font>
      <b/>
      <sz val="14"/>
      <color indexed="8"/>
      <name val="Arial"/>
      <family val="2"/>
    </font>
    <font>
      <sz val="7"/>
      <name val="Arial"/>
      <family val="2"/>
    </font>
    <font>
      <sz val="6"/>
      <name val="Arial"/>
      <family val="2"/>
    </font>
    <font>
      <b/>
      <sz val="20"/>
      <name val="Arial"/>
      <family val="2"/>
      <charset val="238"/>
    </font>
    <font>
      <b/>
      <sz val="20"/>
      <name val="Arial"/>
      <family val="2"/>
    </font>
    <font>
      <b/>
      <sz val="11"/>
      <name val="Arial"/>
      <family val="2"/>
    </font>
    <font>
      <b/>
      <i/>
      <sz val="10"/>
      <name val="Arial"/>
      <family val="2"/>
    </font>
    <font>
      <b/>
      <sz val="10"/>
      <name val="Arial"/>
      <family val="2"/>
    </font>
    <font>
      <sz val="10"/>
      <color indexed="9"/>
      <name val="Arial"/>
      <family val="2"/>
    </font>
    <font>
      <sz val="6"/>
      <color indexed="8"/>
      <name val="Arial"/>
      <family val="2"/>
    </font>
    <font>
      <b/>
      <sz val="8"/>
      <name val="Arial"/>
      <family val="2"/>
    </font>
    <font>
      <b/>
      <sz val="8"/>
      <color indexed="8"/>
      <name val="Arial"/>
      <family val="2"/>
    </font>
    <font>
      <sz val="10"/>
      <name val="Arial"/>
      <family val="2"/>
    </font>
    <font>
      <u/>
      <sz val="7"/>
      <color indexed="12"/>
      <name val="Arial"/>
      <family val="2"/>
    </font>
    <font>
      <b/>
      <sz val="16"/>
      <name val="Arial"/>
      <family val="2"/>
    </font>
    <font>
      <b/>
      <sz val="14"/>
      <name val="Arial"/>
      <family val="2"/>
      <charset val="238"/>
    </font>
    <font>
      <b/>
      <sz val="7"/>
      <name val="Arial"/>
      <family val="2"/>
      <charset val="238"/>
    </font>
    <font>
      <b/>
      <sz val="7"/>
      <color indexed="8"/>
      <name val="Arial"/>
      <family val="2"/>
      <charset val="238"/>
    </font>
    <font>
      <sz val="10"/>
      <color indexed="8"/>
      <name val="Arial"/>
      <family val="2"/>
    </font>
    <font>
      <b/>
      <sz val="7"/>
      <name val="Arial"/>
      <family val="2"/>
    </font>
    <font>
      <sz val="8"/>
      <name val="Arial"/>
      <family val="2"/>
    </font>
    <font>
      <sz val="20"/>
      <color indexed="9"/>
      <name val="Arial"/>
      <family val="2"/>
    </font>
    <font>
      <b/>
      <i/>
      <sz val="10"/>
      <name val="Arial"/>
      <family val="2"/>
      <charset val="238"/>
    </font>
    <font>
      <b/>
      <sz val="10"/>
      <name val="Arial"/>
      <family val="2"/>
      <charset val="238"/>
    </font>
    <font>
      <sz val="11"/>
      <name val="Arial"/>
      <family val="2"/>
    </font>
    <font>
      <b/>
      <sz val="7"/>
      <color indexed="9"/>
      <name val="Arial"/>
      <family val="2"/>
      <charset val="238"/>
    </font>
    <font>
      <sz val="7"/>
      <color indexed="8"/>
      <name val="Arial"/>
      <family val="2"/>
    </font>
    <font>
      <b/>
      <sz val="9"/>
      <name val="Arial"/>
      <family val="2"/>
    </font>
    <font>
      <b/>
      <sz val="8"/>
      <color indexed="8"/>
      <name val="Tahoma"/>
      <family val="2"/>
    </font>
    <font>
      <b/>
      <sz val="8"/>
      <color indexed="23"/>
      <name val="Arial"/>
      <family val="2"/>
    </font>
    <font>
      <b/>
      <sz val="8"/>
      <color indexed="8"/>
      <name val="Tahoma"/>
      <family val="2"/>
      <charset val="238"/>
    </font>
    <font>
      <sz val="7"/>
      <color indexed="9"/>
      <name val="Arial"/>
      <family val="2"/>
    </font>
    <font>
      <b/>
      <sz val="8"/>
      <color indexed="9"/>
      <name val="Arial"/>
      <family val="2"/>
    </font>
    <font>
      <b/>
      <sz val="8.5"/>
      <name val="Arial"/>
      <family val="2"/>
    </font>
    <font>
      <sz val="8.5"/>
      <name val="Arial"/>
      <family val="2"/>
      <charset val="238"/>
    </font>
    <font>
      <sz val="8.5"/>
      <color indexed="42"/>
      <name val="Arial"/>
      <family val="2"/>
    </font>
    <font>
      <sz val="8.5"/>
      <color indexed="8"/>
      <name val="Arial"/>
      <family val="2"/>
    </font>
    <font>
      <sz val="8.5"/>
      <name val="Arial"/>
      <family val="2"/>
    </font>
    <font>
      <sz val="8.5"/>
      <color indexed="9"/>
      <name val="Arial"/>
      <family val="2"/>
    </font>
    <font>
      <sz val="8.5"/>
      <color indexed="8"/>
      <name val="Arial"/>
      <family val="2"/>
      <charset val="238"/>
    </font>
    <font>
      <sz val="10"/>
      <color indexed="8"/>
      <name val="Arial"/>
      <family val="2"/>
      <charset val="238"/>
    </font>
    <font>
      <i/>
      <sz val="6"/>
      <color indexed="9"/>
      <name val="Arial"/>
      <family val="2"/>
    </font>
    <font>
      <b/>
      <sz val="8.5"/>
      <color indexed="8"/>
      <name val="Arial"/>
      <family val="2"/>
    </font>
    <font>
      <b/>
      <sz val="8.5"/>
      <color indexed="8"/>
      <name val="Arial"/>
      <family val="2"/>
      <charset val="238"/>
    </font>
    <font>
      <b/>
      <sz val="10"/>
      <color indexed="8"/>
      <name val="Arial"/>
      <family val="2"/>
      <charset val="238"/>
    </font>
    <font>
      <b/>
      <sz val="8.5"/>
      <name val="Arial"/>
      <family val="2"/>
      <charset val="238"/>
    </font>
    <font>
      <sz val="14"/>
      <name val="Arial"/>
      <family val="2"/>
    </font>
    <font>
      <sz val="14"/>
      <color indexed="9"/>
      <name val="Arial"/>
      <family val="2"/>
    </font>
    <font>
      <b/>
      <sz val="7"/>
      <color indexed="8"/>
      <name val="Arial"/>
      <family val="2"/>
    </font>
    <font>
      <b/>
      <sz val="7"/>
      <color indexed="9"/>
      <name val="Arial"/>
      <family val="2"/>
    </font>
    <font>
      <i/>
      <sz val="8.5"/>
      <color indexed="9"/>
      <name val="Arial"/>
      <family val="2"/>
    </font>
    <font>
      <sz val="8"/>
      <name val="Arial"/>
      <family val="2"/>
      <charset val="238"/>
    </font>
    <font>
      <b/>
      <sz val="28"/>
      <name val="Arial"/>
      <family val="2"/>
    </font>
    <font>
      <b/>
      <sz val="18"/>
      <name val="Arial"/>
      <family val="2"/>
    </font>
    <font>
      <sz val="8"/>
      <name val="Arial"/>
      <family val="2"/>
      <charset val="238"/>
    </font>
    <font>
      <sz val="8"/>
      <color indexed="8"/>
      <name val="Arial"/>
      <family val="2"/>
      <charset val="238"/>
    </font>
    <font>
      <sz val="8"/>
      <color indexed="10"/>
      <name val="Arial"/>
      <family val="2"/>
      <charset val="238"/>
    </font>
    <font>
      <b/>
      <i/>
      <sz val="10"/>
      <name val="Arial"/>
      <family val="2"/>
      <charset val="238"/>
    </font>
    <font>
      <b/>
      <i/>
      <sz val="8.5"/>
      <name val="Arial"/>
      <family val="2"/>
      <charset val="238"/>
    </font>
    <font>
      <sz val="7"/>
      <color indexed="8"/>
      <name val="Arial"/>
      <family val="2"/>
      <charset val="238"/>
    </font>
    <font>
      <b/>
      <sz val="10"/>
      <name val="Arial"/>
      <family val="2"/>
      <charset val="238"/>
    </font>
    <font>
      <sz val="8.5"/>
      <name val="Arial"/>
      <family val="2"/>
      <charset val="238"/>
    </font>
    <font>
      <sz val="8.5"/>
      <color indexed="8"/>
      <name val="Arial"/>
      <family val="2"/>
      <charset val="238"/>
    </font>
    <font>
      <sz val="10"/>
      <color indexed="8"/>
      <name val="Arial"/>
      <family val="2"/>
      <charset val="238"/>
    </font>
    <font>
      <sz val="7"/>
      <color indexed="9"/>
      <name val="Arial"/>
      <family val="2"/>
      <charset val="238"/>
    </font>
    <font>
      <sz val="10"/>
      <name val="Arial"/>
      <family val="2"/>
      <charset val="238"/>
    </font>
    <font>
      <sz val="8.5"/>
      <color indexed="42"/>
      <name val="Arial"/>
      <family val="2"/>
      <charset val="238"/>
    </font>
    <font>
      <b/>
      <sz val="8.5"/>
      <name val="Arial"/>
      <family val="2"/>
      <charset val="238"/>
    </font>
    <font>
      <sz val="9"/>
      <name val="Arial"/>
      <family val="2"/>
      <charset val="238"/>
    </font>
    <font>
      <sz val="10"/>
      <color indexed="41"/>
      <name val="Arial"/>
      <family val="2"/>
      <charset val="238"/>
    </font>
    <font>
      <b/>
      <sz val="10"/>
      <color indexed="41"/>
      <name val="Arial"/>
      <family val="2"/>
      <charset val="238"/>
    </font>
    <font>
      <sz val="10"/>
      <color indexed="9"/>
      <name val="Arial"/>
      <family val="2"/>
      <charset val="238"/>
    </font>
    <font>
      <b/>
      <sz val="10"/>
      <color indexed="10"/>
      <name val="Arial"/>
      <family val="2"/>
      <charset val="238"/>
    </font>
    <font>
      <sz val="7"/>
      <name val="Arial"/>
      <family val="2"/>
      <charset val="238"/>
    </font>
    <font>
      <sz val="10"/>
      <name val="Arial"/>
      <family val="2"/>
      <charset val="238"/>
    </font>
    <font>
      <b/>
      <sz val="7"/>
      <color indexed="8"/>
      <name val="Arial"/>
      <family val="2"/>
      <charset val="238"/>
    </font>
    <font>
      <b/>
      <sz val="9"/>
      <name val="Arial"/>
      <family val="2"/>
      <charset val="238"/>
    </font>
    <font>
      <b/>
      <sz val="9"/>
      <color indexed="9"/>
      <name val="Arial"/>
      <family val="2"/>
      <charset val="238"/>
    </font>
    <font>
      <sz val="7"/>
      <color rgb="FFFF0000"/>
      <name val="Arial"/>
      <family val="2"/>
    </font>
    <font>
      <sz val="7"/>
      <color rgb="FF000000"/>
      <name val="Arial"/>
      <family val="2"/>
      <charset val="238"/>
    </font>
    <font>
      <i/>
      <sz val="8"/>
      <color rgb="FFFF0000"/>
      <name val="Arial"/>
      <family val="2"/>
      <charset val="238"/>
    </font>
    <font>
      <b/>
      <sz val="11"/>
      <color theme="1"/>
      <name val="Calibri"/>
      <family val="2"/>
      <charset val="238"/>
      <scheme val="minor"/>
    </font>
    <font>
      <sz val="10"/>
      <color theme="1"/>
      <name val="Arial"/>
      <family val="2"/>
      <charset val="238"/>
    </font>
    <font>
      <sz val="11"/>
      <color indexed="8"/>
      <name val="Calibri"/>
      <family val="2"/>
      <scheme val="minor"/>
    </font>
    <font>
      <b/>
      <sz val="11"/>
      <name val="Calibri"/>
      <family val="2"/>
      <charset val="238"/>
    </font>
    <font>
      <sz val="10"/>
      <name val="Arial"/>
      <family val="2"/>
      <charset val="238"/>
    </font>
    <font>
      <sz val="11"/>
      <color rgb="FF000000"/>
      <name val="Aptos Narrow"/>
      <family val="2"/>
    </font>
    <font>
      <b/>
      <sz val="8"/>
      <color rgb="FF000000"/>
      <name val="Tahoma"/>
      <family val="2"/>
      <charset val="238"/>
    </font>
  </fonts>
  <fills count="1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indexed="14"/>
        <bgColor indexed="64"/>
      </patternFill>
    </fill>
    <fill>
      <patternFill patternType="solid">
        <fgColor indexed="9"/>
        <bgColor indexed="64"/>
      </patternFill>
    </fill>
    <fill>
      <patternFill patternType="solid">
        <fgColor indexed="42"/>
        <bgColor indexed="64"/>
      </patternFill>
    </fill>
    <fill>
      <patternFill patternType="solid">
        <fgColor indexed="9"/>
        <bgColor indexed="8"/>
      </patternFill>
    </fill>
    <fill>
      <patternFill patternType="solid">
        <fgColor indexed="41"/>
        <bgColor indexed="64"/>
      </patternFill>
    </fill>
    <fill>
      <patternFill patternType="solid">
        <fgColor indexed="40"/>
        <bgColor indexed="64"/>
      </patternFill>
    </fill>
    <fill>
      <patternFill patternType="solid">
        <fgColor indexed="53"/>
        <bgColor indexed="64"/>
      </patternFill>
    </fill>
    <fill>
      <patternFill patternType="solid">
        <fgColor indexed="10"/>
        <bgColor indexed="64"/>
      </patternFill>
    </fill>
    <fill>
      <patternFill patternType="solid">
        <fgColor indexed="17"/>
        <bgColor indexed="64"/>
      </patternFill>
    </fill>
    <fill>
      <patternFill patternType="solid">
        <fgColor indexed="8"/>
        <bgColor indexed="64"/>
      </patternFill>
    </fill>
    <fill>
      <patternFill patternType="solid">
        <fgColor theme="0"/>
        <bgColor indexed="64"/>
      </patternFill>
    </fill>
    <fill>
      <patternFill patternType="solid">
        <fgColor theme="2"/>
        <bgColor indexed="64"/>
      </patternFill>
    </fill>
  </fills>
  <borders count="3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s>
  <cellStyleXfs count="8">
    <xf numFmtId="0" fontId="0" fillId="0" borderId="0"/>
    <xf numFmtId="0" fontId="6" fillId="0" borderId="0" applyNumberFormat="0" applyFill="0" applyBorder="0" applyAlignment="0" applyProtection="0"/>
    <xf numFmtId="164" fontId="5" fillId="0" borderId="0" applyFont="0" applyFill="0" applyBorder="0" applyAlignment="0" applyProtection="0"/>
    <xf numFmtId="0" fontId="94" fillId="0" borderId="0"/>
    <xf numFmtId="0" fontId="1" fillId="0" borderId="0"/>
    <xf numFmtId="9" fontId="96" fillId="0" borderId="0" applyFont="0" applyFill="0" applyBorder="0" applyAlignment="0" applyProtection="0"/>
    <xf numFmtId="0" fontId="4" fillId="0" borderId="0"/>
    <xf numFmtId="164" fontId="4" fillId="0" borderId="0" applyFont="0" applyFill="0" applyBorder="0" applyAlignment="0" applyProtection="0"/>
  </cellStyleXfs>
  <cellXfs count="819">
    <xf numFmtId="0" fontId="0" fillId="0" borderId="0" xfId="0"/>
    <xf numFmtId="0" fontId="0" fillId="0" borderId="0" xfId="0" applyAlignment="1">
      <alignment horizontal="left"/>
    </xf>
    <xf numFmtId="0" fontId="0" fillId="0" borderId="0" xfId="0" applyAlignment="1">
      <alignment vertical="center"/>
    </xf>
    <xf numFmtId="0" fontId="7" fillId="2" borderId="0" xfId="0" applyFont="1" applyFill="1" applyAlignment="1">
      <alignment vertical="center"/>
    </xf>
    <xf numFmtId="0" fontId="0" fillId="2" borderId="0" xfId="0" applyFill="1" applyAlignment="1">
      <alignment horizontal="left" vertical="center"/>
    </xf>
    <xf numFmtId="0" fontId="0" fillId="2" borderId="0" xfId="0" applyFill="1" applyAlignment="1">
      <alignment vertical="center"/>
    </xf>
    <xf numFmtId="0" fontId="8" fillId="0" borderId="0" xfId="0" applyFont="1" applyAlignment="1">
      <alignment vertical="center"/>
    </xf>
    <xf numFmtId="0" fontId="9" fillId="3" borderId="1" xfId="0" applyFont="1" applyFill="1" applyBorder="1" applyAlignment="1">
      <alignment horizontal="centerContinuous" vertical="center"/>
    </xf>
    <xf numFmtId="0" fontId="9" fillId="3" borderId="2" xfId="0" applyFont="1" applyFill="1" applyBorder="1" applyAlignment="1">
      <alignment horizontal="centerContinuous" vertical="center"/>
    </xf>
    <xf numFmtId="0" fontId="9" fillId="3" borderId="3" xfId="0" applyFont="1" applyFill="1" applyBorder="1" applyAlignment="1">
      <alignment horizontal="centerContinuous" vertical="center"/>
    </xf>
    <xf numFmtId="0" fontId="8" fillId="2" borderId="0" xfId="0" applyFont="1" applyFill="1" applyAlignment="1">
      <alignment vertical="center"/>
    </xf>
    <xf numFmtId="0" fontId="10" fillId="0" borderId="0" xfId="0" applyFont="1" applyAlignment="1">
      <alignment vertical="center"/>
    </xf>
    <xf numFmtId="0" fontId="10" fillId="2" borderId="0" xfId="0" applyFont="1" applyFill="1" applyAlignment="1">
      <alignment horizontal="center" vertical="center"/>
    </xf>
    <xf numFmtId="0" fontId="10" fillId="2" borderId="0" xfId="0" applyFont="1" applyFill="1" applyAlignment="1">
      <alignment vertical="center"/>
    </xf>
    <xf numFmtId="0" fontId="10" fillId="2" borderId="0" xfId="0" applyFont="1" applyFill="1" applyAlignment="1">
      <alignment horizontal="left" vertical="center"/>
    </xf>
    <xf numFmtId="0" fontId="11" fillId="4" borderId="1" xfId="0" applyFont="1" applyFill="1" applyBorder="1" applyAlignment="1">
      <alignment horizontal="centerContinuous" vertical="center"/>
    </xf>
    <xf numFmtId="0" fontId="11" fillId="4" borderId="2" xfId="0" applyFont="1" applyFill="1" applyBorder="1" applyAlignment="1">
      <alignment horizontal="centerContinuous" vertical="center"/>
    </xf>
    <xf numFmtId="0" fontId="11" fillId="4" borderId="3" xfId="0" applyFont="1" applyFill="1" applyBorder="1" applyAlignment="1">
      <alignment horizontal="centerContinuous" vertical="center"/>
    </xf>
    <xf numFmtId="0" fontId="12" fillId="0" borderId="0" xfId="0" applyFont="1" applyAlignment="1">
      <alignment vertical="center"/>
    </xf>
    <xf numFmtId="0" fontId="13" fillId="0" borderId="0" xfId="0" applyFont="1" applyAlignment="1">
      <alignment vertical="center"/>
    </xf>
    <xf numFmtId="49" fontId="13" fillId="2" borderId="4" xfId="0" applyNumberFormat="1" applyFont="1" applyFill="1" applyBorder="1" applyAlignment="1">
      <alignment vertical="center"/>
    </xf>
    <xf numFmtId="49" fontId="13" fillId="2" borderId="0" xfId="0" applyNumberFormat="1" applyFont="1" applyFill="1" applyAlignment="1">
      <alignment vertical="center"/>
    </xf>
    <xf numFmtId="49" fontId="12" fillId="2" borderId="0" xfId="0" applyNumberFormat="1" applyFont="1" applyFill="1" applyAlignment="1">
      <alignment vertical="center"/>
    </xf>
    <xf numFmtId="0" fontId="12" fillId="2" borderId="0" xfId="0" applyFont="1" applyFill="1" applyAlignment="1">
      <alignment vertical="center"/>
    </xf>
    <xf numFmtId="49" fontId="8" fillId="2" borderId="0" xfId="0" applyNumberFormat="1" applyFont="1" applyFill="1" applyAlignment="1">
      <alignment vertical="center"/>
    </xf>
    <xf numFmtId="49" fontId="16" fillId="2" borderId="0" xfId="0" applyNumberFormat="1" applyFont="1" applyFill="1" applyAlignment="1">
      <alignment horizontal="left" vertical="center"/>
    </xf>
    <xf numFmtId="49" fontId="8" fillId="2" borderId="0" xfId="0" applyNumberFormat="1" applyFont="1" applyFill="1" applyAlignment="1">
      <alignment horizontal="right" vertical="center"/>
    </xf>
    <xf numFmtId="0" fontId="21" fillId="0" borderId="0" xfId="0" applyFont="1" applyAlignment="1">
      <alignment vertical="center"/>
    </xf>
    <xf numFmtId="14" fontId="21" fillId="4" borderId="5" xfId="0" applyNumberFormat="1" applyFont="1" applyFill="1" applyBorder="1" applyAlignment="1">
      <alignment horizontal="left" vertical="center"/>
    </xf>
    <xf numFmtId="49" fontId="21" fillId="2" borderId="0" xfId="0" applyNumberFormat="1" applyFont="1" applyFill="1" applyAlignment="1">
      <alignment vertical="center"/>
    </xf>
    <xf numFmtId="49" fontId="21" fillId="4" borderId="5" xfId="0" applyNumberFormat="1" applyFont="1" applyFill="1" applyBorder="1" applyAlignment="1">
      <alignment vertical="center"/>
    </xf>
    <xf numFmtId="0" fontId="10" fillId="2" borderId="0" xfId="0" applyFont="1" applyFill="1"/>
    <xf numFmtId="0" fontId="0" fillId="2" borderId="0" xfId="0" applyFill="1"/>
    <xf numFmtId="0" fontId="23" fillId="0" borderId="0" xfId="0" applyFont="1" applyAlignment="1">
      <alignment vertical="center"/>
    </xf>
    <xf numFmtId="0" fontId="0" fillId="2" borderId="0" xfId="0" applyFill="1" applyAlignment="1">
      <alignment horizontal="left"/>
    </xf>
    <xf numFmtId="0" fontId="12" fillId="2" borderId="0" xfId="0" applyFont="1" applyFill="1"/>
    <xf numFmtId="0" fontId="24" fillId="2" borderId="0" xfId="1" applyFont="1" applyFill="1"/>
    <xf numFmtId="0" fontId="0" fillId="0" borderId="0" xfId="0" applyAlignment="1">
      <alignment horizontal="center"/>
    </xf>
    <xf numFmtId="49" fontId="27" fillId="2" borderId="0" xfId="0" applyNumberFormat="1" applyFont="1" applyFill="1" applyAlignment="1">
      <alignment horizontal="left" vertical="center"/>
    </xf>
    <xf numFmtId="49" fontId="27" fillId="2" borderId="0" xfId="0" applyNumberFormat="1" applyFont="1" applyFill="1" applyAlignment="1">
      <alignment vertical="center"/>
    </xf>
    <xf numFmtId="49" fontId="28" fillId="2" borderId="0" xfId="0" applyNumberFormat="1" applyFont="1" applyFill="1" applyAlignment="1">
      <alignment horizontal="right" vertical="center"/>
    </xf>
    <xf numFmtId="0" fontId="29" fillId="0" borderId="0" xfId="0" applyFont="1" applyAlignment="1">
      <alignment vertical="center"/>
    </xf>
    <xf numFmtId="49" fontId="0" fillId="0" borderId="0" xfId="0" applyNumberFormat="1" applyAlignment="1">
      <alignment horizontal="left"/>
    </xf>
    <xf numFmtId="49" fontId="22" fillId="0" borderId="6" xfId="0" applyNumberFormat="1" applyFont="1" applyBorder="1" applyAlignment="1">
      <alignment horizontal="right" vertical="center"/>
    </xf>
    <xf numFmtId="49" fontId="12" fillId="6" borderId="0" xfId="0" applyNumberFormat="1" applyFont="1" applyFill="1" applyAlignment="1">
      <alignment vertical="center"/>
    </xf>
    <xf numFmtId="49" fontId="12" fillId="6" borderId="15" xfId="0" applyNumberFormat="1" applyFont="1" applyFill="1" applyBorder="1" applyAlignment="1">
      <alignment vertical="center"/>
    </xf>
    <xf numFmtId="0" fontId="12" fillId="6" borderId="0" xfId="0" applyFont="1" applyFill="1" applyAlignment="1">
      <alignment vertical="center"/>
    </xf>
    <xf numFmtId="49" fontId="15" fillId="0" borderId="0" xfId="0" applyNumberFormat="1" applyFont="1" applyAlignment="1">
      <alignment vertical="top"/>
    </xf>
    <xf numFmtId="49" fontId="18" fillId="0" borderId="0" xfId="0" applyNumberFormat="1" applyFont="1" applyAlignment="1">
      <alignment horizontal="left"/>
    </xf>
    <xf numFmtId="49" fontId="17" fillId="0" borderId="0" xfId="0" applyNumberFormat="1" applyFont="1" applyAlignment="1">
      <alignment horizontal="left"/>
    </xf>
    <xf numFmtId="49" fontId="22" fillId="0" borderId="6" xfId="0" applyNumberFormat="1" applyFont="1" applyBorder="1" applyAlignment="1">
      <alignment vertical="center"/>
    </xf>
    <xf numFmtId="49" fontId="22" fillId="0" borderId="6" xfId="0" applyNumberFormat="1" applyFont="1" applyBorder="1" applyAlignment="1">
      <alignment horizontal="left" vertical="center"/>
    </xf>
    <xf numFmtId="49" fontId="0" fillId="0" borderId="6" xfId="0" applyNumberFormat="1" applyBorder="1" applyAlignment="1">
      <alignment vertical="center"/>
    </xf>
    <xf numFmtId="165" fontId="0" fillId="0" borderId="0" xfId="0" applyNumberFormat="1" applyAlignment="1">
      <alignment horizontal="center"/>
    </xf>
    <xf numFmtId="0" fontId="23" fillId="0" borderId="16" xfId="0" applyFont="1" applyBorder="1" applyAlignment="1">
      <alignment vertical="center"/>
    </xf>
    <xf numFmtId="0" fontId="23" fillId="0" borderId="16" xfId="0" applyFont="1" applyBorder="1" applyAlignment="1">
      <alignment horizontal="center" vertical="center"/>
    </xf>
    <xf numFmtId="0" fontId="23" fillId="0" borderId="11" xfId="0" applyFont="1" applyBorder="1" applyAlignment="1">
      <alignment horizontal="center" vertical="center"/>
    </xf>
    <xf numFmtId="0" fontId="23" fillId="0" borderId="0" xfId="0" applyFont="1"/>
    <xf numFmtId="49" fontId="23" fillId="0" borderId="0" xfId="0" applyNumberFormat="1" applyFont="1"/>
    <xf numFmtId="49" fontId="19" fillId="0" borderId="0" xfId="0" applyNumberFormat="1" applyFont="1" applyAlignment="1">
      <alignment horizontal="left"/>
    </xf>
    <xf numFmtId="49" fontId="20" fillId="2" borderId="17" xfId="0" applyNumberFormat="1" applyFont="1" applyFill="1" applyBorder="1" applyAlignment="1">
      <alignment horizontal="left" vertical="center"/>
    </xf>
    <xf numFmtId="49" fontId="20" fillId="2" borderId="18" xfId="0" applyNumberFormat="1" applyFont="1" applyFill="1" applyBorder="1" applyAlignment="1">
      <alignment horizontal="left" vertical="center"/>
    </xf>
    <xf numFmtId="49" fontId="12" fillId="2" borderId="19" xfId="0" applyNumberFormat="1" applyFont="1" applyFill="1" applyBorder="1" applyAlignment="1">
      <alignment horizontal="center" wrapText="1"/>
    </xf>
    <xf numFmtId="49" fontId="12" fillId="2" borderId="13" xfId="0" applyNumberFormat="1" applyFont="1" applyFill="1" applyBorder="1" applyAlignment="1">
      <alignment horizontal="center" wrapText="1"/>
    </xf>
    <xf numFmtId="49" fontId="12" fillId="5" borderId="19" xfId="0" applyNumberFormat="1" applyFont="1" applyFill="1" applyBorder="1" applyAlignment="1">
      <alignment horizontal="center" wrapText="1"/>
    </xf>
    <xf numFmtId="0" fontId="37" fillId="2" borderId="13" xfId="0" applyFont="1" applyFill="1" applyBorder="1" applyAlignment="1">
      <alignment horizontal="center" wrapText="1"/>
    </xf>
    <xf numFmtId="49" fontId="38" fillId="0" borderId="0" xfId="0" applyNumberFormat="1" applyFont="1" applyAlignment="1">
      <alignment horizontal="left"/>
    </xf>
    <xf numFmtId="49" fontId="20" fillId="2" borderId="18" xfId="0" applyNumberFormat="1" applyFont="1" applyFill="1" applyBorder="1" applyAlignment="1">
      <alignment horizontal="right" vertical="center"/>
    </xf>
    <xf numFmtId="49" fontId="13" fillId="2" borderId="18" xfId="0" applyNumberFormat="1" applyFont="1" applyFill="1" applyBorder="1" applyAlignment="1">
      <alignment horizontal="left" vertical="center"/>
    </xf>
    <xf numFmtId="49" fontId="20" fillId="6" borderId="4" xfId="0" applyNumberFormat="1" applyFont="1" applyFill="1" applyBorder="1" applyAlignment="1">
      <alignment horizontal="left" vertical="center"/>
    </xf>
    <xf numFmtId="49" fontId="20" fillId="0" borderId="0" xfId="0" applyNumberFormat="1" applyFont="1" applyAlignment="1">
      <alignment horizontal="right" vertical="center"/>
    </xf>
    <xf numFmtId="0" fontId="0" fillId="6" borderId="8" xfId="0" applyFill="1" applyBorder="1" applyAlignment="1">
      <alignment horizontal="center" vertical="center"/>
    </xf>
    <xf numFmtId="49" fontId="22" fillId="0" borderId="20" xfId="0" applyNumberFormat="1" applyFont="1" applyBorder="1" applyAlignment="1">
      <alignment horizontal="left" vertical="center"/>
    </xf>
    <xf numFmtId="0" fontId="37" fillId="5" borderId="13" xfId="0" applyFont="1" applyFill="1" applyBorder="1" applyAlignment="1">
      <alignment horizontal="center" wrapText="1"/>
    </xf>
    <xf numFmtId="0" fontId="23" fillId="5" borderId="11" xfId="0" applyFont="1" applyFill="1" applyBorder="1" applyAlignment="1">
      <alignment horizontal="center" vertical="center"/>
    </xf>
    <xf numFmtId="0" fontId="42" fillId="0" borderId="0" xfId="0" applyFont="1"/>
    <xf numFmtId="0" fontId="19" fillId="0" borderId="0" xfId="0" applyFont="1"/>
    <xf numFmtId="0" fontId="8" fillId="0" borderId="0" xfId="0" applyFont="1" applyAlignment="1">
      <alignment vertical="top"/>
    </xf>
    <xf numFmtId="49" fontId="8" fillId="0" borderId="0" xfId="0" applyNumberFormat="1" applyFont="1" applyAlignment="1">
      <alignment vertical="top"/>
    </xf>
    <xf numFmtId="49" fontId="32" fillId="0" borderId="0" xfId="0" applyNumberFormat="1" applyFont="1" applyAlignment="1">
      <alignment vertical="top"/>
    </xf>
    <xf numFmtId="49" fontId="33" fillId="0" borderId="0" xfId="0" applyNumberFormat="1" applyFont="1"/>
    <xf numFmtId="49" fontId="19" fillId="0" borderId="0" xfId="0" applyNumberFormat="1" applyFont="1"/>
    <xf numFmtId="49" fontId="36" fillId="2" borderId="0" xfId="0" applyNumberFormat="1" applyFont="1" applyFill="1" applyAlignment="1">
      <alignment vertical="center"/>
    </xf>
    <xf numFmtId="49" fontId="21" fillId="0" borderId="6" xfId="0" applyNumberFormat="1" applyFont="1" applyBorder="1" applyAlignment="1">
      <alignment vertical="center"/>
    </xf>
    <xf numFmtId="49" fontId="43" fillId="0" borderId="6" xfId="0" applyNumberFormat="1" applyFont="1" applyBorder="1" applyAlignment="1">
      <alignment vertical="center"/>
    </xf>
    <xf numFmtId="49" fontId="21" fillId="0" borderId="6" xfId="2" applyNumberFormat="1" applyFont="1" applyBorder="1" applyAlignment="1" applyProtection="1">
      <alignment vertical="center"/>
      <protection locked="0"/>
    </xf>
    <xf numFmtId="0" fontId="22" fillId="0" borderId="6" xfId="0" applyFont="1" applyBorder="1" applyAlignment="1">
      <alignment horizontal="left" vertical="center"/>
    </xf>
    <xf numFmtId="49" fontId="12" fillId="2" borderId="0" xfId="0" applyNumberFormat="1" applyFont="1" applyFill="1" applyAlignment="1">
      <alignment horizontal="right" vertical="center"/>
    </xf>
    <xf numFmtId="49" fontId="12" fillId="2" borderId="0" xfId="0" applyNumberFormat="1" applyFont="1" applyFill="1" applyAlignment="1">
      <alignment horizontal="center" vertical="center"/>
    </xf>
    <xf numFmtId="49" fontId="12" fillId="2" borderId="0" xfId="0" applyNumberFormat="1" applyFont="1" applyFill="1" applyAlignment="1">
      <alignment horizontal="left" vertical="center"/>
    </xf>
    <xf numFmtId="49" fontId="42" fillId="2" borderId="0" xfId="0" applyNumberFormat="1" applyFont="1" applyFill="1" applyAlignment="1">
      <alignment horizontal="center" vertical="center"/>
    </xf>
    <xf numFmtId="49" fontId="42" fillId="2" borderId="0" xfId="0" applyNumberFormat="1" applyFont="1" applyFill="1" applyAlignment="1">
      <alignment vertical="center"/>
    </xf>
    <xf numFmtId="49" fontId="44" fillId="2" borderId="0" xfId="0" applyNumberFormat="1" applyFont="1" applyFill="1" applyAlignment="1">
      <alignment horizontal="center" vertical="center"/>
    </xf>
    <xf numFmtId="0" fontId="46" fillId="7" borderId="7" xfId="0" applyFont="1" applyFill="1" applyBorder="1" applyAlignment="1">
      <alignment horizontal="center" vertical="center"/>
    </xf>
    <xf numFmtId="0" fontId="44" fillId="0" borderId="7" xfId="0" applyFont="1" applyBorder="1" applyAlignment="1">
      <alignment vertical="center"/>
    </xf>
    <xf numFmtId="0" fontId="47" fillId="0" borderId="0" xfId="0" applyFont="1" applyAlignment="1">
      <alignment vertical="center"/>
    </xf>
    <xf numFmtId="0" fontId="47" fillId="0" borderId="7" xfId="0" applyFont="1" applyBorder="1" applyAlignment="1">
      <alignment horizontal="center" vertical="center"/>
    </xf>
    <xf numFmtId="0" fontId="48" fillId="0" borderId="0" xfId="0" applyFont="1" applyAlignment="1">
      <alignment vertical="center"/>
    </xf>
    <xf numFmtId="0" fontId="48" fillId="6" borderId="0" xfId="0" applyFont="1" applyFill="1" applyAlignment="1">
      <alignment vertical="center"/>
    </xf>
    <xf numFmtId="0" fontId="49" fillId="6" borderId="0" xfId="0" applyFont="1" applyFill="1" applyAlignment="1">
      <alignment vertical="center"/>
    </xf>
    <xf numFmtId="49" fontId="48" fillId="6" borderId="0" xfId="0" applyNumberFormat="1" applyFont="1" applyFill="1" applyAlignment="1">
      <alignment vertical="center"/>
    </xf>
    <xf numFmtId="49" fontId="49" fillId="6" borderId="0" xfId="0" applyNumberFormat="1" applyFont="1" applyFill="1" applyAlignment="1">
      <alignment vertical="center"/>
    </xf>
    <xf numFmtId="0" fontId="23" fillId="6" borderId="0" xfId="0" applyFont="1" applyFill="1" applyAlignment="1">
      <alignment vertical="center"/>
    </xf>
    <xf numFmtId="0" fontId="23" fillId="0" borderId="9" xfId="0" applyFont="1" applyBorder="1" applyAlignment="1">
      <alignment vertical="center"/>
    </xf>
    <xf numFmtId="49" fontId="48" fillId="2" borderId="0" xfId="0" applyNumberFormat="1" applyFont="1" applyFill="1" applyAlignment="1">
      <alignment horizontal="center" vertical="center"/>
    </xf>
    <xf numFmtId="0" fontId="48" fillId="0" borderId="0" xfId="0" applyFont="1" applyAlignment="1">
      <alignment horizontal="center" vertical="center"/>
    </xf>
    <xf numFmtId="0" fontId="50" fillId="0" borderId="0" xfId="0" applyFont="1" applyAlignment="1">
      <alignment vertical="center"/>
    </xf>
    <xf numFmtId="0" fontId="51" fillId="0" borderId="0" xfId="0" applyFont="1" applyAlignment="1">
      <alignment vertical="center"/>
    </xf>
    <xf numFmtId="0" fontId="42" fillId="0" borderId="0" xfId="0" applyFont="1" applyAlignment="1">
      <alignment horizontal="right" vertical="center"/>
    </xf>
    <xf numFmtId="0" fontId="52" fillId="8" borderId="21" xfId="0" applyFont="1" applyFill="1" applyBorder="1" applyAlignment="1">
      <alignment horizontal="right" vertical="center"/>
    </xf>
    <xf numFmtId="0" fontId="47" fillId="0" borderId="7" xfId="0" applyFont="1" applyBorder="1" applyAlignment="1">
      <alignment vertical="center"/>
    </xf>
    <xf numFmtId="0" fontId="23" fillId="0" borderId="12" xfId="0" applyFont="1" applyBorder="1" applyAlignment="1">
      <alignment vertical="center"/>
    </xf>
    <xf numFmtId="0" fontId="48" fillId="0" borderId="7" xfId="0" applyFont="1" applyBorder="1" applyAlignment="1">
      <alignment vertical="center"/>
    </xf>
    <xf numFmtId="0" fontId="47" fillId="0" borderId="16" xfId="0" applyFont="1" applyBorder="1" applyAlignment="1">
      <alignment horizontal="center" vertical="center"/>
    </xf>
    <xf numFmtId="0" fontId="47" fillId="0" borderId="15" xfId="0" applyFont="1" applyBorder="1" applyAlignment="1">
      <alignment horizontal="left" vertical="center"/>
    </xf>
    <xf numFmtId="0" fontId="46" fillId="0" borderId="0" xfId="0" applyFont="1" applyAlignment="1">
      <alignment horizontal="center" vertical="center"/>
    </xf>
    <xf numFmtId="0" fontId="47" fillId="0" borderId="0" xfId="0" applyFont="1" applyAlignment="1">
      <alignment horizontal="center" vertical="center"/>
    </xf>
    <xf numFmtId="0" fontId="52" fillId="8" borderId="15" xfId="0" applyFont="1" applyFill="1" applyBorder="1" applyAlignment="1">
      <alignment horizontal="right" vertical="center"/>
    </xf>
    <xf numFmtId="49" fontId="47" fillId="0" borderId="7" xfId="0" applyNumberFormat="1" applyFont="1" applyBorder="1" applyAlignment="1">
      <alignment vertical="center"/>
    </xf>
    <xf numFmtId="49" fontId="47" fillId="0" borderId="0" xfId="0" applyNumberFormat="1" applyFont="1" applyAlignment="1">
      <alignment vertical="center"/>
    </xf>
    <xf numFmtId="0" fontId="47" fillId="0" borderId="15" xfId="0" applyFont="1" applyBorder="1" applyAlignment="1">
      <alignment vertical="center"/>
    </xf>
    <xf numFmtId="49" fontId="47" fillId="0" borderId="15" xfId="0" applyNumberFormat="1" applyFont="1" applyBorder="1" applyAlignment="1">
      <alignment vertical="center"/>
    </xf>
    <xf numFmtId="0" fontId="47" fillId="0" borderId="16" xfId="0" applyFont="1" applyBorder="1" applyAlignment="1">
      <alignment vertical="center"/>
    </xf>
    <xf numFmtId="0" fontId="53" fillId="0" borderId="16" xfId="0" applyFont="1" applyBorder="1" applyAlignment="1">
      <alignment horizontal="center" vertical="center"/>
    </xf>
    <xf numFmtId="0" fontId="54" fillId="0" borderId="0" xfId="0" applyFont="1" applyAlignment="1">
      <alignment vertical="center"/>
    </xf>
    <xf numFmtId="0" fontId="53" fillId="0" borderId="7" xfId="0" applyFont="1" applyBorder="1" applyAlignment="1">
      <alignment horizontal="center" vertical="center"/>
    </xf>
    <xf numFmtId="0" fontId="23" fillId="0" borderId="14" xfId="0" applyFont="1" applyBorder="1" applyAlignment="1">
      <alignment vertical="center"/>
    </xf>
    <xf numFmtId="49" fontId="47" fillId="0" borderId="16" xfId="0" applyNumberFormat="1" applyFont="1" applyBorder="1" applyAlignment="1">
      <alignment vertical="center"/>
    </xf>
    <xf numFmtId="0" fontId="55" fillId="0" borderId="0" xfId="0" applyFont="1" applyAlignment="1">
      <alignment vertical="center"/>
    </xf>
    <xf numFmtId="49" fontId="56" fillId="2" borderId="0" xfId="0" applyNumberFormat="1" applyFont="1" applyFill="1" applyAlignment="1">
      <alignment horizontal="center" vertical="center"/>
    </xf>
    <xf numFmtId="49" fontId="48" fillId="0" borderId="0" xfId="0" applyNumberFormat="1" applyFont="1" applyAlignment="1">
      <alignment horizontal="center" vertical="center"/>
    </xf>
    <xf numFmtId="49" fontId="44" fillId="0" borderId="0" xfId="0" applyNumberFormat="1" applyFont="1" applyAlignment="1">
      <alignment horizontal="center" vertical="center"/>
    </xf>
    <xf numFmtId="49" fontId="48" fillId="0" borderId="0" xfId="0" applyNumberFormat="1" applyFont="1" applyAlignment="1">
      <alignment vertical="center"/>
    </xf>
    <xf numFmtId="0" fontId="12" fillId="0" borderId="0" xfId="0" applyFont="1" applyAlignment="1">
      <alignment horizontal="right" vertical="center"/>
    </xf>
    <xf numFmtId="0" fontId="48" fillId="0" borderId="0" xfId="0" applyFont="1" applyAlignment="1">
      <alignment horizontal="left" vertical="center"/>
    </xf>
    <xf numFmtId="49" fontId="23" fillId="6" borderId="0" xfId="0" applyNumberFormat="1" applyFont="1" applyFill="1" applyAlignment="1">
      <alignment vertical="center"/>
    </xf>
    <xf numFmtId="49" fontId="35" fillId="6" borderId="0" xfId="0" applyNumberFormat="1" applyFont="1" applyFill="1" applyAlignment="1">
      <alignment horizontal="center" vertical="center"/>
    </xf>
    <xf numFmtId="49" fontId="57" fillId="0" borderId="0" xfId="0" applyNumberFormat="1" applyFont="1" applyAlignment="1">
      <alignment vertical="center"/>
    </xf>
    <xf numFmtId="49" fontId="58" fillId="0" borderId="0" xfId="0" applyNumberFormat="1" applyFont="1" applyAlignment="1">
      <alignment horizontal="center" vertical="center"/>
    </xf>
    <xf numFmtId="49" fontId="57" fillId="6" borderId="0" xfId="0" applyNumberFormat="1" applyFont="1" applyFill="1" applyAlignment="1">
      <alignment vertical="center"/>
    </xf>
    <xf numFmtId="49" fontId="58" fillId="6" borderId="0" xfId="0" applyNumberFormat="1" applyFont="1" applyFill="1" applyAlignment="1">
      <alignment vertical="center"/>
    </xf>
    <xf numFmtId="0" fontId="0" fillId="6" borderId="0" xfId="0" applyFill="1" applyAlignment="1">
      <alignment vertical="center"/>
    </xf>
    <xf numFmtId="0" fontId="30" fillId="2" borderId="22" xfId="0" applyFont="1" applyFill="1" applyBorder="1" applyAlignment="1">
      <alignment vertical="center"/>
    </xf>
    <xf numFmtId="0" fontId="30" fillId="2" borderId="23" xfId="0" applyFont="1" applyFill="1" applyBorder="1" applyAlignment="1">
      <alignment vertical="center"/>
    </xf>
    <xf numFmtId="49" fontId="59" fillId="2" borderId="23" xfId="0" applyNumberFormat="1" applyFont="1" applyFill="1" applyBorder="1" applyAlignment="1">
      <alignment horizontal="center" vertical="center"/>
    </xf>
    <xf numFmtId="49" fontId="59" fillId="2" borderId="23" xfId="0" applyNumberFormat="1" applyFont="1" applyFill="1" applyBorder="1" applyAlignment="1">
      <alignment vertical="center"/>
    </xf>
    <xf numFmtId="49" fontId="59" fillId="2" borderId="23" xfId="0" applyNumberFormat="1" applyFont="1" applyFill="1" applyBorder="1" applyAlignment="1">
      <alignment horizontal="centerContinuous" vertical="center"/>
    </xf>
    <xf numFmtId="49" fontId="59" fillId="2" borderId="24" xfId="0" applyNumberFormat="1" applyFont="1" applyFill="1" applyBorder="1" applyAlignment="1">
      <alignment horizontal="centerContinuous" vertical="center"/>
    </xf>
    <xf numFmtId="49" fontId="60" fillId="2" borderId="23" xfId="0" applyNumberFormat="1" applyFont="1" applyFill="1" applyBorder="1" applyAlignment="1">
      <alignment vertical="center"/>
    </xf>
    <xf numFmtId="49" fontId="60" fillId="2" borderId="24" xfId="0" applyNumberFormat="1" applyFont="1" applyFill="1" applyBorder="1" applyAlignment="1">
      <alignment vertical="center"/>
    </xf>
    <xf numFmtId="49" fontId="30" fillId="2" borderId="23" xfId="0" applyNumberFormat="1" applyFont="1" applyFill="1" applyBorder="1" applyAlignment="1">
      <alignment horizontal="left" vertical="center"/>
    </xf>
    <xf numFmtId="49" fontId="30" fillId="0" borderId="23" xfId="0" applyNumberFormat="1" applyFont="1" applyBorder="1" applyAlignment="1">
      <alignment horizontal="left" vertical="center"/>
    </xf>
    <xf numFmtId="49" fontId="60" fillId="6" borderId="24" xfId="0" applyNumberFormat="1" applyFont="1" applyFill="1" applyBorder="1" applyAlignment="1">
      <alignment vertical="center"/>
    </xf>
    <xf numFmtId="49" fontId="12" fillId="0" borderId="0" xfId="0" applyNumberFormat="1" applyFont="1" applyAlignment="1">
      <alignment vertical="center"/>
    </xf>
    <xf numFmtId="49" fontId="12" fillId="0" borderId="0" xfId="0" applyNumberFormat="1" applyFont="1" applyAlignment="1">
      <alignment horizontal="center" vertical="center"/>
    </xf>
    <xf numFmtId="49" fontId="12" fillId="6" borderId="0" xfId="0" applyNumberFormat="1" applyFont="1" applyFill="1" applyAlignment="1">
      <alignment horizontal="center" vertical="center"/>
    </xf>
    <xf numFmtId="49" fontId="37" fillId="0" borderId="0" xfId="0" applyNumberFormat="1" applyFont="1" applyAlignment="1">
      <alignment horizontal="center" vertical="center"/>
    </xf>
    <xf numFmtId="49" fontId="42" fillId="0" borderId="0" xfId="0" applyNumberFormat="1" applyFont="1" applyAlignment="1">
      <alignment vertical="center"/>
    </xf>
    <xf numFmtId="49" fontId="42" fillId="0" borderId="15" xfId="0" applyNumberFormat="1" applyFont="1" applyBorder="1" applyAlignment="1">
      <alignment vertical="center"/>
    </xf>
    <xf numFmtId="49" fontId="30" fillId="2" borderId="26" xfId="0" applyNumberFormat="1" applyFont="1" applyFill="1" applyBorder="1" applyAlignment="1">
      <alignment vertical="center"/>
    </xf>
    <xf numFmtId="49" fontId="30" fillId="2" borderId="27" xfId="0" applyNumberFormat="1" applyFont="1" applyFill="1" applyBorder="1" applyAlignment="1">
      <alignment vertical="center"/>
    </xf>
    <xf numFmtId="49" fontId="42" fillId="2" borderId="15" xfId="0" applyNumberFormat="1" applyFont="1" applyFill="1" applyBorder="1" applyAlignment="1">
      <alignment vertical="center"/>
    </xf>
    <xf numFmtId="0" fontId="12" fillId="0" borderId="7" xfId="0" applyFont="1" applyBorder="1" applyAlignment="1">
      <alignment vertical="center"/>
    </xf>
    <xf numFmtId="49" fontId="42" fillId="0" borderId="7" xfId="0" applyNumberFormat="1" applyFont="1" applyBorder="1" applyAlignment="1">
      <alignment vertical="center"/>
    </xf>
    <xf numFmtId="49" fontId="12" fillId="0" borderId="7" xfId="0" applyNumberFormat="1" applyFont="1" applyBorder="1" applyAlignment="1">
      <alignment vertical="center"/>
    </xf>
    <xf numFmtId="49" fontId="42" fillId="0" borderId="16" xfId="0" applyNumberFormat="1" applyFont="1" applyBorder="1" applyAlignment="1">
      <alignment vertical="center"/>
    </xf>
    <xf numFmtId="49" fontId="12" fillId="0" borderId="28" xfId="0" applyNumberFormat="1" applyFont="1" applyBorder="1" applyAlignment="1">
      <alignment vertical="center"/>
    </xf>
    <xf numFmtId="49" fontId="12" fillId="0" borderId="16" xfId="0" applyNumberFormat="1" applyFont="1" applyBorder="1" applyAlignment="1">
      <alignment horizontal="right" vertical="center"/>
    </xf>
    <xf numFmtId="0" fontId="12" fillId="2" borderId="25" xfId="0" applyFont="1" applyFill="1" applyBorder="1" applyAlignment="1">
      <alignment vertical="center"/>
    </xf>
    <xf numFmtId="49" fontId="12" fillId="2" borderId="15" xfId="0" applyNumberFormat="1" applyFont="1" applyFill="1" applyBorder="1" applyAlignment="1">
      <alignment horizontal="right" vertical="center"/>
    </xf>
    <xf numFmtId="49" fontId="12" fillId="0" borderId="7" xfId="0" applyNumberFormat="1" applyFont="1" applyBorder="1" applyAlignment="1">
      <alignment horizontal="center" vertical="center"/>
    </xf>
    <xf numFmtId="0" fontId="12" fillId="6" borderId="7" xfId="0" applyFont="1" applyFill="1" applyBorder="1" applyAlignment="1">
      <alignment vertical="center"/>
    </xf>
    <xf numFmtId="49" fontId="12" fillId="6" borderId="7" xfId="0" applyNumberFormat="1" applyFont="1" applyFill="1" applyBorder="1" applyAlignment="1">
      <alignment horizontal="center" vertical="center"/>
    </xf>
    <xf numFmtId="49" fontId="12" fillId="6" borderId="16" xfId="0" applyNumberFormat="1" applyFont="1" applyFill="1" applyBorder="1" applyAlignment="1">
      <alignment vertical="center"/>
    </xf>
    <xf numFmtId="49" fontId="37" fillId="0" borderId="7" xfId="0" applyNumberFormat="1" applyFont="1" applyBorder="1" applyAlignment="1">
      <alignment horizontal="center" vertical="center"/>
    </xf>
    <xf numFmtId="0" fontId="52" fillId="8" borderId="16" xfId="0" applyFont="1" applyFill="1" applyBorder="1" applyAlignment="1">
      <alignment horizontal="right" vertical="center"/>
    </xf>
    <xf numFmtId="49" fontId="47" fillId="0" borderId="15" xfId="0" applyNumberFormat="1" applyFont="1" applyBorder="1" applyAlignment="1">
      <alignment horizontal="left" vertical="center"/>
    </xf>
    <xf numFmtId="0" fontId="0" fillId="6" borderId="0" xfId="0" applyFill="1" applyAlignment="1">
      <alignment horizontal="center" vertical="center"/>
    </xf>
    <xf numFmtId="0" fontId="12" fillId="2" borderId="0" xfId="0" applyFont="1" applyFill="1" applyAlignment="1">
      <alignment horizontal="right" vertical="center"/>
    </xf>
    <xf numFmtId="0" fontId="45" fillId="0" borderId="0" xfId="0" applyFont="1" applyAlignment="1">
      <alignment horizontal="center" vertical="center"/>
    </xf>
    <xf numFmtId="0" fontId="48" fillId="6" borderId="0" xfId="0" applyFont="1" applyFill="1" applyAlignment="1">
      <alignment horizontal="center" vertical="center"/>
    </xf>
    <xf numFmtId="49" fontId="48" fillId="6" borderId="0" xfId="0" applyNumberFormat="1" applyFont="1" applyFill="1" applyAlignment="1">
      <alignment horizontal="center" vertical="center"/>
    </xf>
    <xf numFmtId="49" fontId="12" fillId="6" borderId="7" xfId="0" applyNumberFormat="1" applyFont="1" applyFill="1" applyBorder="1" applyAlignment="1">
      <alignment vertical="center"/>
    </xf>
    <xf numFmtId="49" fontId="30" fillId="2" borderId="27" xfId="0" applyNumberFormat="1" applyFont="1" applyFill="1" applyBorder="1" applyAlignment="1">
      <alignment horizontal="left" vertical="center"/>
    </xf>
    <xf numFmtId="49" fontId="60" fillId="2" borderId="27" xfId="0" applyNumberFormat="1" applyFont="1" applyFill="1" applyBorder="1" applyAlignment="1">
      <alignment vertical="center"/>
    </xf>
    <xf numFmtId="49" fontId="12" fillId="2" borderId="7" xfId="0" applyNumberFormat="1" applyFont="1" applyFill="1" applyBorder="1" applyAlignment="1">
      <alignment vertical="center"/>
    </xf>
    <xf numFmtId="0" fontId="30" fillId="2" borderId="25" xfId="0" applyFont="1" applyFill="1" applyBorder="1" applyAlignment="1">
      <alignment vertical="center"/>
    </xf>
    <xf numFmtId="49" fontId="12" fillId="2" borderId="25" xfId="0" applyNumberFormat="1" applyFont="1" applyFill="1" applyBorder="1" applyAlignment="1">
      <alignment vertical="center"/>
    </xf>
    <xf numFmtId="49" fontId="12" fillId="2" borderId="28" xfId="0" applyNumberFormat="1" applyFont="1" applyFill="1" applyBorder="1" applyAlignment="1">
      <alignment vertical="center"/>
    </xf>
    <xf numFmtId="0" fontId="63" fillId="2" borderId="0" xfId="0" applyFont="1" applyFill="1" applyAlignment="1">
      <alignment vertical="center"/>
    </xf>
    <xf numFmtId="0" fontId="25" fillId="2" borderId="0" xfId="0" applyFont="1" applyFill="1" applyAlignment="1">
      <alignment horizontal="center" vertical="center" wrapText="1"/>
    </xf>
    <xf numFmtId="0" fontId="21" fillId="2" borderId="0" xfId="0" applyFont="1" applyFill="1" applyAlignment="1">
      <alignment vertical="center"/>
    </xf>
    <xf numFmtId="0" fontId="12" fillId="2" borderId="0" xfId="0" applyFont="1" applyFill="1" applyAlignment="1">
      <alignment horizontal="center"/>
    </xf>
    <xf numFmtId="49" fontId="64" fillId="0" borderId="0" xfId="0" applyNumberFormat="1" applyFont="1" applyAlignment="1">
      <alignment vertical="top"/>
    </xf>
    <xf numFmtId="0" fontId="12" fillId="2" borderId="15" xfId="0" applyFont="1" applyFill="1" applyBorder="1" applyAlignment="1">
      <alignment horizontal="right" vertical="center"/>
    </xf>
    <xf numFmtId="0" fontId="12" fillId="2" borderId="16" xfId="0" applyFont="1" applyFill="1" applyBorder="1" applyAlignment="1">
      <alignment horizontal="right" vertical="center"/>
    </xf>
    <xf numFmtId="49" fontId="12" fillId="2" borderId="26" xfId="0" applyNumberFormat="1" applyFont="1" applyFill="1" applyBorder="1" applyAlignment="1">
      <alignment vertical="center"/>
    </xf>
    <xf numFmtId="49" fontId="12" fillId="2" borderId="27" xfId="0" applyNumberFormat="1" applyFont="1" applyFill="1" applyBorder="1" applyAlignment="1">
      <alignment vertical="center"/>
    </xf>
    <xf numFmtId="49" fontId="12" fillId="2" borderId="21" xfId="0" applyNumberFormat="1" applyFont="1" applyFill="1" applyBorder="1" applyAlignment="1">
      <alignment horizontal="right" vertical="center"/>
    </xf>
    <xf numFmtId="0" fontId="30" fillId="2" borderId="0" xfId="0" applyFont="1" applyFill="1" applyAlignment="1">
      <alignment vertical="center"/>
    </xf>
    <xf numFmtId="49" fontId="64" fillId="0" borderId="0" xfId="0" applyNumberFormat="1" applyFont="1" applyAlignment="1">
      <alignment horizontal="center"/>
    </xf>
    <xf numFmtId="49" fontId="12" fillId="2" borderId="30" xfId="0" applyNumberFormat="1" applyFont="1" applyFill="1" applyBorder="1" applyAlignment="1">
      <alignment horizontal="center" wrapText="1"/>
    </xf>
    <xf numFmtId="0" fontId="23" fillId="0" borderId="31" xfId="0" applyFont="1" applyBorder="1" applyAlignment="1">
      <alignment horizontal="center" vertical="center"/>
    </xf>
    <xf numFmtId="0" fontId="45" fillId="0" borderId="7" xfId="0" applyFont="1" applyBorder="1" applyAlignment="1">
      <alignment horizontal="center" vertical="center"/>
    </xf>
    <xf numFmtId="49" fontId="12" fillId="2" borderId="32" xfId="0" applyNumberFormat="1" applyFont="1" applyFill="1" applyBorder="1" applyAlignment="1">
      <alignment horizontal="center" wrapText="1"/>
    </xf>
    <xf numFmtId="49" fontId="14" fillId="0" borderId="0" xfId="0" applyNumberFormat="1" applyFont="1" applyAlignment="1">
      <alignment vertical="top"/>
    </xf>
    <xf numFmtId="0" fontId="31" fillId="5" borderId="16" xfId="0" applyFont="1" applyFill="1" applyBorder="1" applyAlignment="1">
      <alignment horizontal="center" vertical="center"/>
    </xf>
    <xf numFmtId="49" fontId="12" fillId="5" borderId="32" xfId="0" applyNumberFormat="1" applyFont="1" applyFill="1" applyBorder="1" applyAlignment="1">
      <alignment horizontal="center" wrapText="1"/>
    </xf>
    <xf numFmtId="1" fontId="31" fillId="5" borderId="10" xfId="0" applyNumberFormat="1" applyFont="1" applyFill="1" applyBorder="1" applyAlignment="1">
      <alignment horizontal="center" vertical="center"/>
    </xf>
    <xf numFmtId="49" fontId="12" fillId="5" borderId="33" xfId="0" applyNumberFormat="1" applyFont="1" applyFill="1" applyBorder="1" applyAlignment="1">
      <alignment horizontal="center" wrapText="1"/>
    </xf>
    <xf numFmtId="1" fontId="31" fillId="5" borderId="34" xfId="0" applyNumberFormat="1" applyFont="1" applyFill="1" applyBorder="1" applyAlignment="1">
      <alignment horizontal="center" vertical="center"/>
    </xf>
    <xf numFmtId="0" fontId="10" fillId="0" borderId="10" xfId="0" applyFont="1" applyBorder="1" applyAlignment="1">
      <alignment horizontal="center" vertical="center"/>
    </xf>
    <xf numFmtId="0" fontId="26" fillId="0" borderId="0" xfId="0" applyFont="1" applyAlignment="1">
      <alignment horizontal="left"/>
    </xf>
    <xf numFmtId="49" fontId="11" fillId="0" borderId="0" xfId="0" applyNumberFormat="1" applyFont="1" applyAlignment="1">
      <alignment horizontal="left"/>
    </xf>
    <xf numFmtId="14" fontId="21" fillId="0" borderId="6" xfId="0" applyNumberFormat="1" applyFont="1" applyBorder="1" applyAlignment="1">
      <alignment horizontal="left" vertical="center"/>
    </xf>
    <xf numFmtId="49" fontId="65" fillId="2" borderId="4" xfId="0" applyNumberFormat="1" applyFont="1" applyFill="1" applyBorder="1" applyAlignment="1">
      <alignment vertical="center"/>
    </xf>
    <xf numFmtId="49" fontId="65" fillId="2" borderId="0" xfId="0" applyNumberFormat="1" applyFont="1" applyFill="1" applyAlignment="1">
      <alignment vertical="center"/>
    </xf>
    <xf numFmtId="49" fontId="66" fillId="2" borderId="0" xfId="0" applyNumberFormat="1" applyFont="1" applyFill="1" applyAlignment="1">
      <alignment horizontal="left" vertical="center"/>
    </xf>
    <xf numFmtId="49" fontId="38" fillId="0" borderId="0" xfId="0" applyNumberFormat="1" applyFont="1" applyAlignment="1">
      <alignment horizontal="center"/>
    </xf>
    <xf numFmtId="0" fontId="0" fillId="2" borderId="29" xfId="0" applyFill="1" applyBorder="1" applyAlignment="1">
      <alignment horizontal="center" vertical="center"/>
    </xf>
    <xf numFmtId="49" fontId="13" fillId="6" borderId="0" xfId="0" applyNumberFormat="1" applyFont="1" applyFill="1" applyAlignment="1">
      <alignment horizontal="left" vertical="center"/>
    </xf>
    <xf numFmtId="49" fontId="23" fillId="0" borderId="11" xfId="0" applyNumberFormat="1" applyFont="1" applyBorder="1" applyAlignment="1">
      <alignment horizontal="center" vertical="center"/>
    </xf>
    <xf numFmtId="0" fontId="12" fillId="2" borderId="7" xfId="0" applyFont="1" applyFill="1" applyBorder="1" applyAlignment="1">
      <alignment horizontal="right" vertical="center"/>
    </xf>
    <xf numFmtId="0" fontId="45" fillId="0" borderId="7" xfId="0" applyFont="1" applyBorder="1" applyAlignment="1">
      <alignment horizontal="center" vertical="center" shrinkToFit="1"/>
    </xf>
    <xf numFmtId="49" fontId="12" fillId="0" borderId="7" xfId="0" applyNumberFormat="1" applyFont="1" applyBorder="1" applyAlignment="1">
      <alignment horizontal="right" vertical="center"/>
    </xf>
    <xf numFmtId="49" fontId="12" fillId="2" borderId="27" xfId="0" applyNumberFormat="1" applyFont="1" applyFill="1" applyBorder="1" applyAlignment="1">
      <alignment horizontal="right" vertical="center"/>
    </xf>
    <xf numFmtId="0" fontId="30" fillId="2" borderId="15" xfId="0" applyFont="1" applyFill="1" applyBorder="1" applyAlignment="1">
      <alignment vertical="center"/>
    </xf>
    <xf numFmtId="0" fontId="30" fillId="2" borderId="24" xfId="0" applyFont="1" applyFill="1" applyBorder="1" applyAlignment="1">
      <alignment vertical="center"/>
    </xf>
    <xf numFmtId="49" fontId="12" fillId="0" borderId="26" xfId="0" applyNumberFormat="1" applyFont="1" applyBorder="1" applyAlignment="1">
      <alignment vertical="center"/>
    </xf>
    <xf numFmtId="49" fontId="12" fillId="0" borderId="27" xfId="0" applyNumberFormat="1" applyFont="1" applyBorder="1" applyAlignment="1">
      <alignment vertical="center"/>
    </xf>
    <xf numFmtId="49" fontId="12" fillId="0" borderId="27" xfId="0" applyNumberFormat="1" applyFont="1" applyBorder="1" applyAlignment="1">
      <alignment horizontal="right" vertical="center"/>
    </xf>
    <xf numFmtId="49" fontId="12" fillId="0" borderId="21" xfId="0" applyNumberFormat="1" applyFont="1" applyBorder="1" applyAlignment="1">
      <alignment horizontal="right" vertical="center"/>
    </xf>
    <xf numFmtId="0" fontId="45" fillId="0" borderId="0" xfId="0" applyFont="1" applyAlignment="1">
      <alignment horizontal="center" vertical="center" shrinkToFit="1"/>
    </xf>
    <xf numFmtId="0" fontId="23" fillId="0" borderId="35" xfId="0" applyFont="1" applyBorder="1" applyAlignment="1">
      <alignment horizontal="center" vertical="center"/>
    </xf>
    <xf numFmtId="49" fontId="12" fillId="2" borderId="0" xfId="0" applyNumberFormat="1" applyFont="1" applyFill="1" applyAlignment="1">
      <alignment horizontal="center" vertical="center" shrinkToFit="1"/>
    </xf>
    <xf numFmtId="0" fontId="65" fillId="2" borderId="0" xfId="0" applyFont="1" applyFill="1"/>
    <xf numFmtId="0" fontId="17" fillId="0" borderId="0" xfId="0" applyFont="1" applyAlignment="1">
      <alignment horizontal="left" vertical="center"/>
    </xf>
    <xf numFmtId="0" fontId="68" fillId="0" borderId="0" xfId="0" applyFont="1"/>
    <xf numFmtId="0" fontId="17" fillId="4" borderId="5" xfId="0" applyFont="1" applyFill="1" applyBorder="1" applyAlignment="1">
      <alignment horizontal="left" vertical="center"/>
    </xf>
    <xf numFmtId="0" fontId="23" fillId="4" borderId="5" xfId="0" applyFont="1" applyFill="1" applyBorder="1" applyAlignment="1">
      <alignment vertical="center"/>
    </xf>
    <xf numFmtId="49" fontId="70" fillId="2" borderId="17" xfId="0" applyNumberFormat="1" applyFont="1" applyFill="1" applyBorder="1" applyAlignment="1">
      <alignment horizontal="left" vertical="center"/>
    </xf>
    <xf numFmtId="0" fontId="72" fillId="0" borderId="7" xfId="0" applyFont="1" applyBorder="1" applyAlignment="1">
      <alignment vertical="center"/>
    </xf>
    <xf numFmtId="0" fontId="73" fillId="0" borderId="0" xfId="0" applyFont="1" applyAlignment="1">
      <alignment vertical="center"/>
    </xf>
    <xf numFmtId="0" fontId="74" fillId="0" borderId="0" xfId="0" applyFont="1" applyAlignment="1">
      <alignment vertical="center"/>
    </xf>
    <xf numFmtId="0" fontId="75" fillId="0" borderId="0" xfId="0" applyFont="1" applyAlignment="1">
      <alignment horizontal="right" vertical="center"/>
    </xf>
    <xf numFmtId="49" fontId="15" fillId="6" borderId="0" xfId="0" applyNumberFormat="1" applyFont="1" applyFill="1" applyAlignment="1">
      <alignment vertical="top"/>
    </xf>
    <xf numFmtId="49" fontId="8" fillId="6" borderId="0" xfId="0" applyNumberFormat="1" applyFont="1" applyFill="1" applyAlignment="1">
      <alignment vertical="top"/>
    </xf>
    <xf numFmtId="49" fontId="64" fillId="6" borderId="0" xfId="0" applyNumberFormat="1" applyFont="1" applyFill="1" applyAlignment="1">
      <alignment vertical="top"/>
    </xf>
    <xf numFmtId="49" fontId="32" fillId="6" borderId="0" xfId="0" applyNumberFormat="1" applyFont="1" applyFill="1" applyAlignment="1">
      <alignment vertical="top"/>
    </xf>
    <xf numFmtId="49" fontId="38" fillId="6" borderId="0" xfId="0" applyNumberFormat="1" applyFont="1" applyFill="1" applyAlignment="1">
      <alignment horizontal="center"/>
    </xf>
    <xf numFmtId="49" fontId="38" fillId="6" borderId="0" xfId="0" applyNumberFormat="1" applyFont="1" applyFill="1" applyAlignment="1">
      <alignment horizontal="left"/>
    </xf>
    <xf numFmtId="49" fontId="18" fillId="6" borderId="0" xfId="0" applyNumberFormat="1" applyFont="1" applyFill="1" applyAlignment="1">
      <alignment horizontal="left"/>
    </xf>
    <xf numFmtId="0" fontId="68" fillId="6" borderId="0" xfId="0" applyFont="1" applyFill="1"/>
    <xf numFmtId="49" fontId="17" fillId="6" borderId="0" xfId="0" applyNumberFormat="1" applyFont="1" applyFill="1" applyAlignment="1">
      <alignment horizontal="left"/>
    </xf>
    <xf numFmtId="49" fontId="33" fillId="6" borderId="0" xfId="0" applyNumberFormat="1" applyFont="1" applyFill="1"/>
    <xf numFmtId="49" fontId="23" fillId="6" borderId="0" xfId="0" applyNumberFormat="1" applyFont="1" applyFill="1"/>
    <xf numFmtId="49" fontId="19" fillId="6" borderId="0" xfId="0" applyNumberFormat="1" applyFont="1" applyFill="1"/>
    <xf numFmtId="14" fontId="21" fillId="6" borderId="6" xfId="0" applyNumberFormat="1" applyFont="1" applyFill="1" applyBorder="1" applyAlignment="1">
      <alignment horizontal="left" vertical="center"/>
    </xf>
    <xf numFmtId="49" fontId="21" fillId="6" borderId="6" xfId="0" applyNumberFormat="1" applyFont="1" applyFill="1" applyBorder="1" applyAlignment="1">
      <alignment vertical="center"/>
    </xf>
    <xf numFmtId="49" fontId="0" fillId="6" borderId="6" xfId="0" applyNumberFormat="1" applyFill="1" applyBorder="1" applyAlignment="1">
      <alignment vertical="center"/>
    </xf>
    <xf numFmtId="49" fontId="43" fillId="6" borderId="6" xfId="0" applyNumberFormat="1" applyFont="1" applyFill="1" applyBorder="1" applyAlignment="1">
      <alignment vertical="center"/>
    </xf>
    <xf numFmtId="49" fontId="21" fillId="6" borderId="6" xfId="2" applyNumberFormat="1" applyFont="1" applyFill="1" applyBorder="1" applyAlignment="1" applyProtection="1">
      <alignment vertical="center"/>
      <protection locked="0"/>
    </xf>
    <xf numFmtId="0" fontId="22" fillId="6" borderId="6" xfId="0" applyFont="1" applyFill="1" applyBorder="1" applyAlignment="1">
      <alignment horizontal="left" vertical="center"/>
    </xf>
    <xf numFmtId="49" fontId="22" fillId="6" borderId="6" xfId="0" applyNumberFormat="1" applyFont="1" applyFill="1" applyBorder="1" applyAlignment="1">
      <alignment horizontal="right" vertical="center"/>
    </xf>
    <xf numFmtId="0" fontId="45" fillId="6" borderId="7" xfId="0" applyFont="1" applyFill="1" applyBorder="1" applyAlignment="1">
      <alignment horizontal="center" vertical="center"/>
    </xf>
    <xf numFmtId="0" fontId="45" fillId="6" borderId="7" xfId="0" applyFont="1" applyFill="1" applyBorder="1" applyAlignment="1">
      <alignment horizontal="center" vertical="center" shrinkToFit="1"/>
    </xf>
    <xf numFmtId="0" fontId="46" fillId="6" borderId="7" xfId="0" applyFont="1" applyFill="1" applyBorder="1" applyAlignment="1">
      <alignment horizontal="center" vertical="center"/>
    </xf>
    <xf numFmtId="0" fontId="44" fillId="6" borderId="7" xfId="0" applyFont="1" applyFill="1" applyBorder="1" applyAlignment="1">
      <alignment vertical="center"/>
    </xf>
    <xf numFmtId="0" fontId="47" fillId="6" borderId="7" xfId="0" applyFont="1" applyFill="1" applyBorder="1" applyAlignment="1">
      <alignment horizontal="center" vertical="center"/>
    </xf>
    <xf numFmtId="0" fontId="47" fillId="6" borderId="0" xfId="0" applyFont="1" applyFill="1" applyAlignment="1">
      <alignment vertical="center"/>
    </xf>
    <xf numFmtId="0" fontId="45" fillId="6" borderId="0" xfId="0" applyFont="1" applyFill="1" applyAlignment="1">
      <alignment horizontal="center" vertical="center"/>
    </xf>
    <xf numFmtId="0" fontId="45" fillId="6" borderId="0" xfId="0" applyFont="1" applyFill="1" applyAlignment="1">
      <alignment horizontal="center" vertical="center" shrinkToFit="1"/>
    </xf>
    <xf numFmtId="0" fontId="50" fillId="6" borderId="0" xfId="0" applyFont="1" applyFill="1" applyAlignment="1">
      <alignment vertical="center"/>
    </xf>
    <xf numFmtId="0" fontId="51" fillId="6" borderId="0" xfId="0" applyFont="1" applyFill="1" applyAlignment="1">
      <alignment vertical="center"/>
    </xf>
    <xf numFmtId="0" fontId="0" fillId="6" borderId="7" xfId="0" applyFill="1" applyBorder="1"/>
    <xf numFmtId="0" fontId="47" fillId="6" borderId="16" xfId="0" applyFont="1" applyFill="1" applyBorder="1" applyAlignment="1">
      <alignment horizontal="center" vertical="center"/>
    </xf>
    <xf numFmtId="0" fontId="47" fillId="6" borderId="0" xfId="0" applyFont="1" applyFill="1" applyAlignment="1">
      <alignment horizontal="center" vertical="center"/>
    </xf>
    <xf numFmtId="49" fontId="47" fillId="6" borderId="7" xfId="0" applyNumberFormat="1" applyFont="1" applyFill="1" applyBorder="1" applyAlignment="1">
      <alignment vertical="center"/>
    </xf>
    <xf numFmtId="49" fontId="47" fillId="6" borderId="0" xfId="0" applyNumberFormat="1" applyFont="1" applyFill="1" applyAlignment="1">
      <alignment vertical="center"/>
    </xf>
    <xf numFmtId="49" fontId="47" fillId="6" borderId="15" xfId="0" applyNumberFormat="1" applyFont="1" applyFill="1" applyBorder="1" applyAlignment="1">
      <alignment vertical="center"/>
    </xf>
    <xf numFmtId="0" fontId="53" fillId="6" borderId="16" xfId="0" applyFont="1" applyFill="1" applyBorder="1" applyAlignment="1">
      <alignment horizontal="center" vertical="center"/>
    </xf>
    <xf numFmtId="0" fontId="53" fillId="6" borderId="7" xfId="0" applyFont="1" applyFill="1" applyBorder="1" applyAlignment="1">
      <alignment horizontal="center" vertical="center"/>
    </xf>
    <xf numFmtId="49" fontId="47" fillId="6" borderId="16" xfId="0" applyNumberFormat="1" applyFont="1" applyFill="1" applyBorder="1" applyAlignment="1">
      <alignment vertical="center"/>
    </xf>
    <xf numFmtId="0" fontId="12" fillId="6" borderId="0" xfId="0" applyFont="1" applyFill="1" applyAlignment="1">
      <alignment horizontal="right" vertical="center"/>
    </xf>
    <xf numFmtId="0" fontId="48" fillId="6" borderId="0" xfId="0" applyFont="1" applyFill="1" applyAlignment="1">
      <alignment horizontal="left" vertical="center"/>
    </xf>
    <xf numFmtId="0" fontId="23" fillId="6" borderId="0" xfId="0" applyFont="1" applyFill="1"/>
    <xf numFmtId="0" fontId="13" fillId="6" borderId="0" xfId="0" applyFont="1" applyFill="1" applyAlignment="1">
      <alignment vertical="center"/>
    </xf>
    <xf numFmtId="0" fontId="21" fillId="6" borderId="0" xfId="0" applyFont="1" applyFill="1" applyAlignment="1">
      <alignment vertical="center"/>
    </xf>
    <xf numFmtId="0" fontId="23" fillId="6" borderId="9" xfId="0" applyFont="1" applyFill="1" applyBorder="1" applyAlignment="1">
      <alignment vertical="center"/>
    </xf>
    <xf numFmtId="0" fontId="23" fillId="6" borderId="12" xfId="0" applyFont="1" applyFill="1" applyBorder="1" applyAlignment="1">
      <alignment vertical="center"/>
    </xf>
    <xf numFmtId="0" fontId="23" fillId="6" borderId="14" xfId="0" applyFont="1" applyFill="1" applyBorder="1" applyAlignment="1">
      <alignment vertical="center"/>
    </xf>
    <xf numFmtId="0" fontId="0" fillId="6" borderId="0" xfId="0" applyFill="1"/>
    <xf numFmtId="0" fontId="8" fillId="6" borderId="0" xfId="0" applyFont="1" applyFill="1" applyAlignment="1">
      <alignment vertical="top"/>
    </xf>
    <xf numFmtId="49" fontId="44" fillId="6" borderId="0" xfId="0" applyNumberFormat="1" applyFont="1" applyFill="1" applyAlignment="1">
      <alignment horizontal="center" vertical="center"/>
    </xf>
    <xf numFmtId="49" fontId="37" fillId="6" borderId="0" xfId="0" applyNumberFormat="1" applyFont="1" applyFill="1" applyAlignment="1">
      <alignment horizontal="center" vertical="center"/>
    </xf>
    <xf numFmtId="49" fontId="42" fillId="6" borderId="0" xfId="0" applyNumberFormat="1" applyFont="1" applyFill="1" applyAlignment="1">
      <alignment vertical="center"/>
    </xf>
    <xf numFmtId="49" fontId="42" fillId="6" borderId="15" xfId="0" applyNumberFormat="1" applyFont="1" applyFill="1" applyBorder="1" applyAlignment="1">
      <alignment vertical="center"/>
    </xf>
    <xf numFmtId="49" fontId="30" fillId="6" borderId="26" xfId="0" applyNumberFormat="1" applyFont="1" applyFill="1" applyBorder="1" applyAlignment="1">
      <alignment vertical="center"/>
    </xf>
    <xf numFmtId="49" fontId="30" fillId="6" borderId="27" xfId="0" applyNumberFormat="1" applyFont="1" applyFill="1" applyBorder="1" applyAlignment="1">
      <alignment vertical="center"/>
    </xf>
    <xf numFmtId="49" fontId="42" fillId="6" borderId="7" xfId="0" applyNumberFormat="1" applyFont="1" applyFill="1" applyBorder="1" applyAlignment="1">
      <alignment vertical="center"/>
    </xf>
    <xf numFmtId="49" fontId="42" fillId="6" borderId="16" xfId="0" applyNumberFormat="1" applyFont="1" applyFill="1" applyBorder="1" applyAlignment="1">
      <alignment vertical="center"/>
    </xf>
    <xf numFmtId="49" fontId="37" fillId="6" borderId="7" xfId="0" applyNumberFormat="1" applyFont="1" applyFill="1" applyBorder="1" applyAlignment="1">
      <alignment horizontal="center" vertical="center"/>
    </xf>
    <xf numFmtId="49" fontId="12" fillId="6" borderId="26" xfId="0" applyNumberFormat="1" applyFont="1" applyFill="1" applyBorder="1" applyAlignment="1">
      <alignment vertical="center"/>
    </xf>
    <xf numFmtId="49" fontId="12" fillId="6" borderId="27" xfId="0" applyNumberFormat="1" applyFont="1" applyFill="1" applyBorder="1" applyAlignment="1">
      <alignment vertical="center"/>
    </xf>
    <xf numFmtId="49" fontId="12" fillId="6" borderId="27" xfId="0" applyNumberFormat="1" applyFont="1" applyFill="1" applyBorder="1" applyAlignment="1">
      <alignment horizontal="right" vertical="center"/>
    </xf>
    <xf numFmtId="49" fontId="12" fillId="6" borderId="21" xfId="0" applyNumberFormat="1" applyFont="1" applyFill="1" applyBorder="1" applyAlignment="1">
      <alignment horizontal="right" vertical="center"/>
    </xf>
    <xf numFmtId="49" fontId="12" fillId="6" borderId="28" xfId="0" applyNumberFormat="1" applyFont="1" applyFill="1" applyBorder="1" applyAlignment="1">
      <alignment vertical="center"/>
    </xf>
    <xf numFmtId="49" fontId="12" fillId="6" borderId="7" xfId="0" applyNumberFormat="1" applyFont="1" applyFill="1" applyBorder="1" applyAlignment="1">
      <alignment horizontal="right" vertical="center"/>
    </xf>
    <xf numFmtId="49" fontId="12" fillId="6" borderId="16" xfId="0" applyNumberFormat="1" applyFont="1" applyFill="1" applyBorder="1" applyAlignment="1">
      <alignment horizontal="right" vertical="center"/>
    </xf>
    <xf numFmtId="49" fontId="72" fillId="2" borderId="0" xfId="0" applyNumberFormat="1" applyFont="1" applyFill="1" applyAlignment="1">
      <alignment horizontal="center" vertical="center"/>
    </xf>
    <xf numFmtId="0" fontId="72" fillId="6" borderId="7" xfId="0" applyFont="1" applyFill="1" applyBorder="1" applyAlignment="1">
      <alignment vertical="center"/>
    </xf>
    <xf numFmtId="0" fontId="78" fillId="6" borderId="7" xfId="0" applyFont="1" applyFill="1" applyBorder="1" applyAlignment="1">
      <alignment vertical="center"/>
    </xf>
    <xf numFmtId="49" fontId="78" fillId="2" borderId="0" xfId="0" applyNumberFormat="1" applyFont="1" applyFill="1" applyAlignment="1">
      <alignment horizontal="center" vertical="center"/>
    </xf>
    <xf numFmtId="0" fontId="4" fillId="2" borderId="0" xfId="0" applyFont="1" applyFill="1"/>
    <xf numFmtId="0" fontId="71" fillId="6" borderId="7" xfId="0" applyFont="1" applyFill="1" applyBorder="1"/>
    <xf numFmtId="0" fontId="72" fillId="6" borderId="7" xfId="0" applyFont="1" applyFill="1" applyBorder="1" applyAlignment="1">
      <alignment horizontal="center" vertical="center" shrinkToFit="1"/>
    </xf>
    <xf numFmtId="0" fontId="76" fillId="6" borderId="7" xfId="0" applyFont="1" applyFill="1" applyBorder="1"/>
    <xf numFmtId="49" fontId="27" fillId="0" borderId="0" xfId="0" applyNumberFormat="1" applyFont="1" applyAlignment="1">
      <alignment vertical="center"/>
    </xf>
    <xf numFmtId="49" fontId="36" fillId="0" borderId="0" xfId="0" applyNumberFormat="1" applyFont="1" applyAlignment="1">
      <alignment vertical="center"/>
    </xf>
    <xf numFmtId="49" fontId="28" fillId="0" borderId="0" xfId="0" applyNumberFormat="1" applyFont="1" applyAlignment="1">
      <alignment horizontal="right" vertical="center"/>
    </xf>
    <xf numFmtId="49" fontId="43" fillId="0" borderId="0" xfId="0" applyNumberFormat="1" applyFont="1" applyAlignment="1">
      <alignment vertical="center"/>
    </xf>
    <xf numFmtId="49" fontId="21" fillId="0" borderId="0" xfId="0" applyNumberFormat="1" applyFont="1" applyAlignment="1">
      <alignment vertical="center"/>
    </xf>
    <xf numFmtId="0" fontId="0" fillId="6" borderId="0" xfId="0" applyFill="1" applyAlignment="1">
      <alignment horizontal="center"/>
    </xf>
    <xf numFmtId="0" fontId="76" fillId="6" borderId="0" xfId="0" applyFont="1" applyFill="1"/>
    <xf numFmtId="49" fontId="30" fillId="0" borderId="0" xfId="0" applyNumberFormat="1" applyFont="1" applyAlignment="1">
      <alignment horizontal="left" vertical="center"/>
    </xf>
    <xf numFmtId="49" fontId="60" fillId="0" borderId="0" xfId="0" applyNumberFormat="1" applyFont="1" applyAlignment="1">
      <alignment vertical="center"/>
    </xf>
    <xf numFmtId="49" fontId="30" fillId="0" borderId="0" xfId="0" applyNumberFormat="1" applyFont="1" applyAlignment="1">
      <alignment vertical="center"/>
    </xf>
    <xf numFmtId="0" fontId="52" fillId="0" borderId="0" xfId="0" applyFont="1" applyAlignment="1">
      <alignment horizontal="right" vertical="center"/>
    </xf>
    <xf numFmtId="49" fontId="59" fillId="2" borderId="27" xfId="0" applyNumberFormat="1" applyFont="1" applyFill="1" applyBorder="1" applyAlignment="1">
      <alignment horizontal="center" vertical="center"/>
    </xf>
    <xf numFmtId="49" fontId="59" fillId="2" borderId="27" xfId="0" applyNumberFormat="1" applyFont="1" applyFill="1" applyBorder="1" applyAlignment="1">
      <alignment vertical="center"/>
    </xf>
    <xf numFmtId="49" fontId="12" fillId="6" borderId="26" xfId="0" applyNumberFormat="1" applyFont="1" applyFill="1" applyBorder="1" applyAlignment="1">
      <alignment horizontal="center" vertical="center"/>
    </xf>
    <xf numFmtId="49" fontId="42" fillId="6" borderId="27" xfId="0" applyNumberFormat="1" applyFont="1" applyFill="1" applyBorder="1" applyAlignment="1">
      <alignment vertical="center"/>
    </xf>
    <xf numFmtId="0" fontId="0" fillId="6" borderId="21" xfId="0" applyFill="1" applyBorder="1"/>
    <xf numFmtId="49" fontId="12" fillId="6" borderId="25" xfId="0" applyNumberFormat="1" applyFont="1" applyFill="1" applyBorder="1" applyAlignment="1">
      <alignment horizontal="center" vertical="center"/>
    </xf>
    <xf numFmtId="0" fontId="0" fillId="6" borderId="15" xfId="0" applyFill="1" applyBorder="1"/>
    <xf numFmtId="49" fontId="12" fillId="6" borderId="28" xfId="0" applyNumberFormat="1" applyFont="1" applyFill="1" applyBorder="1" applyAlignment="1">
      <alignment horizontal="center" vertical="center"/>
    </xf>
    <xf numFmtId="0" fontId="0" fillId="6" borderId="16" xfId="0" applyFill="1" applyBorder="1"/>
    <xf numFmtId="49" fontId="37" fillId="6" borderId="26" xfId="0" applyNumberFormat="1" applyFont="1" applyFill="1" applyBorder="1" applyAlignment="1">
      <alignment horizontal="center" vertical="center"/>
    </xf>
    <xf numFmtId="49" fontId="12" fillId="6" borderId="21" xfId="0" applyNumberFormat="1" applyFont="1" applyFill="1" applyBorder="1" applyAlignment="1">
      <alignment vertical="center"/>
    </xf>
    <xf numFmtId="49" fontId="37" fillId="6" borderId="25" xfId="0" applyNumberFormat="1" applyFont="1" applyFill="1" applyBorder="1" applyAlignment="1">
      <alignment horizontal="center" vertical="center"/>
    </xf>
    <xf numFmtId="49" fontId="37" fillId="6" borderId="28" xfId="0" applyNumberFormat="1" applyFont="1" applyFill="1" applyBorder="1" applyAlignment="1">
      <alignment horizontal="center" vertical="center"/>
    </xf>
    <xf numFmtId="0" fontId="12" fillId="6" borderId="28" xfId="0" applyFont="1" applyFill="1" applyBorder="1" applyAlignment="1">
      <alignment vertical="center"/>
    </xf>
    <xf numFmtId="49" fontId="12" fillId="6" borderId="25" xfId="0" applyNumberFormat="1" applyFont="1" applyFill="1" applyBorder="1" applyAlignment="1">
      <alignment vertical="center"/>
    </xf>
    <xf numFmtId="0" fontId="0" fillId="2" borderId="23" xfId="0" applyFill="1" applyBorder="1"/>
    <xf numFmtId="0" fontId="0" fillId="6" borderId="27" xfId="0" applyFill="1" applyBorder="1"/>
    <xf numFmtId="0" fontId="4" fillId="6" borderId="0" xfId="0" applyFont="1" applyFill="1"/>
    <xf numFmtId="0" fontId="79" fillId="2" borderId="0" xfId="0" applyFont="1" applyFill="1" applyAlignment="1">
      <alignment horizontal="center" shrinkToFit="1"/>
    </xf>
    <xf numFmtId="0" fontId="80" fillId="9" borderId="0" xfId="0" applyFont="1" applyFill="1"/>
    <xf numFmtId="0" fontId="80" fillId="6" borderId="0" xfId="0" applyFont="1" applyFill="1"/>
    <xf numFmtId="0" fontId="76" fillId="6" borderId="7" xfId="0" applyFont="1" applyFill="1" applyBorder="1" applyAlignment="1">
      <alignment horizontal="center" vertical="center" shrinkToFit="1"/>
    </xf>
    <xf numFmtId="0" fontId="76" fillId="6" borderId="0" xfId="0" applyFont="1" applyFill="1" applyAlignment="1">
      <alignment shrinkToFit="1"/>
    </xf>
    <xf numFmtId="0" fontId="0" fillId="6" borderId="5" xfId="0" applyFill="1" applyBorder="1" applyAlignment="1">
      <alignment horizontal="center" vertical="center"/>
    </xf>
    <xf numFmtId="0" fontId="71" fillId="6" borderId="0" xfId="0" applyFont="1" applyFill="1" applyAlignment="1">
      <alignment horizontal="center"/>
    </xf>
    <xf numFmtId="0" fontId="0" fillId="6" borderId="5" xfId="0" applyFill="1" applyBorder="1"/>
    <xf numFmtId="0" fontId="71" fillId="9" borderId="5" xfId="0" applyFont="1" applyFill="1" applyBorder="1" applyAlignment="1">
      <alignment horizontal="center" vertical="center"/>
    </xf>
    <xf numFmtId="0" fontId="76" fillId="6" borderId="0" xfId="0" applyFont="1" applyFill="1" applyAlignment="1">
      <alignment horizontal="center" vertical="center"/>
    </xf>
    <xf numFmtId="0" fontId="71" fillId="6" borderId="0" xfId="0" applyFont="1" applyFill="1" applyAlignment="1">
      <alignment horizontal="center" vertical="center"/>
    </xf>
    <xf numFmtId="49" fontId="23" fillId="3" borderId="0" xfId="0" applyNumberFormat="1" applyFont="1" applyFill="1"/>
    <xf numFmtId="0" fontId="0" fillId="3" borderId="0" xfId="0" applyFill="1" applyAlignment="1">
      <alignment horizontal="center"/>
    </xf>
    <xf numFmtId="49" fontId="23" fillId="4" borderId="0" xfId="0" applyNumberFormat="1" applyFont="1" applyFill="1"/>
    <xf numFmtId="0" fontId="0" fillId="4" borderId="0" xfId="0" applyFill="1" applyAlignment="1">
      <alignment horizontal="center"/>
    </xf>
    <xf numFmtId="49" fontId="23" fillId="10" borderId="0" xfId="0" applyNumberFormat="1" applyFont="1" applyFill="1"/>
    <xf numFmtId="0" fontId="0" fillId="10" borderId="0" xfId="0" applyFill="1" applyAlignment="1">
      <alignment horizontal="center"/>
    </xf>
    <xf numFmtId="0" fontId="71" fillId="9" borderId="0" xfId="0" applyFont="1" applyFill="1" applyAlignment="1">
      <alignment horizontal="center"/>
    </xf>
    <xf numFmtId="0" fontId="81" fillId="6" borderId="0" xfId="0" applyFont="1" applyFill="1" applyAlignment="1">
      <alignment horizontal="center"/>
    </xf>
    <xf numFmtId="0" fontId="81" fillId="9" borderId="0" xfId="0" applyFont="1" applyFill="1" applyAlignment="1">
      <alignment horizontal="center"/>
    </xf>
    <xf numFmtId="0" fontId="6" fillId="2" borderId="0" xfId="1" applyFill="1" applyBorder="1"/>
    <xf numFmtId="0" fontId="0" fillId="3" borderId="0" xfId="0" applyFill="1"/>
    <xf numFmtId="49" fontId="0" fillId="3" borderId="0" xfId="0" applyNumberFormat="1" applyFill="1"/>
    <xf numFmtId="0" fontId="0" fillId="11" borderId="34" xfId="0" applyFill="1" applyBorder="1" applyAlignment="1">
      <alignment horizontal="center"/>
    </xf>
    <xf numFmtId="0" fontId="0" fillId="0" borderId="6" xfId="0" applyBorder="1"/>
    <xf numFmtId="49" fontId="22" fillId="4" borderId="5" xfId="0" applyNumberFormat="1" applyFont="1" applyFill="1" applyBorder="1" applyAlignment="1">
      <alignment horizontal="left" vertical="center"/>
    </xf>
    <xf numFmtId="0" fontId="0" fillId="12" borderId="0" xfId="0" applyFill="1"/>
    <xf numFmtId="0" fontId="82" fillId="13" borderId="0" xfId="0" applyFont="1" applyFill="1" applyAlignment="1">
      <alignment horizontal="center" vertical="center"/>
    </xf>
    <xf numFmtId="0" fontId="0" fillId="9" borderId="7" xfId="0" applyFill="1" applyBorder="1" applyAlignment="1">
      <alignment horizontal="center"/>
    </xf>
    <xf numFmtId="0" fontId="83" fillId="6" borderId="7" xfId="0" applyFont="1" applyFill="1" applyBorder="1" applyAlignment="1">
      <alignment horizontal="center"/>
    </xf>
    <xf numFmtId="0" fontId="83" fillId="6" borderId="0" xfId="0" applyFont="1" applyFill="1" applyAlignment="1">
      <alignment horizontal="center"/>
    </xf>
    <xf numFmtId="0" fontId="4" fillId="3" borderId="0" xfId="0" applyFont="1" applyFill="1"/>
    <xf numFmtId="0" fontId="4" fillId="3" borderId="0" xfId="0" applyFont="1" applyFill="1" applyAlignment="1">
      <alignment horizontal="center"/>
    </xf>
    <xf numFmtId="0" fontId="4" fillId="6" borderId="0" xfId="0" applyFont="1" applyFill="1" applyAlignment="1">
      <alignment horizontal="center" vertical="center"/>
    </xf>
    <xf numFmtId="0" fontId="4" fillId="6" borderId="0" xfId="0" applyFont="1" applyFill="1" applyAlignment="1">
      <alignment vertical="center"/>
    </xf>
    <xf numFmtId="0" fontId="84" fillId="6" borderId="0" xfId="0" applyFont="1" applyFill="1" applyAlignment="1">
      <alignment vertical="center"/>
    </xf>
    <xf numFmtId="0" fontId="85" fillId="6" borderId="0" xfId="0" applyFont="1" applyFill="1"/>
    <xf numFmtId="49" fontId="71" fillId="2" borderId="0" xfId="0" applyNumberFormat="1" applyFont="1" applyFill="1" applyAlignment="1">
      <alignment horizontal="center" vertical="center"/>
    </xf>
    <xf numFmtId="49" fontId="15" fillId="4" borderId="24" xfId="0" applyNumberFormat="1" applyFont="1" applyFill="1" applyBorder="1" applyAlignment="1">
      <alignment vertical="center"/>
    </xf>
    <xf numFmtId="0" fontId="65" fillId="0" borderId="2" xfId="0" applyFont="1" applyBorder="1" applyAlignment="1">
      <alignment vertical="center" shrinkToFit="1"/>
    </xf>
    <xf numFmtId="0" fontId="23" fillId="0" borderId="36" xfId="0" applyFont="1" applyBorder="1" applyAlignment="1">
      <alignment horizontal="center" vertical="center"/>
    </xf>
    <xf numFmtId="49" fontId="12" fillId="2" borderId="1" xfId="0" applyNumberFormat="1" applyFont="1" applyFill="1" applyBorder="1" applyAlignment="1">
      <alignment horizontal="center" wrapText="1"/>
    </xf>
    <xf numFmtId="49" fontId="23" fillId="0" borderId="6" xfId="0" applyNumberFormat="1" applyFont="1" applyBorder="1" applyAlignment="1">
      <alignment horizontal="left"/>
    </xf>
    <xf numFmtId="0" fontId="23" fillId="0" borderId="37" xfId="0" applyFont="1" applyBorder="1" applyAlignment="1">
      <alignment horizontal="center" vertical="center"/>
    </xf>
    <xf numFmtId="0" fontId="23" fillId="0" borderId="23" xfId="0" applyFont="1" applyBorder="1" applyAlignment="1">
      <alignment horizontal="center" vertical="center"/>
    </xf>
    <xf numFmtId="0" fontId="23" fillId="5" borderId="23" xfId="0" applyFont="1" applyFill="1" applyBorder="1" applyAlignment="1">
      <alignment horizontal="center" vertical="center"/>
    </xf>
    <xf numFmtId="0" fontId="23" fillId="0" borderId="7" xfId="0" applyFont="1" applyBorder="1" applyAlignment="1">
      <alignment horizontal="center" vertical="center"/>
    </xf>
    <xf numFmtId="0" fontId="89" fillId="0" borderId="0" xfId="0" applyFont="1" applyAlignment="1">
      <alignment horizontal="right" vertical="center"/>
    </xf>
    <xf numFmtId="0" fontId="77" fillId="6" borderId="7" xfId="0" applyFont="1" applyFill="1" applyBorder="1" applyAlignment="1">
      <alignment horizontal="center" vertical="center"/>
    </xf>
    <xf numFmtId="0" fontId="77" fillId="6" borderId="0" xfId="0" applyFont="1" applyFill="1" applyAlignment="1">
      <alignment horizontal="center" vertical="center"/>
    </xf>
    <xf numFmtId="0" fontId="73" fillId="6" borderId="0" xfId="0" applyFont="1" applyFill="1" applyAlignment="1">
      <alignment vertical="center"/>
    </xf>
    <xf numFmtId="0" fontId="74" fillId="6" borderId="0" xfId="0" applyFont="1" applyFill="1" applyAlignment="1">
      <alignment vertical="center"/>
    </xf>
    <xf numFmtId="49" fontId="65" fillId="0" borderId="2" xfId="0" applyNumberFormat="1" applyFont="1" applyBorder="1" applyAlignment="1">
      <alignment vertical="center" shrinkToFit="1"/>
    </xf>
    <xf numFmtId="49" fontId="0" fillId="0" borderId="0" xfId="0" applyNumberFormat="1" applyAlignment="1">
      <alignment horizontal="center"/>
    </xf>
    <xf numFmtId="1" fontId="18" fillId="0" borderId="0" xfId="0" applyNumberFormat="1" applyFont="1" applyAlignment="1">
      <alignment horizontal="left"/>
    </xf>
    <xf numFmtId="1" fontId="23" fillId="0" borderId="6" xfId="0" applyNumberFormat="1" applyFont="1" applyBorder="1" applyAlignment="1">
      <alignment horizontal="left"/>
    </xf>
    <xf numFmtId="1" fontId="65" fillId="0" borderId="2" xfId="0" applyNumberFormat="1" applyFont="1" applyBorder="1" applyAlignment="1">
      <alignment vertical="center" shrinkToFit="1"/>
    </xf>
    <xf numFmtId="1" fontId="86" fillId="2" borderId="18" xfId="0" applyNumberFormat="1" applyFont="1" applyFill="1" applyBorder="1" applyAlignment="1">
      <alignment horizontal="right" vertical="center"/>
    </xf>
    <xf numFmtId="1" fontId="22" fillId="0" borderId="6" xfId="0" applyNumberFormat="1" applyFont="1" applyBorder="1" applyAlignment="1">
      <alignment horizontal="right" vertical="center"/>
    </xf>
    <xf numFmtId="1" fontId="12" fillId="2" borderId="1" xfId="0" applyNumberFormat="1" applyFont="1" applyFill="1" applyBorder="1" applyAlignment="1">
      <alignment horizontal="center" wrapText="1"/>
    </xf>
    <xf numFmtId="1" fontId="23" fillId="0" borderId="36" xfId="0" applyNumberFormat="1" applyFont="1" applyBorder="1" applyAlignment="1">
      <alignment horizontal="center" vertical="center"/>
    </xf>
    <xf numFmtId="1" fontId="0" fillId="0" borderId="0" xfId="0" applyNumberFormat="1" applyAlignment="1">
      <alignment horizontal="center"/>
    </xf>
    <xf numFmtId="0" fontId="89" fillId="6" borderId="0" xfId="0" applyFont="1" applyFill="1" applyAlignment="1">
      <alignment horizontal="right" vertical="center"/>
    </xf>
    <xf numFmtId="0" fontId="23" fillId="0" borderId="38" xfId="0" applyFont="1" applyBorder="1" applyAlignment="1">
      <alignment horizontal="center" vertical="center"/>
    </xf>
    <xf numFmtId="49" fontId="67" fillId="15" borderId="1" xfId="0" applyNumberFormat="1" applyFont="1" applyFill="1" applyBorder="1" applyAlignment="1">
      <alignment vertical="center" shrinkToFit="1"/>
    </xf>
    <xf numFmtId="0" fontId="0" fillId="16" borderId="18" xfId="0" applyFill="1" applyBorder="1" applyAlignment="1">
      <alignment vertical="center"/>
    </xf>
    <xf numFmtId="0" fontId="40" fillId="15" borderId="13" xfId="0" applyFont="1" applyFill="1" applyBorder="1" applyAlignment="1">
      <alignment horizontal="right" vertical="center"/>
    </xf>
    <xf numFmtId="0" fontId="0" fillId="0" borderId="25" xfId="0" applyBorder="1"/>
    <xf numFmtId="0" fontId="0" fillId="2" borderId="24" xfId="0" applyFill="1" applyBorder="1"/>
    <xf numFmtId="0" fontId="76" fillId="3" borderId="0" xfId="0" applyFont="1" applyFill="1" applyAlignment="1">
      <alignment horizontal="center"/>
    </xf>
    <xf numFmtId="0" fontId="76" fillId="4" borderId="0" xfId="0" applyFont="1" applyFill="1" applyAlignment="1">
      <alignment horizontal="center"/>
    </xf>
    <xf numFmtId="0" fontId="76" fillId="10" borderId="0" xfId="0" applyFont="1" applyFill="1" applyAlignment="1">
      <alignment horizontal="center"/>
    </xf>
    <xf numFmtId="0" fontId="48" fillId="15" borderId="0" xfId="0" applyFont="1" applyFill="1" applyAlignment="1">
      <alignment vertical="center"/>
    </xf>
    <xf numFmtId="49" fontId="57" fillId="15" borderId="0" xfId="0" applyNumberFormat="1" applyFont="1" applyFill="1" applyAlignment="1">
      <alignment vertical="center"/>
    </xf>
    <xf numFmtId="49" fontId="27" fillId="16" borderId="0" xfId="0" applyNumberFormat="1" applyFont="1" applyFill="1" applyAlignment="1">
      <alignment horizontal="right" vertical="center"/>
    </xf>
    <xf numFmtId="1" fontId="23" fillId="0" borderId="16" xfId="0" applyNumberFormat="1" applyFont="1" applyBorder="1" applyAlignment="1">
      <alignment horizontal="center" vertical="center"/>
    </xf>
    <xf numFmtId="49" fontId="14" fillId="4" borderId="22" xfId="0" applyNumberFormat="1" applyFont="1" applyFill="1" applyBorder="1" applyAlignment="1">
      <alignment vertical="center"/>
    </xf>
    <xf numFmtId="49" fontId="87" fillId="2" borderId="0" xfId="0" applyNumberFormat="1" applyFont="1" applyFill="1" applyAlignment="1">
      <alignment horizontal="right" vertical="center"/>
    </xf>
    <xf numFmtId="0" fontId="87" fillId="0" borderId="0" xfId="0" applyFont="1" applyAlignment="1">
      <alignment vertical="center"/>
    </xf>
    <xf numFmtId="0" fontId="87" fillId="2" borderId="0" xfId="0" applyFont="1" applyFill="1" applyAlignment="1">
      <alignment horizontal="right" vertical="center"/>
    </xf>
    <xf numFmtId="0" fontId="87" fillId="2" borderId="0" xfId="0" applyFont="1" applyFill="1" applyAlignment="1">
      <alignment horizontal="center" vertical="center"/>
    </xf>
    <xf numFmtId="0" fontId="87" fillId="2" borderId="0" xfId="0" applyFont="1" applyFill="1" applyAlignment="1">
      <alignment horizontal="left" vertical="center"/>
    </xf>
    <xf numFmtId="0" fontId="87" fillId="2" borderId="0" xfId="0" applyFont="1" applyFill="1" applyAlignment="1">
      <alignment vertical="center"/>
    </xf>
    <xf numFmtId="0" fontId="88" fillId="2" borderId="0" xfId="0" applyFont="1" applyFill="1" applyAlignment="1">
      <alignment horizontal="center" vertical="center"/>
    </xf>
    <xf numFmtId="0" fontId="88" fillId="2" borderId="0" xfId="0" applyFont="1" applyFill="1" applyAlignment="1">
      <alignment vertical="center"/>
    </xf>
    <xf numFmtId="0" fontId="87" fillId="6" borderId="0" xfId="0" applyFont="1" applyFill="1" applyAlignment="1">
      <alignment vertical="center"/>
    </xf>
    <xf numFmtId="0" fontId="87" fillId="3" borderId="0" xfId="0" applyFont="1" applyFill="1"/>
    <xf numFmtId="0" fontId="87" fillId="3" borderId="0" xfId="0" applyFont="1" applyFill="1" applyAlignment="1">
      <alignment horizontal="center"/>
    </xf>
    <xf numFmtId="0" fontId="87" fillId="6" borderId="0" xfId="0" applyFont="1" applyFill="1"/>
    <xf numFmtId="0" fontId="87" fillId="0" borderId="0" xfId="0" applyFont="1"/>
    <xf numFmtId="49" fontId="88" fillId="2" borderId="0" xfId="0" applyNumberFormat="1" applyFont="1" applyFill="1" applyAlignment="1">
      <alignment vertical="center"/>
    </xf>
    <xf numFmtId="0" fontId="45" fillId="6" borderId="7" xfId="0" applyFont="1" applyFill="1" applyBorder="1" applyAlignment="1">
      <alignment vertical="center"/>
    </xf>
    <xf numFmtId="0" fontId="4" fillId="9" borderId="7" xfId="0" applyFont="1" applyFill="1" applyBorder="1" applyAlignment="1">
      <alignment horizontal="center"/>
    </xf>
    <xf numFmtId="0" fontId="92" fillId="0" borderId="0" xfId="0" applyFont="1"/>
    <xf numFmtId="0" fontId="3" fillId="0" borderId="0" xfId="0" applyFont="1"/>
    <xf numFmtId="0" fontId="56" fillId="6" borderId="7" xfId="0" applyFont="1" applyFill="1" applyBorder="1" applyAlignment="1">
      <alignment vertical="center"/>
    </xf>
    <xf numFmtId="0" fontId="93" fillId="0" borderId="0" xfId="0" applyFont="1"/>
    <xf numFmtId="0" fontId="45" fillId="0" borderId="7" xfId="0" applyFont="1" applyBorder="1" applyAlignment="1">
      <alignment vertical="center"/>
    </xf>
    <xf numFmtId="0" fontId="95" fillId="0" borderId="0" xfId="3" applyFont="1" applyAlignment="1">
      <alignment wrapText="1"/>
    </xf>
    <xf numFmtId="0" fontId="94" fillId="0" borderId="0" xfId="3"/>
    <xf numFmtId="0" fontId="34" fillId="9" borderId="5" xfId="0" applyFont="1" applyFill="1" applyBorder="1" applyAlignment="1">
      <alignment horizontal="center" vertical="center"/>
    </xf>
    <xf numFmtId="0" fontId="4" fillId="6" borderId="0" xfId="0" applyFont="1" applyFill="1" applyAlignment="1">
      <alignment horizontal="center"/>
    </xf>
    <xf numFmtId="49" fontId="47" fillId="0" borderId="0" xfId="5" applyNumberFormat="1" applyFont="1" applyAlignment="1">
      <alignment vertical="center"/>
    </xf>
    <xf numFmtId="49" fontId="42" fillId="0" borderId="0" xfId="0" applyNumberFormat="1" applyFont="1" applyAlignment="1">
      <alignment horizontal="right" vertical="center"/>
    </xf>
    <xf numFmtId="49" fontId="52" fillId="8" borderId="15" xfId="0" applyNumberFormat="1" applyFont="1" applyFill="1" applyBorder="1" applyAlignment="1">
      <alignment horizontal="right" vertical="center"/>
    </xf>
    <xf numFmtId="49" fontId="0" fillId="6" borderId="0" xfId="0" applyNumberFormat="1" applyFill="1"/>
    <xf numFmtId="49" fontId="0" fillId="6" borderId="0" xfId="0" applyNumberFormat="1" applyFill="1" applyAlignment="1">
      <alignment horizontal="center"/>
    </xf>
    <xf numFmtId="49" fontId="0" fillId="6" borderId="7" xfId="0" applyNumberFormat="1" applyFill="1" applyBorder="1"/>
    <xf numFmtId="49" fontId="4" fillId="6" borderId="0" xfId="0" applyNumberFormat="1" applyFont="1" applyFill="1"/>
    <xf numFmtId="49" fontId="4" fillId="6" borderId="7" xfId="0" applyNumberFormat="1" applyFont="1" applyFill="1" applyBorder="1"/>
    <xf numFmtId="49" fontId="49" fillId="6" borderId="15" xfId="0" applyNumberFormat="1" applyFont="1" applyFill="1" applyBorder="1" applyAlignment="1">
      <alignment vertical="center"/>
    </xf>
    <xf numFmtId="49" fontId="49" fillId="6" borderId="7" xfId="0" applyNumberFormat="1" applyFont="1" applyFill="1" applyBorder="1" applyAlignment="1">
      <alignment vertical="center"/>
    </xf>
    <xf numFmtId="49" fontId="49" fillId="6" borderId="16" xfId="0" applyNumberFormat="1" applyFont="1" applyFill="1" applyBorder="1" applyAlignment="1">
      <alignment vertical="center"/>
    </xf>
    <xf numFmtId="49" fontId="69" fillId="6" borderId="0" xfId="0" applyNumberFormat="1" applyFont="1" applyFill="1" applyAlignment="1">
      <alignment horizontal="right" vertical="center"/>
    </xf>
    <xf numFmtId="49" fontId="61" fillId="0" borderId="0" xfId="0" applyNumberFormat="1" applyFont="1" applyAlignment="1">
      <alignment vertical="center"/>
    </xf>
    <xf numFmtId="49" fontId="47" fillId="0" borderId="16" xfId="0" applyNumberFormat="1" applyFont="1" applyBorder="1" applyAlignment="1">
      <alignment horizontal="right" vertical="center"/>
    </xf>
    <xf numFmtId="49" fontId="52" fillId="8" borderId="0" xfId="0" applyNumberFormat="1" applyFont="1" applyFill="1" applyAlignment="1">
      <alignment horizontal="right" vertical="center"/>
    </xf>
    <xf numFmtId="49" fontId="2" fillId="0" borderId="0" xfId="0" applyNumberFormat="1" applyFont="1"/>
    <xf numFmtId="49" fontId="47" fillId="6" borderId="15" xfId="0" applyNumberFormat="1" applyFont="1" applyFill="1" applyBorder="1" applyAlignment="1">
      <alignment horizontal="left" vertical="center"/>
    </xf>
    <xf numFmtId="49" fontId="89" fillId="6" borderId="0" xfId="0" applyNumberFormat="1" applyFont="1" applyFill="1" applyAlignment="1">
      <alignment horizontal="right" vertical="center"/>
    </xf>
    <xf numFmtId="49" fontId="0" fillId="6" borderId="0" xfId="0" applyNumberFormat="1" applyFill="1" applyAlignment="1">
      <alignment horizontal="right" vertical="center" shrinkToFit="1"/>
    </xf>
    <xf numFmtId="49" fontId="0" fillId="6" borderId="0" xfId="0" applyNumberFormat="1" applyFill="1" applyAlignment="1">
      <alignment horizontal="center" vertical="center"/>
    </xf>
    <xf numFmtId="0" fontId="12" fillId="6" borderId="0" xfId="0" applyFont="1" applyFill="1" applyAlignment="1">
      <alignment horizontal="left" vertical="center"/>
    </xf>
    <xf numFmtId="0" fontId="0" fillId="0" borderId="5" xfId="0" applyBorder="1" applyAlignment="1">
      <alignment horizontal="right" vertical="center" shrinkToFit="1"/>
    </xf>
    <xf numFmtId="0" fontId="0" fillId="14" borderId="5" xfId="0" applyFill="1" applyBorder="1" applyAlignment="1">
      <alignment horizontal="center" vertical="center"/>
    </xf>
    <xf numFmtId="0" fontId="0" fillId="0" borderId="5" xfId="0" applyBorder="1" applyAlignment="1">
      <alignment horizontal="center" vertical="center"/>
    </xf>
    <xf numFmtId="0" fontId="12" fillId="6" borderId="27" xfId="0" applyFont="1" applyFill="1" applyBorder="1" applyAlignment="1">
      <alignment horizontal="left" vertical="center"/>
    </xf>
    <xf numFmtId="0" fontId="0" fillId="0" borderId="5" xfId="0" applyBorder="1" applyAlignment="1">
      <alignment horizontal="center" vertical="center" shrinkToFit="1"/>
    </xf>
    <xf numFmtId="49" fontId="15" fillId="6" borderId="0" xfId="0" applyNumberFormat="1" applyFont="1" applyFill="1" applyAlignment="1">
      <alignment vertical="top" shrinkToFit="1"/>
    </xf>
    <xf numFmtId="14" fontId="21" fillId="6" borderId="6" xfId="0" applyNumberFormat="1" applyFont="1" applyFill="1" applyBorder="1" applyAlignment="1">
      <alignment horizontal="left" vertical="center"/>
    </xf>
    <xf numFmtId="0" fontId="0" fillId="2" borderId="5" xfId="0" applyFill="1" applyBorder="1" applyAlignment="1">
      <alignment vertical="center"/>
    </xf>
    <xf numFmtId="0" fontId="4" fillId="6" borderId="7" xfId="0" applyFont="1" applyFill="1" applyBorder="1" applyAlignment="1">
      <alignment horizontal="center"/>
    </xf>
    <xf numFmtId="0" fontId="0" fillId="6" borderId="7" xfId="0" applyFill="1" applyBorder="1" applyAlignment="1">
      <alignment horizontal="center"/>
    </xf>
    <xf numFmtId="20" fontId="0" fillId="0" borderId="5" xfId="0" applyNumberFormat="1" applyBorder="1" applyAlignment="1">
      <alignment horizontal="center" vertical="center"/>
    </xf>
    <xf numFmtId="0" fontId="4" fillId="0" borderId="5" xfId="0" applyFont="1" applyBorder="1" applyAlignment="1">
      <alignment horizontal="center" vertical="center"/>
    </xf>
    <xf numFmtId="49" fontId="4" fillId="0" borderId="5" xfId="0" applyNumberFormat="1" applyFont="1" applyBorder="1" applyAlignment="1">
      <alignment horizontal="center" vertical="center"/>
    </xf>
    <xf numFmtId="49" fontId="0" fillId="0" borderId="5" xfId="0" applyNumberFormat="1" applyBorder="1" applyAlignment="1">
      <alignment horizontal="center" vertical="center"/>
    </xf>
    <xf numFmtId="49" fontId="0" fillId="0" borderId="5" xfId="0" applyNumberFormat="1" applyBorder="1" applyAlignment="1">
      <alignment horizontal="center" vertical="center" shrinkToFit="1"/>
    </xf>
    <xf numFmtId="0" fontId="4" fillId="6" borderId="7" xfId="0" applyFont="1" applyFill="1" applyBorder="1" applyAlignment="1">
      <alignment vertical="center" shrinkToFit="1"/>
    </xf>
    <xf numFmtId="0" fontId="76" fillId="6" borderId="7" xfId="0" applyFont="1" applyFill="1" applyBorder="1" applyAlignment="1">
      <alignment vertical="center" shrinkToFit="1"/>
    </xf>
    <xf numFmtId="0" fontId="4" fillId="0" borderId="5" xfId="0" applyFont="1" applyBorder="1" applyAlignment="1">
      <alignment horizontal="center" vertical="center" shrinkToFit="1"/>
    </xf>
    <xf numFmtId="20" fontId="4" fillId="0" borderId="5" xfId="0" applyNumberFormat="1" applyFont="1" applyBorder="1" applyAlignment="1">
      <alignment horizontal="center" vertical="center"/>
    </xf>
    <xf numFmtId="20" fontId="4" fillId="0" borderId="5" xfId="0" applyNumberFormat="1" applyFont="1" applyBorder="1" applyAlignment="1">
      <alignment horizontal="center" vertical="center" shrinkToFit="1"/>
    </xf>
    <xf numFmtId="49" fontId="4" fillId="0" borderId="5" xfId="0" applyNumberFormat="1" applyFont="1" applyBorder="1" applyAlignment="1">
      <alignment horizontal="center" vertical="center" shrinkToFit="1"/>
    </xf>
    <xf numFmtId="14" fontId="21" fillId="0" borderId="6" xfId="0" applyNumberFormat="1" applyFont="1" applyBorder="1" applyAlignment="1">
      <alignment horizontal="left" vertical="center"/>
    </xf>
    <xf numFmtId="49" fontId="48" fillId="2" borderId="0" xfId="0" applyNumberFormat="1" applyFont="1" applyFill="1" applyAlignment="1">
      <alignment horizontal="center" vertical="center"/>
    </xf>
    <xf numFmtId="49" fontId="48" fillId="2" borderId="15" xfId="0" applyNumberFormat="1" applyFont="1" applyFill="1" applyBorder="1" applyAlignment="1">
      <alignment horizontal="center" vertical="center"/>
    </xf>
    <xf numFmtId="49" fontId="0" fillId="14" borderId="5" xfId="0" applyNumberFormat="1" applyFill="1" applyBorder="1" applyAlignment="1">
      <alignment horizontal="center" vertical="center"/>
    </xf>
    <xf numFmtId="49" fontId="0" fillId="0" borderId="5" xfId="0" applyNumberFormat="1" applyBorder="1" applyAlignment="1">
      <alignment horizontal="right" vertical="center" shrinkToFit="1"/>
    </xf>
    <xf numFmtId="49" fontId="0" fillId="2" borderId="5" xfId="0" applyNumberFormat="1" applyFill="1" applyBorder="1" applyAlignment="1">
      <alignment vertical="center"/>
    </xf>
    <xf numFmtId="49" fontId="4" fillId="6" borderId="7" xfId="0" applyNumberFormat="1" applyFont="1" applyFill="1" applyBorder="1" applyAlignment="1">
      <alignment horizontal="center"/>
    </xf>
    <xf numFmtId="49" fontId="0" fillId="6" borderId="7" xfId="0" applyNumberFormat="1" applyFill="1" applyBorder="1" applyAlignment="1">
      <alignment horizontal="center"/>
    </xf>
    <xf numFmtId="49" fontId="15" fillId="6" borderId="0" xfId="6" applyNumberFormat="1" applyFont="1" applyFill="1" applyAlignment="1">
      <alignment vertical="top" shrinkToFit="1"/>
    </xf>
    <xf numFmtId="49" fontId="8" fillId="6" borderId="0" xfId="6" applyNumberFormat="1" applyFont="1" applyFill="1" applyAlignment="1">
      <alignment vertical="top"/>
    </xf>
    <xf numFmtId="49" fontId="38" fillId="6" borderId="0" xfId="6" applyNumberFormat="1" applyFont="1" applyFill="1" applyAlignment="1">
      <alignment horizontal="center"/>
    </xf>
    <xf numFmtId="49" fontId="64" fillId="6" borderId="0" xfId="6" applyNumberFormat="1" applyFont="1" applyFill="1" applyAlignment="1">
      <alignment vertical="top"/>
    </xf>
    <xf numFmtId="49" fontId="32" fillId="6" borderId="0" xfId="6" applyNumberFormat="1" applyFont="1" applyFill="1" applyAlignment="1">
      <alignment vertical="top"/>
    </xf>
    <xf numFmtId="0" fontId="4" fillId="0" borderId="0" xfId="6"/>
    <xf numFmtId="49" fontId="38" fillId="6" borderId="0" xfId="6" applyNumberFormat="1" applyFont="1" applyFill="1" applyAlignment="1">
      <alignment horizontal="left"/>
    </xf>
    <xf numFmtId="49" fontId="18" fillId="6" borderId="0" xfId="6" applyNumberFormat="1" applyFont="1" applyFill="1" applyAlignment="1">
      <alignment horizontal="left"/>
    </xf>
    <xf numFmtId="49" fontId="32" fillId="0" borderId="0" xfId="6" applyNumberFormat="1" applyFont="1" applyAlignment="1">
      <alignment vertical="top"/>
    </xf>
    <xf numFmtId="49" fontId="8" fillId="0" borderId="0" xfId="6" applyNumberFormat="1" applyFont="1" applyAlignment="1">
      <alignment vertical="top"/>
    </xf>
    <xf numFmtId="0" fontId="82" fillId="13" borderId="0" xfId="6" applyFont="1" applyFill="1" applyAlignment="1">
      <alignment horizontal="center" vertical="center"/>
    </xf>
    <xf numFmtId="0" fontId="33" fillId="6" borderId="0" xfId="6" applyFont="1" applyFill="1"/>
    <xf numFmtId="49" fontId="17" fillId="6" borderId="0" xfId="6" applyNumberFormat="1" applyFont="1" applyFill="1" applyAlignment="1">
      <alignment horizontal="left"/>
    </xf>
    <xf numFmtId="49" fontId="33" fillId="6" borderId="0" xfId="6" applyNumberFormat="1" applyFont="1" applyFill="1"/>
    <xf numFmtId="49" fontId="23" fillId="6" borderId="0" xfId="6" applyNumberFormat="1" applyFont="1" applyFill="1"/>
    <xf numFmtId="49" fontId="19" fillId="6" borderId="0" xfId="6" applyNumberFormat="1" applyFont="1" applyFill="1"/>
    <xf numFmtId="49" fontId="19" fillId="0" borderId="0" xfId="6" applyNumberFormat="1" applyFont="1"/>
    <xf numFmtId="49" fontId="23" fillId="0" borderId="0" xfId="6" applyNumberFormat="1" applyFont="1"/>
    <xf numFmtId="49" fontId="4" fillId="3" borderId="0" xfId="6" applyNumberFormat="1" applyFill="1"/>
    <xf numFmtId="0" fontId="4" fillId="3" borderId="0" xfId="6" applyFill="1"/>
    <xf numFmtId="0" fontId="4" fillId="3" borderId="0" xfId="6" applyFill="1" applyAlignment="1">
      <alignment horizontal="center"/>
    </xf>
    <xf numFmtId="49" fontId="27" fillId="2" borderId="0" xfId="6" applyNumberFormat="1" applyFont="1" applyFill="1" applyAlignment="1">
      <alignment vertical="center"/>
    </xf>
    <xf numFmtId="49" fontId="36" fillId="2" borderId="0" xfId="6" applyNumberFormat="1" applyFont="1" applyFill="1" applyAlignment="1">
      <alignment vertical="center"/>
    </xf>
    <xf numFmtId="49" fontId="28" fillId="2" borderId="0" xfId="6" applyNumberFormat="1" applyFont="1" applyFill="1" applyAlignment="1">
      <alignment horizontal="right" vertical="center"/>
    </xf>
    <xf numFmtId="49" fontId="36" fillId="0" borderId="0" xfId="6" applyNumberFormat="1" applyFont="1" applyAlignment="1">
      <alignment vertical="center"/>
    </xf>
    <xf numFmtId="49" fontId="27" fillId="0" borderId="0" xfId="6" applyNumberFormat="1" applyFont="1" applyAlignment="1">
      <alignment vertical="center"/>
    </xf>
    <xf numFmtId="49" fontId="23" fillId="3" borderId="0" xfId="6" applyNumberFormat="1" applyFont="1" applyFill="1"/>
    <xf numFmtId="14" fontId="21" fillId="6" borderId="6" xfId="6" applyNumberFormat="1" applyFont="1" applyFill="1" applyBorder="1" applyAlignment="1">
      <alignment horizontal="left" vertical="center"/>
    </xf>
    <xf numFmtId="14" fontId="21" fillId="6" borderId="6" xfId="6" applyNumberFormat="1" applyFont="1" applyFill="1" applyBorder="1" applyAlignment="1">
      <alignment horizontal="left" vertical="center"/>
    </xf>
    <xf numFmtId="49" fontId="21" fillId="6" borderId="6" xfId="6" applyNumberFormat="1" applyFont="1" applyFill="1" applyBorder="1" applyAlignment="1">
      <alignment vertical="center"/>
    </xf>
    <xf numFmtId="49" fontId="21" fillId="6" borderId="6" xfId="7" applyNumberFormat="1" applyFont="1" applyFill="1" applyBorder="1" applyAlignment="1" applyProtection="1">
      <alignment vertical="center"/>
      <protection locked="0"/>
    </xf>
    <xf numFmtId="49" fontId="43" fillId="6" borderId="6" xfId="6" applyNumberFormat="1" applyFont="1" applyFill="1" applyBorder="1" applyAlignment="1">
      <alignment vertical="center"/>
    </xf>
    <xf numFmtId="49" fontId="22" fillId="6" borderId="6" xfId="6" applyNumberFormat="1" applyFont="1" applyFill="1" applyBorder="1" applyAlignment="1">
      <alignment horizontal="right" vertical="center"/>
    </xf>
    <xf numFmtId="49" fontId="43" fillId="0" borderId="0" xfId="6" applyNumberFormat="1" applyFont="1" applyAlignment="1">
      <alignment vertical="center"/>
    </xf>
    <xf numFmtId="49" fontId="21" fillId="0" borderId="0" xfId="6" applyNumberFormat="1" applyFont="1" applyAlignment="1">
      <alignment vertical="center"/>
    </xf>
    <xf numFmtId="49" fontId="23" fillId="4" borderId="0" xfId="6" applyNumberFormat="1" applyFont="1" applyFill="1"/>
    <xf numFmtId="0" fontId="4" fillId="4" borderId="0" xfId="6" applyFill="1" applyAlignment="1">
      <alignment horizontal="center"/>
    </xf>
    <xf numFmtId="0" fontId="4" fillId="2" borderId="0" xfId="6" applyFill="1"/>
    <xf numFmtId="0" fontId="23" fillId="2" borderId="0" xfId="6" applyFont="1" applyFill="1"/>
    <xf numFmtId="0" fontId="79" fillId="2" borderId="0" xfId="6" applyFont="1" applyFill="1" applyAlignment="1">
      <alignment horizontal="center" shrinkToFit="1"/>
    </xf>
    <xf numFmtId="49" fontId="23" fillId="10" borderId="0" xfId="6" applyNumberFormat="1" applyFont="1" applyFill="1"/>
    <xf numFmtId="0" fontId="4" fillId="10" borderId="0" xfId="6" applyFill="1" applyAlignment="1">
      <alignment horizontal="center"/>
    </xf>
    <xf numFmtId="0" fontId="4" fillId="6" borderId="0" xfId="6" applyFill="1"/>
    <xf numFmtId="0" fontId="23" fillId="6" borderId="0" xfId="6" applyFont="1" applyFill="1"/>
    <xf numFmtId="0" fontId="4" fillId="6" borderId="0" xfId="6" applyFill="1" applyAlignment="1">
      <alignment horizontal="center"/>
    </xf>
    <xf numFmtId="0" fontId="80" fillId="9" borderId="0" xfId="6" applyFont="1" applyFill="1"/>
    <xf numFmtId="0" fontId="45" fillId="6" borderId="7" xfId="6" applyFont="1" applyFill="1" applyBorder="1" applyAlignment="1">
      <alignment horizontal="center" vertical="center" shrinkToFit="1"/>
    </xf>
    <xf numFmtId="0" fontId="45" fillId="6" borderId="7" xfId="6" applyFont="1" applyFill="1" applyBorder="1" applyAlignment="1">
      <alignment vertical="center"/>
    </xf>
    <xf numFmtId="0" fontId="4" fillId="6" borderId="7" xfId="6" applyFill="1" applyBorder="1"/>
    <xf numFmtId="0" fontId="97" fillId="0" borderId="0" xfId="6" applyFont="1"/>
    <xf numFmtId="0" fontId="4" fillId="9" borderId="7" xfId="6" applyFill="1" applyBorder="1" applyAlignment="1">
      <alignment horizontal="center"/>
    </xf>
    <xf numFmtId="0" fontId="4" fillId="11" borderId="34" xfId="6" applyFill="1" applyBorder="1" applyAlignment="1">
      <alignment horizontal="center"/>
    </xf>
    <xf numFmtId="0" fontId="83" fillId="6" borderId="7" xfId="6" applyFont="1" applyFill="1" applyBorder="1" applyAlignment="1">
      <alignment horizontal="center"/>
    </xf>
    <xf numFmtId="0" fontId="80" fillId="6" borderId="0" xfId="6" applyFont="1" applyFill="1"/>
    <xf numFmtId="0" fontId="83" fillId="6" borderId="0" xfId="6" applyFont="1" applyFill="1" applyAlignment="1">
      <alignment horizontal="center"/>
    </xf>
    <xf numFmtId="0" fontId="4" fillId="12" borderId="0" xfId="6" applyFill="1"/>
    <xf numFmtId="0" fontId="4" fillId="2" borderId="5" xfId="6" applyFill="1" applyBorder="1" applyAlignment="1">
      <alignment vertical="center"/>
    </xf>
    <xf numFmtId="0" fontId="4" fillId="0" borderId="5" xfId="6" applyBorder="1" applyAlignment="1">
      <alignment horizontal="center" vertical="center" shrinkToFit="1"/>
    </xf>
    <xf numFmtId="0" fontId="4" fillId="6" borderId="5" xfId="6" applyFill="1" applyBorder="1" applyAlignment="1">
      <alignment horizontal="center" vertical="center"/>
    </xf>
    <xf numFmtId="0" fontId="4" fillId="0" borderId="5" xfId="6" applyBorder="1" applyAlignment="1">
      <alignment horizontal="right" vertical="center" shrinkToFit="1"/>
    </xf>
    <xf numFmtId="0" fontId="4" fillId="14" borderId="5" xfId="6" applyFill="1" applyBorder="1" applyAlignment="1">
      <alignment horizontal="center" vertical="center"/>
    </xf>
    <xf numFmtId="0" fontId="4" fillId="0" borderId="5" xfId="6" applyBorder="1" applyAlignment="1">
      <alignment horizontal="center" vertical="center"/>
    </xf>
    <xf numFmtId="0" fontId="30" fillId="2" borderId="22" xfId="6" applyFont="1" applyFill="1" applyBorder="1" applyAlignment="1">
      <alignment vertical="center"/>
    </xf>
    <xf numFmtId="0" fontId="30" fillId="2" borderId="23" xfId="6" applyFont="1" applyFill="1" applyBorder="1" applyAlignment="1">
      <alignment vertical="center"/>
    </xf>
    <xf numFmtId="0" fontId="30" fillId="2" borderId="24" xfId="6" applyFont="1" applyFill="1" applyBorder="1" applyAlignment="1">
      <alignment vertical="center"/>
    </xf>
    <xf numFmtId="49" fontId="59" fillId="2" borderId="27" xfId="6" applyNumberFormat="1" applyFont="1" applyFill="1" applyBorder="1" applyAlignment="1">
      <alignment horizontal="center" vertical="center"/>
    </xf>
    <xf numFmtId="49" fontId="59" fillId="2" borderId="27" xfId="6" applyNumberFormat="1" applyFont="1" applyFill="1" applyBorder="1" applyAlignment="1">
      <alignment vertical="center"/>
    </xf>
    <xf numFmtId="0" fontId="4" fillId="2" borderId="23" xfId="6" applyFill="1" applyBorder="1"/>
    <xf numFmtId="49" fontId="60" fillId="2" borderId="27" xfId="6" applyNumberFormat="1" applyFont="1" applyFill="1" applyBorder="1" applyAlignment="1">
      <alignment vertical="center"/>
    </xf>
    <xf numFmtId="49" fontId="30" fillId="2" borderId="27" xfId="6" applyNumberFormat="1" applyFont="1" applyFill="1" applyBorder="1" applyAlignment="1">
      <alignment horizontal="left" vertical="center"/>
    </xf>
    <xf numFmtId="0" fontId="4" fillId="2" borderId="24" xfId="6" applyFill="1" applyBorder="1"/>
    <xf numFmtId="0" fontId="4" fillId="0" borderId="25" xfId="6" applyBorder="1"/>
    <xf numFmtId="49" fontId="30" fillId="0" borderId="0" xfId="6" applyNumberFormat="1" applyFont="1" applyAlignment="1">
      <alignment horizontal="left" vertical="center"/>
    </xf>
    <xf numFmtId="49" fontId="60" fillId="0" borderId="0" xfId="6" applyNumberFormat="1" applyFont="1" applyAlignment="1">
      <alignment vertical="center"/>
    </xf>
    <xf numFmtId="49" fontId="12" fillId="6" borderId="26" xfId="6" applyNumberFormat="1" applyFont="1" applyFill="1" applyBorder="1" applyAlignment="1">
      <alignment vertical="center"/>
    </xf>
    <xf numFmtId="49" fontId="12" fillId="6" borderId="27" xfId="6" applyNumberFormat="1" applyFont="1" applyFill="1" applyBorder="1" applyAlignment="1">
      <alignment vertical="center"/>
    </xf>
    <xf numFmtId="49" fontId="12" fillId="6" borderId="21" xfId="6" applyNumberFormat="1" applyFont="1" applyFill="1" applyBorder="1" applyAlignment="1">
      <alignment horizontal="right" vertical="center"/>
    </xf>
    <xf numFmtId="49" fontId="12" fillId="6" borderId="26" xfId="6" applyNumberFormat="1" applyFont="1" applyFill="1" applyBorder="1" applyAlignment="1">
      <alignment horizontal="center" vertical="center"/>
    </xf>
    <xf numFmtId="0" fontId="12" fillId="6" borderId="27" xfId="6" applyFont="1" applyFill="1" applyBorder="1" applyAlignment="1">
      <alignment horizontal="left" vertical="center"/>
    </xf>
    <xf numFmtId="49" fontId="37" fillId="6" borderId="26" xfId="6" applyNumberFormat="1" applyFont="1" applyFill="1" applyBorder="1" applyAlignment="1">
      <alignment horizontal="center" vertical="center"/>
    </xf>
    <xf numFmtId="49" fontId="42" fillId="6" borderId="27" xfId="6" applyNumberFormat="1" applyFont="1" applyFill="1" applyBorder="1" applyAlignment="1">
      <alignment vertical="center"/>
    </xf>
    <xf numFmtId="49" fontId="12" fillId="6" borderId="21" xfId="6" applyNumberFormat="1" applyFont="1" applyFill="1" applyBorder="1" applyAlignment="1">
      <alignment vertical="center"/>
    </xf>
    <xf numFmtId="49" fontId="30" fillId="6" borderId="26" xfId="6" applyNumberFormat="1" applyFont="1" applyFill="1" applyBorder="1" applyAlignment="1">
      <alignment vertical="center"/>
    </xf>
    <xf numFmtId="0" fontId="4" fillId="6" borderId="27" xfId="6" applyFill="1" applyBorder="1"/>
    <xf numFmtId="0" fontId="4" fillId="6" borderId="15" xfId="6" applyFill="1" applyBorder="1"/>
    <xf numFmtId="49" fontId="30" fillId="0" borderId="0" xfId="6" applyNumberFormat="1" applyFont="1" applyAlignment="1">
      <alignment vertical="center"/>
    </xf>
    <xf numFmtId="49" fontId="42" fillId="0" borderId="0" xfId="6" applyNumberFormat="1" applyFont="1" applyAlignment="1">
      <alignment vertical="center"/>
    </xf>
    <xf numFmtId="49" fontId="12" fillId="6" borderId="28" xfId="6" applyNumberFormat="1" applyFont="1" applyFill="1" applyBorder="1" applyAlignment="1">
      <alignment vertical="center"/>
    </xf>
    <xf numFmtId="49" fontId="12" fillId="6" borderId="7" xfId="6" applyNumberFormat="1" applyFont="1" applyFill="1" applyBorder="1" applyAlignment="1">
      <alignment vertical="center"/>
    </xf>
    <xf numFmtId="49" fontId="12" fillId="6" borderId="16" xfId="6" applyNumberFormat="1" applyFont="1" applyFill="1" applyBorder="1" applyAlignment="1">
      <alignment horizontal="right" vertical="center"/>
    </xf>
    <xf numFmtId="49" fontId="12" fillId="6" borderId="25" xfId="6" applyNumberFormat="1" applyFont="1" applyFill="1" applyBorder="1" applyAlignment="1">
      <alignment horizontal="center" vertical="center"/>
    </xf>
    <xf numFmtId="0" fontId="12" fillId="6" borderId="0" xfId="6" applyFont="1" applyFill="1" applyAlignment="1">
      <alignment horizontal="left" vertical="center"/>
    </xf>
    <xf numFmtId="49" fontId="37" fillId="6" borderId="25" xfId="6" applyNumberFormat="1" applyFont="1" applyFill="1" applyBorder="1" applyAlignment="1">
      <alignment horizontal="center" vertical="center"/>
    </xf>
    <xf numFmtId="49" fontId="12" fillId="6" borderId="0" xfId="6" applyNumberFormat="1" applyFont="1" applyFill="1" applyAlignment="1">
      <alignment vertical="center"/>
    </xf>
    <xf numFmtId="49" fontId="42" fillId="6" borderId="0" xfId="6" applyNumberFormat="1" applyFont="1" applyFill="1" applyAlignment="1">
      <alignment vertical="center"/>
    </xf>
    <xf numFmtId="49" fontId="12" fillId="6" borderId="15" xfId="6" applyNumberFormat="1" applyFont="1" applyFill="1" applyBorder="1" applyAlignment="1">
      <alignment vertical="center"/>
    </xf>
    <xf numFmtId="0" fontId="12" fillId="6" borderId="28" xfId="6" applyFont="1" applyFill="1" applyBorder="1" applyAlignment="1">
      <alignment vertical="center"/>
    </xf>
    <xf numFmtId="0" fontId="4" fillId="6" borderId="16" xfId="6" applyFill="1" applyBorder="1"/>
    <xf numFmtId="49" fontId="12" fillId="0" borderId="0" xfId="6" applyNumberFormat="1" applyFont="1" applyAlignment="1">
      <alignment vertical="center"/>
    </xf>
    <xf numFmtId="49" fontId="12" fillId="2" borderId="26" xfId="6" applyNumberFormat="1" applyFont="1" applyFill="1" applyBorder="1" applyAlignment="1">
      <alignment vertical="center"/>
    </xf>
    <xf numFmtId="49" fontId="12" fillId="2" borderId="27" xfId="6" applyNumberFormat="1" applyFont="1" applyFill="1" applyBorder="1" applyAlignment="1">
      <alignment vertical="center"/>
    </xf>
    <xf numFmtId="49" fontId="12" fillId="2" borderId="21" xfId="6" applyNumberFormat="1" applyFont="1" applyFill="1" applyBorder="1" applyAlignment="1">
      <alignment horizontal="right" vertical="center"/>
    </xf>
    <xf numFmtId="0" fontId="12" fillId="6" borderId="0" xfId="6" applyFont="1" applyFill="1" applyAlignment="1">
      <alignment vertical="center"/>
    </xf>
    <xf numFmtId="0" fontId="4" fillId="6" borderId="21" xfId="6" applyFill="1" applyBorder="1"/>
    <xf numFmtId="0" fontId="12" fillId="2" borderId="25" xfId="6" applyFont="1" applyFill="1" applyBorder="1" applyAlignment="1">
      <alignment vertical="center"/>
    </xf>
    <xf numFmtId="49" fontId="12" fillId="2" borderId="0" xfId="6" applyNumberFormat="1" applyFont="1" applyFill="1" applyAlignment="1">
      <alignment horizontal="right" vertical="center"/>
    </xf>
    <xf numFmtId="49" fontId="12" fillId="2" borderId="15" xfId="6" applyNumberFormat="1" applyFont="1" applyFill="1" applyBorder="1" applyAlignment="1">
      <alignment horizontal="right" vertical="center"/>
    </xf>
    <xf numFmtId="49" fontId="12" fillId="6" borderId="25" xfId="6" applyNumberFormat="1" applyFont="1" applyFill="1" applyBorder="1" applyAlignment="1">
      <alignment vertical="center"/>
    </xf>
    <xf numFmtId="0" fontId="30" fillId="2" borderId="25" xfId="6" applyFont="1" applyFill="1" applyBorder="1" applyAlignment="1">
      <alignment vertical="center"/>
    </xf>
    <xf numFmtId="0" fontId="30" fillId="2" borderId="0" xfId="6" applyFont="1" applyFill="1" applyAlignment="1">
      <alignment vertical="center"/>
    </xf>
    <xf numFmtId="0" fontId="30" fillId="2" borderId="15" xfId="6" applyFont="1" applyFill="1" applyBorder="1" applyAlignment="1">
      <alignment vertical="center"/>
    </xf>
    <xf numFmtId="49" fontId="12" fillId="2" borderId="25" xfId="6" applyNumberFormat="1" applyFont="1" applyFill="1" applyBorder="1" applyAlignment="1">
      <alignment vertical="center"/>
    </xf>
    <xf numFmtId="49" fontId="12" fillId="2" borderId="0" xfId="6" applyNumberFormat="1" applyFont="1" applyFill="1" applyAlignment="1">
      <alignment vertical="center"/>
    </xf>
    <xf numFmtId="0" fontId="12" fillId="2" borderId="15" xfId="6" applyFont="1" applyFill="1" applyBorder="1" applyAlignment="1">
      <alignment horizontal="right" vertical="center"/>
    </xf>
    <xf numFmtId="49" fontId="12" fillId="2" borderId="28" xfId="6" applyNumberFormat="1" applyFont="1" applyFill="1" applyBorder="1" applyAlignment="1">
      <alignment vertical="center"/>
    </xf>
    <xf numFmtId="49" fontId="12" fillId="2" borderId="7" xfId="6" applyNumberFormat="1" applyFont="1" applyFill="1" applyBorder="1" applyAlignment="1">
      <alignment vertical="center"/>
    </xf>
    <xf numFmtId="0" fontId="12" fillId="2" borderId="16" xfId="6" applyFont="1" applyFill="1" applyBorder="1" applyAlignment="1">
      <alignment horizontal="right" vertical="center"/>
    </xf>
    <xf numFmtId="49" fontId="12" fillId="6" borderId="28" xfId="6" applyNumberFormat="1" applyFont="1" applyFill="1" applyBorder="1" applyAlignment="1">
      <alignment horizontal="center" vertical="center"/>
    </xf>
    <xf numFmtId="0" fontId="12" fillId="6" borderId="7" xfId="6" applyFont="1" applyFill="1" applyBorder="1" applyAlignment="1">
      <alignment vertical="center"/>
    </xf>
    <xf numFmtId="49" fontId="37" fillId="6" borderId="28" xfId="6" applyNumberFormat="1" applyFont="1" applyFill="1" applyBorder="1" applyAlignment="1">
      <alignment horizontal="center" vertical="center"/>
    </xf>
    <xf numFmtId="49" fontId="42" fillId="6" borderId="7" xfId="6" applyNumberFormat="1" applyFont="1" applyFill="1" applyBorder="1" applyAlignment="1">
      <alignment vertical="center"/>
    </xf>
    <xf numFmtId="49" fontId="12" fillId="6" borderId="16" xfId="6" applyNumberFormat="1" applyFont="1" applyFill="1" applyBorder="1" applyAlignment="1">
      <alignment vertical="center"/>
    </xf>
    <xf numFmtId="0" fontId="52" fillId="0" borderId="0" xfId="6" applyFont="1" applyAlignment="1">
      <alignment horizontal="right" vertical="center"/>
    </xf>
    <xf numFmtId="49" fontId="15" fillId="0" borderId="0" xfId="6" applyNumberFormat="1" applyFont="1" applyAlignment="1">
      <alignment vertical="top"/>
    </xf>
    <xf numFmtId="49" fontId="64" fillId="0" borderId="0" xfId="6" applyNumberFormat="1" applyFont="1" applyAlignment="1">
      <alignment vertical="top"/>
    </xf>
    <xf numFmtId="49" fontId="38" fillId="0" borderId="0" xfId="6" applyNumberFormat="1" applyFont="1" applyAlignment="1">
      <alignment horizontal="center"/>
    </xf>
    <xf numFmtId="49" fontId="38" fillId="0" borderId="0" xfId="6" applyNumberFormat="1" applyFont="1" applyAlignment="1">
      <alignment horizontal="left"/>
    </xf>
    <xf numFmtId="49" fontId="18" fillId="0" borderId="0" xfId="6" applyNumberFormat="1" applyFont="1" applyAlignment="1">
      <alignment horizontal="left"/>
    </xf>
    <xf numFmtId="0" fontId="8" fillId="0" borderId="0" xfId="6" applyFont="1" applyAlignment="1">
      <alignment vertical="top"/>
    </xf>
    <xf numFmtId="0" fontId="8" fillId="6" borderId="0" xfId="6" applyFont="1" applyFill="1" applyAlignment="1">
      <alignment vertical="top"/>
    </xf>
    <xf numFmtId="0" fontId="33" fillId="0" borderId="0" xfId="6" applyFont="1"/>
    <xf numFmtId="49" fontId="17" fillId="0" borderId="0" xfId="6" applyNumberFormat="1" applyFont="1" applyAlignment="1">
      <alignment horizontal="left"/>
    </xf>
    <xf numFmtId="49" fontId="33" fillId="0" borderId="0" xfId="6" applyNumberFormat="1" applyFont="1"/>
    <xf numFmtId="0" fontId="23" fillId="0" borderId="0" xfId="6" applyFont="1"/>
    <xf numFmtId="0" fontId="23" fillId="3" borderId="0" xfId="6" applyFont="1" applyFill="1"/>
    <xf numFmtId="0" fontId="23" fillId="3" borderId="0" xfId="6" applyFont="1" applyFill="1" applyAlignment="1">
      <alignment horizontal="center"/>
    </xf>
    <xf numFmtId="0" fontId="13" fillId="0" borderId="0" xfId="6" applyFont="1" applyAlignment="1">
      <alignment vertical="center"/>
    </xf>
    <xf numFmtId="14" fontId="21" fillId="0" borderId="6" xfId="6" applyNumberFormat="1" applyFont="1" applyBorder="1" applyAlignment="1">
      <alignment horizontal="left" vertical="center"/>
    </xf>
    <xf numFmtId="14" fontId="21" fillId="0" borderId="6" xfId="6" applyNumberFormat="1" applyFont="1" applyBorder="1" applyAlignment="1">
      <alignment horizontal="left" vertical="center"/>
    </xf>
    <xf numFmtId="49" fontId="21" fillId="0" borderId="6" xfId="6" applyNumberFormat="1" applyFont="1" applyBorder="1" applyAlignment="1">
      <alignment vertical="center"/>
    </xf>
    <xf numFmtId="49" fontId="4" fillId="0" borderId="6" xfId="6" applyNumberFormat="1" applyBorder="1" applyAlignment="1">
      <alignment vertical="center"/>
    </xf>
    <xf numFmtId="49" fontId="43" fillId="0" borderId="6" xfId="6" applyNumberFormat="1" applyFont="1" applyBorder="1" applyAlignment="1">
      <alignment vertical="center"/>
    </xf>
    <xf numFmtId="49" fontId="21" fillId="0" borderId="6" xfId="7" applyNumberFormat="1" applyFont="1" applyBorder="1" applyAlignment="1" applyProtection="1">
      <alignment vertical="center"/>
      <protection locked="0"/>
    </xf>
    <xf numFmtId="0" fontId="22" fillId="0" borderId="6" xfId="6" applyFont="1" applyBorder="1" applyAlignment="1">
      <alignment horizontal="left" vertical="center"/>
    </xf>
    <xf numFmtId="49" fontId="22" fillId="0" borderId="6" xfId="6" applyNumberFormat="1" applyFont="1" applyBorder="1" applyAlignment="1">
      <alignment horizontal="right" vertical="center"/>
    </xf>
    <xf numFmtId="0" fontId="21" fillId="0" borderId="0" xfId="6" applyFont="1" applyAlignment="1">
      <alignment vertical="center"/>
    </xf>
    <xf numFmtId="49" fontId="12" fillId="2" borderId="0" xfId="6" applyNumberFormat="1" applyFont="1" applyFill="1" applyAlignment="1">
      <alignment horizontal="center" vertical="center"/>
    </xf>
    <xf numFmtId="49" fontId="12" fillId="2" borderId="0" xfId="6" applyNumberFormat="1" applyFont="1" applyFill="1" applyAlignment="1">
      <alignment horizontal="center" vertical="center" shrinkToFit="1"/>
    </xf>
    <xf numFmtId="49" fontId="12" fillId="2" borderId="0" xfId="6" applyNumberFormat="1" applyFont="1" applyFill="1" applyAlignment="1">
      <alignment horizontal="left" vertical="center"/>
    </xf>
    <xf numFmtId="49" fontId="42" fillId="2" borderId="0" xfId="6" applyNumberFormat="1" applyFont="1" applyFill="1" applyAlignment="1">
      <alignment horizontal="center" vertical="center"/>
    </xf>
    <xf numFmtId="49" fontId="42" fillId="2" borderId="0" xfId="6" applyNumberFormat="1" applyFont="1" applyFill="1" applyAlignment="1">
      <alignment vertical="center"/>
    </xf>
    <xf numFmtId="49" fontId="87" fillId="2" borderId="0" xfId="6" applyNumberFormat="1" applyFont="1" applyFill="1" applyAlignment="1">
      <alignment horizontal="right" vertical="center"/>
    </xf>
    <xf numFmtId="0" fontId="87" fillId="2" borderId="0" xfId="6" applyFont="1" applyFill="1" applyAlignment="1">
      <alignment horizontal="center" vertical="center"/>
    </xf>
    <xf numFmtId="0" fontId="87" fillId="2" borderId="0" xfId="6" applyFont="1" applyFill="1" applyAlignment="1">
      <alignment horizontal="right" vertical="center"/>
    </xf>
    <xf numFmtId="0" fontId="87" fillId="2" borderId="0" xfId="6" applyFont="1" applyFill="1" applyAlignment="1">
      <alignment horizontal="left" vertical="center"/>
    </xf>
    <xf numFmtId="0" fontId="87" fillId="2" borderId="0" xfId="6" applyFont="1" applyFill="1" applyAlignment="1">
      <alignment vertical="center"/>
    </xf>
    <xf numFmtId="0" fontId="88" fillId="2" borderId="0" xfId="6" applyFont="1" applyFill="1" applyAlignment="1">
      <alignment horizontal="center" vertical="center"/>
    </xf>
    <xf numFmtId="0" fontId="88" fillId="2" borderId="0" xfId="6" applyFont="1" applyFill="1" applyAlignment="1">
      <alignment vertical="center"/>
    </xf>
    <xf numFmtId="0" fontId="87" fillId="0" borderId="0" xfId="6" applyFont="1" applyAlignment="1">
      <alignment vertical="center"/>
    </xf>
    <xf numFmtId="0" fontId="87" fillId="3" borderId="0" xfId="6" applyFont="1" applyFill="1"/>
    <xf numFmtId="0" fontId="87" fillId="3" borderId="0" xfId="6" applyFont="1" applyFill="1" applyAlignment="1">
      <alignment horizontal="center"/>
    </xf>
    <xf numFmtId="0" fontId="87" fillId="0" borderId="0" xfId="6" applyFont="1"/>
    <xf numFmtId="49" fontId="44" fillId="2" borderId="0" xfId="6" applyNumberFormat="1" applyFont="1" applyFill="1" applyAlignment="1">
      <alignment horizontal="center" vertical="center"/>
    </xf>
    <xf numFmtId="0" fontId="45" fillId="0" borderId="7" xfId="6" applyFont="1" applyBorder="1" applyAlignment="1">
      <alignment horizontal="center" vertical="center"/>
    </xf>
    <xf numFmtId="0" fontId="45" fillId="0" borderId="7" xfId="6" applyFont="1" applyBorder="1" applyAlignment="1">
      <alignment horizontal="center" vertical="center" shrinkToFit="1"/>
    </xf>
    <xf numFmtId="0" fontId="46" fillId="7" borderId="7" xfId="6" applyFont="1" applyFill="1" applyBorder="1" applyAlignment="1">
      <alignment horizontal="center" vertical="center"/>
    </xf>
    <xf numFmtId="0" fontId="44" fillId="0" borderId="7" xfId="6" applyFont="1" applyBorder="1" applyAlignment="1">
      <alignment vertical="center"/>
    </xf>
    <xf numFmtId="0" fontId="47" fillId="0" borderId="7" xfId="6" applyFont="1" applyBorder="1" applyAlignment="1">
      <alignment horizontal="center" vertical="center"/>
    </xf>
    <xf numFmtId="0" fontId="47" fillId="0" borderId="0" xfId="6" applyFont="1" applyAlignment="1">
      <alignment vertical="center"/>
    </xf>
    <xf numFmtId="0" fontId="48" fillId="6" borderId="0" xfId="6" applyFont="1" applyFill="1" applyAlignment="1">
      <alignment vertical="center"/>
    </xf>
    <xf numFmtId="0" fontId="49" fillId="6" borderId="0" xfId="6" applyFont="1" applyFill="1" applyAlignment="1">
      <alignment vertical="center"/>
    </xf>
    <xf numFmtId="49" fontId="48" fillId="6" borderId="0" xfId="6" applyNumberFormat="1" applyFont="1" applyFill="1" applyAlignment="1">
      <alignment vertical="center"/>
    </xf>
    <xf numFmtId="49" fontId="49" fillId="6" borderId="0" xfId="6" applyNumberFormat="1" applyFont="1" applyFill="1" applyAlignment="1">
      <alignment vertical="center"/>
    </xf>
    <xf numFmtId="0" fontId="23" fillId="6" borderId="0" xfId="6" applyFont="1" applyFill="1" applyAlignment="1">
      <alignment vertical="center"/>
    </xf>
    <xf numFmtId="0" fontId="23" fillId="0" borderId="0" xfId="6" applyFont="1" applyAlignment="1">
      <alignment vertical="center"/>
    </xf>
    <xf numFmtId="0" fontId="23" fillId="0" borderId="9" xfId="6" applyFont="1" applyBorder="1" applyAlignment="1">
      <alignment vertical="center"/>
    </xf>
    <xf numFmtId="49" fontId="48" fillId="2" borderId="0" xfId="6" applyNumberFormat="1" applyFont="1" applyFill="1" applyAlignment="1">
      <alignment horizontal="center" vertical="center"/>
    </xf>
    <xf numFmtId="0" fontId="45" fillId="0" borderId="0" xfId="6" applyFont="1" applyAlignment="1">
      <alignment horizontal="center" vertical="center"/>
    </xf>
    <xf numFmtId="0" fontId="45" fillId="0" borderId="0" xfId="6" applyFont="1" applyAlignment="1">
      <alignment horizontal="center" vertical="center" shrinkToFit="1"/>
    </xf>
    <xf numFmtId="0" fontId="48" fillId="0" borderId="0" xfId="6" applyFont="1" applyAlignment="1">
      <alignment horizontal="center" vertical="center"/>
    </xf>
    <xf numFmtId="0" fontId="50" fillId="0" borderId="0" xfId="6" applyFont="1" applyAlignment="1">
      <alignment vertical="center"/>
    </xf>
    <xf numFmtId="0" fontId="51" fillId="0" borderId="0" xfId="6" applyFont="1" applyAlignment="1">
      <alignment vertical="center"/>
    </xf>
    <xf numFmtId="0" fontId="89" fillId="0" borderId="0" xfId="6" applyFont="1" applyAlignment="1">
      <alignment horizontal="right" vertical="center"/>
    </xf>
    <xf numFmtId="0" fontId="52" fillId="8" borderId="21" xfId="6" applyFont="1" applyFill="1" applyBorder="1" applyAlignment="1">
      <alignment horizontal="right" vertical="center"/>
    </xf>
    <xf numFmtId="0" fontId="47" fillId="0" borderId="7" xfId="6" applyFont="1" applyBorder="1" applyAlignment="1">
      <alignment vertical="center"/>
    </xf>
    <xf numFmtId="0" fontId="23" fillId="0" borderId="12" xfId="6" applyFont="1" applyBorder="1" applyAlignment="1">
      <alignment vertical="center"/>
    </xf>
    <xf numFmtId="0" fontId="48" fillId="0" borderId="7" xfId="6" applyFont="1" applyBorder="1" applyAlignment="1">
      <alignment vertical="center"/>
    </xf>
    <xf numFmtId="0" fontId="47" fillId="0" borderId="16" xfId="6" applyFont="1" applyBorder="1" applyAlignment="1">
      <alignment horizontal="center" vertical="center"/>
    </xf>
    <xf numFmtId="0" fontId="47" fillId="0" borderId="15" xfId="6" applyFont="1" applyBorder="1" applyAlignment="1">
      <alignment horizontal="left" vertical="center"/>
    </xf>
    <xf numFmtId="0" fontId="46" fillId="0" borderId="0" xfId="6" applyFont="1" applyAlignment="1">
      <alignment horizontal="center" vertical="center"/>
    </xf>
    <xf numFmtId="0" fontId="47" fillId="0" borderId="0" xfId="6" applyFont="1" applyAlignment="1">
      <alignment horizontal="center" vertical="center"/>
    </xf>
    <xf numFmtId="0" fontId="42" fillId="0" borderId="0" xfId="6" applyFont="1" applyAlignment="1">
      <alignment horizontal="right" vertical="center"/>
    </xf>
    <xf numFmtId="0" fontId="52" fillId="8" borderId="15" xfId="6" applyFont="1" applyFill="1" applyBorder="1" applyAlignment="1">
      <alignment horizontal="right" vertical="center"/>
    </xf>
    <xf numFmtId="49" fontId="47" fillId="0" borderId="7" xfId="6" applyNumberFormat="1" applyFont="1" applyBorder="1" applyAlignment="1">
      <alignment vertical="center"/>
    </xf>
    <xf numFmtId="49" fontId="47" fillId="0" borderId="0" xfId="6" applyNumberFormat="1" applyFont="1" applyAlignment="1">
      <alignment vertical="center"/>
    </xf>
    <xf numFmtId="0" fontId="47" fillId="0" borderId="15" xfId="6" applyFont="1" applyBorder="1" applyAlignment="1">
      <alignment vertical="center"/>
    </xf>
    <xf numFmtId="49" fontId="47" fillId="0" borderId="15" xfId="6" applyNumberFormat="1" applyFont="1" applyBorder="1" applyAlignment="1">
      <alignment vertical="center"/>
    </xf>
    <xf numFmtId="0" fontId="47" fillId="0" borderId="16" xfId="6" applyFont="1" applyBorder="1" applyAlignment="1">
      <alignment vertical="center"/>
    </xf>
    <xf numFmtId="0" fontId="53" fillId="0" borderId="16" xfId="6" applyFont="1" applyBorder="1" applyAlignment="1">
      <alignment horizontal="center" vertical="center"/>
    </xf>
    <xf numFmtId="0" fontId="29" fillId="0" borderId="0" xfId="6" applyFont="1" applyAlignment="1">
      <alignment vertical="center"/>
    </xf>
    <xf numFmtId="0" fontId="54" fillId="0" borderId="0" xfId="6" applyFont="1" applyAlignment="1">
      <alignment vertical="center"/>
    </xf>
    <xf numFmtId="0" fontId="53" fillId="0" borderId="7" xfId="6" applyFont="1" applyBorder="1" applyAlignment="1">
      <alignment horizontal="center" vertical="center"/>
    </xf>
    <xf numFmtId="0" fontId="23" fillId="0" borderId="14" xfId="6" applyFont="1" applyBorder="1" applyAlignment="1">
      <alignment vertical="center"/>
    </xf>
    <xf numFmtId="49" fontId="47" fillId="0" borderId="16" xfId="6" applyNumberFormat="1" applyFont="1" applyBorder="1" applyAlignment="1">
      <alignment vertical="center"/>
    </xf>
    <xf numFmtId="0" fontId="55" fillId="0" borderId="0" xfId="6" applyFont="1" applyAlignment="1">
      <alignment vertical="center"/>
    </xf>
    <xf numFmtId="49" fontId="56" fillId="2" borderId="0" xfId="6" applyNumberFormat="1" applyFont="1" applyFill="1" applyAlignment="1">
      <alignment horizontal="center" vertical="center"/>
    </xf>
    <xf numFmtId="49" fontId="48" fillId="0" borderId="0" xfId="6" applyNumberFormat="1" applyFont="1" applyAlignment="1">
      <alignment horizontal="center" vertical="center"/>
    </xf>
    <xf numFmtId="49" fontId="44" fillId="0" borderId="0" xfId="6" applyNumberFormat="1" applyFont="1" applyAlignment="1">
      <alignment horizontal="center" vertical="center"/>
    </xf>
    <xf numFmtId="0" fontId="48" fillId="0" borderId="0" xfId="6" applyFont="1" applyAlignment="1">
      <alignment vertical="center"/>
    </xf>
    <xf numFmtId="49" fontId="48" fillId="0" borderId="0" xfId="6" applyNumberFormat="1" applyFont="1" applyAlignment="1">
      <alignment vertical="center"/>
    </xf>
    <xf numFmtId="0" fontId="12" fillId="0" borderId="0" xfId="6" applyFont="1" applyAlignment="1">
      <alignment horizontal="right" vertical="center"/>
    </xf>
    <xf numFmtId="0" fontId="48" fillId="0" borderId="0" xfId="6" applyFont="1" applyAlignment="1">
      <alignment horizontal="left" vertical="center"/>
    </xf>
    <xf numFmtId="49" fontId="35" fillId="6" borderId="0" xfId="6" applyNumberFormat="1" applyFont="1" applyFill="1" applyAlignment="1">
      <alignment horizontal="center" vertical="center"/>
    </xf>
    <xf numFmtId="49" fontId="57" fillId="0" borderId="0" xfId="6" applyNumberFormat="1" applyFont="1" applyAlignment="1">
      <alignment vertical="center"/>
    </xf>
    <xf numFmtId="49" fontId="58" fillId="0" borderId="0" xfId="6" applyNumberFormat="1" applyFont="1" applyAlignment="1">
      <alignment horizontal="center" vertical="center"/>
    </xf>
    <xf numFmtId="49" fontId="57" fillId="6" borderId="0" xfId="6" applyNumberFormat="1" applyFont="1" applyFill="1" applyAlignment="1">
      <alignment vertical="center"/>
    </xf>
    <xf numFmtId="49" fontId="58" fillId="6" borderId="0" xfId="6" applyNumberFormat="1" applyFont="1" applyFill="1" applyAlignment="1">
      <alignment vertical="center"/>
    </xf>
    <xf numFmtId="0" fontId="4" fillId="6" borderId="0" xfId="6" applyFill="1" applyAlignment="1">
      <alignment vertical="center"/>
    </xf>
    <xf numFmtId="0" fontId="4" fillId="0" borderId="0" xfId="6" applyAlignment="1">
      <alignment vertical="center"/>
    </xf>
    <xf numFmtId="49" fontId="59" fillId="2" borderId="23" xfId="6" applyNumberFormat="1" applyFont="1" applyFill="1" applyBorder="1" applyAlignment="1">
      <alignment horizontal="center" vertical="center"/>
    </xf>
    <xf numFmtId="49" fontId="59" fillId="2" borderId="23" xfId="6" applyNumberFormat="1" applyFont="1" applyFill="1" applyBorder="1" applyAlignment="1">
      <alignment vertical="center"/>
    </xf>
    <xf numFmtId="49" fontId="59" fillId="2" borderId="23" xfId="6" applyNumberFormat="1" applyFont="1" applyFill="1" applyBorder="1" applyAlignment="1">
      <alignment horizontal="centerContinuous" vertical="center"/>
    </xf>
    <xf numFmtId="49" fontId="59" fillId="2" borderId="24" xfId="6" applyNumberFormat="1" applyFont="1" applyFill="1" applyBorder="1" applyAlignment="1">
      <alignment horizontal="centerContinuous" vertical="center"/>
    </xf>
    <xf numFmtId="49" fontId="60" fillId="2" borderId="23" xfId="6" applyNumberFormat="1" applyFont="1" applyFill="1" applyBorder="1" applyAlignment="1">
      <alignment vertical="center"/>
    </xf>
    <xf numFmtId="49" fontId="60" fillId="2" borderId="24" xfId="6" applyNumberFormat="1" applyFont="1" applyFill="1" applyBorder="1" applyAlignment="1">
      <alignment vertical="center"/>
    </xf>
    <xf numFmtId="49" fontId="30" fillId="2" borderId="23" xfId="6" applyNumberFormat="1" applyFont="1" applyFill="1" applyBorder="1" applyAlignment="1">
      <alignment horizontal="left" vertical="center"/>
    </xf>
    <xf numFmtId="49" fontId="30" fillId="0" borderId="23" xfId="6" applyNumberFormat="1" applyFont="1" applyBorder="1" applyAlignment="1">
      <alignment horizontal="left" vertical="center"/>
    </xf>
    <xf numFmtId="49" fontId="60" fillId="6" borderId="24" xfId="6" applyNumberFormat="1" applyFont="1" applyFill="1" applyBorder="1" applyAlignment="1">
      <alignment vertical="center"/>
    </xf>
    <xf numFmtId="0" fontId="12" fillId="0" borderId="0" xfId="6" applyFont="1" applyAlignment="1">
      <alignment vertical="center"/>
    </xf>
    <xf numFmtId="49" fontId="12" fillId="0" borderId="26" xfId="6" applyNumberFormat="1" applyFont="1" applyBorder="1" applyAlignment="1">
      <alignment vertical="center"/>
    </xf>
    <xf numFmtId="49" fontId="12" fillId="0" borderId="27" xfId="6" applyNumberFormat="1" applyFont="1" applyBorder="1" applyAlignment="1">
      <alignment vertical="center"/>
    </xf>
    <xf numFmtId="49" fontId="12" fillId="0" borderId="27" xfId="6" applyNumberFormat="1" applyFont="1" applyBorder="1" applyAlignment="1">
      <alignment horizontal="right" vertical="center"/>
    </xf>
    <xf numFmtId="49" fontId="12" fillId="0" borderId="21" xfId="6" applyNumberFormat="1" applyFont="1" applyBorder="1" applyAlignment="1">
      <alignment horizontal="right" vertical="center"/>
    </xf>
    <xf numFmtId="49" fontId="12" fillId="0" borderId="0" xfId="6" applyNumberFormat="1" applyFont="1" applyAlignment="1">
      <alignment horizontal="center" vertical="center"/>
    </xf>
    <xf numFmtId="49" fontId="12" fillId="6" borderId="0" xfId="6" applyNumberFormat="1" applyFont="1" applyFill="1" applyAlignment="1">
      <alignment horizontal="center" vertical="center"/>
    </xf>
    <xf numFmtId="49" fontId="37" fillId="0" borderId="0" xfId="6" applyNumberFormat="1" applyFont="1" applyAlignment="1">
      <alignment horizontal="center" vertical="center"/>
    </xf>
    <xf numFmtId="49" fontId="42" fillId="0" borderId="15" xfId="6" applyNumberFormat="1" applyFont="1" applyBorder="1" applyAlignment="1">
      <alignment vertical="center"/>
    </xf>
    <xf numFmtId="49" fontId="30" fillId="2" borderId="26" xfId="6" applyNumberFormat="1" applyFont="1" applyFill="1" applyBorder="1" applyAlignment="1">
      <alignment vertical="center"/>
    </xf>
    <xf numFmtId="49" fontId="30" fillId="2" borderId="27" xfId="6" applyNumberFormat="1" applyFont="1" applyFill="1" applyBorder="1" applyAlignment="1">
      <alignment vertical="center"/>
    </xf>
    <xf numFmtId="49" fontId="42" fillId="2" borderId="15" xfId="6" applyNumberFormat="1" applyFont="1" applyFill="1" applyBorder="1" applyAlignment="1">
      <alignment vertical="center"/>
    </xf>
    <xf numFmtId="49" fontId="12" fillId="0" borderId="28" xfId="6" applyNumberFormat="1" applyFont="1" applyBorder="1" applyAlignment="1">
      <alignment vertical="center"/>
    </xf>
    <xf numFmtId="49" fontId="12" fillId="0" borderId="7" xfId="6" applyNumberFormat="1" applyFont="1" applyBorder="1" applyAlignment="1">
      <alignment vertical="center"/>
    </xf>
    <xf numFmtId="49" fontId="12" fillId="0" borderId="7" xfId="6" applyNumberFormat="1" applyFont="1" applyBorder="1" applyAlignment="1">
      <alignment horizontal="right" vertical="center"/>
    </xf>
    <xf numFmtId="49" fontId="12" fillId="0" borderId="16" xfId="6" applyNumberFormat="1" applyFont="1" applyBorder="1" applyAlignment="1">
      <alignment horizontal="right" vertical="center"/>
    </xf>
    <xf numFmtId="0" fontId="12" fillId="0" borderId="7" xfId="6" applyFont="1" applyBorder="1" applyAlignment="1">
      <alignment vertical="center"/>
    </xf>
    <xf numFmtId="49" fontId="42" fillId="0" borderId="7" xfId="6" applyNumberFormat="1" applyFont="1" applyBorder="1" applyAlignment="1">
      <alignment vertical="center"/>
    </xf>
    <xf numFmtId="49" fontId="42" fillId="0" borderId="16" xfId="6" applyNumberFormat="1" applyFont="1" applyBorder="1" applyAlignment="1">
      <alignment vertical="center"/>
    </xf>
    <xf numFmtId="49" fontId="12" fillId="2" borderId="27" xfId="6" applyNumberFormat="1" applyFont="1" applyFill="1" applyBorder="1" applyAlignment="1">
      <alignment horizontal="right" vertical="center"/>
    </xf>
    <xf numFmtId="0" fontId="12" fillId="2" borderId="0" xfId="6" applyFont="1" applyFill="1" applyAlignment="1">
      <alignment horizontal="right" vertical="center"/>
    </xf>
    <xf numFmtId="0" fontId="12" fillId="2" borderId="7" xfId="6" applyFont="1" applyFill="1" applyBorder="1" applyAlignment="1">
      <alignment horizontal="right" vertical="center"/>
    </xf>
    <xf numFmtId="49" fontId="12" fillId="0" borderId="7" xfId="6" applyNumberFormat="1" applyFont="1" applyBorder="1" applyAlignment="1">
      <alignment horizontal="center" vertical="center"/>
    </xf>
    <xf numFmtId="49" fontId="12" fillId="6" borderId="7" xfId="6" applyNumberFormat="1" applyFont="1" applyFill="1" applyBorder="1" applyAlignment="1">
      <alignment horizontal="center" vertical="center"/>
    </xf>
    <xf numFmtId="49" fontId="37" fillId="0" borderId="7" xfId="6" applyNumberFormat="1" applyFont="1" applyBorder="1" applyAlignment="1">
      <alignment horizontal="center" vertical="center"/>
    </xf>
    <xf numFmtId="0" fontId="52" fillId="8" borderId="16" xfId="6" applyFont="1" applyFill="1" applyBorder="1" applyAlignment="1">
      <alignment horizontal="right" vertical="center"/>
    </xf>
    <xf numFmtId="0" fontId="42" fillId="0" borderId="0" xfId="6" applyFont="1"/>
    <xf numFmtId="0" fontId="19" fillId="0" borderId="0" xfId="6" applyFont="1"/>
    <xf numFmtId="49" fontId="15" fillId="6" borderId="0" xfId="6" applyNumberFormat="1" applyFont="1" applyFill="1" applyAlignment="1">
      <alignment vertical="top"/>
    </xf>
    <xf numFmtId="0" fontId="23" fillId="6" borderId="0" xfId="6" applyFont="1" applyFill="1" applyAlignment="1">
      <alignment horizontal="center" vertical="center"/>
    </xf>
    <xf numFmtId="0" fontId="13" fillId="6" borderId="0" xfId="6" applyFont="1" applyFill="1" applyAlignment="1">
      <alignment vertical="center"/>
    </xf>
    <xf numFmtId="49" fontId="4" fillId="6" borderId="6" xfId="6" applyNumberFormat="1" applyFill="1" applyBorder="1" applyAlignment="1">
      <alignment vertical="center"/>
    </xf>
    <xf numFmtId="0" fontId="22" fillId="6" borderId="6" xfId="6" applyFont="1" applyFill="1" applyBorder="1" applyAlignment="1">
      <alignment horizontal="left" vertical="center"/>
    </xf>
    <xf numFmtId="0" fontId="21" fillId="6" borderId="0" xfId="6" applyFont="1" applyFill="1" applyAlignment="1">
      <alignment vertical="center"/>
    </xf>
    <xf numFmtId="0" fontId="87" fillId="6" borderId="0" xfId="6" applyFont="1" applyFill="1" applyAlignment="1">
      <alignment vertical="center"/>
    </xf>
    <xf numFmtId="0" fontId="87" fillId="6" borderId="0" xfId="6" applyFont="1" applyFill="1"/>
    <xf numFmtId="0" fontId="45" fillId="6" borderId="7" xfId="6" applyFont="1" applyFill="1" applyBorder="1" applyAlignment="1">
      <alignment horizontal="center" vertical="center"/>
    </xf>
    <xf numFmtId="0" fontId="46" fillId="6" borderId="7" xfId="6" applyFont="1" applyFill="1" applyBorder="1" applyAlignment="1">
      <alignment horizontal="center" vertical="center"/>
    </xf>
    <xf numFmtId="0" fontId="44" fillId="6" borderId="7" xfId="6" applyFont="1" applyFill="1" applyBorder="1" applyAlignment="1">
      <alignment vertical="center"/>
    </xf>
    <xf numFmtId="0" fontId="47" fillId="6" borderId="7" xfId="6" applyFont="1" applyFill="1" applyBorder="1" applyAlignment="1">
      <alignment horizontal="center" vertical="center"/>
    </xf>
    <xf numFmtId="0" fontId="47" fillId="6" borderId="0" xfId="6" applyFont="1" applyFill="1" applyAlignment="1">
      <alignment vertical="center"/>
    </xf>
    <xf numFmtId="0" fontId="23" fillId="6" borderId="9" xfId="6" applyFont="1" applyFill="1" applyBorder="1" applyAlignment="1">
      <alignment vertical="center"/>
    </xf>
    <xf numFmtId="0" fontId="45" fillId="6" borderId="0" xfId="6" applyFont="1" applyFill="1" applyAlignment="1">
      <alignment horizontal="center" vertical="center"/>
    </xf>
    <xf numFmtId="0" fontId="45" fillId="6" borderId="0" xfId="6" applyFont="1" applyFill="1" applyAlignment="1">
      <alignment horizontal="center" vertical="center" shrinkToFit="1"/>
    </xf>
    <xf numFmtId="0" fontId="48" fillId="6" borderId="0" xfId="6" applyFont="1" applyFill="1" applyAlignment="1">
      <alignment horizontal="center" vertical="center"/>
    </xf>
    <xf numFmtId="0" fontId="50" fillId="6" borderId="0" xfId="6" applyFont="1" applyFill="1" applyAlignment="1">
      <alignment vertical="center"/>
    </xf>
    <xf numFmtId="0" fontId="51" fillId="6" borderId="0" xfId="6" applyFont="1" applyFill="1" applyAlignment="1">
      <alignment vertical="center"/>
    </xf>
    <xf numFmtId="0" fontId="89" fillId="6" borderId="0" xfId="6" applyFont="1" applyFill="1" applyAlignment="1">
      <alignment horizontal="right" vertical="center"/>
    </xf>
    <xf numFmtId="0" fontId="47" fillId="6" borderId="7" xfId="6" applyFont="1" applyFill="1" applyBorder="1" applyAlignment="1">
      <alignment vertical="center"/>
    </xf>
    <xf numFmtId="0" fontId="23" fillId="6" borderId="12" xfId="6" applyFont="1" applyFill="1" applyBorder="1" applyAlignment="1">
      <alignment vertical="center"/>
    </xf>
    <xf numFmtId="0" fontId="77" fillId="6" borderId="7" xfId="6" applyFont="1" applyFill="1" applyBorder="1" applyAlignment="1">
      <alignment horizontal="center" vertical="center"/>
    </xf>
    <xf numFmtId="0" fontId="47" fillId="6" borderId="16" xfId="6" applyFont="1" applyFill="1" applyBorder="1" applyAlignment="1">
      <alignment horizontal="center" vertical="center"/>
    </xf>
    <xf numFmtId="0" fontId="47" fillId="6" borderId="15" xfId="6" applyFont="1" applyFill="1" applyBorder="1" applyAlignment="1">
      <alignment horizontal="left" vertical="center"/>
    </xf>
    <xf numFmtId="0" fontId="77" fillId="6" borderId="0" xfId="6" applyFont="1" applyFill="1" applyAlignment="1">
      <alignment horizontal="center" vertical="center"/>
    </xf>
    <xf numFmtId="0" fontId="47" fillId="6" borderId="0" xfId="6" applyFont="1" applyFill="1" applyAlignment="1">
      <alignment horizontal="center" vertical="center"/>
    </xf>
    <xf numFmtId="49" fontId="47" fillId="6" borderId="7" xfId="6" applyNumberFormat="1" applyFont="1" applyFill="1" applyBorder="1" applyAlignment="1">
      <alignment vertical="center"/>
    </xf>
    <xf numFmtId="49" fontId="47" fillId="6" borderId="0" xfId="6" applyNumberFormat="1" applyFont="1" applyFill="1" applyAlignment="1">
      <alignment vertical="center"/>
    </xf>
    <xf numFmtId="0" fontId="47" fillId="6" borderId="15" xfId="6" applyFont="1" applyFill="1" applyBorder="1" applyAlignment="1">
      <alignment vertical="center"/>
    </xf>
    <xf numFmtId="49" fontId="47" fillId="6" borderId="15" xfId="6" applyNumberFormat="1" applyFont="1" applyFill="1" applyBorder="1" applyAlignment="1">
      <alignment vertical="center"/>
    </xf>
    <xf numFmtId="0" fontId="47" fillId="6" borderId="16" xfId="6" applyFont="1" applyFill="1" applyBorder="1" applyAlignment="1">
      <alignment vertical="center"/>
    </xf>
    <xf numFmtId="0" fontId="53" fillId="6" borderId="16" xfId="6" applyFont="1" applyFill="1" applyBorder="1" applyAlignment="1">
      <alignment horizontal="center" vertical="center"/>
    </xf>
    <xf numFmtId="49" fontId="45" fillId="2" borderId="0" xfId="6" applyNumberFormat="1" applyFont="1" applyFill="1" applyAlignment="1">
      <alignment horizontal="center" vertical="center"/>
    </xf>
    <xf numFmtId="0" fontId="53" fillId="6" borderId="7" xfId="6" applyFont="1" applyFill="1" applyBorder="1" applyAlignment="1">
      <alignment horizontal="center" vertical="center"/>
    </xf>
    <xf numFmtId="0" fontId="23" fillId="6" borderId="14" xfId="6" applyFont="1" applyFill="1" applyBorder="1" applyAlignment="1">
      <alignment vertical="center"/>
    </xf>
    <xf numFmtId="49" fontId="47" fillId="6" borderId="16" xfId="6" applyNumberFormat="1" applyFont="1" applyFill="1" applyBorder="1" applyAlignment="1">
      <alignment vertical="center"/>
    </xf>
    <xf numFmtId="0" fontId="56" fillId="6" borderId="7" xfId="6" applyFont="1" applyFill="1" applyBorder="1" applyAlignment="1">
      <alignment vertical="center"/>
    </xf>
    <xf numFmtId="49" fontId="44" fillId="6" borderId="0" xfId="6" applyNumberFormat="1" applyFont="1" applyFill="1" applyAlignment="1">
      <alignment horizontal="center" vertical="center"/>
    </xf>
    <xf numFmtId="49" fontId="48" fillId="6" borderId="0" xfId="6" applyNumberFormat="1" applyFont="1" applyFill="1" applyAlignment="1">
      <alignment horizontal="center" vertical="center"/>
    </xf>
    <xf numFmtId="0" fontId="12" fillId="6" borderId="0" xfId="6" applyFont="1" applyFill="1" applyAlignment="1">
      <alignment horizontal="right" vertical="center"/>
    </xf>
    <xf numFmtId="0" fontId="48" fillId="6" borderId="0" xfId="6" applyFont="1" applyFill="1" applyAlignment="1">
      <alignment horizontal="left" vertical="center"/>
    </xf>
    <xf numFmtId="49" fontId="23" fillId="6" borderId="0" xfId="6" applyNumberFormat="1" applyFont="1" applyFill="1" applyAlignment="1">
      <alignment vertical="center"/>
    </xf>
    <xf numFmtId="0" fontId="54" fillId="6" borderId="0" xfId="6" applyFont="1" applyFill="1" applyAlignment="1">
      <alignment vertical="center"/>
    </xf>
    <xf numFmtId="0" fontId="55" fillId="6" borderId="0" xfId="6" applyFont="1" applyFill="1" applyAlignment="1">
      <alignment vertical="center"/>
    </xf>
    <xf numFmtId="0" fontId="48" fillId="15" borderId="0" xfId="6" applyFont="1" applyFill="1" applyAlignment="1">
      <alignment vertical="center"/>
    </xf>
    <xf numFmtId="49" fontId="57" fillId="15" borderId="0" xfId="6" applyNumberFormat="1" applyFont="1" applyFill="1" applyAlignment="1">
      <alignment vertical="center"/>
    </xf>
    <xf numFmtId="0" fontId="84" fillId="6" borderId="0" xfId="6" applyFont="1" applyFill="1" applyAlignment="1">
      <alignment vertical="center"/>
    </xf>
    <xf numFmtId="49" fontId="12" fillId="6" borderId="27" xfId="6" applyNumberFormat="1" applyFont="1" applyFill="1" applyBorder="1" applyAlignment="1">
      <alignment horizontal="right" vertical="center"/>
    </xf>
    <xf numFmtId="49" fontId="37" fillId="6" borderId="0" xfId="6" applyNumberFormat="1" applyFont="1" applyFill="1" applyAlignment="1">
      <alignment horizontal="center" vertical="center"/>
    </xf>
    <xf numFmtId="49" fontId="42" fillId="6" borderId="15" xfId="6" applyNumberFormat="1" applyFont="1" applyFill="1" applyBorder="1" applyAlignment="1">
      <alignment vertical="center"/>
    </xf>
    <xf numFmtId="49" fontId="30" fillId="6" borderId="27" xfId="6" applyNumberFormat="1" applyFont="1" applyFill="1" applyBorder="1" applyAlignment="1">
      <alignment vertical="center"/>
    </xf>
    <xf numFmtId="49" fontId="12" fillId="6" borderId="7" xfId="6" applyNumberFormat="1" applyFont="1" applyFill="1" applyBorder="1" applyAlignment="1">
      <alignment horizontal="right" vertical="center"/>
    </xf>
    <xf numFmtId="49" fontId="42" fillId="6" borderId="16" xfId="6" applyNumberFormat="1" applyFont="1" applyFill="1" applyBorder="1" applyAlignment="1">
      <alignment vertical="center"/>
    </xf>
    <xf numFmtId="49" fontId="37" fillId="6" borderId="7" xfId="6" applyNumberFormat="1" applyFont="1" applyFill="1" applyBorder="1" applyAlignment="1">
      <alignment horizontal="center" vertical="center"/>
    </xf>
    <xf numFmtId="0" fontId="4" fillId="0" borderId="6" xfId="6" applyBorder="1"/>
    <xf numFmtId="0" fontId="4" fillId="6" borderId="7" xfId="6" applyFill="1" applyBorder="1" applyAlignment="1">
      <alignment horizontal="center" vertical="center" shrinkToFit="1"/>
    </xf>
    <xf numFmtId="0" fontId="4" fillId="6" borderId="7" xfId="6" applyFill="1" applyBorder="1" applyAlignment="1">
      <alignment vertical="center" shrinkToFit="1"/>
    </xf>
    <xf numFmtId="0" fontId="4" fillId="6" borderId="7" xfId="6" applyFill="1" applyBorder="1" applyAlignment="1">
      <alignment vertical="center" shrinkToFit="1"/>
    </xf>
    <xf numFmtId="0" fontId="4" fillId="6" borderId="0" xfId="6" applyFill="1" applyAlignment="1">
      <alignment shrinkToFit="1"/>
    </xf>
    <xf numFmtId="16" fontId="4" fillId="0" borderId="5" xfId="6" applyNumberFormat="1" applyBorder="1" applyAlignment="1">
      <alignment horizontal="center" vertical="center"/>
    </xf>
    <xf numFmtId="0" fontId="23" fillId="0" borderId="28" xfId="6" applyFont="1" applyBorder="1"/>
    <xf numFmtId="0" fontId="4" fillId="0" borderId="7" xfId="6" applyBorder="1"/>
    <xf numFmtId="0" fontId="48" fillId="0" borderId="28" xfId="6" applyFont="1" applyBorder="1" applyAlignment="1">
      <alignment vertical="center"/>
    </xf>
    <xf numFmtId="0" fontId="52" fillId="8" borderId="27" xfId="6" applyFont="1" applyFill="1" applyBorder="1" applyAlignment="1">
      <alignment horizontal="right" vertical="center"/>
    </xf>
  </cellXfs>
  <cellStyles count="8">
    <cellStyle name="Hivatkozás" xfId="1" builtinId="8"/>
    <cellStyle name="Normál" xfId="0" builtinId="0"/>
    <cellStyle name="Normál 2" xfId="3" xr:uid="{F19F0725-2A98-4FC2-A0C1-72A1B4B74FC0}"/>
    <cellStyle name="Normál 3" xfId="4" xr:uid="{D032EDE5-7EC5-4B8A-A1A9-0090397EC92F}"/>
    <cellStyle name="Normál 4" xfId="6" xr:uid="{FBBC76B4-FCF6-43B2-9E69-D8997659FC5E}"/>
    <cellStyle name="Pénznem" xfId="2" builtinId="4"/>
    <cellStyle name="Pénznem 2" xfId="7" xr:uid="{D607FD91-F8F3-4F25-8460-4DAC638C5A07}"/>
    <cellStyle name="Százalék" xfId="5" builtinId="5"/>
  </cellStyles>
  <dxfs count="307">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b val="0"/>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9"/>
      </font>
      <fill>
        <patternFill>
          <bgColor indexed="42"/>
        </patternFill>
      </fill>
    </dxf>
    <dxf>
      <font>
        <b val="0"/>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i val="0"/>
        <condense val="0"/>
        <extend val="0"/>
        <color indexed="11"/>
      </font>
    </dxf>
    <dxf>
      <font>
        <b/>
        <i val="0"/>
        <condense val="0"/>
        <extend val="0"/>
        <color indexed="11"/>
      </font>
    </dxf>
    <dxf>
      <font>
        <b val="0"/>
        <i/>
        <condense val="0"/>
        <extend val="0"/>
        <color indexed="10"/>
      </font>
    </dxf>
    <dxf>
      <font>
        <b/>
        <i val="0"/>
        <condense val="0"/>
        <extend val="0"/>
      </font>
    </dxf>
    <dxf>
      <font>
        <b/>
        <i val="0"/>
        <condense val="0"/>
        <extend val="0"/>
      </font>
    </dxf>
    <dxf>
      <font>
        <b val="0"/>
        <i val="0"/>
        <condense val="0"/>
        <extend val="0"/>
      </font>
    </dxf>
    <dxf>
      <font>
        <b val="0"/>
        <i val="0"/>
        <condense val="0"/>
        <extend val="0"/>
      </font>
    </dxf>
    <dxf>
      <font>
        <b/>
        <i val="0"/>
        <condense val="0"/>
        <extend val="0"/>
        <color indexed="8"/>
      </font>
      <fill>
        <patternFill patternType="solid">
          <bgColor indexed="42"/>
        </patternFill>
      </fill>
    </dxf>
    <dxf>
      <font>
        <b/>
        <i val="0"/>
        <condense val="0"/>
        <extend val="0"/>
        <color indexed="8"/>
      </font>
      <fill>
        <patternFill patternType="solid">
          <bgColor indexed="42"/>
        </patternFill>
      </fill>
    </dxf>
    <dxf>
      <font>
        <i val="0"/>
        <condense val="0"/>
        <extend val="0"/>
        <color indexed="9"/>
      </font>
    </dxf>
    <dxf>
      <font>
        <i val="0"/>
        <condense val="0"/>
        <extend val="0"/>
        <color indexed="9"/>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
      <font>
        <i val="0"/>
        <condense val="0"/>
        <extend val="0"/>
        <color indexed="9"/>
      </font>
      <fill>
        <patternFill>
          <bgColor indexed="42"/>
        </patternFill>
      </fill>
    </dxf>
    <dxf>
      <font>
        <b val="0"/>
        <i val="0"/>
        <condense val="0"/>
        <extend val="0"/>
      </font>
    </dxf>
    <dxf>
      <font>
        <i val="0"/>
        <condense val="0"/>
        <extend val="0"/>
        <color indexed="23"/>
      </font>
      <fill>
        <patternFill>
          <bgColor indexed="23"/>
        </patternFill>
      </fill>
    </dxf>
    <dxf>
      <fill>
        <patternFill>
          <bgColor indexed="43"/>
        </patternFill>
      </fill>
    </dxf>
    <dxf>
      <fill>
        <patternFill>
          <bgColor indexed="13"/>
        </patternFill>
      </fill>
    </dxf>
    <dxf>
      <fill>
        <patternFill>
          <bgColor indexed="10"/>
        </patternFill>
      </fill>
    </dxf>
    <dxf>
      <fill>
        <patternFill>
          <bgColor indexed="43"/>
        </patternFill>
      </fill>
    </dxf>
    <dxf>
      <fill>
        <patternFill>
          <bgColor indexed="13"/>
        </patternFill>
      </fill>
    </dxf>
    <dxf>
      <fill>
        <patternFill>
          <bgColor indexed="10"/>
        </patternFill>
      </fill>
    </dxf>
    <dxf>
      <font>
        <b/>
        <i val="0"/>
        <condense val="0"/>
        <extend val="0"/>
      </font>
    </dxf>
    <dxf>
      <font>
        <b/>
        <i val="0"/>
        <condense val="0"/>
        <extend val="0"/>
      </font>
    </dxf>
    <dxf>
      <font>
        <b/>
        <i val="0"/>
        <condense val="0"/>
        <extend val="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FF9933"/>
      <rgbColor rgb="00008000"/>
      <rgbColor rgb="00000080"/>
      <rgbColor rgb="0099FF66"/>
      <rgbColor rgb="00800080"/>
      <rgbColor rgb="00008080"/>
      <rgbColor rgb="00EAEAEA"/>
      <rgbColor rgb="00DDDDDD"/>
      <rgbColor rgb="00FF9933"/>
      <rgbColor rgb="00FFFF66"/>
      <rgbColor rgb="0066FF66"/>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DBFFF0"/>
      <rgbColor rgb="00CCFFFF"/>
      <rgbColor rgb="00FDFFBF"/>
      <rgbColor rgb="00A6CAF0"/>
      <rgbColor rgb="00CCFFCC"/>
      <rgbColor rgb="00CC99FF"/>
      <rgbColor rgb="00E3E3E3"/>
      <rgbColor rgb="003366FF"/>
      <rgbColor rgb="0033CCCC"/>
      <rgbColor rgb="00339933"/>
      <rgbColor rgb="00999933"/>
      <rgbColor rgb="00996633"/>
      <rgbColor rgb="00FFFF66"/>
      <rgbColor rgb="00666699"/>
      <rgbColor rgb="00DDDDDD"/>
      <rgbColor rgb="003333CC"/>
      <rgbColor rgb="00336666"/>
      <rgbColor rgb="00003300"/>
      <rgbColor rgb="00333300"/>
      <rgbColor rgb="00663300"/>
      <rgbColor rgb="00993366"/>
      <rgbColor rgb="00333399"/>
      <rgbColor rgb="00B2B2B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3.xml"/><Relationship Id="rId50" Type="http://schemas.openxmlformats.org/officeDocument/2006/relationships/externalLink" Target="externalLinks/externalLink6.xml"/><Relationship Id="rId55" Type="http://schemas.openxmlformats.org/officeDocument/2006/relationships/externalLink" Target="externalLinks/externalLink1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1.xml"/><Relationship Id="rId53" Type="http://schemas.openxmlformats.org/officeDocument/2006/relationships/externalLink" Target="externalLinks/externalLink9.xml"/><Relationship Id="rId58" Type="http://schemas.openxmlformats.org/officeDocument/2006/relationships/styles" Target="styles.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4.xml"/><Relationship Id="rId56" Type="http://schemas.openxmlformats.org/officeDocument/2006/relationships/externalLink" Target="externalLinks/externalLink12.xml"/><Relationship Id="rId8" Type="http://schemas.openxmlformats.org/officeDocument/2006/relationships/worksheet" Target="worksheets/sheet8.xml"/><Relationship Id="rId51" Type="http://schemas.openxmlformats.org/officeDocument/2006/relationships/externalLink" Target="externalLinks/externalLink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2.xml"/><Relationship Id="rId59"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5.xml"/><Relationship Id="rId57" Type="http://schemas.openxmlformats.org/officeDocument/2006/relationships/theme" Target="theme/theme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8.xml"/><Relationship Id="rId60"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2.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6.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34.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37.xml.rels><?xml version="1.0" encoding="UTF-8" standalone="yes"?>
<Relationships xmlns="http://schemas.openxmlformats.org/package/2006/relationships"><Relationship Id="rId1" Type="http://schemas.openxmlformats.org/officeDocument/2006/relationships/image" Target="../media/image9.jpeg"/></Relationships>
</file>

<file path=xl/drawings/_rels/drawing3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9.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4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2.xml.rels><?xml version="1.0" encoding="UTF-8" standalone="yes"?>
<Relationships xmlns="http://schemas.openxmlformats.org/package/2006/relationships"><Relationship Id="rId1" Type="http://schemas.openxmlformats.org/officeDocument/2006/relationships/image" Target="../media/image9.jpeg"/></Relationships>
</file>

<file path=xl/drawings/_rels/drawing43.xml.rels><?xml version="1.0" encoding="UTF-8" standalone="yes"?>
<Relationships xmlns="http://schemas.openxmlformats.org/package/2006/relationships"><Relationship Id="rId1" Type="http://schemas.openxmlformats.org/officeDocument/2006/relationships/image" Target="../media/image9.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xdr:from>
      <xdr:col>4</xdr:col>
      <xdr:colOff>312420</xdr:colOff>
      <xdr:row>11</xdr:row>
      <xdr:rowOff>0</xdr:rowOff>
    </xdr:from>
    <xdr:to>
      <xdr:col>4</xdr:col>
      <xdr:colOff>1259252</xdr:colOff>
      <xdr:row>11</xdr:row>
      <xdr:rowOff>0</xdr:rowOff>
    </xdr:to>
    <xdr:sp macro="" textlink="">
      <xdr:nvSpPr>
        <xdr:cNvPr id="1028" name="Text 4">
          <a:extLst>
            <a:ext uri="{FF2B5EF4-FFF2-40B4-BE49-F238E27FC236}">
              <a16:creationId xmlns:a16="http://schemas.microsoft.com/office/drawing/2014/main" id="{00000000-0008-0000-0000-000004040000}"/>
            </a:ext>
          </a:extLst>
        </xdr:cNvPr>
        <xdr:cNvSpPr txBox="1">
          <a:spLocks noChangeArrowheads="1"/>
        </xdr:cNvSpPr>
      </xdr:nvSpPr>
      <xdr:spPr bwMode="auto">
        <a:xfrm>
          <a:off x="5410200" y="2867025"/>
          <a:ext cx="923925" cy="0"/>
        </a:xfrm>
        <a:prstGeom prst="rect">
          <a:avLst/>
        </a:prstGeom>
        <a:noFill/>
        <a:ln w="1">
          <a:noFill/>
          <a:miter lim="800000"/>
          <a:headEnd/>
          <a:tailEnd/>
        </a:ln>
      </xdr:spPr>
      <xdr:txBody>
        <a:bodyPr vertOverflow="clip" wrap="square" lIns="45720" tIns="36576" rIns="0" bIns="0" anchor="t" upright="1"/>
        <a:lstStyle/>
        <a:p>
          <a:pPr algn="l" rtl="0">
            <a:defRPr sz="1000"/>
          </a:pPr>
          <a:r>
            <a:rPr lang="hu-HU" sz="2200" b="0" i="0" u="none" strike="noStrike" baseline="0">
              <a:solidFill>
                <a:srgbClr val="000000"/>
              </a:solidFill>
              <a:latin typeface="ITF"/>
            </a:rPr>
            <a:t>I</a:t>
          </a:r>
        </a:p>
      </xdr:txBody>
    </xdr:sp>
    <xdr:clientData/>
  </xdr:twoCellAnchor>
  <xdr:twoCellAnchor editAs="oneCell">
    <xdr:from>
      <xdr:col>4</xdr:col>
      <xdr:colOff>624840</xdr:colOff>
      <xdr:row>0</xdr:row>
      <xdr:rowOff>53340</xdr:rowOff>
    </xdr:from>
    <xdr:to>
      <xdr:col>4</xdr:col>
      <xdr:colOff>1249680</xdr:colOff>
      <xdr:row>0</xdr:row>
      <xdr:rowOff>548640</xdr:rowOff>
    </xdr:to>
    <xdr:pic>
      <xdr:nvPicPr>
        <xdr:cNvPr id="1275" name="Kép 2">
          <a:extLst>
            <a:ext uri="{FF2B5EF4-FFF2-40B4-BE49-F238E27FC236}">
              <a16:creationId xmlns:a16="http://schemas.microsoft.com/office/drawing/2014/main" id="{00000000-0008-0000-0000-0000F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867400" y="53340"/>
          <a:ext cx="62484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771073" name="Button 1" hidden="1">
              <a:extLst>
                <a:ext uri="{63B3BB69-23CF-44E3-9099-C40C66FF867C}">
                  <a14:compatExt spid="_x0000_s771073"/>
                </a:ext>
                <a:ext uri="{FF2B5EF4-FFF2-40B4-BE49-F238E27FC236}">
                  <a16:creationId xmlns:a16="http://schemas.microsoft.com/office/drawing/2014/main" id="{00000000-0008-0000-0B00-000001C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3</xdr:row>
      <xdr:rowOff>137160</xdr:rowOff>
    </xdr:to>
    <xdr:pic>
      <xdr:nvPicPr>
        <xdr:cNvPr id="2" name="Kép 2">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0020" y="3048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2</xdr:row>
      <xdr:rowOff>114300</xdr:rowOff>
    </xdr:to>
    <xdr:pic>
      <xdr:nvPicPr>
        <xdr:cNvPr id="2" name="Kép 2">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773121" name="Button 1" hidden="1">
              <a:extLst>
                <a:ext uri="{63B3BB69-23CF-44E3-9099-C40C66FF867C}">
                  <a14:compatExt spid="_x0000_s773121"/>
                </a:ext>
                <a:ext uri="{FF2B5EF4-FFF2-40B4-BE49-F238E27FC236}">
                  <a16:creationId xmlns:a16="http://schemas.microsoft.com/office/drawing/2014/main" id="{00000000-0008-0000-0D00-000001CC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3</xdr:row>
      <xdr:rowOff>137160</xdr:rowOff>
    </xdr:to>
    <xdr:pic>
      <xdr:nvPicPr>
        <xdr:cNvPr id="2" name="Kép 2">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5200" y="3048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3</xdr:row>
      <xdr:rowOff>91440</xdr:rowOff>
    </xdr:to>
    <xdr:pic>
      <xdr:nvPicPr>
        <xdr:cNvPr id="2" name="Kép 2">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53340"/>
          <a:ext cx="51816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775169" name="Button 1" hidden="1">
              <a:extLst>
                <a:ext uri="{63B3BB69-23CF-44E3-9099-C40C66FF867C}">
                  <a14:compatExt spid="_x0000_s775169"/>
                </a:ext>
                <a:ext uri="{FF2B5EF4-FFF2-40B4-BE49-F238E27FC236}">
                  <a16:creationId xmlns:a16="http://schemas.microsoft.com/office/drawing/2014/main" id="{00000000-0008-0000-0F00-000001D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4</xdr:row>
      <xdr:rowOff>129540</xdr:rowOff>
    </xdr:to>
    <xdr:pic>
      <xdr:nvPicPr>
        <xdr:cNvPr id="2" name="Kép 2">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406640" y="30480"/>
          <a:ext cx="60960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3</xdr:row>
      <xdr:rowOff>91440</xdr:rowOff>
    </xdr:to>
    <xdr:pic>
      <xdr:nvPicPr>
        <xdr:cNvPr id="2" name="Kép 2">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53340"/>
          <a:ext cx="51816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778241" name="Button 1" hidden="1">
              <a:extLst>
                <a:ext uri="{63B3BB69-23CF-44E3-9099-C40C66FF867C}">
                  <a14:compatExt spid="_x0000_s778241"/>
                </a:ext>
                <a:ext uri="{FF2B5EF4-FFF2-40B4-BE49-F238E27FC236}">
                  <a16:creationId xmlns:a16="http://schemas.microsoft.com/office/drawing/2014/main" id="{00000000-0008-0000-1100-000001E0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3</xdr:row>
      <xdr:rowOff>137160</xdr:rowOff>
    </xdr:to>
    <xdr:pic>
      <xdr:nvPicPr>
        <xdr:cNvPr id="2" name="Kép 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0020" y="3048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777217" name="Button 1" hidden="1">
              <a:extLst>
                <a:ext uri="{63B3BB69-23CF-44E3-9099-C40C66FF867C}">
                  <a14:compatExt spid="_x0000_s777217"/>
                </a:ext>
                <a:ext uri="{FF2B5EF4-FFF2-40B4-BE49-F238E27FC236}">
                  <a16:creationId xmlns:a16="http://schemas.microsoft.com/office/drawing/2014/main" id="{00000000-0008-0000-1200-000001DC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13</xdr:col>
      <xdr:colOff>441960</xdr:colOff>
      <xdr:row>4</xdr:row>
      <xdr:rowOff>129540</xdr:rowOff>
    </xdr:to>
    <xdr:pic>
      <xdr:nvPicPr>
        <xdr:cNvPr id="2" name="Kép 2">
          <a:extLst>
            <a:ext uri="{FF2B5EF4-FFF2-40B4-BE49-F238E27FC236}">
              <a16:creationId xmlns:a16="http://schemas.microsoft.com/office/drawing/2014/main" id="{00000000-0008-0000-1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0020" y="30480"/>
          <a:ext cx="60960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548640</xdr:colOff>
      <xdr:row>0</xdr:row>
      <xdr:rowOff>53340</xdr:rowOff>
    </xdr:from>
    <xdr:to>
      <xdr:col>12</xdr:col>
      <xdr:colOff>480060</xdr:colOff>
      <xdr:row>2</xdr:row>
      <xdr:rowOff>106680</xdr:rowOff>
    </xdr:to>
    <xdr:pic>
      <xdr:nvPicPr>
        <xdr:cNvPr id="3" name="Kép 2">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309360" y="53340"/>
          <a:ext cx="518160" cy="541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876545" name="Button 1" hidden="1">
              <a:extLst>
                <a:ext uri="{63B3BB69-23CF-44E3-9099-C40C66FF867C}">
                  <a14:compatExt spid="_x0000_s876545"/>
                </a:ext>
                <a:ext uri="{FF2B5EF4-FFF2-40B4-BE49-F238E27FC236}">
                  <a16:creationId xmlns:a16="http://schemas.microsoft.com/office/drawing/2014/main" id="{00000000-0008-0000-1300-00000160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4</xdr:row>
      <xdr:rowOff>129540</xdr:rowOff>
    </xdr:to>
    <xdr:pic>
      <xdr:nvPicPr>
        <xdr:cNvPr id="2" name="Kép 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80020" y="30480"/>
          <a:ext cx="60960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1</xdr:row>
          <xdr:rowOff>175260</xdr:rowOff>
        </xdr:to>
        <xdr:sp macro="" textlink="">
          <xdr:nvSpPr>
            <xdr:cNvPr id="877569" name="Button 1" hidden="1">
              <a:extLst>
                <a:ext uri="{63B3BB69-23CF-44E3-9099-C40C66FF867C}">
                  <a14:compatExt spid="_x0000_s877569"/>
                </a:ext>
                <a:ext uri="{FF2B5EF4-FFF2-40B4-BE49-F238E27FC236}">
                  <a16:creationId xmlns:a16="http://schemas.microsoft.com/office/drawing/2014/main" id="{00000000-0008-0000-1400-00000164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877570" name="Button 2" hidden="1">
              <a:extLst>
                <a:ext uri="{63B3BB69-23CF-44E3-9099-C40C66FF867C}">
                  <a14:compatExt spid="_x0000_s877570"/>
                </a:ext>
                <a:ext uri="{FF2B5EF4-FFF2-40B4-BE49-F238E27FC236}">
                  <a16:creationId xmlns:a16="http://schemas.microsoft.com/office/drawing/2014/main" id="{00000000-0008-0000-1400-00000264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251460</xdr:colOff>
      <xdr:row>0</xdr:row>
      <xdr:rowOff>0</xdr:rowOff>
    </xdr:from>
    <xdr:to>
      <xdr:col>17</xdr:col>
      <xdr:colOff>68580</xdr:colOff>
      <xdr:row>2</xdr:row>
      <xdr:rowOff>99060</xdr:rowOff>
    </xdr:to>
    <xdr:pic>
      <xdr:nvPicPr>
        <xdr:cNvPr id="2" name="Kép 2">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486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281674" name="Button 74" hidden="1">
              <a:extLst>
                <a:ext uri="{63B3BB69-23CF-44E3-9099-C40C66FF867C}">
                  <a14:compatExt spid="_x0000_s281674"/>
                </a:ext>
                <a:ext uri="{FF2B5EF4-FFF2-40B4-BE49-F238E27FC236}">
                  <a16:creationId xmlns:a16="http://schemas.microsoft.com/office/drawing/2014/main" id="{00000000-0008-0000-0300-00004A4C04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2</xdr:row>
      <xdr:rowOff>0</xdr:rowOff>
    </xdr:to>
    <xdr:pic>
      <xdr:nvPicPr>
        <xdr:cNvPr id="281700" name="Kép 2">
          <a:extLst>
            <a:ext uri="{FF2B5EF4-FFF2-40B4-BE49-F238E27FC236}">
              <a16:creationId xmlns:a16="http://schemas.microsoft.com/office/drawing/2014/main" id="{00000000-0008-0000-0300-0000644C0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3280" y="30480"/>
          <a:ext cx="609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878593" name="Button 1" hidden="1">
              <a:extLst>
                <a:ext uri="{63B3BB69-23CF-44E3-9099-C40C66FF867C}">
                  <a14:compatExt spid="_x0000_s878593"/>
                </a:ext>
                <a:ext uri="{FF2B5EF4-FFF2-40B4-BE49-F238E27FC236}">
                  <a16:creationId xmlns:a16="http://schemas.microsoft.com/office/drawing/2014/main" id="{00000000-0008-0000-1500-00000168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3</xdr:row>
      <xdr:rowOff>137160</xdr:rowOff>
    </xdr:to>
    <xdr:pic>
      <xdr:nvPicPr>
        <xdr:cNvPr id="2" name="Kép 2">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97140" y="30480"/>
          <a:ext cx="6096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3</xdr:row>
      <xdr:rowOff>99060</xdr:rowOff>
    </xdr:to>
    <xdr:pic>
      <xdr:nvPicPr>
        <xdr:cNvPr id="2" name="Kép 2">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45720"/>
          <a:ext cx="5486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880641" name="Button 1" hidden="1">
              <a:extLst>
                <a:ext uri="{63B3BB69-23CF-44E3-9099-C40C66FF867C}">
                  <a14:compatExt spid="_x0000_s880641"/>
                </a:ext>
                <a:ext uri="{FF2B5EF4-FFF2-40B4-BE49-F238E27FC236}">
                  <a16:creationId xmlns:a16="http://schemas.microsoft.com/office/drawing/2014/main" id="{00000000-0008-0000-1700-00000170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4</xdr:row>
      <xdr:rowOff>129540</xdr:rowOff>
    </xdr:to>
    <xdr:pic>
      <xdr:nvPicPr>
        <xdr:cNvPr id="2" name="Kép 2">
          <a:extLst>
            <a:ext uri="{FF2B5EF4-FFF2-40B4-BE49-F238E27FC236}">
              <a16:creationId xmlns:a16="http://schemas.microsoft.com/office/drawing/2014/main" id="{00000000-0008-0000-1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03820" y="30480"/>
          <a:ext cx="609600" cy="769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1</xdr:row>
          <xdr:rowOff>175260</xdr:rowOff>
        </xdr:to>
        <xdr:sp macro="" textlink="">
          <xdr:nvSpPr>
            <xdr:cNvPr id="881665" name="Button 1" hidden="1">
              <a:extLst>
                <a:ext uri="{63B3BB69-23CF-44E3-9099-C40C66FF867C}">
                  <a14:compatExt spid="_x0000_s881665"/>
                </a:ext>
                <a:ext uri="{FF2B5EF4-FFF2-40B4-BE49-F238E27FC236}">
                  <a16:creationId xmlns:a16="http://schemas.microsoft.com/office/drawing/2014/main" id="{00000000-0008-0000-1800-00000174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881666" name="Button 2" hidden="1">
              <a:extLst>
                <a:ext uri="{63B3BB69-23CF-44E3-9099-C40C66FF867C}">
                  <a14:compatExt spid="_x0000_s881666"/>
                </a:ext>
                <a:ext uri="{FF2B5EF4-FFF2-40B4-BE49-F238E27FC236}">
                  <a16:creationId xmlns:a16="http://schemas.microsoft.com/office/drawing/2014/main" id="{00000000-0008-0000-1800-00000274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274320</xdr:colOff>
      <xdr:row>0</xdr:row>
      <xdr:rowOff>0</xdr:rowOff>
    </xdr:from>
    <xdr:to>
      <xdr:col>17</xdr:col>
      <xdr:colOff>91440</xdr:colOff>
      <xdr:row>2</xdr:row>
      <xdr:rowOff>106680</xdr:rowOff>
    </xdr:to>
    <xdr:pic>
      <xdr:nvPicPr>
        <xdr:cNvPr id="2" name="Kép 2">
          <a:extLst>
            <a:ext uri="{FF2B5EF4-FFF2-40B4-BE49-F238E27FC236}">
              <a16:creationId xmlns:a16="http://schemas.microsoft.com/office/drawing/2014/main" id="{00000000-0008-0000-1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69380" y="0"/>
          <a:ext cx="548640" cy="441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882689" name="Button 1" hidden="1">
              <a:extLst>
                <a:ext uri="{63B3BB69-23CF-44E3-9099-C40C66FF867C}">
                  <a14:compatExt spid="_x0000_s882689"/>
                </a:ext>
                <a:ext uri="{FF2B5EF4-FFF2-40B4-BE49-F238E27FC236}">
                  <a16:creationId xmlns:a16="http://schemas.microsoft.com/office/drawing/2014/main" id="{00000000-0008-0000-1900-00000178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5</xdr:row>
      <xdr:rowOff>121920</xdr:rowOff>
    </xdr:to>
    <xdr:pic>
      <xdr:nvPicPr>
        <xdr:cNvPr id="2" name="Kép 2">
          <a:extLst>
            <a:ext uri="{FF2B5EF4-FFF2-40B4-BE49-F238E27FC236}">
              <a16:creationId xmlns:a16="http://schemas.microsoft.com/office/drawing/2014/main" id="{00000000-0008-0000-1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2440" y="30480"/>
          <a:ext cx="609600" cy="929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4</xdr:row>
      <xdr:rowOff>76200</xdr:rowOff>
    </xdr:to>
    <xdr:pic>
      <xdr:nvPicPr>
        <xdr:cNvPr id="2" name="Kép 2">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45720"/>
          <a:ext cx="5486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884737" name="Button 1" hidden="1">
              <a:extLst>
                <a:ext uri="{63B3BB69-23CF-44E3-9099-C40C66FF867C}">
                  <a14:compatExt spid="_x0000_s884737"/>
                </a:ext>
                <a:ext uri="{FF2B5EF4-FFF2-40B4-BE49-F238E27FC236}">
                  <a16:creationId xmlns:a16="http://schemas.microsoft.com/office/drawing/2014/main" id="{00000000-0008-0000-1B00-00000180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6</xdr:row>
      <xdr:rowOff>121920</xdr:rowOff>
    </xdr:to>
    <xdr:pic>
      <xdr:nvPicPr>
        <xdr:cNvPr id="2" name="Kép 2">
          <a:extLst>
            <a:ext uri="{FF2B5EF4-FFF2-40B4-BE49-F238E27FC236}">
              <a16:creationId xmlns:a16="http://schemas.microsoft.com/office/drawing/2014/main" id="{00000000-0008-0000-1B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2440" y="30480"/>
          <a:ext cx="60960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525780</xdr:colOff>
          <xdr:row>0</xdr:row>
          <xdr:rowOff>7620</xdr:rowOff>
        </xdr:from>
        <xdr:to>
          <xdr:col>14</xdr:col>
          <xdr:colOff>373380</xdr:colOff>
          <xdr:row>1</xdr:row>
          <xdr:rowOff>175260</xdr:rowOff>
        </xdr:to>
        <xdr:sp macro="" textlink="">
          <xdr:nvSpPr>
            <xdr:cNvPr id="885761" name="Button 1" hidden="1">
              <a:extLst>
                <a:ext uri="{63B3BB69-23CF-44E3-9099-C40C66FF867C}">
                  <a14:compatExt spid="_x0000_s885761"/>
                </a:ext>
                <a:ext uri="{FF2B5EF4-FFF2-40B4-BE49-F238E27FC236}">
                  <a16:creationId xmlns:a16="http://schemas.microsoft.com/office/drawing/2014/main" id="{00000000-0008-0000-1C00-00000184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885762" name="Button 2" hidden="1">
              <a:extLst>
                <a:ext uri="{63B3BB69-23CF-44E3-9099-C40C66FF867C}">
                  <a14:compatExt spid="_x0000_s885762"/>
                </a:ext>
                <a:ext uri="{FF2B5EF4-FFF2-40B4-BE49-F238E27FC236}">
                  <a16:creationId xmlns:a16="http://schemas.microsoft.com/office/drawing/2014/main" id="{00000000-0008-0000-1C00-00000284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2</xdr:row>
      <xdr:rowOff>83820</xdr:rowOff>
    </xdr:to>
    <xdr:pic>
      <xdr:nvPicPr>
        <xdr:cNvPr id="2" name="Kép 2">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9986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887809" name="Button 1" hidden="1">
              <a:extLst>
                <a:ext uri="{63B3BB69-23CF-44E3-9099-C40C66FF867C}">
                  <a14:compatExt spid="_x0000_s887809"/>
                </a:ext>
                <a:ext uri="{FF2B5EF4-FFF2-40B4-BE49-F238E27FC236}">
                  <a16:creationId xmlns:a16="http://schemas.microsoft.com/office/drawing/2014/main" id="{00000000-0008-0000-1D00-0000018C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9</xdr:row>
      <xdr:rowOff>0</xdr:rowOff>
    </xdr:to>
    <xdr:pic>
      <xdr:nvPicPr>
        <xdr:cNvPr id="2" name="Kép 2">
          <a:extLst>
            <a:ext uri="{FF2B5EF4-FFF2-40B4-BE49-F238E27FC236}">
              <a16:creationId xmlns:a16="http://schemas.microsoft.com/office/drawing/2014/main" id="{00000000-0008-0000-1D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2440" y="30480"/>
          <a:ext cx="609600" cy="1478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2</xdr:row>
      <xdr:rowOff>114300</xdr:rowOff>
    </xdr:to>
    <xdr:pic>
      <xdr:nvPicPr>
        <xdr:cNvPr id="2" name="Kép 2">
          <a:extLst>
            <a:ext uri="{FF2B5EF4-FFF2-40B4-BE49-F238E27FC236}">
              <a16:creationId xmlns:a16="http://schemas.microsoft.com/office/drawing/2014/main" id="{00000000-0008-0000-1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9318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2</xdr:row>
      <xdr:rowOff>121920</xdr:rowOff>
    </xdr:to>
    <xdr:pic>
      <xdr:nvPicPr>
        <xdr:cNvPr id="2" name="Kép 2">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45720"/>
          <a:ext cx="54864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888833" name="Button 1" hidden="1">
              <a:extLst>
                <a:ext uri="{63B3BB69-23CF-44E3-9099-C40C66FF867C}">
                  <a14:compatExt spid="_x0000_s888833"/>
                </a:ext>
                <a:ext uri="{FF2B5EF4-FFF2-40B4-BE49-F238E27FC236}">
                  <a16:creationId xmlns:a16="http://schemas.microsoft.com/office/drawing/2014/main" id="{00000000-0008-0000-1F00-000001900D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12</xdr:row>
      <xdr:rowOff>83820</xdr:rowOff>
    </xdr:to>
    <xdr:pic>
      <xdr:nvPicPr>
        <xdr:cNvPr id="2" name="Kép 2">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92440" y="30480"/>
          <a:ext cx="609600" cy="2065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11</xdr:col>
      <xdr:colOff>579120</xdr:colOff>
      <xdr:row>0</xdr:row>
      <xdr:rowOff>60960</xdr:rowOff>
    </xdr:from>
    <xdr:to>
      <xdr:col>12</xdr:col>
      <xdr:colOff>510540</xdr:colOff>
      <xdr:row>2</xdr:row>
      <xdr:rowOff>121920</xdr:rowOff>
    </xdr:to>
    <xdr:pic>
      <xdr:nvPicPr>
        <xdr:cNvPr id="2" name="Kép 2">
          <a:extLst>
            <a:ext uri="{FF2B5EF4-FFF2-40B4-BE49-F238E27FC236}">
              <a16:creationId xmlns:a16="http://schemas.microsoft.com/office/drawing/2014/main" id="{00000000-0008-0000-2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85560" y="6096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 name="Kép 2">
          <a:extLst>
            <a:ext uri="{FF2B5EF4-FFF2-40B4-BE49-F238E27FC236}">
              <a16:creationId xmlns:a16="http://schemas.microsoft.com/office/drawing/2014/main" id="{04188E46-0966-4F42-B52E-B1E131F2106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9660" y="45720"/>
          <a:ext cx="5410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518160</xdr:colOff>
          <xdr:row>0</xdr:row>
          <xdr:rowOff>15240</xdr:rowOff>
        </xdr:from>
        <xdr:to>
          <xdr:col>14</xdr:col>
          <xdr:colOff>365760</xdr:colOff>
          <xdr:row>0</xdr:row>
          <xdr:rowOff>175260</xdr:rowOff>
        </xdr:to>
        <xdr:sp macro="" textlink="">
          <xdr:nvSpPr>
            <xdr:cNvPr id="896001" name="Button 1" hidden="1">
              <a:extLst>
                <a:ext uri="{63B3BB69-23CF-44E3-9099-C40C66FF867C}">
                  <a14:compatExt spid="_x0000_s896001"/>
                </a:ext>
                <a:ext uri="{FF2B5EF4-FFF2-40B4-BE49-F238E27FC236}">
                  <a16:creationId xmlns:a16="http://schemas.microsoft.com/office/drawing/2014/main" id="{CB1F0048-521F-4F37-9583-EF1C026E33A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175260</xdr:rowOff>
        </xdr:from>
        <xdr:to>
          <xdr:col>14</xdr:col>
          <xdr:colOff>365760</xdr:colOff>
          <xdr:row>1</xdr:row>
          <xdr:rowOff>60960</xdr:rowOff>
        </xdr:to>
        <xdr:sp macro="" textlink="">
          <xdr:nvSpPr>
            <xdr:cNvPr id="896002" name="Button 2" hidden="1">
              <a:extLst>
                <a:ext uri="{63B3BB69-23CF-44E3-9099-C40C66FF867C}">
                  <a14:compatExt spid="_x0000_s896002"/>
                </a:ext>
                <a:ext uri="{FF2B5EF4-FFF2-40B4-BE49-F238E27FC236}">
                  <a16:creationId xmlns:a16="http://schemas.microsoft.com/office/drawing/2014/main" id="{7754B44F-3BA1-492C-A6CC-DCCC51FBAC3D}"/>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251460</xdr:colOff>
      <xdr:row>0</xdr:row>
      <xdr:rowOff>0</xdr:rowOff>
    </xdr:from>
    <xdr:to>
      <xdr:col>17</xdr:col>
      <xdr:colOff>68580</xdr:colOff>
      <xdr:row>1</xdr:row>
      <xdr:rowOff>160020</xdr:rowOff>
    </xdr:to>
    <xdr:pic>
      <xdr:nvPicPr>
        <xdr:cNvPr id="2" name="Kép 2">
          <a:extLst>
            <a:ext uri="{FF2B5EF4-FFF2-40B4-BE49-F238E27FC236}">
              <a16:creationId xmlns:a16="http://schemas.microsoft.com/office/drawing/2014/main" id="{93D0305C-78DF-4EA3-BCBC-95E2124394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80960" y="0"/>
          <a:ext cx="5486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518160</xdr:colOff>
          <xdr:row>0</xdr:row>
          <xdr:rowOff>15240</xdr:rowOff>
        </xdr:from>
        <xdr:to>
          <xdr:col>14</xdr:col>
          <xdr:colOff>365760</xdr:colOff>
          <xdr:row>0</xdr:row>
          <xdr:rowOff>175260</xdr:rowOff>
        </xdr:to>
        <xdr:sp macro="" textlink="">
          <xdr:nvSpPr>
            <xdr:cNvPr id="897025" name="Button 1" hidden="1">
              <a:extLst>
                <a:ext uri="{63B3BB69-23CF-44E3-9099-C40C66FF867C}">
                  <a14:compatExt spid="_x0000_s897025"/>
                </a:ext>
                <a:ext uri="{FF2B5EF4-FFF2-40B4-BE49-F238E27FC236}">
                  <a16:creationId xmlns:a16="http://schemas.microsoft.com/office/drawing/2014/main" id="{F1A12925-DB37-4F7B-8450-15989C4BCBB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175260</xdr:rowOff>
        </xdr:from>
        <xdr:to>
          <xdr:col>14</xdr:col>
          <xdr:colOff>365760</xdr:colOff>
          <xdr:row>1</xdr:row>
          <xdr:rowOff>60960</xdr:rowOff>
        </xdr:to>
        <xdr:sp macro="" textlink="">
          <xdr:nvSpPr>
            <xdr:cNvPr id="897026" name="Button 2" hidden="1">
              <a:extLst>
                <a:ext uri="{63B3BB69-23CF-44E3-9099-C40C66FF867C}">
                  <a14:compatExt spid="_x0000_s897026"/>
                </a:ext>
                <a:ext uri="{FF2B5EF4-FFF2-40B4-BE49-F238E27FC236}">
                  <a16:creationId xmlns:a16="http://schemas.microsoft.com/office/drawing/2014/main" id="{27783AC7-C94C-4C8B-8EFC-778B1586804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 name="Kép 2">
          <a:extLst>
            <a:ext uri="{FF2B5EF4-FFF2-40B4-BE49-F238E27FC236}">
              <a16:creationId xmlns:a16="http://schemas.microsoft.com/office/drawing/2014/main" id="{6431F9E4-DB1B-46F8-B4B8-163794C7499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91718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1</xdr:row>
      <xdr:rowOff>137160</xdr:rowOff>
    </xdr:to>
    <xdr:pic>
      <xdr:nvPicPr>
        <xdr:cNvPr id="2" name="Kép 2">
          <a:extLst>
            <a:ext uri="{FF2B5EF4-FFF2-40B4-BE49-F238E27FC236}">
              <a16:creationId xmlns:a16="http://schemas.microsoft.com/office/drawing/2014/main" id="{21809094-57DF-4638-9EDD-182FF895BC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4120" y="53340"/>
          <a:ext cx="51054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518160</xdr:colOff>
          <xdr:row>0</xdr:row>
          <xdr:rowOff>15240</xdr:rowOff>
        </xdr:from>
        <xdr:to>
          <xdr:col>14</xdr:col>
          <xdr:colOff>365760</xdr:colOff>
          <xdr:row>0</xdr:row>
          <xdr:rowOff>175260</xdr:rowOff>
        </xdr:to>
        <xdr:sp macro="" textlink="">
          <xdr:nvSpPr>
            <xdr:cNvPr id="900097" name="Button 1" hidden="1">
              <a:extLst>
                <a:ext uri="{63B3BB69-23CF-44E3-9099-C40C66FF867C}">
                  <a14:compatExt spid="_x0000_s900097"/>
                </a:ext>
                <a:ext uri="{FF2B5EF4-FFF2-40B4-BE49-F238E27FC236}">
                  <a16:creationId xmlns:a16="http://schemas.microsoft.com/office/drawing/2014/main" id="{BFAD55D6-F4FD-4B5A-ACBF-FAB349C85DEC}"/>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175260</xdr:rowOff>
        </xdr:from>
        <xdr:to>
          <xdr:col>14</xdr:col>
          <xdr:colOff>365760</xdr:colOff>
          <xdr:row>1</xdr:row>
          <xdr:rowOff>60960</xdr:rowOff>
        </xdr:to>
        <xdr:sp macro="" textlink="">
          <xdr:nvSpPr>
            <xdr:cNvPr id="900098" name="Button 2" hidden="1">
              <a:extLst>
                <a:ext uri="{63B3BB69-23CF-44E3-9099-C40C66FF867C}">
                  <a14:compatExt spid="_x0000_s900098"/>
                </a:ext>
                <a:ext uri="{FF2B5EF4-FFF2-40B4-BE49-F238E27FC236}">
                  <a16:creationId xmlns:a16="http://schemas.microsoft.com/office/drawing/2014/main" id="{D1157FCC-83B8-4F47-922A-854CBFAFBD75}"/>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289560</xdr:colOff>
      <xdr:row>0</xdr:row>
      <xdr:rowOff>30480</xdr:rowOff>
    </xdr:from>
    <xdr:to>
      <xdr:col>17</xdr:col>
      <xdr:colOff>60960</xdr:colOff>
      <xdr:row>1</xdr:row>
      <xdr:rowOff>144780</xdr:rowOff>
    </xdr:to>
    <xdr:pic>
      <xdr:nvPicPr>
        <xdr:cNvPr id="2" name="Kép 2">
          <a:extLst>
            <a:ext uri="{FF2B5EF4-FFF2-40B4-BE49-F238E27FC236}">
              <a16:creationId xmlns:a16="http://schemas.microsoft.com/office/drawing/2014/main" id="{A0A0435D-6299-4BE4-9E44-1F3C198F3B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03720" y="30480"/>
          <a:ext cx="502920" cy="388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 name="Kép 2">
          <a:extLst>
            <a:ext uri="{FF2B5EF4-FFF2-40B4-BE49-F238E27FC236}">
              <a16:creationId xmlns:a16="http://schemas.microsoft.com/office/drawing/2014/main" id="{D5DD2F72-D5E4-4852-84F2-3F90BB7C4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9660" y="45720"/>
          <a:ext cx="5410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1</xdr:row>
      <xdr:rowOff>137160</xdr:rowOff>
    </xdr:to>
    <xdr:pic>
      <xdr:nvPicPr>
        <xdr:cNvPr id="2" name="Kép 2">
          <a:extLst>
            <a:ext uri="{FF2B5EF4-FFF2-40B4-BE49-F238E27FC236}">
              <a16:creationId xmlns:a16="http://schemas.microsoft.com/office/drawing/2014/main" id="{5E0F688D-7CB8-497F-ACD1-02B5105F3A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94120" y="53340"/>
          <a:ext cx="51054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 name="Kép 2">
          <a:extLst>
            <a:ext uri="{FF2B5EF4-FFF2-40B4-BE49-F238E27FC236}">
              <a16:creationId xmlns:a16="http://schemas.microsoft.com/office/drawing/2014/main" id="{B1A11527-349B-4BC4-B885-375401A9D92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9660" y="45720"/>
          <a:ext cx="5410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764929" name="Button 1" hidden="1">
              <a:extLst>
                <a:ext uri="{63B3BB69-23CF-44E3-9099-C40C66FF867C}">
                  <a14:compatExt spid="_x0000_s764929"/>
                </a:ext>
                <a:ext uri="{FF2B5EF4-FFF2-40B4-BE49-F238E27FC236}">
                  <a16:creationId xmlns:a16="http://schemas.microsoft.com/office/drawing/2014/main" id="{00000000-0008-0000-0500-000001AC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2</xdr:row>
      <xdr:rowOff>152400</xdr:rowOff>
    </xdr:to>
    <xdr:pic>
      <xdr:nvPicPr>
        <xdr:cNvPr id="2" name="Kép 2">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3280" y="30480"/>
          <a:ext cx="609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12</xdr:col>
          <xdr:colOff>518160</xdr:colOff>
          <xdr:row>0</xdr:row>
          <xdr:rowOff>15240</xdr:rowOff>
        </xdr:from>
        <xdr:to>
          <xdr:col>14</xdr:col>
          <xdr:colOff>365760</xdr:colOff>
          <xdr:row>0</xdr:row>
          <xdr:rowOff>175260</xdr:rowOff>
        </xdr:to>
        <xdr:sp macro="" textlink="">
          <xdr:nvSpPr>
            <xdr:cNvPr id="903169" name="Button 1" hidden="1">
              <a:extLst>
                <a:ext uri="{63B3BB69-23CF-44E3-9099-C40C66FF867C}">
                  <a14:compatExt spid="_x0000_s903169"/>
                </a:ext>
                <a:ext uri="{FF2B5EF4-FFF2-40B4-BE49-F238E27FC236}">
                  <a16:creationId xmlns:a16="http://schemas.microsoft.com/office/drawing/2014/main" id="{133DD35D-134C-4CE5-A94C-5FDED4812D99}"/>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Legyen bíró</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12</xdr:col>
          <xdr:colOff>518160</xdr:colOff>
          <xdr:row>0</xdr:row>
          <xdr:rowOff>175260</xdr:rowOff>
        </xdr:from>
        <xdr:to>
          <xdr:col>14</xdr:col>
          <xdr:colOff>365760</xdr:colOff>
          <xdr:row>1</xdr:row>
          <xdr:rowOff>60960</xdr:rowOff>
        </xdr:to>
        <xdr:sp macro="" textlink="">
          <xdr:nvSpPr>
            <xdr:cNvPr id="903170" name="Button 2" hidden="1">
              <a:extLst>
                <a:ext uri="{63B3BB69-23CF-44E3-9099-C40C66FF867C}">
                  <a14:compatExt spid="_x0000_s903170"/>
                </a:ext>
                <a:ext uri="{FF2B5EF4-FFF2-40B4-BE49-F238E27FC236}">
                  <a16:creationId xmlns:a16="http://schemas.microsoft.com/office/drawing/2014/main" id="{121D8720-4241-46B5-BB33-EA7706842C1F}"/>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800" b="0" i="1" u="none" strike="noStrike" baseline="0">
                  <a:solidFill>
                    <a:srgbClr val="FF0000"/>
                  </a:solidFill>
                  <a:latin typeface="Arial"/>
                  <a:cs typeface="Arial"/>
                </a:rPr>
                <a:t>Nincs bíró</a:t>
              </a:r>
            </a:p>
          </xdr:txBody>
        </xdr:sp>
        <xdr:clientData fPrintsWithSheet="0"/>
      </xdr:twoCellAnchor>
    </mc:Choice>
    <mc:Fallback/>
  </mc:AlternateContent>
  <xdr:twoCellAnchor editAs="oneCell">
    <xdr:from>
      <xdr:col>16</xdr:col>
      <xdr:colOff>251460</xdr:colOff>
      <xdr:row>0</xdr:row>
      <xdr:rowOff>0</xdr:rowOff>
    </xdr:from>
    <xdr:to>
      <xdr:col>17</xdr:col>
      <xdr:colOff>68580</xdr:colOff>
      <xdr:row>1</xdr:row>
      <xdr:rowOff>160020</xdr:rowOff>
    </xdr:to>
    <xdr:pic>
      <xdr:nvPicPr>
        <xdr:cNvPr id="2" name="Kép 2">
          <a:extLst>
            <a:ext uri="{FF2B5EF4-FFF2-40B4-BE49-F238E27FC236}">
              <a16:creationId xmlns:a16="http://schemas.microsoft.com/office/drawing/2014/main" id="{7F82F359-D45D-4B00-A054-BB674BAD63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76260" y="0"/>
          <a:ext cx="548640"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 name="Kép 2">
          <a:extLst>
            <a:ext uri="{FF2B5EF4-FFF2-40B4-BE49-F238E27FC236}">
              <a16:creationId xmlns:a16="http://schemas.microsoft.com/office/drawing/2014/main" id="{8209A617-D19C-4F71-944B-6773052759D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9660" y="45720"/>
          <a:ext cx="5410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 name="Kép 2">
          <a:extLst>
            <a:ext uri="{FF2B5EF4-FFF2-40B4-BE49-F238E27FC236}">
              <a16:creationId xmlns:a16="http://schemas.microsoft.com/office/drawing/2014/main" id="{D33AD94F-2FC1-49C7-9493-F12F28A13E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9660" y="45720"/>
          <a:ext cx="5410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1</xdr:row>
      <xdr:rowOff>144780</xdr:rowOff>
    </xdr:to>
    <xdr:pic>
      <xdr:nvPicPr>
        <xdr:cNvPr id="2" name="Kép 2">
          <a:extLst>
            <a:ext uri="{FF2B5EF4-FFF2-40B4-BE49-F238E27FC236}">
              <a16:creationId xmlns:a16="http://schemas.microsoft.com/office/drawing/2014/main" id="{FD3F46D4-C161-4D29-A57B-3BDC08EFF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709660" y="45720"/>
          <a:ext cx="541020" cy="411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548640</xdr:colOff>
      <xdr:row>0</xdr:row>
      <xdr:rowOff>30480</xdr:rowOff>
    </xdr:from>
    <xdr:to>
      <xdr:col>12</xdr:col>
      <xdr:colOff>556260</xdr:colOff>
      <xdr:row>2</xdr:row>
      <xdr:rowOff>144780</xdr:rowOff>
    </xdr:to>
    <xdr:pic>
      <xdr:nvPicPr>
        <xdr:cNvPr id="2" name="Kép 2">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5080" y="30480"/>
          <a:ext cx="594360" cy="449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766977" name="Button 1" hidden="1">
              <a:extLst>
                <a:ext uri="{63B3BB69-23CF-44E3-9099-C40C66FF867C}">
                  <a14:compatExt spid="_x0000_s766977"/>
                </a:ext>
                <a:ext uri="{FF2B5EF4-FFF2-40B4-BE49-F238E27FC236}">
                  <a16:creationId xmlns:a16="http://schemas.microsoft.com/office/drawing/2014/main" id="{00000000-0008-0000-0700-000001B4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2</xdr:row>
      <xdr:rowOff>152400</xdr:rowOff>
    </xdr:to>
    <xdr:pic>
      <xdr:nvPicPr>
        <xdr:cNvPr id="2" name="Kép 2">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93280" y="30480"/>
          <a:ext cx="609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510540</xdr:colOff>
      <xdr:row>0</xdr:row>
      <xdr:rowOff>45720</xdr:rowOff>
    </xdr:from>
    <xdr:to>
      <xdr:col>12</xdr:col>
      <xdr:colOff>472440</xdr:colOff>
      <xdr:row>3</xdr:row>
      <xdr:rowOff>99060</xdr:rowOff>
    </xdr:to>
    <xdr:pic>
      <xdr:nvPicPr>
        <xdr:cNvPr id="2" name="Kép 2">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45720"/>
          <a:ext cx="548640" cy="556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906780</xdr:colOff>
          <xdr:row>0</xdr:row>
          <xdr:rowOff>152400</xdr:rowOff>
        </xdr:from>
        <xdr:to>
          <xdr:col>11</xdr:col>
          <xdr:colOff>22860</xdr:colOff>
          <xdr:row>1</xdr:row>
          <xdr:rowOff>114300</xdr:rowOff>
        </xdr:to>
        <xdr:sp macro="" textlink="">
          <xdr:nvSpPr>
            <xdr:cNvPr id="769025" name="Button 1" hidden="1">
              <a:extLst>
                <a:ext uri="{63B3BB69-23CF-44E3-9099-C40C66FF867C}">
                  <a14:compatExt spid="_x0000_s769025"/>
                </a:ext>
                <a:ext uri="{FF2B5EF4-FFF2-40B4-BE49-F238E27FC236}">
                  <a16:creationId xmlns:a16="http://schemas.microsoft.com/office/drawing/2014/main" id="{00000000-0008-0000-0900-000001BC0B00}"/>
                </a:ext>
              </a:extLst>
            </xdr:cNvPr>
            <xdr:cNvSpPr/>
          </xdr:nvSpPr>
          <xdr:spPr bwMode="auto">
            <a:xfrm>
              <a:off x="0" y="0"/>
              <a:ext cx="0" cy="0"/>
            </a:xfrm>
            <a:prstGeom prst="rect">
              <a:avLst/>
            </a:prstGeom>
            <a:noFill/>
            <a:ln w="9525">
              <a:miter lim="800000"/>
              <a:headEnd/>
              <a:tailEnd/>
            </a:ln>
          </xdr:spPr>
          <xdr:txBody>
            <a:bodyPr vertOverflow="clip" wrap="square" lIns="27432" tIns="22860" rIns="27432" bIns="22860" anchor="ctr" upright="1"/>
            <a:lstStyle/>
            <a:p>
              <a:pPr algn="ctr" rtl="0">
                <a:defRPr sz="1000"/>
              </a:pPr>
              <a:r>
                <a:rPr lang="hu-HU" sz="700" b="0" i="0" u="none" strike="noStrike" baseline="0">
                  <a:solidFill>
                    <a:srgbClr val="000000"/>
                  </a:solidFill>
                  <a:latin typeface="Arial"/>
                  <a:cs typeface="Arial"/>
                </a:rPr>
                <a:t>Sorsolási rangsor </a:t>
              </a:r>
            </a:p>
            <a:p>
              <a:pPr algn="ctr" rtl="0">
                <a:defRPr sz="1000"/>
              </a:pPr>
              <a:r>
                <a:rPr lang="hu-HU" sz="700" b="0" i="0" u="none" strike="noStrike" baseline="0">
                  <a:solidFill>
                    <a:srgbClr val="000000"/>
                  </a:solidFill>
                  <a:latin typeface="Arial"/>
                  <a:cs typeface="Arial"/>
                </a:rPr>
                <a:t>szerinti sorbarakás</a:t>
              </a:r>
            </a:p>
          </xdr:txBody>
        </xdr:sp>
        <xdr:clientData fPrintsWithSheet="0"/>
      </xdr:twoCellAnchor>
    </mc:Choice>
    <mc:Fallback/>
  </mc:AlternateContent>
  <xdr:twoCellAnchor editAs="oneCell">
    <xdr:from>
      <xdr:col>12</xdr:col>
      <xdr:colOff>373380</xdr:colOff>
      <xdr:row>0</xdr:row>
      <xdr:rowOff>30480</xdr:rowOff>
    </xdr:from>
    <xdr:to>
      <xdr:col>14</xdr:col>
      <xdr:colOff>472440</xdr:colOff>
      <xdr:row>2</xdr:row>
      <xdr:rowOff>152400</xdr:rowOff>
    </xdr:to>
    <xdr:pic>
      <xdr:nvPicPr>
        <xdr:cNvPr id="2" name="Kép 2">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15200" y="30480"/>
          <a:ext cx="6096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11</xdr:col>
      <xdr:colOff>548640</xdr:colOff>
      <xdr:row>0</xdr:row>
      <xdr:rowOff>53340</xdr:rowOff>
    </xdr:from>
    <xdr:to>
      <xdr:col>12</xdr:col>
      <xdr:colOff>480060</xdr:colOff>
      <xdr:row>2</xdr:row>
      <xdr:rowOff>114300</xdr:rowOff>
    </xdr:to>
    <xdr:pic>
      <xdr:nvPicPr>
        <xdr:cNvPr id="2" name="Kép 2">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09360" y="53340"/>
          <a:ext cx="518160" cy="396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Munka\Di&#225;kolimpia\2023-2024\Vas%20v&#225;rmegye\V%20kcs%20A%20katego&#769;ria%20fiu&#769;.xlsx" TargetMode="External"/><Relationship Id="rId1" Type="http://schemas.openxmlformats.org/officeDocument/2006/relationships/externalLinkPath" Target="V%20kcs%20A%20katego&#769;ria%20fiu&#769;.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Munka\Di&#225;kolimpia\2023-2024\Vas%20v&#225;rmegye\VII%20Kcs%20B%20katego&#769;ria%20lea&#769;ny.xlsx" TargetMode="External"/><Relationship Id="rId1" Type="http://schemas.openxmlformats.org/officeDocument/2006/relationships/externalLinkPath" Target="VII%20Kcs%20B%20katego&#769;ria%20lea&#769;ny.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Munka\Di&#225;kolimpia\2023-2024\Vas%20v&#225;rmegye\VIII%20Kcs%20A%20katego&#769;ria%20Fiu&#769;.xlsx" TargetMode="External"/><Relationship Id="rId1" Type="http://schemas.openxmlformats.org/officeDocument/2006/relationships/externalLinkPath" Target="VIII%20Kcs%20A%20katego&#769;ria%20Fiu&#769;.xlsx"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Munka\Di&#225;kolimpia\2023-2024\Vas%20v&#225;rmegye\VIII%20Kcs%20A%20katego&#769;ria%20lea&#769;ny.xlsx" TargetMode="External"/><Relationship Id="rId1" Type="http://schemas.openxmlformats.org/officeDocument/2006/relationships/externalLinkPath" Target="VIII%20Kcs%20A%20katego&#769;ria%20lea&#769;ny.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Munka\Di&#225;kolimpia\2023-2024\Vas%20v&#225;rmegye\V%20kcs%20B%20katego&#769;ria%20fiu&#769;.xlsx" TargetMode="External"/><Relationship Id="rId1" Type="http://schemas.openxmlformats.org/officeDocument/2006/relationships/externalLinkPath" Target="V%20kcs%20B%20katego&#769;ria%20fiu&#769;.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Munka\Di&#225;kolimpia\2023-2024\Vas%20v&#225;rmegye\V%20kcs%20B%20katego&#769;ria%20lea&#769;ny.xlsx" TargetMode="External"/><Relationship Id="rId1" Type="http://schemas.openxmlformats.org/officeDocument/2006/relationships/externalLinkPath" Target="V%20kcs%20B%20katego&#769;ria%20lea&#769;ny.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Munka\Di&#225;kolimpia\2023-2024\Vas%20v&#225;rmegye\VI%20Kcs%20A%20katego&#769;ria%20Fiu&#769;.xlsx" TargetMode="External"/><Relationship Id="rId1" Type="http://schemas.openxmlformats.org/officeDocument/2006/relationships/externalLinkPath" Target="VI%20Kcs%20A%20katego&#769;ria%20Fiu&#769;.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Munka\Di&#225;kolimpia\2023-2024\Vas%20v&#225;rmegye\VI%20Kcs%20A%20katego&#769;ria%20lea&#769;ny.xlsx" TargetMode="External"/><Relationship Id="rId1" Type="http://schemas.openxmlformats.org/officeDocument/2006/relationships/externalLinkPath" Target="VI%20Kcs%20A%20katego&#769;ria%20lea&#769;ny.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Munka\Di&#225;kolimpia\2023-2024\Vas%20v&#225;rmegye\VI%20Kcs%20B%20katego&#769;ria%20fiu&#769;.xlsx" TargetMode="External"/><Relationship Id="rId1" Type="http://schemas.openxmlformats.org/officeDocument/2006/relationships/externalLinkPath" Target="VI%20Kcs%20B%20katego&#769;ria%20fiu&#769;.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Munka\Di&#225;kolimpia\2023-2024\Vas%20v&#225;rmegye\VI%20Kcs%20B%20katego&#769;ria%20lea&#769;ny.xlsx" TargetMode="External"/><Relationship Id="rId1" Type="http://schemas.openxmlformats.org/officeDocument/2006/relationships/externalLinkPath" Target="VI%20Kcs%20B%20katego&#769;ria%20lea&#769;ny.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Munka\Di&#225;kolimpia\2023-2024\Vas%20v&#225;rmegye\VII%20Kcs%20A%20katego&#769;ria%20fiu&#769;.xlsx" TargetMode="External"/><Relationship Id="rId1" Type="http://schemas.openxmlformats.org/officeDocument/2006/relationships/externalLinkPath" Target="VII%20Kcs%20A%20katego&#769;ria%20fiu&#769;.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Munka\Di&#225;kolimpia\2023-2024\Vas%20v&#225;rmegye\VII%20Kcs%20B%20katego&#769;ria%20fiu&#769;.xlsx" TargetMode="External"/><Relationship Id="rId1" Type="http://schemas.openxmlformats.org/officeDocument/2006/relationships/externalLinkPath" Target="VII%20Kcs%20B%20katego&#769;ria%20fiu&#76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MD ELO"/>
      <sheetName val="Fiú 5A"/>
    </sheetNames>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ltalanos"/>
      <sheetName val="Birók"/>
      <sheetName val="1Q ELO"/>
      <sheetName val="1Q 8&gt;2"/>
      <sheetName val="1Q 8&gt;4"/>
      <sheetName val="1Q 16&gt;4"/>
      <sheetName val="1MD ELO"/>
      <sheetName val="1E3"/>
      <sheetName val="1E4"/>
      <sheetName val="1E5"/>
      <sheetName val="1E6"/>
      <sheetName val="1E7"/>
      <sheetName val="1E8"/>
      <sheetName val="1MD 8"/>
      <sheetName val="1MD 16"/>
      <sheetName val="1MD 32"/>
      <sheetName val="1MD 64"/>
      <sheetName val="1D ELO"/>
      <sheetName val="1D 8"/>
      <sheetName val="1D 16"/>
      <sheetName val="1D 32"/>
      <sheetName val="1Q ELO (2)"/>
      <sheetName val="1Q 8&gt;2 (2)"/>
      <sheetName val="1Q 8&gt;4 (2)"/>
      <sheetName val="1Q 16&gt;4 (2)"/>
      <sheetName val="1MD ELO (2)"/>
      <sheetName val="1E3 (2)"/>
      <sheetName val="1E4 (2)"/>
      <sheetName val="1E5 (2)"/>
      <sheetName val="1E6 (2)"/>
      <sheetName val="1E7 (2)"/>
      <sheetName val="1E8 (2)"/>
      <sheetName val="1MD 8 (2)"/>
      <sheetName val="1MD 16 (2)"/>
      <sheetName val="1MD 32 (2)"/>
      <sheetName val="1MD 64 (2)"/>
      <sheetName val="1D ELO (2)"/>
      <sheetName val="1D 8 (2)"/>
      <sheetName val="1D 16 (2)"/>
      <sheetName val="1D 32 (2)"/>
      <sheetName val="1Q ELO (3)"/>
      <sheetName val="1Q 8&gt;2 (3)"/>
      <sheetName val="1Q 8&gt;4 (3)"/>
      <sheetName val="1Q 16&gt;4 (3)"/>
      <sheetName val="1MD ELO (3)"/>
      <sheetName val="1E3 (3)"/>
      <sheetName val="1E4 (3)"/>
      <sheetName val="1E5 (3)"/>
      <sheetName val="1E6 (3)"/>
      <sheetName val="1E7 (3)"/>
      <sheetName val="1E8 (3)"/>
      <sheetName val="1MD 8 (3)"/>
      <sheetName val="1MD 16 (3)"/>
      <sheetName val="1MD 32 (3)"/>
      <sheetName val="1MD 64 (3)"/>
      <sheetName val="1D ELO (3)"/>
      <sheetName val="1D 8 (3)"/>
      <sheetName val="1D 16 (3)"/>
      <sheetName val="1D 32 (3)"/>
      <sheetName val="1Q ELO (4)"/>
      <sheetName val="1Q 8&gt;2 (4)"/>
      <sheetName val="1Q 8&gt;4 (4)"/>
      <sheetName val="1Q 16&gt;4 (4)"/>
      <sheetName val="1MD ELO (4)"/>
      <sheetName val="1E3 (4)"/>
      <sheetName val="1E4 (4)"/>
      <sheetName val="1E5 (4)"/>
      <sheetName val="1E6 (4)"/>
      <sheetName val="1E7 (4)"/>
      <sheetName val="1E8 (4)"/>
      <sheetName val="1MD 8 (4)"/>
      <sheetName val="1MD 16 (4)"/>
      <sheetName val="1MD 32 (4)"/>
      <sheetName val="1MD 64 (4)"/>
      <sheetName val="1D ELO (4)"/>
      <sheetName val="1D 8 (4)"/>
      <sheetName val="1D 16 (4)"/>
      <sheetName val="1D 32 (4)"/>
      <sheetName val="1Q ELO (5)"/>
      <sheetName val="1Q 8&gt;2 (5)"/>
      <sheetName val="1Q 8&gt;4 (5)"/>
      <sheetName val="1Q 16&gt;4 (5)"/>
      <sheetName val="1MD ELO (5)"/>
      <sheetName val="1E3 (5)"/>
      <sheetName val="1E4 (5)"/>
      <sheetName val="1E5 (5)"/>
      <sheetName val="1E6 (5)"/>
      <sheetName val="1E7 (5)"/>
      <sheetName val="1E8 (5)"/>
      <sheetName val="1MD 8 (5)"/>
      <sheetName val="1MD 16 (5)"/>
      <sheetName val="1MD 32 (5)"/>
      <sheetName val="1MD 64 (5)"/>
      <sheetName val="1D ELO (5)"/>
      <sheetName val="1D 8 (5)"/>
      <sheetName val="1D 16 (5)"/>
      <sheetName val="1D 32 (5)"/>
    </sheetNames>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10.bin"/><Relationship Id="rId5" Type="http://schemas.openxmlformats.org/officeDocument/2006/relationships/comments" Target="../comments5.xml"/><Relationship Id="rId4" Type="http://schemas.openxmlformats.org/officeDocument/2006/relationships/ctrlProp" Target="../ctrlProps/ctrlProp5.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2.xml"/><Relationship Id="rId1" Type="http://schemas.openxmlformats.org/officeDocument/2006/relationships/printerSettings" Target="../printerSettings/printerSettings12.bin"/><Relationship Id="rId5" Type="http://schemas.openxmlformats.org/officeDocument/2006/relationships/comments" Target="../comments6.xml"/><Relationship Id="rId4" Type="http://schemas.openxmlformats.org/officeDocument/2006/relationships/ctrlProp" Target="../ctrlProps/ctrlProp6.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4.bin"/><Relationship Id="rId5" Type="http://schemas.openxmlformats.org/officeDocument/2006/relationships/comments" Target="../comments7.xml"/><Relationship Id="rId4" Type="http://schemas.openxmlformats.org/officeDocument/2006/relationships/ctrlProp" Target="../ctrlProps/ctrlProp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6.xml"/><Relationship Id="rId1" Type="http://schemas.openxmlformats.org/officeDocument/2006/relationships/printerSettings" Target="../printerSettings/printerSettings16.bin"/><Relationship Id="rId5" Type="http://schemas.openxmlformats.org/officeDocument/2006/relationships/comments" Target="../comments8.xml"/><Relationship Id="rId4" Type="http://schemas.openxmlformats.org/officeDocument/2006/relationships/ctrlProp" Target="../ctrlProps/ctrlProp8.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trlProp" Target="../ctrlProps/ctrlProp9.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8.xml"/><Relationship Id="rId1" Type="http://schemas.openxmlformats.org/officeDocument/2006/relationships/printerSettings" Target="../printerSettings/printerSettings18.bin"/><Relationship Id="rId5" Type="http://schemas.openxmlformats.org/officeDocument/2006/relationships/comments" Target="../comments9.xml"/><Relationship Id="rId4" Type="http://schemas.openxmlformats.org/officeDocument/2006/relationships/ctrlProp" Target="../ctrlProps/ctrlProp10.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9.xml"/><Relationship Id="rId1" Type="http://schemas.openxmlformats.org/officeDocument/2006/relationships/printerSettings" Target="../printerSettings/printerSettings19.bin"/><Relationship Id="rId6" Type="http://schemas.openxmlformats.org/officeDocument/2006/relationships/comments" Target="../comments10.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20.xml"/><Relationship Id="rId1" Type="http://schemas.openxmlformats.org/officeDocument/2006/relationships/printerSettings" Target="../printerSettings/printerSettings20.bin"/><Relationship Id="rId5" Type="http://schemas.openxmlformats.org/officeDocument/2006/relationships/comments" Target="../comments11.xml"/><Relationship Id="rId4" Type="http://schemas.openxmlformats.org/officeDocument/2006/relationships/ctrlProp" Target="../ctrlProps/ctrlProp13.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22.xml"/><Relationship Id="rId1" Type="http://schemas.openxmlformats.org/officeDocument/2006/relationships/printerSettings" Target="../printerSettings/printerSettings22.bin"/><Relationship Id="rId5" Type="http://schemas.openxmlformats.org/officeDocument/2006/relationships/comments" Target="../comments12.xml"/><Relationship Id="rId4" Type="http://schemas.openxmlformats.org/officeDocument/2006/relationships/ctrlProp" Target="../ctrlProps/ctrlProp14.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3.xml"/><Relationship Id="rId1" Type="http://schemas.openxmlformats.org/officeDocument/2006/relationships/printerSettings" Target="../printerSettings/printerSettings23.bin"/><Relationship Id="rId6" Type="http://schemas.openxmlformats.org/officeDocument/2006/relationships/comments" Target="../comments13.xml"/><Relationship Id="rId5" Type="http://schemas.openxmlformats.org/officeDocument/2006/relationships/ctrlProp" Target="../ctrlProps/ctrlProp16.xml"/><Relationship Id="rId4" Type="http://schemas.openxmlformats.org/officeDocument/2006/relationships/ctrlProp" Target="../ctrlProps/ctrlProp15.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4.xml"/><Relationship Id="rId1" Type="http://schemas.openxmlformats.org/officeDocument/2006/relationships/printerSettings" Target="../printerSettings/printerSettings24.bin"/><Relationship Id="rId5" Type="http://schemas.openxmlformats.org/officeDocument/2006/relationships/comments" Target="../comments14.xml"/><Relationship Id="rId4" Type="http://schemas.openxmlformats.org/officeDocument/2006/relationships/ctrlProp" Target="../ctrlProps/ctrlProp17.xm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6.xml"/><Relationship Id="rId1" Type="http://schemas.openxmlformats.org/officeDocument/2006/relationships/printerSettings" Target="../printerSettings/printerSettings26.bin"/><Relationship Id="rId5" Type="http://schemas.openxmlformats.org/officeDocument/2006/relationships/comments" Target="../comments15.xml"/><Relationship Id="rId4" Type="http://schemas.openxmlformats.org/officeDocument/2006/relationships/ctrlProp" Target="../ctrlProps/ctrlProp18.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7.xml"/><Relationship Id="rId1" Type="http://schemas.openxmlformats.org/officeDocument/2006/relationships/printerSettings" Target="../printerSettings/printerSettings27.bin"/><Relationship Id="rId6" Type="http://schemas.openxmlformats.org/officeDocument/2006/relationships/comments" Target="../comments16.xml"/><Relationship Id="rId5" Type="http://schemas.openxmlformats.org/officeDocument/2006/relationships/ctrlProp" Target="../ctrlProps/ctrlProp20.xml"/><Relationship Id="rId4" Type="http://schemas.openxmlformats.org/officeDocument/2006/relationships/ctrlProp" Target="../ctrlProps/ctrlProp19.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8.xml"/><Relationship Id="rId1" Type="http://schemas.openxmlformats.org/officeDocument/2006/relationships/printerSettings" Target="../printerSettings/printerSettings28.bin"/><Relationship Id="rId5" Type="http://schemas.openxmlformats.org/officeDocument/2006/relationships/comments" Target="../comments17.xml"/><Relationship Id="rId4" Type="http://schemas.openxmlformats.org/officeDocument/2006/relationships/ctrlProp" Target="../ctrlProps/ctrlProp2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30.xml"/><Relationship Id="rId1" Type="http://schemas.openxmlformats.org/officeDocument/2006/relationships/printerSettings" Target="../printerSettings/printerSettings30.bin"/><Relationship Id="rId5" Type="http://schemas.openxmlformats.org/officeDocument/2006/relationships/comments" Target="../comments18.xml"/><Relationship Id="rId4" Type="http://schemas.openxmlformats.org/officeDocument/2006/relationships/ctrlProp" Target="../ctrlProps/ctrlProp22.xm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33.xml"/><Relationship Id="rId1" Type="http://schemas.openxmlformats.org/officeDocument/2006/relationships/printerSettings" Target="../printerSettings/printerSettings33.bin"/><Relationship Id="rId6" Type="http://schemas.openxmlformats.org/officeDocument/2006/relationships/comments" Target="../comments19.xml"/><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34.xml"/><Relationship Id="rId1" Type="http://schemas.openxmlformats.org/officeDocument/2006/relationships/printerSettings" Target="../printerSettings/printerSettings34.bin"/><Relationship Id="rId6" Type="http://schemas.openxmlformats.org/officeDocument/2006/relationships/comments" Target="../comments20.xml"/><Relationship Id="rId5" Type="http://schemas.openxmlformats.org/officeDocument/2006/relationships/ctrlProp" Target="../ctrlProps/ctrlProp26.xml"/><Relationship Id="rId4" Type="http://schemas.openxmlformats.org/officeDocument/2006/relationships/ctrlProp" Target="../ctrlProps/ctrlProp25.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36.xml"/><Relationship Id="rId1" Type="http://schemas.openxmlformats.org/officeDocument/2006/relationships/printerSettings" Target="../printerSettings/printerSettings36.bin"/><Relationship Id="rId6" Type="http://schemas.openxmlformats.org/officeDocument/2006/relationships/comments" Target="../comments21.xml"/><Relationship Id="rId5" Type="http://schemas.openxmlformats.org/officeDocument/2006/relationships/ctrlProp" Target="../ctrlProps/ctrlProp28.xml"/><Relationship Id="rId4" Type="http://schemas.openxmlformats.org/officeDocument/2006/relationships/ctrlProp" Target="../ctrlProps/ctrlProp27.xml"/></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40.xml"/><Relationship Id="rId1" Type="http://schemas.openxmlformats.org/officeDocument/2006/relationships/printerSettings" Target="../printerSettings/printerSettings40.bin"/><Relationship Id="rId6" Type="http://schemas.openxmlformats.org/officeDocument/2006/relationships/comments" Target="../comments22.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comments" Target="../comments3.xml"/><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18"/>
  <sheetViews>
    <sheetView showGridLines="0" showZeros="0" workbookViewId="0">
      <selection activeCell="F13" sqref="F13"/>
    </sheetView>
  </sheetViews>
  <sheetFormatPr defaultRowHeight="13.2" x14ac:dyDescent="0.25"/>
  <cols>
    <col min="1" max="4" width="19.109375" customWidth="1"/>
    <col min="5" max="5" width="19.109375" style="1" customWidth="1"/>
  </cols>
  <sheetData>
    <row r="1" spans="1:7" s="2" customFormat="1" ht="49.5" customHeight="1" thickBot="1" x14ac:dyDescent="0.3">
      <c r="A1" s="189" t="s">
        <v>104</v>
      </c>
      <c r="B1" s="3"/>
      <c r="C1" s="3"/>
      <c r="D1" s="190"/>
      <c r="E1" s="4"/>
      <c r="F1" s="5"/>
      <c r="G1" s="5"/>
    </row>
    <row r="2" spans="1:7" s="6" customFormat="1" ht="36.75" customHeight="1" thickBot="1" x14ac:dyDescent="0.3">
      <c r="A2" s="7" t="s">
        <v>18</v>
      </c>
      <c r="B2" s="8"/>
      <c r="C2" s="8"/>
      <c r="D2" s="8"/>
      <c r="E2" s="9"/>
      <c r="F2" s="10"/>
      <c r="G2" s="10"/>
    </row>
    <row r="3" spans="1:7" s="2" customFormat="1" ht="6" customHeight="1" thickBot="1" x14ac:dyDescent="0.3">
      <c r="A3" s="12"/>
      <c r="B3" s="13"/>
      <c r="C3" s="13"/>
      <c r="D3" s="13"/>
      <c r="E3" s="14"/>
      <c r="F3" s="5"/>
      <c r="G3" s="5"/>
    </row>
    <row r="4" spans="1:7" s="2" customFormat="1" ht="20.25" customHeight="1" thickBot="1" x14ac:dyDescent="0.3">
      <c r="A4" s="15" t="s">
        <v>19</v>
      </c>
      <c r="B4" s="16"/>
      <c r="C4" s="16"/>
      <c r="D4" s="16"/>
      <c r="E4" s="17"/>
      <c r="F4" s="5"/>
      <c r="G4" s="5"/>
    </row>
    <row r="5" spans="1:7" s="18" customFormat="1" ht="15" customHeight="1" x14ac:dyDescent="0.25">
      <c r="A5" s="215" t="s">
        <v>20</v>
      </c>
      <c r="B5" s="21"/>
      <c r="C5" s="21"/>
      <c r="D5" s="21"/>
      <c r="E5" s="383"/>
      <c r="F5" s="22"/>
      <c r="G5" s="23"/>
    </row>
    <row r="6" spans="1:7" s="2" customFormat="1" ht="24.6" x14ac:dyDescent="0.25">
      <c r="A6" s="422" t="s">
        <v>116</v>
      </c>
      <c r="B6" s="384"/>
      <c r="C6" s="24"/>
      <c r="D6" s="25"/>
      <c r="E6" s="26"/>
      <c r="F6" s="5"/>
      <c r="G6" s="5"/>
    </row>
    <row r="7" spans="1:7" s="18" customFormat="1" ht="15" customHeight="1" x14ac:dyDescent="0.25">
      <c r="A7" s="216" t="s">
        <v>105</v>
      </c>
      <c r="B7" s="216" t="s">
        <v>106</v>
      </c>
      <c r="C7" s="216" t="s">
        <v>107</v>
      </c>
      <c r="D7" s="216" t="s">
        <v>108</v>
      </c>
      <c r="E7" s="216" t="s">
        <v>109</v>
      </c>
      <c r="F7" s="22"/>
      <c r="G7" s="23"/>
    </row>
    <row r="8" spans="1:7" s="2" customFormat="1" ht="16.5" customHeight="1" x14ac:dyDescent="0.25">
      <c r="A8" s="238"/>
      <c r="B8" s="238"/>
      <c r="C8" s="238"/>
      <c r="D8" s="238"/>
      <c r="E8" s="238"/>
      <c r="F8" s="5"/>
      <c r="G8" s="5"/>
    </row>
    <row r="9" spans="1:7" s="2" customFormat="1" ht="15" customHeight="1" x14ac:dyDescent="0.25">
      <c r="A9" s="215" t="s">
        <v>21</v>
      </c>
      <c r="B9" s="21"/>
      <c r="C9" s="216" t="s">
        <v>22</v>
      </c>
      <c r="D9" s="216"/>
      <c r="E9" s="217" t="s">
        <v>23</v>
      </c>
      <c r="F9" s="5"/>
      <c r="G9" s="5"/>
    </row>
    <row r="10" spans="1:7" s="2" customFormat="1" x14ac:dyDescent="0.25">
      <c r="A10" s="28"/>
      <c r="B10" s="29"/>
      <c r="C10" s="30"/>
      <c r="D10" s="216" t="s">
        <v>60</v>
      </c>
      <c r="E10" s="371"/>
      <c r="F10" s="5"/>
      <c r="G10" s="5"/>
    </row>
    <row r="11" spans="1:7" x14ac:dyDescent="0.25">
      <c r="A11" s="20"/>
      <c r="B11" s="21"/>
      <c r="C11" s="235" t="s">
        <v>58</v>
      </c>
      <c r="D11" s="235" t="s">
        <v>101</v>
      </c>
      <c r="E11" s="235" t="s">
        <v>102</v>
      </c>
      <c r="F11" s="32"/>
      <c r="G11" s="32"/>
    </row>
    <row r="12" spans="1:7" s="2" customFormat="1" x14ac:dyDescent="0.25">
      <c r="A12" s="191"/>
      <c r="B12" s="5"/>
      <c r="C12" s="239"/>
      <c r="D12" s="239"/>
      <c r="E12" s="239"/>
      <c r="F12" s="5"/>
      <c r="G12" s="5"/>
    </row>
    <row r="13" spans="1:7" ht="7.5" customHeight="1" x14ac:dyDescent="0.25">
      <c r="A13" s="32"/>
      <c r="B13" s="32"/>
      <c r="C13" s="32"/>
      <c r="D13" s="32"/>
      <c r="E13" s="34"/>
      <c r="F13" s="32"/>
      <c r="G13" s="32"/>
    </row>
    <row r="14" spans="1:7" ht="112.5" customHeight="1" x14ac:dyDescent="0.25">
      <c r="A14" s="32"/>
      <c r="B14" s="32"/>
      <c r="C14" s="32"/>
      <c r="D14" s="32"/>
      <c r="E14" s="34"/>
      <c r="F14" s="32"/>
      <c r="G14" s="32"/>
    </row>
    <row r="15" spans="1:7" ht="18.75" customHeight="1" x14ac:dyDescent="0.25">
      <c r="A15" s="31"/>
      <c r="B15" s="31"/>
      <c r="C15" s="31"/>
      <c r="D15" s="31"/>
      <c r="E15" s="34"/>
      <c r="F15" s="32"/>
      <c r="G15" s="32"/>
    </row>
    <row r="16" spans="1:7" ht="17.25" customHeight="1" x14ac:dyDescent="0.25">
      <c r="A16" s="31"/>
      <c r="B16" s="31"/>
      <c r="C16" s="31"/>
      <c r="D16" s="31"/>
      <c r="E16" s="31"/>
      <c r="F16" s="32"/>
      <c r="G16" s="32"/>
    </row>
    <row r="17" spans="1:7" ht="12.75" customHeight="1" x14ac:dyDescent="0.25">
      <c r="A17" s="35"/>
      <c r="B17" s="366"/>
      <c r="C17" s="192"/>
      <c r="D17" s="36"/>
      <c r="E17" s="34"/>
      <c r="F17" s="32"/>
      <c r="G17" s="32"/>
    </row>
    <row r="18" spans="1:7" x14ac:dyDescent="0.25">
      <c r="A18" s="32"/>
      <c r="B18" s="32"/>
      <c r="C18" s="32"/>
      <c r="D18" s="32"/>
      <c r="E18" s="34"/>
      <c r="F18" s="32"/>
      <c r="G18" s="32"/>
    </row>
  </sheetData>
  <phoneticPr fontId="62" type="noConversion"/>
  <pageMargins left="0.35" right="0.35" top="0.39" bottom="0.39" header="0" footer="0"/>
  <pageSetup paperSize="9" orientation="portrait" horizontalDpi="360" verticalDpi="36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0D08B-E9B4-42BF-9547-6B48E0771F03}">
  <dimension ref="A1:AK35"/>
  <sheetViews>
    <sheetView workbookViewId="0">
      <selection activeCell="M22" sqref="M22"/>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4" max="14" width="1.88671875" customWidth="1"/>
    <col min="15" max="16" width="2.88671875" customWidth="1"/>
    <col min="17" max="17" width="10.6640625" customWidth="1"/>
    <col min="18" max="18" width="6.5546875" customWidth="1"/>
    <col min="19" max="19" width="7.44140625" customWidth="1"/>
    <col min="25"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IF(Y5=1,CONCATENATE(VLOOKUP(Y3,AA16:AH23,2)),CONCATENATE(VLOOKUP(Y3,AA2:AK13,2)))</f>
        <v>#N/A</v>
      </c>
      <c r="AC1" s="373" t="e">
        <f>IF(Y5=1,CONCATENATE(VLOOKUP(Y3,AA16:AK23,3)),CONCATENATE(VLOOKUP(Y3,AA2:AK13,3)))</f>
        <v>#N/A</v>
      </c>
      <c r="AD1" s="373" t="e">
        <f>IF(Y5=1,CONCATENATE(VLOOKUP(Y3,AA16:AK23,4)),CONCATENATE(VLOOKUP(Y3,AA2:AK13,4)))</f>
        <v>#N/A</v>
      </c>
      <c r="AE1" s="373" t="e">
        <f>IF(Y5=1,CONCATENATE(VLOOKUP(Y3,AA16:AK23,5)),CONCATENATE(VLOOKUP(Y3,AA2:AK13,5)))</f>
        <v>#N/A</v>
      </c>
      <c r="AF1" s="373" t="e">
        <f>IF(Y5=1,CONCATENATE(VLOOKUP(Y3,AA16:AK23,6)),CONCATENATE(VLOOKUP(Y3,AA2:AK13,6)))</f>
        <v>#N/A</v>
      </c>
      <c r="AG1" s="373" t="e">
        <f>IF(Y5=1,CONCATENATE(VLOOKUP(Y3,AA16:AK23,7)),CONCATENATE(VLOOKUP(Y3,AA2:AK13,7)))</f>
        <v>#N/A</v>
      </c>
      <c r="AH1" s="373" t="e">
        <f>IF(Y5=1,CONCATENATE(VLOOKUP(Y3,AA16:AK23,8)),CONCATENATE(VLOOKUP(Y3,AA2:AK13,8)))</f>
        <v>#N/A</v>
      </c>
      <c r="AI1" s="373" t="e">
        <f>IF(Y5=1,CONCATENATE(VLOOKUP(Y3,AA16:AK23,9)),CONCATENATE(VLOOKUP(Y3,AA2:AK13,9)))</f>
        <v>#N/A</v>
      </c>
      <c r="AJ1" s="373" t="e">
        <f>IF(Y5=1,CONCATENATE(VLOOKUP(Y3,AA16:AK23,10)),CONCATENATE(VLOOKUP(Y3,AA2:AK13,10)))</f>
        <v>#N/A</v>
      </c>
      <c r="AK1" s="373" t="e">
        <f>IF(Y5=1,CONCATENATE(VLOOKUP(Y3,AA16:AK23,11)),CONCATENATE(VLOOKUP(Y3,AA2:AK13,11)))</f>
        <v>#N/A</v>
      </c>
    </row>
    <row r="2" spans="1:37" x14ac:dyDescent="0.25">
      <c r="A2" s="252" t="s">
        <v>47</v>
      </c>
      <c r="B2" s="253"/>
      <c r="C2" s="253"/>
      <c r="D2" s="253"/>
      <c r="E2" s="236" t="s">
        <v>148</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c r="M3" s="40" t="s">
        <v>28</v>
      </c>
      <c r="N3" s="318"/>
      <c r="O3" s="317"/>
      <c r="P3" s="318"/>
      <c r="Q3" s="357" t="s">
        <v>75</v>
      </c>
      <c r="R3" s="358" t="s">
        <v>81</v>
      </c>
      <c r="S3" s="358" t="s">
        <v>76</v>
      </c>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370"/>
      <c r="M4" s="263">
        <f>Altalanos!$E$10</f>
        <v>0</v>
      </c>
      <c r="N4" s="320"/>
      <c r="O4" s="321"/>
      <c r="P4" s="320"/>
      <c r="Q4" s="359" t="s">
        <v>82</v>
      </c>
      <c r="R4" s="360" t="s">
        <v>77</v>
      </c>
      <c r="S4" s="360" t="s">
        <v>78</v>
      </c>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Q5" s="361" t="s">
        <v>83</v>
      </c>
      <c r="R5" s="362" t="s">
        <v>79</v>
      </c>
      <c r="S5" s="362" t="s">
        <v>80</v>
      </c>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Y6" s="367"/>
      <c r="Z6" s="367"/>
      <c r="AA6" s="367" t="s">
        <v>94</v>
      </c>
      <c r="AB6" s="358">
        <v>40</v>
      </c>
      <c r="AC6" s="358">
        <v>25</v>
      </c>
      <c r="AD6" s="358">
        <v>18</v>
      </c>
      <c r="AE6" s="358">
        <v>13</v>
      </c>
      <c r="AF6" s="358">
        <v>10</v>
      </c>
      <c r="AG6" s="358">
        <v>8</v>
      </c>
      <c r="AH6" s="358">
        <v>6</v>
      </c>
      <c r="AI6" s="358">
        <v>5</v>
      </c>
      <c r="AJ6" s="358">
        <v>4</v>
      </c>
      <c r="AK6" s="358">
        <v>3</v>
      </c>
    </row>
    <row r="7" spans="1:37" ht="14.4" x14ac:dyDescent="0.3">
      <c r="A7" s="322" t="s">
        <v>61</v>
      </c>
      <c r="B7" s="347"/>
      <c r="C7" s="349" t="str">
        <f>IF($B7="","",VLOOKUP($B7,#REF!,5))</f>
        <v/>
      </c>
      <c r="D7" s="349" t="str">
        <f>IF($B7="","",VLOOKUP($B7,#REF!,15))</f>
        <v/>
      </c>
      <c r="E7" s="484" t="s">
        <v>158</v>
      </c>
      <c r="F7" s="485"/>
      <c r="G7" s="484" t="s">
        <v>150</v>
      </c>
      <c r="H7" s="485"/>
      <c r="I7" s="439" t="s">
        <v>157</v>
      </c>
      <c r="J7" s="291"/>
      <c r="K7" s="438" t="s">
        <v>2859</v>
      </c>
      <c r="L7" s="369" t="e">
        <f>IF(K7="","",CONCATENATE(VLOOKUP($Y$3,$AB$1:$AK$1,K7)," pont"))</f>
        <v>#N/A</v>
      </c>
      <c r="M7" s="375"/>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50"/>
      <c r="D8" s="350"/>
      <c r="E8" s="350"/>
      <c r="F8" s="350"/>
      <c r="G8" s="350"/>
      <c r="H8" s="350"/>
      <c r="I8" s="350"/>
      <c r="J8" s="291"/>
      <c r="K8" s="322"/>
      <c r="L8" s="322"/>
      <c r="M8" s="376"/>
      <c r="Y8" s="367"/>
      <c r="Z8" s="367"/>
      <c r="AA8" s="367" t="s">
        <v>96</v>
      </c>
      <c r="AB8" s="358">
        <v>15</v>
      </c>
      <c r="AC8" s="358">
        <v>10</v>
      </c>
      <c r="AD8" s="358">
        <v>7</v>
      </c>
      <c r="AE8" s="358">
        <v>5</v>
      </c>
      <c r="AF8" s="358">
        <v>4</v>
      </c>
      <c r="AG8" s="358">
        <v>3</v>
      </c>
      <c r="AH8" s="358">
        <v>2</v>
      </c>
      <c r="AI8" s="358">
        <v>1</v>
      </c>
      <c r="AJ8" s="358">
        <v>0</v>
      </c>
      <c r="AK8" s="358">
        <v>0</v>
      </c>
    </row>
    <row r="9" spans="1:37" ht="14.4" x14ac:dyDescent="0.3">
      <c r="A9" s="322" t="s">
        <v>62</v>
      </c>
      <c r="B9" s="347"/>
      <c r="C9" s="349" t="str">
        <f>IF($B9="","",VLOOKUP($B9,#REF!,5))</f>
        <v/>
      </c>
      <c r="D9" s="349" t="str">
        <f>IF($B9="","",VLOOKUP($B9,#REF!,15))</f>
        <v/>
      </c>
      <c r="E9" s="484" t="s">
        <v>151</v>
      </c>
      <c r="F9" s="485"/>
      <c r="G9" s="484" t="s">
        <v>152</v>
      </c>
      <c r="H9" s="485"/>
      <c r="I9" s="439" t="s">
        <v>119</v>
      </c>
      <c r="J9" s="291"/>
      <c r="K9" s="438" t="s">
        <v>2864</v>
      </c>
      <c r="L9" s="369" t="e">
        <f>IF(K9="","",CONCATENATE(VLOOKUP($Y$3,$AB$1:$AK$1,K9)," pont"))</f>
        <v>#N/A</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50"/>
      <c r="D10" s="350"/>
      <c r="E10" s="350"/>
      <c r="F10" s="350"/>
      <c r="G10" s="350"/>
      <c r="H10" s="350"/>
      <c r="I10" s="350"/>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ht="14.4" x14ac:dyDescent="0.3">
      <c r="A11" s="322" t="s">
        <v>63</v>
      </c>
      <c r="B11" s="347"/>
      <c r="C11" s="349" t="str">
        <f>IF($B11="","",VLOOKUP($B11,#REF!,5))</f>
        <v/>
      </c>
      <c r="D11" s="349" t="str">
        <f>IF($B11="","",VLOOKUP($B11,#REF!,15))</f>
        <v/>
      </c>
      <c r="E11" s="484" t="s">
        <v>153</v>
      </c>
      <c r="F11" s="485"/>
      <c r="G11" s="484" t="s">
        <v>154</v>
      </c>
      <c r="H11" s="485"/>
      <c r="I11" s="439" t="s">
        <v>132</v>
      </c>
      <c r="J11" s="291"/>
      <c r="K11" s="438" t="s">
        <v>2858</v>
      </c>
      <c r="L11" s="369" t="e">
        <f>IF(K11="","",CONCATENATE(VLOOKUP($Y$3,$AB$1:$AK$1,K11)," pont"))</f>
        <v>#N/A</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322"/>
      <c r="B12" s="348"/>
      <c r="C12" s="350"/>
      <c r="D12" s="350"/>
      <c r="E12" s="350"/>
      <c r="F12" s="350"/>
      <c r="G12" s="350"/>
      <c r="H12" s="350"/>
      <c r="I12" s="350"/>
      <c r="J12" s="291"/>
      <c r="K12" s="345"/>
      <c r="L12" s="345"/>
      <c r="M12" s="376"/>
      <c r="Y12" s="367"/>
      <c r="Z12" s="367"/>
      <c r="AA12" s="367" t="s">
        <v>99</v>
      </c>
      <c r="AB12" s="372">
        <v>0</v>
      </c>
      <c r="AC12" s="372">
        <v>0</v>
      </c>
      <c r="AD12" s="372">
        <v>0</v>
      </c>
      <c r="AE12" s="372">
        <v>0</v>
      </c>
      <c r="AF12" s="372">
        <v>0</v>
      </c>
      <c r="AG12" s="372">
        <v>0</v>
      </c>
      <c r="AH12" s="372">
        <v>0</v>
      </c>
      <c r="AI12" s="372">
        <v>0</v>
      </c>
      <c r="AJ12" s="372">
        <v>0</v>
      </c>
      <c r="AK12" s="372">
        <v>0</v>
      </c>
    </row>
    <row r="13" spans="1:37" ht="14.4" x14ac:dyDescent="0.3">
      <c r="A13" s="322" t="s">
        <v>68</v>
      </c>
      <c r="B13" s="347"/>
      <c r="C13" s="349" t="str">
        <f>IF($B13="","",VLOOKUP($B13,#REF!,5))</f>
        <v/>
      </c>
      <c r="D13" s="349" t="str">
        <f>IF($B13="","",VLOOKUP($B13,#REF!,15))</f>
        <v/>
      </c>
      <c r="E13" s="484" t="s">
        <v>159</v>
      </c>
      <c r="F13" s="485"/>
      <c r="G13" s="484" t="s">
        <v>156</v>
      </c>
      <c r="H13" s="485"/>
      <c r="I13" s="439" t="s">
        <v>135</v>
      </c>
      <c r="J13" s="291"/>
      <c r="K13" s="438" t="s">
        <v>2860</v>
      </c>
      <c r="L13" s="369" t="e">
        <f>IF(K13="","",CONCATENATE(VLOOKUP($Y$3,$AB$1:$AK$1,K13)," pont"))</f>
        <v>#N/A</v>
      </c>
      <c r="M13" s="375"/>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291"/>
      <c r="B14" s="291"/>
      <c r="C14" s="291"/>
      <c r="D14" s="291"/>
      <c r="E14" s="291"/>
      <c r="F14" s="291"/>
      <c r="G14" s="291"/>
      <c r="H14" s="291"/>
      <c r="I14" s="291"/>
      <c r="J14" s="291"/>
      <c r="K14" s="291"/>
      <c r="L14" s="291"/>
      <c r="M14" s="291"/>
      <c r="Y14" s="367"/>
      <c r="Z14" s="367"/>
      <c r="AA14" s="367"/>
      <c r="AB14" s="367"/>
      <c r="AC14" s="367"/>
      <c r="AD14" s="367"/>
      <c r="AE14" s="367"/>
      <c r="AF14" s="367"/>
      <c r="AG14" s="367"/>
      <c r="AH14" s="367"/>
      <c r="AI14" s="367"/>
      <c r="AJ14" s="367"/>
      <c r="AK14" s="367"/>
    </row>
    <row r="15" spans="1:37" x14ac:dyDescent="0.25">
      <c r="A15" s="291"/>
      <c r="B15" s="291"/>
      <c r="C15" s="291"/>
      <c r="D15" s="291"/>
      <c r="E15" s="291"/>
      <c r="F15" s="291"/>
      <c r="G15" s="291"/>
      <c r="H15" s="291"/>
      <c r="I15" s="291"/>
      <c r="J15" s="291"/>
      <c r="K15" s="291"/>
      <c r="L15" s="291"/>
      <c r="M15" s="291"/>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HORVÁTH</v>
      </c>
      <c r="E18" s="473"/>
      <c r="F18" s="473" t="str">
        <f>E9</f>
        <v>VIDA-WEISZ</v>
      </c>
      <c r="G18" s="473"/>
      <c r="H18" s="473" t="str">
        <f>E11</f>
        <v>PÉTERI</v>
      </c>
      <c r="I18" s="473"/>
      <c r="J18" s="473" t="str">
        <f>E13</f>
        <v>SÉLLEI</v>
      </c>
      <c r="K18" s="473"/>
      <c r="L18" s="291"/>
      <c r="M18" s="291"/>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HORVÁTH</v>
      </c>
      <c r="C19" s="469"/>
      <c r="D19" s="470"/>
      <c r="E19" s="470"/>
      <c r="F19" s="481" t="s">
        <v>2906</v>
      </c>
      <c r="G19" s="482"/>
      <c r="H19" s="481" t="s">
        <v>2910</v>
      </c>
      <c r="I19" s="482"/>
      <c r="J19" s="483"/>
      <c r="K19" s="473"/>
      <c r="L19" s="291"/>
      <c r="M19" s="291"/>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VIDA-WEISZ</v>
      </c>
      <c r="C20" s="469"/>
      <c r="D20" s="479">
        <v>0.21875</v>
      </c>
      <c r="E20" s="471"/>
      <c r="F20" s="470"/>
      <c r="G20" s="470"/>
      <c r="H20" s="481" t="s">
        <v>2909</v>
      </c>
      <c r="I20" s="482"/>
      <c r="J20" s="471"/>
      <c r="K20" s="471"/>
      <c r="L20" s="291"/>
      <c r="M20" s="291"/>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PÉTERI</v>
      </c>
      <c r="C21" s="469"/>
      <c r="D21" s="479">
        <v>0.26041666666666669</v>
      </c>
      <c r="E21" s="471"/>
      <c r="F21" s="479">
        <v>0.38541666666666669</v>
      </c>
      <c r="G21" s="471"/>
      <c r="H21" s="470"/>
      <c r="I21" s="470"/>
      <c r="J21" s="471"/>
      <c r="K21" s="471"/>
      <c r="L21" s="291"/>
      <c r="M21" s="291"/>
      <c r="Y21" s="367"/>
      <c r="Z21" s="367"/>
      <c r="AA21" s="367" t="s">
        <v>95</v>
      </c>
      <c r="AB21" s="367">
        <v>90</v>
      </c>
      <c r="AC21" s="367">
        <v>60</v>
      </c>
      <c r="AD21" s="367">
        <v>45</v>
      </c>
      <c r="AE21" s="367">
        <v>34</v>
      </c>
      <c r="AF21" s="367">
        <v>27</v>
      </c>
      <c r="AG21" s="367">
        <v>22</v>
      </c>
      <c r="AH21" s="367">
        <v>18</v>
      </c>
      <c r="AI21" s="367">
        <v>15</v>
      </c>
      <c r="AJ21" s="367">
        <v>12</v>
      </c>
      <c r="AK21" s="367">
        <v>9</v>
      </c>
    </row>
    <row r="22" spans="1:37" ht="18.75" customHeight="1" x14ac:dyDescent="0.25">
      <c r="A22" s="351" t="s">
        <v>68</v>
      </c>
      <c r="B22" s="469" t="str">
        <f>E13</f>
        <v>SÉLLEI</v>
      </c>
      <c r="C22" s="469"/>
      <c r="D22" s="471"/>
      <c r="E22" s="471"/>
      <c r="F22" s="471"/>
      <c r="G22" s="471"/>
      <c r="H22" s="473"/>
      <c r="I22" s="473"/>
      <c r="J22" s="470"/>
      <c r="K22" s="470"/>
      <c r="L22" s="291"/>
      <c r="M22" s="291"/>
      <c r="Y22" s="367"/>
      <c r="Z22" s="367"/>
      <c r="AA22" s="367" t="s">
        <v>96</v>
      </c>
      <c r="AB22" s="367">
        <v>60</v>
      </c>
      <c r="AC22" s="367">
        <v>40</v>
      </c>
      <c r="AD22" s="367">
        <v>30</v>
      </c>
      <c r="AE22" s="367">
        <v>20</v>
      </c>
      <c r="AF22" s="367">
        <v>18</v>
      </c>
      <c r="AG22" s="367">
        <v>15</v>
      </c>
      <c r="AH22" s="367">
        <v>12</v>
      </c>
      <c r="AI22" s="367">
        <v>10</v>
      </c>
      <c r="AJ22" s="367">
        <v>8</v>
      </c>
      <c r="AK22" s="367">
        <v>6</v>
      </c>
    </row>
    <row r="23" spans="1:37" x14ac:dyDescent="0.25">
      <c r="A23" s="291"/>
      <c r="B23" s="291"/>
      <c r="C23" s="291"/>
      <c r="D23" s="291"/>
      <c r="E23" s="291"/>
      <c r="F23" s="291"/>
      <c r="G23" s="291"/>
      <c r="H23" s="291"/>
      <c r="I23" s="291"/>
      <c r="J23" s="291"/>
      <c r="K23" s="291"/>
      <c r="L23" s="291"/>
      <c r="M23" s="291"/>
      <c r="Y23" s="367"/>
      <c r="Z23" s="367"/>
      <c r="AA23" s="367" t="s">
        <v>97</v>
      </c>
      <c r="AB23" s="367">
        <v>40</v>
      </c>
      <c r="AC23" s="367">
        <v>25</v>
      </c>
      <c r="AD23" s="367">
        <v>18</v>
      </c>
      <c r="AE23" s="367">
        <v>13</v>
      </c>
      <c r="AF23" s="367">
        <v>8</v>
      </c>
      <c r="AG23" s="367">
        <v>7</v>
      </c>
      <c r="AH23" s="367">
        <v>6</v>
      </c>
      <c r="AI23" s="367">
        <v>5</v>
      </c>
      <c r="AJ23" s="367">
        <v>4</v>
      </c>
      <c r="AK23" s="367">
        <v>3</v>
      </c>
    </row>
    <row r="24" spans="1:37" x14ac:dyDescent="0.25">
      <c r="A24" s="291"/>
      <c r="B24" s="291"/>
      <c r="C24" s="291"/>
      <c r="D24" s="291"/>
      <c r="E24" s="291"/>
      <c r="F24" s="291"/>
      <c r="G24" s="291"/>
      <c r="H24" s="291"/>
      <c r="I24" s="291"/>
      <c r="J24" s="291"/>
      <c r="K24" s="291"/>
      <c r="L24" s="291"/>
      <c r="M24" s="291"/>
    </row>
    <row r="25" spans="1:37" x14ac:dyDescent="0.25">
      <c r="A25" s="291"/>
      <c r="B25" s="291"/>
      <c r="C25" s="291"/>
      <c r="D25" s="291"/>
      <c r="E25" s="291"/>
      <c r="F25" s="291"/>
      <c r="G25" s="291"/>
      <c r="H25" s="291"/>
      <c r="I25" s="291"/>
      <c r="J25" s="291"/>
      <c r="K25" s="291"/>
      <c r="L25" s="291"/>
      <c r="M25" s="291"/>
    </row>
    <row r="26" spans="1:37" x14ac:dyDescent="0.25">
      <c r="A26" s="291"/>
      <c r="B26" s="291"/>
      <c r="C26" s="291"/>
      <c r="D26" s="291"/>
      <c r="E26" s="291"/>
      <c r="F26" s="291"/>
      <c r="G26" s="291"/>
      <c r="H26" s="291"/>
      <c r="I26" s="291"/>
      <c r="J26" s="291"/>
      <c r="K26" s="291"/>
      <c r="L26" s="274"/>
      <c r="M26" s="291"/>
    </row>
    <row r="27" spans="1:37" x14ac:dyDescent="0.25">
      <c r="A27" s="142" t="s">
        <v>41</v>
      </c>
      <c r="B27" s="143"/>
      <c r="C27" s="227"/>
      <c r="D27" s="328" t="s">
        <v>5</v>
      </c>
      <c r="E27" s="329" t="s">
        <v>43</v>
      </c>
      <c r="F27" s="343"/>
      <c r="G27" s="328" t="s">
        <v>5</v>
      </c>
      <c r="H27" s="329" t="s">
        <v>50</v>
      </c>
      <c r="I27" s="184"/>
      <c r="J27" s="329" t="s">
        <v>51</v>
      </c>
      <c r="K27" s="183" t="s">
        <v>52</v>
      </c>
      <c r="L27" s="32"/>
      <c r="M27" s="343"/>
      <c r="P27" s="324"/>
      <c r="Q27" s="324"/>
      <c r="R27" s="325"/>
    </row>
    <row r="28" spans="1:37" x14ac:dyDescent="0.25">
      <c r="A28" s="302" t="s">
        <v>42</v>
      </c>
      <c r="B28" s="303"/>
      <c r="C28" s="305"/>
      <c r="D28" s="330"/>
      <c r="E28" s="472"/>
      <c r="F28" s="472"/>
      <c r="G28" s="337" t="s">
        <v>6</v>
      </c>
      <c r="H28" s="303"/>
      <c r="I28" s="331"/>
      <c r="J28" s="338"/>
      <c r="K28" s="297" t="s">
        <v>44</v>
      </c>
      <c r="L28" s="344"/>
      <c r="M28" s="332"/>
      <c r="P28" s="326"/>
      <c r="Q28" s="326"/>
      <c r="R28" s="157"/>
    </row>
    <row r="29" spans="1:37" x14ac:dyDescent="0.25">
      <c r="A29" s="306" t="s">
        <v>49</v>
      </c>
      <c r="B29" s="182"/>
      <c r="C29" s="308"/>
      <c r="D29" s="333"/>
      <c r="E29" s="468"/>
      <c r="F29" s="468"/>
      <c r="G29" s="339" t="s">
        <v>7</v>
      </c>
      <c r="H29" s="44"/>
      <c r="I29" s="295"/>
      <c r="J29" s="45"/>
      <c r="K29" s="341"/>
      <c r="L29" s="274"/>
      <c r="M29" s="336"/>
      <c r="P29" s="157"/>
      <c r="Q29" s="153"/>
      <c r="R29" s="157"/>
    </row>
    <row r="30" spans="1:37" x14ac:dyDescent="0.25">
      <c r="A30" s="196"/>
      <c r="B30" s="197"/>
      <c r="C30" s="198"/>
      <c r="D30" s="333"/>
      <c r="E30" s="46"/>
      <c r="F30" s="291"/>
      <c r="G30" s="339" t="s">
        <v>8</v>
      </c>
      <c r="H30" s="44"/>
      <c r="I30" s="295"/>
      <c r="J30" s="45"/>
      <c r="K30" s="297" t="s">
        <v>45</v>
      </c>
      <c r="L30" s="344"/>
      <c r="M30" s="332"/>
      <c r="P30" s="326"/>
      <c r="Q30" s="326"/>
      <c r="R30" s="157"/>
    </row>
    <row r="31" spans="1:37" x14ac:dyDescent="0.25">
      <c r="A31" s="168"/>
      <c r="B31" s="87"/>
      <c r="C31" s="169"/>
      <c r="D31" s="333"/>
      <c r="E31" s="46"/>
      <c r="F31" s="291"/>
      <c r="G31" s="339" t="s">
        <v>9</v>
      </c>
      <c r="H31" s="44"/>
      <c r="I31" s="295"/>
      <c r="J31" s="45"/>
      <c r="K31" s="342"/>
      <c r="L31" s="291"/>
      <c r="M31" s="334"/>
      <c r="P31" s="157"/>
      <c r="Q31" s="153"/>
      <c r="R31" s="157"/>
    </row>
    <row r="32" spans="1:37" x14ac:dyDescent="0.25">
      <c r="A32" s="186"/>
      <c r="B32" s="199"/>
      <c r="C32" s="226"/>
      <c r="D32" s="333"/>
      <c r="E32" s="46"/>
      <c r="F32" s="291"/>
      <c r="G32" s="339" t="s">
        <v>10</v>
      </c>
      <c r="H32" s="44"/>
      <c r="I32" s="295"/>
      <c r="J32" s="45"/>
      <c r="K32" s="306"/>
      <c r="L32" s="274"/>
      <c r="M32" s="336"/>
      <c r="P32" s="157"/>
      <c r="Q32" s="153"/>
      <c r="R32" s="157"/>
    </row>
    <row r="33" spans="1:18" x14ac:dyDescent="0.25">
      <c r="A33" s="187"/>
      <c r="B33" s="22"/>
      <c r="C33" s="169"/>
      <c r="D33" s="333"/>
      <c r="E33" s="46"/>
      <c r="F33" s="291"/>
      <c r="G33" s="339" t="s">
        <v>11</v>
      </c>
      <c r="H33" s="44"/>
      <c r="I33" s="295"/>
      <c r="J33" s="45"/>
      <c r="K33" s="297" t="s">
        <v>31</v>
      </c>
      <c r="L33" s="344"/>
      <c r="M33" s="332"/>
      <c r="P33" s="326"/>
      <c r="Q33" s="326"/>
      <c r="R33" s="157"/>
    </row>
    <row r="34" spans="1:18" x14ac:dyDescent="0.25">
      <c r="A34" s="187"/>
      <c r="B34" s="22"/>
      <c r="C34" s="194"/>
      <c r="D34" s="333"/>
      <c r="E34" s="46"/>
      <c r="F34" s="291"/>
      <c r="G34" s="339" t="s">
        <v>12</v>
      </c>
      <c r="H34" s="44"/>
      <c r="I34" s="295"/>
      <c r="J34" s="45"/>
      <c r="K34" s="342"/>
      <c r="L34" s="291"/>
      <c r="M34" s="334"/>
      <c r="P34" s="157"/>
      <c r="Q34" s="153"/>
      <c r="R34" s="157"/>
    </row>
    <row r="35" spans="1:18" x14ac:dyDescent="0.25">
      <c r="A35" s="188"/>
      <c r="B35" s="185"/>
      <c r="C35" s="195"/>
      <c r="D35" s="335"/>
      <c r="E35" s="171"/>
      <c r="F35" s="274"/>
      <c r="G35" s="340" t="s">
        <v>13</v>
      </c>
      <c r="H35" s="182"/>
      <c r="I35" s="299"/>
      <c r="J35" s="173"/>
      <c r="K35" s="306">
        <f>M4</f>
        <v>0</v>
      </c>
      <c r="L35" s="274"/>
      <c r="M35" s="336"/>
      <c r="P35" s="157"/>
      <c r="Q35" s="153"/>
      <c r="R35" s="327"/>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28:F28"/>
    <mergeCell ref="B20:C20"/>
    <mergeCell ref="D20:E20"/>
    <mergeCell ref="F20:G20"/>
    <mergeCell ref="H20:I20"/>
    <mergeCell ref="J20:K20"/>
    <mergeCell ref="B21:C21"/>
    <mergeCell ref="D21:E21"/>
    <mergeCell ref="F21:G21"/>
    <mergeCell ref="H21:I21"/>
    <mergeCell ref="J21:K21"/>
    <mergeCell ref="E29:F29"/>
    <mergeCell ref="B22:C22"/>
    <mergeCell ref="D22:E22"/>
    <mergeCell ref="F22:G22"/>
    <mergeCell ref="H22:I22"/>
  </mergeCells>
  <conditionalFormatting sqref="E7 E9 E11 E13">
    <cfRule type="cellIs" dxfId="248" priority="1" stopIfTrue="1" operator="equal">
      <formula>"Bye"</formula>
    </cfRule>
  </conditionalFormatting>
  <conditionalFormatting sqref="R35">
    <cfRule type="expression" dxfId="247" priority="2" stopIfTrue="1">
      <formula>$O$1="CU"</formula>
    </cfRule>
  </conditionalFormatting>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B3065C-E3AC-4074-92C9-69F889ADA18C}">
  <dimension ref="A1:O134"/>
  <sheetViews>
    <sheetView workbookViewId="0">
      <selection activeCell="D8" sqref="D8"/>
    </sheetView>
  </sheetViews>
  <sheetFormatPr defaultRowHeight="13.2" x14ac:dyDescent="0.25"/>
  <cols>
    <col min="1" max="1" width="8.33203125" customWidth="1"/>
    <col min="2" max="2" width="17.6640625" customWidth="1"/>
    <col min="3" max="3" width="16.77734375"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160</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25">
      <c r="A7" s="211">
        <v>1</v>
      </c>
      <c r="B7" s="54" t="s">
        <v>163</v>
      </c>
      <c r="C7" s="54" t="s">
        <v>164</v>
      </c>
      <c r="D7" t="s">
        <v>172</v>
      </c>
      <c r="E7" s="221"/>
      <c r="F7" s="409"/>
      <c r="G7" s="421"/>
      <c r="H7" s="208"/>
      <c r="I7" s="206"/>
      <c r="J7" s="210"/>
      <c r="K7" s="206"/>
      <c r="L7" s="202"/>
      <c r="M7" s="55"/>
      <c r="N7" s="74"/>
      <c r="O7" s="409"/>
    </row>
    <row r="8" spans="1:15" s="11" customFormat="1" ht="18.899999999999999" customHeight="1" x14ac:dyDescent="0.25">
      <c r="A8" s="211">
        <v>2</v>
      </c>
      <c r="B8" s="54" t="s">
        <v>166</v>
      </c>
      <c r="C8" s="54" t="s">
        <v>165</v>
      </c>
      <c r="D8" t="s">
        <v>132</v>
      </c>
      <c r="E8" s="221"/>
      <c r="F8" s="233"/>
      <c r="G8" s="55"/>
      <c r="H8" s="208"/>
      <c r="I8" s="206"/>
      <c r="J8" s="210"/>
      <c r="K8" s="206"/>
      <c r="L8" s="202"/>
      <c r="M8" s="55"/>
      <c r="N8" s="74"/>
      <c r="O8" s="389"/>
    </row>
    <row r="9" spans="1:15" s="11" customFormat="1" ht="18.899999999999999" customHeight="1" x14ac:dyDescent="0.25">
      <c r="A9" s="211">
        <v>3</v>
      </c>
      <c r="B9" s="54" t="s">
        <v>167</v>
      </c>
      <c r="C9" s="54" t="s">
        <v>168</v>
      </c>
      <c r="D9" t="s">
        <v>132</v>
      </c>
      <c r="E9" s="221"/>
      <c r="F9" s="233"/>
      <c r="G9" s="55"/>
      <c r="H9" s="208"/>
      <c r="I9" s="206"/>
      <c r="J9" s="210"/>
      <c r="K9" s="206"/>
      <c r="L9" s="202"/>
      <c r="M9" s="55"/>
      <c r="N9" s="391"/>
      <c r="O9" s="233"/>
    </row>
    <row r="10" spans="1:15" s="11" customFormat="1" ht="18.899999999999999" customHeight="1" x14ac:dyDescent="0.25">
      <c r="A10" s="211">
        <v>4</v>
      </c>
      <c r="B10" s="54" t="s">
        <v>169</v>
      </c>
      <c r="C10" s="54" t="s">
        <v>128</v>
      </c>
      <c r="D10" t="s">
        <v>132</v>
      </c>
      <c r="E10" s="221"/>
      <c r="F10" s="233"/>
      <c r="G10" s="55"/>
      <c r="H10" s="208"/>
      <c r="I10" s="206"/>
      <c r="J10" s="210"/>
      <c r="K10" s="206"/>
      <c r="L10" s="202"/>
      <c r="M10" s="55"/>
      <c r="N10" s="390"/>
      <c r="O10" s="389"/>
    </row>
    <row r="11" spans="1:15" s="11" customFormat="1" ht="18.899999999999999" customHeight="1" x14ac:dyDescent="0.25">
      <c r="A11" s="211">
        <v>5</v>
      </c>
      <c r="B11" s="54" t="s">
        <v>170</v>
      </c>
      <c r="C11" s="54" t="s">
        <v>171</v>
      </c>
      <c r="D11" t="s">
        <v>135</v>
      </c>
      <c r="E11" s="221"/>
      <c r="F11" s="233"/>
      <c r="G11" s="421"/>
      <c r="H11" s="208"/>
      <c r="I11" s="206"/>
      <c r="J11" s="210"/>
      <c r="K11" s="206"/>
      <c r="L11" s="202"/>
      <c r="M11" s="55"/>
      <c r="N11" s="391"/>
      <c r="O11" s="389"/>
    </row>
    <row r="12" spans="1:15" s="11" customFormat="1" ht="18.899999999999999" customHeight="1" x14ac:dyDescent="0.25">
      <c r="A12" s="211">
        <v>6</v>
      </c>
      <c r="B12" s="54"/>
      <c r="C12" s="54"/>
      <c r="D12"/>
      <c r="E12" s="221"/>
      <c r="F12" s="233"/>
      <c r="G12" s="55"/>
      <c r="H12" s="208"/>
      <c r="I12" s="206"/>
      <c r="J12" s="210"/>
      <c r="K12" s="206"/>
      <c r="L12" s="202"/>
      <c r="M12" s="55"/>
      <c r="N12" s="391"/>
      <c r="O12" s="389"/>
    </row>
    <row r="13" spans="1:15" s="11" customFormat="1" ht="18.899999999999999" customHeight="1" x14ac:dyDescent="0.25">
      <c r="A13" s="211">
        <v>7</v>
      </c>
      <c r="B13" s="54"/>
      <c r="C13" s="54"/>
      <c r="D13" s="55"/>
      <c r="E13" s="221"/>
      <c r="F13" s="233"/>
      <c r="G13" s="55"/>
      <c r="H13" s="208"/>
      <c r="I13" s="206"/>
      <c r="J13" s="210"/>
      <c r="K13" s="206"/>
      <c r="L13" s="202"/>
      <c r="M13" s="55"/>
      <c r="N13" s="391"/>
      <c r="O13" s="389"/>
    </row>
    <row r="14" spans="1:15" s="11" customFormat="1" ht="18.899999999999999" customHeight="1" x14ac:dyDescent="0.25">
      <c r="A14" s="211">
        <v>8</v>
      </c>
      <c r="B14" s="54"/>
      <c r="C14" s="54"/>
      <c r="D14" s="55"/>
      <c r="E14" s="221"/>
      <c r="F14" s="233"/>
      <c r="G14" s="55"/>
      <c r="H14" s="208"/>
      <c r="I14" s="206"/>
      <c r="J14" s="210"/>
      <c r="K14" s="206"/>
      <c r="L14" s="202"/>
      <c r="M14" s="55"/>
      <c r="N14" s="391"/>
      <c r="O14" s="389"/>
    </row>
    <row r="15" spans="1:15" s="11" customFormat="1" ht="18.899999999999999" customHeight="1" x14ac:dyDescent="0.25">
      <c r="A15" s="211">
        <v>9</v>
      </c>
      <c r="B15" s="54"/>
      <c r="C15" s="54"/>
      <c r="D15" s="55"/>
      <c r="E15" s="221"/>
      <c r="F15" s="233"/>
      <c r="G15" s="55"/>
      <c r="H15" s="208"/>
      <c r="I15" s="206"/>
      <c r="J15" s="210"/>
      <c r="K15" s="206"/>
      <c r="L15" s="202"/>
      <c r="M15" s="55"/>
      <c r="N15" s="392"/>
      <c r="O15" s="389"/>
    </row>
    <row r="16" spans="1:15" s="11" customFormat="1" ht="18.899999999999999" customHeight="1" x14ac:dyDescent="0.25">
      <c r="A16" s="211">
        <v>10</v>
      </c>
      <c r="B16" s="54"/>
      <c r="C16" s="54"/>
      <c r="D16" s="55"/>
      <c r="E16" s="221"/>
      <c r="F16" s="233"/>
      <c r="G16" s="55"/>
      <c r="H16" s="208"/>
      <c r="I16" s="206"/>
      <c r="J16" s="210"/>
      <c r="K16" s="206"/>
      <c r="L16" s="202"/>
      <c r="M16" s="55"/>
      <c r="N16" s="74"/>
      <c r="O16" s="389"/>
    </row>
    <row r="17" spans="1:15" s="11" customFormat="1" ht="18.899999999999999" customHeight="1" x14ac:dyDescent="0.25">
      <c r="A17" s="211">
        <v>11</v>
      </c>
      <c r="B17" s="54"/>
      <c r="C17" s="54"/>
      <c r="D17" s="55"/>
      <c r="E17" s="221"/>
      <c r="F17" s="233"/>
      <c r="G17" s="55"/>
      <c r="H17" s="208"/>
      <c r="I17" s="206"/>
      <c r="J17" s="210"/>
      <c r="K17" s="206"/>
      <c r="L17" s="202"/>
      <c r="M17" s="55"/>
      <c r="N17" s="74"/>
      <c r="O17" s="389"/>
    </row>
    <row r="18" spans="1:15" s="11" customFormat="1" ht="18.899999999999999" customHeight="1" x14ac:dyDescent="0.25">
      <c r="A18" s="211">
        <v>12</v>
      </c>
      <c r="B18" s="54"/>
      <c r="C18" s="54"/>
      <c r="D18" s="55"/>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246" priority="7" stopIfTrue="1">
      <formula>$O7&gt;=1</formula>
    </cfRule>
  </conditionalFormatting>
  <conditionalFormatting sqref="B7:D14">
    <cfRule type="expression" dxfId="245" priority="5" stopIfTrue="1">
      <formula>$O7&gt;=1</formula>
    </cfRule>
  </conditionalFormatting>
  <conditionalFormatting sqref="B7:D27">
    <cfRule type="expression" dxfId="244" priority="1" stopIfTrue="1">
      <formula>$Q7&gt;=1</formula>
    </cfRule>
  </conditionalFormatting>
  <conditionalFormatting sqref="E7:E27">
    <cfRule type="expression" dxfId="243" priority="2" stopIfTrue="1">
      <formula>AND(ROUNDDOWN(($A$4-E7)/365.25,0)&lt;=13,G7&lt;&gt;"OK")</formula>
    </cfRule>
    <cfRule type="expression" dxfId="242" priority="3" stopIfTrue="1">
      <formula>AND(ROUNDDOWN(($A$4-E7)/365.25,0)&lt;=14,G7&lt;&gt;"OK")</formula>
    </cfRule>
    <cfRule type="expression" dxfId="241" priority="4" stopIfTrue="1">
      <formula>AND(ROUNDDOWN(($A$4-E7)/365.25,0)&lt;=17,G7&lt;&gt;"OK")</formula>
    </cfRule>
  </conditionalFormatting>
  <conditionalFormatting sqref="E7:E134">
    <cfRule type="expression" dxfId="240" priority="8" stopIfTrue="1">
      <formula>AND(ROUNDDOWN(($A$4-E7)/365.25,0)&lt;=13,#REF!&lt;&gt;"OK")</formula>
    </cfRule>
    <cfRule type="expression" dxfId="239" priority="9" stopIfTrue="1">
      <formula>AND(ROUNDDOWN(($A$4-E7)/365.25,0)&lt;=14,#REF!&lt;&gt;"OK")</formula>
    </cfRule>
    <cfRule type="expression" dxfId="238" priority="10" stopIfTrue="1">
      <formula>AND(ROUNDDOWN(($A$4-E7)/365.25,0)&lt;=17,#REF!&lt;&gt;"OK")</formula>
    </cfRule>
  </conditionalFormatting>
  <conditionalFormatting sqref="H7:H134">
    <cfRule type="cellIs" dxfId="237"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71073"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0B9DB-AC02-452E-AC1F-CBD7E07C6D7D}">
  <dimension ref="A1:AK35"/>
  <sheetViews>
    <sheetView workbookViewId="0">
      <selection activeCell="J23" sqref="J23:K23"/>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4" max="15" width="1.6640625" customWidth="1"/>
    <col min="16" max="16" width="11.5546875" customWidth="1"/>
    <col min="17" max="17" width="6.6640625" customWidth="1"/>
    <col min="25"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IF(Y5=1,CONCATENATE(VLOOKUP(Y3,AA16:AH24,2)),CONCATENATE(VLOOKUP(Y3,AA2:AK13,2)))</f>
        <v>#N/A</v>
      </c>
      <c r="AC1" s="373" t="e">
        <f>IF(Y5=1,CONCATENATE(VLOOKUP(Y3,AA16:AK24,3)),CONCATENATE(VLOOKUP(Y3,AA2:AK13,3)))</f>
        <v>#N/A</v>
      </c>
      <c r="AD1" s="373" t="e">
        <f>IF(Y5=1,CONCATENATE(VLOOKUP(Y3,AA16:AK24,4)),CONCATENATE(VLOOKUP(Y3,AA2:AK13,4)))</f>
        <v>#N/A</v>
      </c>
      <c r="AE1" s="373" t="e">
        <f>IF(Y5=1,CONCATENATE(VLOOKUP(Y3,AA16:AK24,5)),CONCATENATE(VLOOKUP(Y3,AA2:AK13,5)))</f>
        <v>#N/A</v>
      </c>
      <c r="AF1" s="373" t="e">
        <f>IF(Y5=1,CONCATENATE(VLOOKUP(Y3,AA16:AK24,6)),CONCATENATE(VLOOKUP(Y3,AA2:AK13,6)))</f>
        <v>#N/A</v>
      </c>
      <c r="AG1" s="373" t="e">
        <f>IF(Y5=1,CONCATENATE(VLOOKUP(Y3,AA16:AK24,7)),CONCATENATE(VLOOKUP(Y3,AA2:AK13,7)))</f>
        <v>#N/A</v>
      </c>
      <c r="AH1" s="373" t="e">
        <f>IF(Y5=1,CONCATENATE(VLOOKUP(Y3,AA16:AK24,8)),CONCATENATE(VLOOKUP(Y3,AA2:AK13,8)))</f>
        <v>#N/A</v>
      </c>
      <c r="AI1" s="373" t="e">
        <f>IF(Y5=1,CONCATENATE(VLOOKUP(Y3,AA16:AK24,9)),CONCATENATE(VLOOKUP(Y3,AA2:AK13,9)))</f>
        <v>#N/A</v>
      </c>
      <c r="AJ1" s="373" t="e">
        <f>IF(Y5=1,CONCATENATE(VLOOKUP(Y3,AA16:AK24,10)),CONCATENATE(VLOOKUP(Y3,AA2:AK13,10)))</f>
        <v>#N/A</v>
      </c>
      <c r="AK1" s="373" t="e">
        <f>IF(Y5=1,CONCATENATE(VLOOKUP(Y3,AA16:AK24,11)),CONCATENATE(VLOOKUP(Y3,AA2:AK13,11)))</f>
        <v>#N/A</v>
      </c>
    </row>
    <row r="2" spans="1:37" x14ac:dyDescent="0.25">
      <c r="A2" s="252" t="s">
        <v>47</v>
      </c>
      <c r="B2" s="253"/>
      <c r="C2" s="253"/>
      <c r="D2" s="253"/>
      <c r="E2" s="236" t="s">
        <v>161</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t="s">
        <v>28</v>
      </c>
      <c r="M3" s="39"/>
      <c r="N3" s="318"/>
      <c r="O3" s="317"/>
      <c r="P3" s="318"/>
      <c r="Q3" s="317"/>
      <c r="R3" s="319"/>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263">
        <f>Altalanos!$E$10</f>
        <v>0</v>
      </c>
      <c r="M4" s="261"/>
      <c r="N4" s="320"/>
      <c r="O4" s="321"/>
      <c r="P4" s="357" t="s">
        <v>75</v>
      </c>
      <c r="Q4" s="358" t="s">
        <v>84</v>
      </c>
      <c r="R4" s="358" t="s">
        <v>80</v>
      </c>
      <c r="S4" s="37"/>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P5" s="359" t="s">
        <v>82</v>
      </c>
      <c r="Q5" s="360" t="s">
        <v>78</v>
      </c>
      <c r="R5" s="360" t="s">
        <v>85</v>
      </c>
      <c r="S5" s="37"/>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P6" s="361" t="s">
        <v>83</v>
      </c>
      <c r="Q6" s="362" t="s">
        <v>86</v>
      </c>
      <c r="R6" s="362" t="s">
        <v>81</v>
      </c>
      <c r="S6" s="37"/>
      <c r="Y6" s="367"/>
      <c r="Z6" s="367"/>
      <c r="AA6" s="367" t="s">
        <v>94</v>
      </c>
      <c r="AB6" s="358">
        <v>40</v>
      </c>
      <c r="AC6" s="358">
        <v>25</v>
      </c>
      <c r="AD6" s="358">
        <v>18</v>
      </c>
      <c r="AE6" s="358">
        <v>13</v>
      </c>
      <c r="AF6" s="358">
        <v>10</v>
      </c>
      <c r="AG6" s="358">
        <v>8</v>
      </c>
      <c r="AH6" s="358">
        <v>6</v>
      </c>
      <c r="AI6" s="358">
        <v>5</v>
      </c>
      <c r="AJ6" s="358">
        <v>4</v>
      </c>
      <c r="AK6" s="358">
        <v>3</v>
      </c>
    </row>
    <row r="7" spans="1:37" x14ac:dyDescent="0.25">
      <c r="A7" s="322" t="s">
        <v>61</v>
      </c>
      <c r="B7" s="347"/>
      <c r="C7" s="349" t="str">
        <f>IF($B7="","",VLOOKUP($B7,#REF!,5))</f>
        <v/>
      </c>
      <c r="D7" s="349" t="str">
        <f>IF($B7="","",VLOOKUP($B7,#REF!,15))</f>
        <v/>
      </c>
      <c r="E7" s="484" t="s">
        <v>163</v>
      </c>
      <c r="F7" s="485"/>
      <c r="G7" s="484" t="s">
        <v>164</v>
      </c>
      <c r="H7" s="485"/>
      <c r="I7" t="s">
        <v>172</v>
      </c>
      <c r="J7" s="291"/>
      <c r="K7" s="438" t="s">
        <v>2858</v>
      </c>
      <c r="L7" s="369" t="e">
        <f>IF(K7="","",CONCATENATE(VLOOKUP($Y$3,$AB$1:$AK$1,K7)," pont"))</f>
        <v>#N/A</v>
      </c>
      <c r="M7" s="375"/>
      <c r="P7" s="357" t="s">
        <v>89</v>
      </c>
      <c r="Q7" s="358" t="s">
        <v>77</v>
      </c>
      <c r="R7" s="358" t="s">
        <v>87</v>
      </c>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50"/>
      <c r="D8" s="350"/>
      <c r="E8" s="350"/>
      <c r="F8" s="350"/>
      <c r="G8" s="350"/>
      <c r="H8" s="350"/>
      <c r="I8" s="350"/>
      <c r="J8" s="291"/>
      <c r="K8" s="322"/>
      <c r="L8" s="322"/>
      <c r="M8" s="376"/>
      <c r="P8" s="359" t="s">
        <v>90</v>
      </c>
      <c r="Q8" s="360" t="s">
        <v>79</v>
      </c>
      <c r="R8" s="360" t="s">
        <v>88</v>
      </c>
      <c r="Y8" s="367"/>
      <c r="Z8" s="367"/>
      <c r="AA8" s="367" t="s">
        <v>96</v>
      </c>
      <c r="AB8" s="358">
        <v>15</v>
      </c>
      <c r="AC8" s="358">
        <v>10</v>
      </c>
      <c r="AD8" s="358">
        <v>7</v>
      </c>
      <c r="AE8" s="358">
        <v>5</v>
      </c>
      <c r="AF8" s="358">
        <v>4</v>
      </c>
      <c r="AG8" s="358">
        <v>3</v>
      </c>
      <c r="AH8" s="358">
        <v>2</v>
      </c>
      <c r="AI8" s="358">
        <v>1</v>
      </c>
      <c r="AJ8" s="358">
        <v>0</v>
      </c>
      <c r="AK8" s="358">
        <v>0</v>
      </c>
    </row>
    <row r="9" spans="1:37" x14ac:dyDescent="0.25">
      <c r="A9" s="322" t="s">
        <v>62</v>
      </c>
      <c r="B9" s="347"/>
      <c r="C9" s="349" t="str">
        <f>IF($B9="","",VLOOKUP($B9,#REF!,5))</f>
        <v/>
      </c>
      <c r="D9" s="349" t="str">
        <f>IF($B9="","",VLOOKUP($B9,#REF!,15))</f>
        <v/>
      </c>
      <c r="E9" s="484" t="s">
        <v>166</v>
      </c>
      <c r="F9" s="485"/>
      <c r="G9" s="484" t="s">
        <v>165</v>
      </c>
      <c r="H9" s="485"/>
      <c r="I9" t="s">
        <v>132</v>
      </c>
      <c r="J9" s="291"/>
      <c r="K9" s="438" t="s">
        <v>2859</v>
      </c>
      <c r="L9" s="369" t="e">
        <f>IF(K9="","",CONCATENATE(VLOOKUP($Y$3,$AB$1:$AK$1,K9)," pont"))</f>
        <v>#N/A</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50"/>
      <c r="D10" s="350"/>
      <c r="E10" s="350"/>
      <c r="F10" s="350"/>
      <c r="G10" s="350"/>
      <c r="H10" s="350"/>
      <c r="I10" s="350"/>
      <c r="J10" s="291"/>
      <c r="K10" s="447"/>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47"/>
      <c r="C11" s="349" t="str">
        <f>IF($B11="","",VLOOKUP($B11,#REF!,5))</f>
        <v/>
      </c>
      <c r="D11" s="349" t="str">
        <f>IF($B11="","",VLOOKUP($B11,#REF!,15))</f>
        <v/>
      </c>
      <c r="E11" s="484" t="s">
        <v>167</v>
      </c>
      <c r="F11" s="485"/>
      <c r="G11" s="484" t="s">
        <v>168</v>
      </c>
      <c r="H11" s="485"/>
      <c r="I11" t="s">
        <v>132</v>
      </c>
      <c r="J11" s="291"/>
      <c r="K11" s="438" t="s">
        <v>2864</v>
      </c>
      <c r="L11" s="369" t="e">
        <f>IF(K11="","",CONCATENATE(VLOOKUP($Y$3,$AB$1:$AK$1,K11)," pont"))</f>
        <v>#N/A</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322"/>
      <c r="B12" s="348"/>
      <c r="C12" s="350"/>
      <c r="D12" s="350"/>
      <c r="E12" s="350"/>
      <c r="F12" s="350"/>
      <c r="G12" s="350"/>
      <c r="H12" s="350"/>
      <c r="I12" s="350"/>
      <c r="J12" s="291"/>
      <c r="K12" s="345"/>
      <c r="L12" s="345"/>
      <c r="M12" s="376"/>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322" t="s">
        <v>68</v>
      </c>
      <c r="B13" s="347"/>
      <c r="C13" s="349" t="str">
        <f>IF($B13="","",VLOOKUP($B13,#REF!,5))</f>
        <v/>
      </c>
      <c r="D13" s="349" t="str">
        <f>IF($B13="","",VLOOKUP($B13,#REF!,15))</f>
        <v/>
      </c>
      <c r="E13" s="484" t="s">
        <v>169</v>
      </c>
      <c r="F13" s="485"/>
      <c r="G13" s="484" t="s">
        <v>128</v>
      </c>
      <c r="H13" s="485"/>
      <c r="I13" t="s">
        <v>132</v>
      </c>
      <c r="J13" s="291"/>
      <c r="K13" s="438" t="s">
        <v>2857</v>
      </c>
      <c r="L13" s="369" t="e">
        <f>IF(K13="","",CONCATENATE(VLOOKUP($Y$3,$AB$1:$AK$1,K13)," pont"))</f>
        <v>#N/A</v>
      </c>
      <c r="M13" s="375"/>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322"/>
      <c r="B14" s="348"/>
      <c r="C14" s="350"/>
      <c r="D14" s="350"/>
      <c r="E14" s="350"/>
      <c r="F14" s="350"/>
      <c r="G14" s="350"/>
      <c r="H14" s="350"/>
      <c r="I14" s="350"/>
      <c r="J14" s="291"/>
      <c r="K14" s="322"/>
      <c r="L14" s="322"/>
      <c r="M14" s="376"/>
      <c r="Y14" s="367"/>
      <c r="Z14" s="367"/>
      <c r="AA14" s="367"/>
      <c r="AB14" s="367"/>
      <c r="AC14" s="367"/>
      <c r="AD14" s="367"/>
      <c r="AE14" s="367"/>
      <c r="AF14" s="367"/>
      <c r="AG14" s="367"/>
      <c r="AH14" s="367"/>
      <c r="AI14" s="367"/>
      <c r="AJ14" s="367"/>
      <c r="AK14" s="367"/>
    </row>
    <row r="15" spans="1:37" x14ac:dyDescent="0.25">
      <c r="A15" s="322" t="s">
        <v>69</v>
      </c>
      <c r="B15" s="347"/>
      <c r="C15" s="349" t="str">
        <f>IF($B15="","",VLOOKUP($B15,#REF!,5))</f>
        <v/>
      </c>
      <c r="D15" s="349" t="str">
        <f>IF($B15="","",VLOOKUP($B15,#REF!,15))</f>
        <v/>
      </c>
      <c r="E15" s="484" t="s">
        <v>170</v>
      </c>
      <c r="F15" s="485"/>
      <c r="G15" s="484" t="s">
        <v>171</v>
      </c>
      <c r="H15" s="485"/>
      <c r="I15" t="s">
        <v>135</v>
      </c>
      <c r="J15" s="291"/>
      <c r="K15" s="438" t="s">
        <v>2860</v>
      </c>
      <c r="L15" s="369" t="e">
        <f>IF(K15="","",CONCATENATE(VLOOKUP($Y$3,$AB$1:$AK$1,K15)," pont"))</f>
        <v>#N/A</v>
      </c>
      <c r="M15" s="375"/>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PERGER</v>
      </c>
      <c r="E18" s="473"/>
      <c r="F18" s="473" t="str">
        <f>E9</f>
        <v>MODORI</v>
      </c>
      <c r="G18" s="473"/>
      <c r="H18" s="473" t="str">
        <f>E11</f>
        <v>SARÓDI</v>
      </c>
      <c r="I18" s="473"/>
      <c r="J18" s="473" t="str">
        <f>E13</f>
        <v>VARGA</v>
      </c>
      <c r="K18" s="473"/>
      <c r="L18" s="473" t="str">
        <f>E15</f>
        <v>DOBAI</v>
      </c>
      <c r="M18" s="473"/>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PERGER</v>
      </c>
      <c r="C19" s="469"/>
      <c r="D19" s="470"/>
      <c r="E19" s="470"/>
      <c r="F19" s="480" t="s">
        <v>2865</v>
      </c>
      <c r="G19" s="471"/>
      <c r="H19" s="480" t="s">
        <v>2866</v>
      </c>
      <c r="I19" s="471"/>
      <c r="J19" s="488" t="s">
        <v>2867</v>
      </c>
      <c r="K19" s="473"/>
      <c r="L19" s="486" t="s">
        <v>2868</v>
      </c>
      <c r="M19" s="473"/>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MODORI</v>
      </c>
      <c r="C20" s="469"/>
      <c r="D20" s="480" t="s">
        <v>2869</v>
      </c>
      <c r="E20" s="471"/>
      <c r="F20" s="470"/>
      <c r="G20" s="470"/>
      <c r="H20" s="480" t="s">
        <v>2869</v>
      </c>
      <c r="I20" s="471"/>
      <c r="J20" s="480" t="s">
        <v>2870</v>
      </c>
      <c r="K20" s="471"/>
      <c r="L20" s="486" t="s">
        <v>2871</v>
      </c>
      <c r="M20" s="473"/>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SARÓDI</v>
      </c>
      <c r="C21" s="469"/>
      <c r="D21" s="480" t="s">
        <v>2872</v>
      </c>
      <c r="E21" s="471"/>
      <c r="F21" s="480" t="s">
        <v>2865</v>
      </c>
      <c r="G21" s="471"/>
      <c r="H21" s="470"/>
      <c r="I21" s="470"/>
      <c r="J21" s="480" t="s">
        <v>2873</v>
      </c>
      <c r="K21" s="471"/>
      <c r="L21" s="487" t="s">
        <v>2874</v>
      </c>
      <c r="M21" s="471"/>
      <c r="Y21" s="367"/>
      <c r="Z21" s="367"/>
      <c r="AA21" s="367" t="s">
        <v>95</v>
      </c>
      <c r="AB21" s="367">
        <v>90</v>
      </c>
      <c r="AC21" s="367">
        <v>60</v>
      </c>
      <c r="AD21" s="367">
        <v>45</v>
      </c>
      <c r="AE21" s="367">
        <v>34</v>
      </c>
      <c r="AF21" s="367">
        <v>27</v>
      </c>
      <c r="AG21" s="367">
        <v>22</v>
      </c>
      <c r="AH21" s="367">
        <v>18</v>
      </c>
      <c r="AI21" s="367">
        <v>15</v>
      </c>
      <c r="AJ21" s="367">
        <v>12</v>
      </c>
      <c r="AK21" s="367">
        <v>9</v>
      </c>
    </row>
    <row r="22" spans="1:37" ht="18.75" customHeight="1" x14ac:dyDescent="0.25">
      <c r="A22" s="351" t="s">
        <v>68</v>
      </c>
      <c r="B22" s="469" t="str">
        <f>E13</f>
        <v>VARGA</v>
      </c>
      <c r="C22" s="469"/>
      <c r="D22" s="480" t="s">
        <v>2875</v>
      </c>
      <c r="E22" s="471"/>
      <c r="F22" s="480" t="s">
        <v>2876</v>
      </c>
      <c r="G22" s="471"/>
      <c r="H22" s="486" t="s">
        <v>2877</v>
      </c>
      <c r="I22" s="473"/>
      <c r="J22" s="470"/>
      <c r="K22" s="470"/>
      <c r="L22" s="480" t="s">
        <v>2878</v>
      </c>
      <c r="M22" s="471"/>
      <c r="Y22" s="367"/>
      <c r="Z22" s="367"/>
      <c r="AA22" s="367" t="s">
        <v>96</v>
      </c>
      <c r="AB22" s="367">
        <v>60</v>
      </c>
      <c r="AC22" s="367">
        <v>40</v>
      </c>
      <c r="AD22" s="367">
        <v>30</v>
      </c>
      <c r="AE22" s="367">
        <v>20</v>
      </c>
      <c r="AF22" s="367">
        <v>18</v>
      </c>
      <c r="AG22" s="367">
        <v>15</v>
      </c>
      <c r="AH22" s="367">
        <v>12</v>
      </c>
      <c r="AI22" s="367">
        <v>10</v>
      </c>
      <c r="AJ22" s="367">
        <v>8</v>
      </c>
      <c r="AK22" s="367">
        <v>6</v>
      </c>
    </row>
    <row r="23" spans="1:37" ht="18.75" customHeight="1" x14ac:dyDescent="0.25">
      <c r="A23" s="351" t="s">
        <v>69</v>
      </c>
      <c r="B23" s="469" t="str">
        <f>E15</f>
        <v>DOBAI</v>
      </c>
      <c r="C23" s="469"/>
      <c r="D23" s="480" t="s">
        <v>2879</v>
      </c>
      <c r="E23" s="471"/>
      <c r="F23" s="480" t="s">
        <v>2880</v>
      </c>
      <c r="G23" s="471"/>
      <c r="H23" s="486" t="s">
        <v>2880</v>
      </c>
      <c r="I23" s="473"/>
      <c r="J23" s="486" t="s">
        <v>2881</v>
      </c>
      <c r="K23" s="473"/>
      <c r="L23" s="470"/>
      <c r="M23" s="470"/>
      <c r="Y23" s="367"/>
      <c r="Z23" s="367"/>
      <c r="AA23" s="367" t="s">
        <v>97</v>
      </c>
      <c r="AB23" s="367">
        <v>40</v>
      </c>
      <c r="AC23" s="367">
        <v>25</v>
      </c>
      <c r="AD23" s="367">
        <v>18</v>
      </c>
      <c r="AE23" s="367">
        <v>13</v>
      </c>
      <c r="AF23" s="367">
        <v>8</v>
      </c>
      <c r="AG23" s="367">
        <v>7</v>
      </c>
      <c r="AH23" s="367">
        <v>6</v>
      </c>
      <c r="AI23" s="367">
        <v>5</v>
      </c>
      <c r="AJ23" s="367">
        <v>4</v>
      </c>
      <c r="AK23" s="367">
        <v>3</v>
      </c>
    </row>
    <row r="24" spans="1:37" x14ac:dyDescent="0.25">
      <c r="A24" s="291"/>
      <c r="B24" s="291"/>
      <c r="C24" s="291"/>
      <c r="D24" s="291"/>
      <c r="E24" s="291"/>
      <c r="F24" s="291"/>
      <c r="G24" s="291"/>
      <c r="H24" s="291"/>
      <c r="I24" s="291"/>
      <c r="J24" s="291"/>
      <c r="K24" s="291"/>
      <c r="L24" s="291"/>
      <c r="M24" s="291"/>
      <c r="Y24" s="367"/>
      <c r="Z24" s="367"/>
      <c r="AA24" s="367" t="s">
        <v>98</v>
      </c>
      <c r="AB24" s="367">
        <v>25</v>
      </c>
      <c r="AC24" s="367">
        <v>15</v>
      </c>
      <c r="AD24" s="367">
        <v>13</v>
      </c>
      <c r="AE24" s="367">
        <v>7</v>
      </c>
      <c r="AF24" s="367">
        <v>6</v>
      </c>
      <c r="AG24" s="367">
        <v>5</v>
      </c>
      <c r="AH24" s="367">
        <v>4</v>
      </c>
      <c r="AI24" s="367">
        <v>3</v>
      </c>
      <c r="AJ24" s="367">
        <v>2</v>
      </c>
      <c r="AK24" s="367">
        <v>1</v>
      </c>
    </row>
    <row r="25" spans="1:37" x14ac:dyDescent="0.25">
      <c r="A25" s="291"/>
      <c r="B25" s="291"/>
      <c r="C25" s="291"/>
      <c r="D25" s="291"/>
      <c r="E25" s="291"/>
      <c r="F25" s="291"/>
      <c r="G25" s="291"/>
      <c r="H25" s="291"/>
      <c r="I25" s="291"/>
      <c r="J25" s="291"/>
      <c r="K25" s="291"/>
      <c r="L25" s="291"/>
      <c r="M25" s="291"/>
    </row>
    <row r="26" spans="1:37" x14ac:dyDescent="0.25">
      <c r="A26" s="291"/>
      <c r="B26" s="291"/>
      <c r="C26" s="291"/>
      <c r="D26" s="291"/>
      <c r="E26" s="291"/>
      <c r="F26" s="291"/>
      <c r="G26" s="291"/>
      <c r="H26" s="291"/>
      <c r="I26" s="291"/>
      <c r="J26" s="291"/>
      <c r="K26" s="291"/>
      <c r="L26" s="274"/>
      <c r="M26" s="291"/>
    </row>
    <row r="27" spans="1:37" x14ac:dyDescent="0.25">
      <c r="A27" s="142" t="s">
        <v>41</v>
      </c>
      <c r="B27" s="143"/>
      <c r="C27" s="227"/>
      <c r="D27" s="328" t="s">
        <v>5</v>
      </c>
      <c r="E27" s="329" t="s">
        <v>43</v>
      </c>
      <c r="F27" s="343"/>
      <c r="G27" s="328" t="s">
        <v>5</v>
      </c>
      <c r="H27" s="329" t="s">
        <v>50</v>
      </c>
      <c r="I27" s="184"/>
      <c r="J27" s="329" t="s">
        <v>51</v>
      </c>
      <c r="K27" s="183" t="s">
        <v>52</v>
      </c>
      <c r="L27" s="32"/>
      <c r="M27" s="343"/>
      <c r="P27" s="324"/>
      <c r="Q27" s="324"/>
      <c r="R27" s="325"/>
    </row>
    <row r="28" spans="1:37" x14ac:dyDescent="0.25">
      <c r="A28" s="302" t="s">
        <v>42</v>
      </c>
      <c r="B28" s="303"/>
      <c r="C28" s="305"/>
      <c r="D28" s="330"/>
      <c r="E28" s="472"/>
      <c r="F28" s="472"/>
      <c r="G28" s="337" t="s">
        <v>6</v>
      </c>
      <c r="H28" s="303"/>
      <c r="I28" s="331"/>
      <c r="J28" s="338"/>
      <c r="K28" s="297" t="s">
        <v>44</v>
      </c>
      <c r="L28" s="344"/>
      <c r="M28" s="332"/>
      <c r="P28" s="326"/>
      <c r="Q28" s="326"/>
      <c r="R28" s="157"/>
    </row>
    <row r="29" spans="1:37" x14ac:dyDescent="0.25">
      <c r="A29" s="306" t="s">
        <v>49</v>
      </c>
      <c r="B29" s="182"/>
      <c r="C29" s="308"/>
      <c r="D29" s="333"/>
      <c r="E29" s="468"/>
      <c r="F29" s="468"/>
      <c r="G29" s="339" t="s">
        <v>7</v>
      </c>
      <c r="H29" s="44"/>
      <c r="I29" s="295"/>
      <c r="J29" s="45"/>
      <c r="K29" s="341"/>
      <c r="L29" s="274"/>
      <c r="M29" s="336"/>
      <c r="P29" s="157"/>
      <c r="Q29" s="153"/>
      <c r="R29" s="157"/>
    </row>
    <row r="30" spans="1:37" x14ac:dyDescent="0.25">
      <c r="A30" s="196"/>
      <c r="B30" s="197"/>
      <c r="C30" s="198"/>
      <c r="D30" s="333"/>
      <c r="E30" s="46"/>
      <c r="F30" s="291"/>
      <c r="G30" s="339" t="s">
        <v>8</v>
      </c>
      <c r="H30" s="44"/>
      <c r="I30" s="295"/>
      <c r="J30" s="45"/>
      <c r="K30" s="297" t="s">
        <v>45</v>
      </c>
      <c r="L30" s="344"/>
      <c r="M30" s="332"/>
      <c r="P30" s="326"/>
      <c r="Q30" s="326"/>
      <c r="R30" s="157"/>
    </row>
    <row r="31" spans="1:37" x14ac:dyDescent="0.25">
      <c r="A31" s="168"/>
      <c r="B31" s="87"/>
      <c r="C31" s="169"/>
      <c r="D31" s="333"/>
      <c r="E31" s="46"/>
      <c r="F31" s="291"/>
      <c r="G31" s="339" t="s">
        <v>9</v>
      </c>
      <c r="H31" s="44"/>
      <c r="I31" s="295"/>
      <c r="J31" s="45"/>
      <c r="K31" s="342"/>
      <c r="L31" s="291"/>
      <c r="M31" s="334"/>
      <c r="P31" s="157"/>
      <c r="Q31" s="153"/>
      <c r="R31" s="157"/>
    </row>
    <row r="32" spans="1:37" x14ac:dyDescent="0.25">
      <c r="A32" s="186"/>
      <c r="B32" s="199"/>
      <c r="C32" s="226"/>
      <c r="D32" s="333"/>
      <c r="E32" s="46"/>
      <c r="F32" s="291"/>
      <c r="G32" s="339" t="s">
        <v>10</v>
      </c>
      <c r="H32" s="44"/>
      <c r="I32" s="295"/>
      <c r="J32" s="45"/>
      <c r="K32" s="306"/>
      <c r="L32" s="274"/>
      <c r="M32" s="336"/>
      <c r="P32" s="157"/>
      <c r="Q32" s="153"/>
      <c r="R32" s="157"/>
    </row>
    <row r="33" spans="1:18" x14ac:dyDescent="0.25">
      <c r="A33" s="187"/>
      <c r="B33" s="22"/>
      <c r="C33" s="169"/>
      <c r="D33" s="333"/>
      <c r="E33" s="46"/>
      <c r="F33" s="291"/>
      <c r="G33" s="339" t="s">
        <v>11</v>
      </c>
      <c r="H33" s="44"/>
      <c r="I33" s="295"/>
      <c r="J33" s="45"/>
      <c r="K33" s="297" t="s">
        <v>31</v>
      </c>
      <c r="L33" s="344"/>
      <c r="M33" s="332"/>
      <c r="P33" s="326"/>
      <c r="Q33" s="326"/>
      <c r="R33" s="157"/>
    </row>
    <row r="34" spans="1:18" x14ac:dyDescent="0.25">
      <c r="A34" s="187"/>
      <c r="B34" s="22"/>
      <c r="C34" s="194"/>
      <c r="D34" s="333"/>
      <c r="E34" s="46"/>
      <c r="F34" s="291"/>
      <c r="G34" s="339" t="s">
        <v>12</v>
      </c>
      <c r="H34" s="44"/>
      <c r="I34" s="295"/>
      <c r="J34" s="45"/>
      <c r="K34" s="342"/>
      <c r="L34" s="291"/>
      <c r="M34" s="334"/>
      <c r="P34" s="157"/>
      <c r="Q34" s="153"/>
      <c r="R34" s="157"/>
    </row>
    <row r="35" spans="1:18" x14ac:dyDescent="0.25">
      <c r="A35" s="188"/>
      <c r="B35" s="185"/>
      <c r="C35" s="195"/>
      <c r="D35" s="335"/>
      <c r="E35" s="171"/>
      <c r="F35" s="274"/>
      <c r="G35" s="340" t="s">
        <v>13</v>
      </c>
      <c r="H35" s="182"/>
      <c r="I35" s="299"/>
      <c r="J35" s="173"/>
      <c r="K35" s="306">
        <f>L4</f>
        <v>0</v>
      </c>
      <c r="L35" s="274"/>
      <c r="M35" s="336"/>
      <c r="P35" s="157"/>
      <c r="Q35" s="153"/>
      <c r="R35" s="327"/>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28:F28"/>
    <mergeCell ref="E29:F29"/>
    <mergeCell ref="B23:C23"/>
    <mergeCell ref="D23:E23"/>
    <mergeCell ref="F23:G23"/>
  </mergeCells>
  <conditionalFormatting sqref="E7 E9 E11 E13 E15">
    <cfRule type="cellIs" dxfId="236" priority="1" stopIfTrue="1" operator="equal">
      <formula>"Bye"</formula>
    </cfRule>
  </conditionalFormatting>
  <conditionalFormatting sqref="R35">
    <cfRule type="expression" dxfId="235" priority="2" stopIfTrue="1">
      <formula>$O$1="CU"</formula>
    </cfRule>
  </conditionalFormatting>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287BD-AAFF-4F8D-9281-0F440D6721DB}">
  <dimension ref="A1:O134"/>
  <sheetViews>
    <sheetView workbookViewId="0">
      <selection activeCell="D10" sqref="D10"/>
    </sheetView>
  </sheetViews>
  <sheetFormatPr defaultRowHeight="13.2" x14ac:dyDescent="0.25"/>
  <cols>
    <col min="1" max="1" width="8.109375" customWidth="1"/>
    <col min="2" max="2" width="15.21875" customWidth="1"/>
    <col min="3" max="3" width="14"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162</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25">
      <c r="A7" s="211">
        <v>1</v>
      </c>
      <c r="B7" s="54" t="s">
        <v>173</v>
      </c>
      <c r="C7" s="54" t="s">
        <v>174</v>
      </c>
      <c r="D7" t="s">
        <v>143</v>
      </c>
      <c r="E7" s="221"/>
      <c r="F7" s="409"/>
      <c r="G7" s="421"/>
      <c r="H7" s="208"/>
      <c r="I7" s="206"/>
      <c r="J7" s="210"/>
      <c r="K7" s="206"/>
      <c r="L7" s="202"/>
      <c r="M7" s="55"/>
      <c r="N7" s="74"/>
      <c r="O7" s="409"/>
    </row>
    <row r="8" spans="1:15" s="11" customFormat="1" ht="18.899999999999999" customHeight="1" x14ac:dyDescent="0.25">
      <c r="A8" s="211">
        <v>2</v>
      </c>
      <c r="B8" s="54" t="s">
        <v>175</v>
      </c>
      <c r="C8" s="54" t="s">
        <v>176</v>
      </c>
      <c r="D8" t="s">
        <v>126</v>
      </c>
      <c r="E8" s="221"/>
      <c r="F8" s="233"/>
      <c r="G8" s="55"/>
      <c r="H8" s="208"/>
      <c r="I8" s="206"/>
      <c r="J8" s="210"/>
      <c r="K8" s="206"/>
      <c r="L8" s="202"/>
      <c r="M8" s="55"/>
      <c r="N8" s="74"/>
      <c r="O8" s="389"/>
    </row>
    <row r="9" spans="1:15" s="11" customFormat="1" ht="18.899999999999999" customHeight="1" x14ac:dyDescent="0.25">
      <c r="A9" s="211">
        <v>3</v>
      </c>
      <c r="B9" s="54" t="s">
        <v>177</v>
      </c>
      <c r="C9" s="54" t="s">
        <v>178</v>
      </c>
      <c r="D9" t="s">
        <v>126</v>
      </c>
      <c r="E9" s="221"/>
      <c r="F9" s="233"/>
      <c r="G9" s="55"/>
      <c r="H9" s="208"/>
      <c r="I9" s="206"/>
      <c r="J9" s="210"/>
      <c r="K9" s="206"/>
      <c r="L9" s="202"/>
      <c r="M9" s="55"/>
      <c r="N9" s="391"/>
      <c r="O9" s="233"/>
    </row>
    <row r="10" spans="1:15" s="11" customFormat="1" ht="18.899999999999999" customHeight="1" x14ac:dyDescent="0.25">
      <c r="A10" s="211">
        <v>4</v>
      </c>
      <c r="B10" s="54" t="s">
        <v>179</v>
      </c>
      <c r="C10" s="54" t="s">
        <v>180</v>
      </c>
      <c r="D10" t="s">
        <v>135</v>
      </c>
      <c r="E10" s="221"/>
      <c r="F10" s="233"/>
      <c r="G10" s="55"/>
      <c r="H10" s="208"/>
      <c r="I10" s="206"/>
      <c r="J10" s="210"/>
      <c r="K10" s="206"/>
      <c r="L10" s="202"/>
      <c r="M10" s="55"/>
      <c r="N10" s="390"/>
      <c r="O10" s="389"/>
    </row>
    <row r="11" spans="1:15" s="11" customFormat="1" ht="18.899999999999999" customHeight="1" x14ac:dyDescent="0.25">
      <c r="A11" s="211">
        <v>5</v>
      </c>
      <c r="B11" s="54"/>
      <c r="C11" s="54"/>
      <c r="D11" s="55"/>
      <c r="E11" s="221"/>
      <c r="F11" s="233"/>
      <c r="G11" s="421"/>
      <c r="H11" s="208"/>
      <c r="I11" s="206"/>
      <c r="J11" s="210"/>
      <c r="K11" s="206"/>
      <c r="L11" s="202"/>
      <c r="M11" s="55"/>
      <c r="N11" s="391"/>
      <c r="O11" s="389"/>
    </row>
    <row r="12" spans="1:15" s="11" customFormat="1" ht="18.899999999999999" customHeight="1" x14ac:dyDescent="0.25">
      <c r="A12" s="211">
        <v>6</v>
      </c>
      <c r="B12" s="54"/>
      <c r="C12" s="54"/>
      <c r="D12" s="55"/>
      <c r="E12" s="221"/>
      <c r="F12" s="233"/>
      <c r="G12" s="55"/>
      <c r="H12" s="208"/>
      <c r="I12" s="206"/>
      <c r="J12" s="210"/>
      <c r="K12" s="206"/>
      <c r="L12" s="202"/>
      <c r="M12" s="55"/>
      <c r="N12" s="391"/>
      <c r="O12" s="389"/>
    </row>
    <row r="13" spans="1:15" s="11" customFormat="1" ht="18.899999999999999" customHeight="1" x14ac:dyDescent="0.25">
      <c r="A13" s="211">
        <v>7</v>
      </c>
      <c r="B13" s="54"/>
      <c r="C13" s="54"/>
      <c r="D13" s="55"/>
      <c r="E13" s="221"/>
      <c r="F13" s="233"/>
      <c r="G13" s="55"/>
      <c r="H13" s="208"/>
      <c r="I13" s="206"/>
      <c r="J13" s="210"/>
      <c r="K13" s="206"/>
      <c r="L13" s="202"/>
      <c r="M13" s="55"/>
      <c r="N13" s="391"/>
      <c r="O13" s="389"/>
    </row>
    <row r="14" spans="1:15" s="11" customFormat="1" ht="18.899999999999999" customHeight="1" x14ac:dyDescent="0.25">
      <c r="A14" s="211">
        <v>8</v>
      </c>
      <c r="B14" s="54"/>
      <c r="C14" s="54"/>
      <c r="D14" s="55"/>
      <c r="E14" s="221"/>
      <c r="F14" s="233"/>
      <c r="G14" s="55"/>
      <c r="H14" s="208"/>
      <c r="I14" s="206"/>
      <c r="J14" s="210"/>
      <c r="K14" s="206"/>
      <c r="L14" s="202"/>
      <c r="M14" s="55"/>
      <c r="N14" s="391"/>
      <c r="O14" s="389"/>
    </row>
    <row r="15" spans="1:15" s="11" customFormat="1" ht="18.899999999999999" customHeight="1" x14ac:dyDescent="0.25">
      <c r="A15" s="211">
        <v>9</v>
      </c>
      <c r="B15" s="54"/>
      <c r="C15" s="54"/>
      <c r="D15" s="55"/>
      <c r="E15" s="221"/>
      <c r="F15" s="233"/>
      <c r="G15" s="55"/>
      <c r="H15" s="208"/>
      <c r="I15" s="206"/>
      <c r="J15" s="210"/>
      <c r="K15" s="206"/>
      <c r="L15" s="202"/>
      <c r="M15" s="55"/>
      <c r="N15" s="392"/>
      <c r="O15" s="389"/>
    </row>
    <row r="16" spans="1:15" s="11" customFormat="1" ht="18.899999999999999" customHeight="1" x14ac:dyDescent="0.25">
      <c r="A16" s="211">
        <v>10</v>
      </c>
      <c r="B16" s="54"/>
      <c r="C16" s="54"/>
      <c r="D16" s="55"/>
      <c r="E16" s="221"/>
      <c r="F16" s="233"/>
      <c r="G16" s="55"/>
      <c r="H16" s="208"/>
      <c r="I16" s="206"/>
      <c r="J16" s="210"/>
      <c r="K16" s="206"/>
      <c r="L16" s="202"/>
      <c r="M16" s="55"/>
      <c r="N16" s="74"/>
      <c r="O16" s="389"/>
    </row>
    <row r="17" spans="1:15" s="11" customFormat="1" ht="18.899999999999999" customHeight="1" x14ac:dyDescent="0.25">
      <c r="A17" s="211">
        <v>11</v>
      </c>
      <c r="B17" s="54"/>
      <c r="C17" s="54"/>
      <c r="D17" s="55"/>
      <c r="E17" s="221"/>
      <c r="F17" s="233"/>
      <c r="G17" s="55"/>
      <c r="H17" s="208"/>
      <c r="I17" s="206"/>
      <c r="J17" s="210"/>
      <c r="K17" s="206"/>
      <c r="L17" s="202"/>
      <c r="M17" s="55"/>
      <c r="N17" s="74"/>
      <c r="O17" s="389"/>
    </row>
    <row r="18" spans="1:15" s="11" customFormat="1" ht="18.899999999999999" customHeight="1" x14ac:dyDescent="0.25">
      <c r="A18" s="211">
        <v>12</v>
      </c>
      <c r="B18" s="54"/>
      <c r="C18" s="54"/>
      <c r="D18" s="55"/>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234" priority="7" stopIfTrue="1">
      <formula>$O7&gt;=1</formula>
    </cfRule>
  </conditionalFormatting>
  <conditionalFormatting sqref="B7:D14">
    <cfRule type="expression" dxfId="233" priority="5" stopIfTrue="1">
      <formula>$O7&gt;=1</formula>
    </cfRule>
  </conditionalFormatting>
  <conditionalFormatting sqref="B7:D27">
    <cfRule type="expression" dxfId="232" priority="1" stopIfTrue="1">
      <formula>$Q7&gt;=1</formula>
    </cfRule>
  </conditionalFormatting>
  <conditionalFormatting sqref="E7:E27">
    <cfRule type="expression" dxfId="231" priority="2" stopIfTrue="1">
      <formula>AND(ROUNDDOWN(($A$4-E7)/365.25,0)&lt;=13,G7&lt;&gt;"OK")</formula>
    </cfRule>
    <cfRule type="expression" dxfId="230" priority="3" stopIfTrue="1">
      <formula>AND(ROUNDDOWN(($A$4-E7)/365.25,0)&lt;=14,G7&lt;&gt;"OK")</formula>
    </cfRule>
    <cfRule type="expression" dxfId="229" priority="4" stopIfTrue="1">
      <formula>AND(ROUNDDOWN(($A$4-E7)/365.25,0)&lt;=17,G7&lt;&gt;"OK")</formula>
    </cfRule>
  </conditionalFormatting>
  <conditionalFormatting sqref="E7:E134">
    <cfRule type="expression" dxfId="228" priority="8" stopIfTrue="1">
      <formula>AND(ROUNDDOWN(($A$4-E7)/365.25,0)&lt;=13,#REF!&lt;&gt;"OK")</formula>
    </cfRule>
    <cfRule type="expression" dxfId="227" priority="9" stopIfTrue="1">
      <formula>AND(ROUNDDOWN(($A$4-E7)/365.25,0)&lt;=14,#REF!&lt;&gt;"OK")</formula>
    </cfRule>
    <cfRule type="expression" dxfId="226" priority="10" stopIfTrue="1">
      <formula>AND(ROUNDDOWN(($A$4-E7)/365.25,0)&lt;=17,#REF!&lt;&gt;"OK")</formula>
    </cfRule>
  </conditionalFormatting>
  <conditionalFormatting sqref="H7:H134">
    <cfRule type="cellIs" dxfId="225"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73121"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D8064-D30E-419D-AD53-38807E1569D3}">
  <dimension ref="A1:AK34"/>
  <sheetViews>
    <sheetView workbookViewId="0">
      <selection activeCell="L7" sqref="L7"/>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4" max="14" width="1.6640625" customWidth="1"/>
    <col min="15" max="15" width="2.21875" customWidth="1"/>
    <col min="16" max="16" width="1.33203125" customWidth="1"/>
    <col min="17" max="17" width="12.109375" customWidth="1"/>
    <col min="18" max="18" width="7.88671875" customWidth="1"/>
    <col min="19" max="19" width="7.44140625" customWidth="1"/>
    <col min="25"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IF(Y5=1,CONCATENATE(VLOOKUP(Y3,AA16:AH23,2)),CONCATENATE(VLOOKUP(Y3,AA2:AK13,2)))</f>
        <v>#N/A</v>
      </c>
      <c r="AC1" s="373" t="e">
        <f>IF(Y5=1,CONCATENATE(VLOOKUP(Y3,AA16:AK23,3)),CONCATENATE(VLOOKUP(Y3,AA2:AK13,3)))</f>
        <v>#N/A</v>
      </c>
      <c r="AD1" s="373" t="e">
        <f>IF(Y5=1,CONCATENATE(VLOOKUP(Y3,AA16:AK23,4)),CONCATENATE(VLOOKUP(Y3,AA2:AK13,4)))</f>
        <v>#N/A</v>
      </c>
      <c r="AE1" s="373" t="e">
        <f>IF(Y5=1,CONCATENATE(VLOOKUP(Y3,AA16:AK23,5)),CONCATENATE(VLOOKUP(Y3,AA2:AK13,5)))</f>
        <v>#N/A</v>
      </c>
      <c r="AF1" s="373" t="e">
        <f>IF(Y5=1,CONCATENATE(VLOOKUP(Y3,AA16:AK23,6)),CONCATENATE(VLOOKUP(Y3,AA2:AK13,6)))</f>
        <v>#N/A</v>
      </c>
      <c r="AG1" s="373" t="e">
        <f>IF(Y5=1,CONCATENATE(VLOOKUP(Y3,AA16:AK23,7)),CONCATENATE(VLOOKUP(Y3,AA2:AK13,7)))</f>
        <v>#N/A</v>
      </c>
      <c r="AH1" s="373" t="e">
        <f>IF(Y5=1,CONCATENATE(VLOOKUP(Y3,AA16:AK23,8)),CONCATENATE(VLOOKUP(Y3,AA2:AK13,8)))</f>
        <v>#N/A</v>
      </c>
      <c r="AI1" s="373" t="e">
        <f>IF(Y5=1,CONCATENATE(VLOOKUP(Y3,AA16:AK23,9)),CONCATENATE(VLOOKUP(Y3,AA2:AK13,9)))</f>
        <v>#N/A</v>
      </c>
      <c r="AJ1" s="373" t="e">
        <f>IF(Y5=1,CONCATENATE(VLOOKUP(Y3,AA16:AK23,10)),CONCATENATE(VLOOKUP(Y3,AA2:AK13,10)))</f>
        <v>#N/A</v>
      </c>
      <c r="AK1" s="373" t="e">
        <f>IF(Y5=1,CONCATENATE(VLOOKUP(Y3,AA16:AK23,11)),CONCATENATE(VLOOKUP(Y3,AA2:AK13,11)))</f>
        <v>#N/A</v>
      </c>
    </row>
    <row r="2" spans="1:37" x14ac:dyDescent="0.25">
      <c r="A2" s="252" t="s">
        <v>47</v>
      </c>
      <c r="B2" s="253"/>
      <c r="C2" s="253"/>
      <c r="D2" s="253"/>
      <c r="E2" s="236" t="s">
        <v>162</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c r="M3" s="40" t="s">
        <v>28</v>
      </c>
      <c r="N3" s="318"/>
      <c r="O3" s="317"/>
      <c r="P3" s="318"/>
      <c r="Q3" s="357" t="s">
        <v>75</v>
      </c>
      <c r="R3" s="358" t="s">
        <v>81</v>
      </c>
      <c r="S3" s="358" t="s">
        <v>76</v>
      </c>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370"/>
      <c r="M4" s="263">
        <f>Altalanos!$E$10</f>
        <v>0</v>
      </c>
      <c r="N4" s="320"/>
      <c r="O4" s="321"/>
      <c r="P4" s="320"/>
      <c r="Q4" s="359" t="s">
        <v>82</v>
      </c>
      <c r="R4" s="360" t="s">
        <v>77</v>
      </c>
      <c r="S4" s="360" t="s">
        <v>78</v>
      </c>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Q5" s="361" t="s">
        <v>83</v>
      </c>
      <c r="R5" s="362" t="s">
        <v>79</v>
      </c>
      <c r="S5" s="362" t="s">
        <v>80</v>
      </c>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Y6" s="367"/>
      <c r="Z6" s="367"/>
      <c r="AA6" s="367" t="s">
        <v>94</v>
      </c>
      <c r="AB6" s="358">
        <v>40</v>
      </c>
      <c r="AC6" s="358">
        <v>25</v>
      </c>
      <c r="AD6" s="358">
        <v>18</v>
      </c>
      <c r="AE6" s="358">
        <v>13</v>
      </c>
      <c r="AF6" s="358">
        <v>10</v>
      </c>
      <c r="AG6" s="358">
        <v>8</v>
      </c>
      <c r="AH6" s="358">
        <v>6</v>
      </c>
      <c r="AI6" s="358">
        <v>5</v>
      </c>
      <c r="AJ6" s="358">
        <v>4</v>
      </c>
      <c r="AK6" s="358">
        <v>3</v>
      </c>
    </row>
    <row r="7" spans="1:37" x14ac:dyDescent="0.25">
      <c r="A7" s="322" t="s">
        <v>61</v>
      </c>
      <c r="B7" s="347"/>
      <c r="C7" s="349" t="str">
        <f>IF($B7="","",VLOOKUP($B7,#REF!,5))</f>
        <v/>
      </c>
      <c r="D7" s="349" t="str">
        <f>IF($B7="","",VLOOKUP($B7,#REF!,15))</f>
        <v/>
      </c>
      <c r="E7" s="484" t="s">
        <v>173</v>
      </c>
      <c r="F7" s="485"/>
      <c r="G7" s="484" t="s">
        <v>174</v>
      </c>
      <c r="H7" s="485"/>
      <c r="I7" t="s">
        <v>143</v>
      </c>
      <c r="J7" s="291"/>
      <c r="K7" s="438" t="s">
        <v>2859</v>
      </c>
      <c r="L7" s="369" t="e">
        <f>IF(K7="","",CONCATENATE(VLOOKUP($Y$3,$AB$1:$AK$1,K7)," pont"))</f>
        <v>#N/A</v>
      </c>
      <c r="M7" s="375"/>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50"/>
      <c r="D8" s="350"/>
      <c r="E8" s="350"/>
      <c r="F8" s="350"/>
      <c r="G8" s="350"/>
      <c r="H8" s="350"/>
      <c r="I8" s="350"/>
      <c r="J8" s="291"/>
      <c r="K8" s="322"/>
      <c r="L8" s="322"/>
      <c r="M8" s="376"/>
      <c r="Y8" s="367"/>
      <c r="Z8" s="367"/>
      <c r="AA8" s="367" t="s">
        <v>96</v>
      </c>
      <c r="AB8" s="358">
        <v>15</v>
      </c>
      <c r="AC8" s="358">
        <v>10</v>
      </c>
      <c r="AD8" s="358">
        <v>7</v>
      </c>
      <c r="AE8" s="358">
        <v>5</v>
      </c>
      <c r="AF8" s="358">
        <v>4</v>
      </c>
      <c r="AG8" s="358">
        <v>3</v>
      </c>
      <c r="AH8" s="358">
        <v>2</v>
      </c>
      <c r="AI8" s="358">
        <v>1</v>
      </c>
      <c r="AJ8" s="358">
        <v>0</v>
      </c>
      <c r="AK8" s="358">
        <v>0</v>
      </c>
    </row>
    <row r="9" spans="1:37" x14ac:dyDescent="0.25">
      <c r="A9" s="322" t="s">
        <v>62</v>
      </c>
      <c r="B9" s="347"/>
      <c r="C9" s="349" t="str">
        <f>IF($B9="","",VLOOKUP($B9,#REF!,5))</f>
        <v/>
      </c>
      <c r="D9" s="349" t="str">
        <f>IF($B9="","",VLOOKUP($B9,#REF!,15))</f>
        <v/>
      </c>
      <c r="E9" s="484" t="s">
        <v>175</v>
      </c>
      <c r="F9" s="485"/>
      <c r="G9" s="484" t="s">
        <v>176</v>
      </c>
      <c r="H9" s="485"/>
      <c r="I9" t="s">
        <v>126</v>
      </c>
      <c r="J9" s="291"/>
      <c r="K9" s="438" t="s">
        <v>2860</v>
      </c>
      <c r="L9" s="369" t="e">
        <f>IF(K9="","",CONCATENATE(VLOOKUP($Y$3,$AB$1:$AK$1,K9)," pont"))</f>
        <v>#N/A</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50"/>
      <c r="D10" s="350"/>
      <c r="E10" s="350"/>
      <c r="F10" s="350"/>
      <c r="G10" s="350"/>
      <c r="H10" s="350"/>
      <c r="I10" s="350"/>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47"/>
      <c r="C11" s="349" t="str">
        <f>IF($B11="","",VLOOKUP($B11,#REF!,5))</f>
        <v/>
      </c>
      <c r="D11" s="349" t="str">
        <f>IF($B11="","",VLOOKUP($B11,#REF!,15))</f>
        <v/>
      </c>
      <c r="E11" s="484" t="s">
        <v>177</v>
      </c>
      <c r="F11" s="485"/>
      <c r="G11" s="484" t="s">
        <v>178</v>
      </c>
      <c r="H11" s="485"/>
      <c r="I11" t="s">
        <v>126</v>
      </c>
      <c r="J11" s="291"/>
      <c r="K11" s="438" t="s">
        <v>2858</v>
      </c>
      <c r="L11" s="369" t="e">
        <f>IF(K11="","",CONCATENATE(VLOOKUP($Y$3,$AB$1:$AK$1,K11)," pont"))</f>
        <v>#N/A</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322"/>
      <c r="B12" s="348"/>
      <c r="C12" s="350"/>
      <c r="D12" s="350"/>
      <c r="E12" s="350"/>
      <c r="F12" s="350"/>
      <c r="G12" s="350"/>
      <c r="H12" s="350"/>
      <c r="I12" s="350"/>
      <c r="J12" s="291"/>
      <c r="K12" s="345"/>
      <c r="L12" s="345"/>
      <c r="M12" s="376"/>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322" t="s">
        <v>68</v>
      </c>
      <c r="B13" s="347"/>
      <c r="C13" s="349" t="str">
        <f>IF($B13="","",VLOOKUP($B13,#REF!,5))</f>
        <v/>
      </c>
      <c r="D13" s="349" t="str">
        <f>IF($B13="","",VLOOKUP($B13,#REF!,15))</f>
        <v/>
      </c>
      <c r="E13" s="484" t="s">
        <v>179</v>
      </c>
      <c r="F13" s="485"/>
      <c r="G13" s="484" t="s">
        <v>180</v>
      </c>
      <c r="H13" s="485"/>
      <c r="I13" t="s">
        <v>135</v>
      </c>
      <c r="J13" s="291"/>
      <c r="K13" s="438" t="s">
        <v>2864</v>
      </c>
      <c r="L13" s="369" t="e">
        <f>IF(K13="","",CONCATENATE(VLOOKUP($Y$3,$AB$1:$AK$1,K13)," pont"))</f>
        <v>#N/A</v>
      </c>
      <c r="M13" s="375"/>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291"/>
      <c r="B14" s="291"/>
      <c r="C14" s="291"/>
      <c r="D14" s="291"/>
      <c r="E14" s="291"/>
      <c r="F14" s="291"/>
      <c r="G14" s="291"/>
      <c r="H14" s="291"/>
      <c r="I14" s="291"/>
      <c r="J14" s="291"/>
      <c r="K14" s="291"/>
      <c r="L14" s="291"/>
      <c r="M14" s="291"/>
      <c r="Y14" s="367"/>
      <c r="Z14" s="367"/>
      <c r="AA14" s="367"/>
      <c r="AB14" s="367"/>
      <c r="AC14" s="367"/>
      <c r="AD14" s="367"/>
      <c r="AE14" s="367"/>
      <c r="AF14" s="367"/>
      <c r="AG14" s="367"/>
      <c r="AH14" s="367"/>
      <c r="AI14" s="367"/>
      <c r="AJ14" s="367"/>
      <c r="AK14" s="367"/>
    </row>
    <row r="15" spans="1:37" x14ac:dyDescent="0.25">
      <c r="A15" s="291"/>
      <c r="B15" s="291"/>
      <c r="C15" s="291"/>
      <c r="D15" s="291"/>
      <c r="E15" s="291"/>
      <c r="F15" s="291"/>
      <c r="G15" s="291"/>
      <c r="H15" s="291"/>
      <c r="I15" s="291"/>
      <c r="J15" s="291"/>
      <c r="K15" s="291"/>
      <c r="L15" s="291"/>
      <c r="M15" s="291"/>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BORBÉLY</v>
      </c>
      <c r="E18" s="473"/>
      <c r="F18" s="473" t="str">
        <f>E9</f>
        <v>HÖKKÖN</v>
      </c>
      <c r="G18" s="473"/>
      <c r="H18" s="473" t="str">
        <f>E11</f>
        <v>BARISKA</v>
      </c>
      <c r="I18" s="473"/>
      <c r="J18" s="473" t="str">
        <f>E13</f>
        <v>VARGA-KARÁDI</v>
      </c>
      <c r="K18" s="473"/>
      <c r="L18" s="291"/>
      <c r="M18" s="291"/>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BORBÉLY</v>
      </c>
      <c r="C19" s="469"/>
      <c r="D19" s="470"/>
      <c r="E19" s="470"/>
      <c r="F19" s="480" t="s">
        <v>2882</v>
      </c>
      <c r="G19" s="471"/>
      <c r="H19" s="480" t="s">
        <v>2883</v>
      </c>
      <c r="I19" s="471"/>
      <c r="J19" s="486" t="s">
        <v>2884</v>
      </c>
      <c r="K19" s="473"/>
      <c r="L19" s="291"/>
      <c r="M19" s="291"/>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HÖKKÖN</v>
      </c>
      <c r="C20" s="469"/>
      <c r="D20" s="480" t="s">
        <v>2885</v>
      </c>
      <c r="E20" s="471"/>
      <c r="F20" s="470"/>
      <c r="G20" s="470"/>
      <c r="H20" s="480" t="s">
        <v>2886</v>
      </c>
      <c r="I20" s="471"/>
      <c r="J20" s="480" t="s">
        <v>2887</v>
      </c>
      <c r="K20" s="471"/>
      <c r="L20" s="291"/>
      <c r="M20" s="291"/>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BARISKA</v>
      </c>
      <c r="C21" s="469"/>
      <c r="D21" s="480" t="s">
        <v>2888</v>
      </c>
      <c r="E21" s="471"/>
      <c r="F21" s="480" t="s">
        <v>2889</v>
      </c>
      <c r="G21" s="471"/>
      <c r="H21" s="470"/>
      <c r="I21" s="470"/>
      <c r="J21" s="480" t="s">
        <v>2890</v>
      </c>
      <c r="K21" s="471"/>
      <c r="L21" s="291"/>
      <c r="M21" s="291"/>
      <c r="Y21" s="367"/>
      <c r="Z21" s="367"/>
      <c r="AA21" s="367" t="s">
        <v>95</v>
      </c>
      <c r="AB21" s="367">
        <v>90</v>
      </c>
      <c r="AC21" s="367">
        <v>60</v>
      </c>
      <c r="AD21" s="367">
        <v>45</v>
      </c>
      <c r="AE21" s="367">
        <v>34</v>
      </c>
      <c r="AF21" s="367">
        <v>27</v>
      </c>
      <c r="AG21" s="367">
        <v>22</v>
      </c>
      <c r="AH21" s="367">
        <v>18</v>
      </c>
      <c r="AI21" s="367">
        <v>15</v>
      </c>
      <c r="AJ21" s="367">
        <v>12</v>
      </c>
      <c r="AK21" s="367">
        <v>9</v>
      </c>
    </row>
    <row r="22" spans="1:37" ht="18.75" customHeight="1" x14ac:dyDescent="0.25">
      <c r="A22" s="351" t="s">
        <v>68</v>
      </c>
      <c r="B22" s="469" t="str">
        <f>E13</f>
        <v>VARGA-KARÁDI</v>
      </c>
      <c r="C22" s="469"/>
      <c r="D22" s="480" t="s">
        <v>2891</v>
      </c>
      <c r="E22" s="471"/>
      <c r="F22" s="480" t="s">
        <v>2892</v>
      </c>
      <c r="G22" s="471"/>
      <c r="H22" s="486" t="s">
        <v>2893</v>
      </c>
      <c r="I22" s="473"/>
      <c r="J22" s="470"/>
      <c r="K22" s="470"/>
      <c r="L22" s="291"/>
      <c r="M22" s="291"/>
      <c r="Y22" s="367"/>
      <c r="Z22" s="367"/>
      <c r="AA22" s="367" t="s">
        <v>96</v>
      </c>
      <c r="AB22" s="367">
        <v>60</v>
      </c>
      <c r="AC22" s="367">
        <v>40</v>
      </c>
      <c r="AD22" s="367">
        <v>30</v>
      </c>
      <c r="AE22" s="367">
        <v>20</v>
      </c>
      <c r="AF22" s="367">
        <v>18</v>
      </c>
      <c r="AG22" s="367">
        <v>15</v>
      </c>
      <c r="AH22" s="367">
        <v>12</v>
      </c>
      <c r="AI22" s="367">
        <v>10</v>
      </c>
      <c r="AJ22" s="367">
        <v>8</v>
      </c>
      <c r="AK22" s="367">
        <v>6</v>
      </c>
    </row>
    <row r="23" spans="1:37" x14ac:dyDescent="0.25">
      <c r="A23" s="291"/>
      <c r="B23" s="291"/>
      <c r="C23" s="291"/>
      <c r="D23" s="291"/>
      <c r="E23" s="291"/>
      <c r="F23" s="291"/>
      <c r="G23" s="291"/>
      <c r="H23" s="291"/>
      <c r="I23" s="291"/>
      <c r="J23" s="291"/>
      <c r="K23" s="291"/>
      <c r="L23" s="291"/>
      <c r="M23" s="291"/>
      <c r="Y23" s="367"/>
      <c r="Z23" s="367"/>
      <c r="AA23" s="367" t="s">
        <v>97</v>
      </c>
      <c r="AB23" s="367">
        <v>40</v>
      </c>
      <c r="AC23" s="367">
        <v>25</v>
      </c>
      <c r="AD23" s="367">
        <v>18</v>
      </c>
      <c r="AE23" s="367">
        <v>13</v>
      </c>
      <c r="AF23" s="367">
        <v>8</v>
      </c>
      <c r="AG23" s="367">
        <v>7</v>
      </c>
      <c r="AH23" s="367">
        <v>6</v>
      </c>
      <c r="AI23" s="367">
        <v>5</v>
      </c>
      <c r="AJ23" s="367">
        <v>4</v>
      </c>
      <c r="AK23" s="367">
        <v>3</v>
      </c>
    </row>
    <row r="24" spans="1:37" x14ac:dyDescent="0.25">
      <c r="A24" s="291"/>
      <c r="B24" s="291"/>
      <c r="C24" s="291"/>
      <c r="D24" s="291"/>
      <c r="E24" s="291"/>
      <c r="F24" s="291"/>
      <c r="G24" s="291"/>
      <c r="H24" s="291"/>
      <c r="I24" s="291"/>
      <c r="J24" s="291"/>
      <c r="K24" s="291"/>
      <c r="L24" s="291"/>
      <c r="M24" s="291"/>
    </row>
    <row r="25" spans="1:37" x14ac:dyDescent="0.25">
      <c r="A25" s="291"/>
      <c r="B25" s="291"/>
      <c r="C25" s="291"/>
      <c r="D25" s="291"/>
      <c r="E25" s="291"/>
      <c r="F25" s="291"/>
      <c r="G25" s="291"/>
      <c r="H25" s="291"/>
      <c r="I25" s="291"/>
      <c r="J25" s="291"/>
      <c r="K25" s="291"/>
      <c r="L25" s="274"/>
      <c r="M25" s="291"/>
    </row>
    <row r="26" spans="1:37" x14ac:dyDescent="0.25">
      <c r="A26" s="142" t="s">
        <v>41</v>
      </c>
      <c r="B26" s="143"/>
      <c r="C26" s="227"/>
      <c r="D26" s="328" t="s">
        <v>5</v>
      </c>
      <c r="E26" s="329" t="s">
        <v>43</v>
      </c>
      <c r="F26" s="343"/>
      <c r="G26" s="328" t="s">
        <v>5</v>
      </c>
      <c r="H26" s="329" t="s">
        <v>50</v>
      </c>
      <c r="I26" s="184"/>
      <c r="J26" s="329" t="s">
        <v>51</v>
      </c>
      <c r="K26" s="183" t="s">
        <v>52</v>
      </c>
      <c r="L26" s="32"/>
      <c r="M26" s="343"/>
      <c r="P26" s="324"/>
      <c r="Q26" s="324"/>
      <c r="R26" s="325"/>
    </row>
    <row r="27" spans="1:37" x14ac:dyDescent="0.25">
      <c r="A27" s="302" t="s">
        <v>42</v>
      </c>
      <c r="B27" s="303"/>
      <c r="C27" s="305"/>
      <c r="D27" s="330"/>
      <c r="E27" s="472"/>
      <c r="F27" s="472"/>
      <c r="G27" s="337" t="s">
        <v>6</v>
      </c>
      <c r="H27" s="303"/>
      <c r="I27" s="331"/>
      <c r="J27" s="338"/>
      <c r="K27" s="297" t="s">
        <v>44</v>
      </c>
      <c r="L27" s="344"/>
      <c r="M27" s="332"/>
      <c r="P27" s="326"/>
      <c r="Q27" s="326"/>
      <c r="R27" s="157"/>
    </row>
    <row r="28" spans="1:37" x14ac:dyDescent="0.25">
      <c r="A28" s="306" t="s">
        <v>49</v>
      </c>
      <c r="B28" s="182"/>
      <c r="C28" s="308"/>
      <c r="D28" s="333"/>
      <c r="E28" s="468"/>
      <c r="F28" s="468"/>
      <c r="G28" s="339" t="s">
        <v>7</v>
      </c>
      <c r="H28" s="44"/>
      <c r="I28" s="295"/>
      <c r="J28" s="45"/>
      <c r="K28" s="341"/>
      <c r="L28" s="274"/>
      <c r="M28" s="336"/>
      <c r="P28" s="157"/>
      <c r="Q28" s="153"/>
      <c r="R28" s="157"/>
    </row>
    <row r="29" spans="1:37" x14ac:dyDescent="0.25">
      <c r="A29" s="196"/>
      <c r="B29" s="197"/>
      <c r="C29" s="198"/>
      <c r="D29" s="333"/>
      <c r="E29" s="46"/>
      <c r="F29" s="291"/>
      <c r="G29" s="339" t="s">
        <v>8</v>
      </c>
      <c r="H29" s="44"/>
      <c r="I29" s="295"/>
      <c r="J29" s="45"/>
      <c r="K29" s="297" t="s">
        <v>45</v>
      </c>
      <c r="L29" s="344"/>
      <c r="M29" s="332"/>
      <c r="P29" s="326"/>
      <c r="Q29" s="326"/>
      <c r="R29" s="157"/>
    </row>
    <row r="30" spans="1:37" x14ac:dyDescent="0.25">
      <c r="A30" s="168"/>
      <c r="B30" s="87"/>
      <c r="C30" s="169"/>
      <c r="D30" s="333"/>
      <c r="E30" s="46"/>
      <c r="F30" s="291"/>
      <c r="G30" s="339" t="s">
        <v>9</v>
      </c>
      <c r="H30" s="44"/>
      <c r="I30" s="295"/>
      <c r="J30" s="45"/>
      <c r="K30" s="342"/>
      <c r="L30" s="291"/>
      <c r="M30" s="334"/>
      <c r="P30" s="157"/>
      <c r="Q30" s="153"/>
      <c r="R30" s="157"/>
    </row>
    <row r="31" spans="1:37" x14ac:dyDescent="0.25">
      <c r="A31" s="186"/>
      <c r="B31" s="199"/>
      <c r="C31" s="226"/>
      <c r="D31" s="333"/>
      <c r="E31" s="46"/>
      <c r="F31" s="291"/>
      <c r="G31" s="339" t="s">
        <v>10</v>
      </c>
      <c r="H31" s="44"/>
      <c r="I31" s="295"/>
      <c r="J31" s="45"/>
      <c r="K31" s="306"/>
      <c r="L31" s="274"/>
      <c r="M31" s="336"/>
      <c r="P31" s="157"/>
      <c r="Q31" s="153"/>
      <c r="R31" s="157"/>
    </row>
    <row r="32" spans="1:37" x14ac:dyDescent="0.25">
      <c r="A32" s="187"/>
      <c r="B32" s="22"/>
      <c r="C32" s="169"/>
      <c r="D32" s="333"/>
      <c r="E32" s="46"/>
      <c r="F32" s="291"/>
      <c r="G32" s="339" t="s">
        <v>11</v>
      </c>
      <c r="H32" s="44"/>
      <c r="I32" s="295"/>
      <c r="J32" s="45"/>
      <c r="K32" s="297" t="s">
        <v>31</v>
      </c>
      <c r="L32" s="344"/>
      <c r="M32" s="332"/>
      <c r="P32" s="326"/>
      <c r="Q32" s="326"/>
      <c r="R32" s="157"/>
    </row>
    <row r="33" spans="1:18" x14ac:dyDescent="0.25">
      <c r="A33" s="187"/>
      <c r="B33" s="22"/>
      <c r="C33" s="194"/>
      <c r="D33" s="333"/>
      <c r="E33" s="46"/>
      <c r="F33" s="291"/>
      <c r="G33" s="339" t="s">
        <v>12</v>
      </c>
      <c r="H33" s="44"/>
      <c r="I33" s="295"/>
      <c r="J33" s="45"/>
      <c r="K33" s="342"/>
      <c r="L33" s="291"/>
      <c r="M33" s="334"/>
      <c r="P33" s="157"/>
      <c r="Q33" s="153"/>
      <c r="R33" s="157"/>
    </row>
    <row r="34" spans="1:18" x14ac:dyDescent="0.25">
      <c r="A34" s="188"/>
      <c r="B34" s="185"/>
      <c r="C34" s="195"/>
      <c r="D34" s="335"/>
      <c r="E34" s="171"/>
      <c r="F34" s="274"/>
      <c r="G34" s="340" t="s">
        <v>13</v>
      </c>
      <c r="H34" s="182"/>
      <c r="I34" s="299"/>
      <c r="J34" s="173"/>
      <c r="K34" s="306">
        <f>M4</f>
        <v>0</v>
      </c>
      <c r="L34" s="274"/>
      <c r="M34" s="336"/>
      <c r="P34" s="157"/>
      <c r="Q34" s="153"/>
      <c r="R34" s="327"/>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27:F27"/>
    <mergeCell ref="B20:C20"/>
    <mergeCell ref="D20:E20"/>
    <mergeCell ref="F20:G20"/>
    <mergeCell ref="H20:I20"/>
    <mergeCell ref="J20:K20"/>
    <mergeCell ref="B21:C21"/>
    <mergeCell ref="D21:E21"/>
    <mergeCell ref="F21:G21"/>
    <mergeCell ref="H21:I21"/>
    <mergeCell ref="J21:K21"/>
    <mergeCell ref="E28:F28"/>
    <mergeCell ref="B22:C22"/>
    <mergeCell ref="D22:E22"/>
    <mergeCell ref="F22:G22"/>
    <mergeCell ref="H22:I22"/>
  </mergeCells>
  <conditionalFormatting sqref="E7 E9 E11 E13">
    <cfRule type="cellIs" dxfId="224" priority="1" stopIfTrue="1" operator="equal">
      <formula>"Bye"</formula>
    </cfRule>
  </conditionalFormatting>
  <conditionalFormatting sqref="R34">
    <cfRule type="expression" dxfId="223" priority="2" stopIfTrue="1">
      <formula>$O$1="CU"</formula>
    </cfRule>
  </conditionalFormatting>
  <pageMargins left="0.7" right="0.7" top="0.75" bottom="0.75" header="0.3" footer="0.3"/>
  <pageSetup paperSize="9" orientation="landscape"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FB087-9D94-46FC-BADA-F83C94068B35}">
  <dimension ref="A1:O134"/>
  <sheetViews>
    <sheetView workbookViewId="0">
      <selection activeCell="D10" sqref="D10"/>
    </sheetView>
  </sheetViews>
  <sheetFormatPr defaultRowHeight="13.2" x14ac:dyDescent="0.25"/>
  <cols>
    <col min="1" max="1" width="8.109375" customWidth="1"/>
    <col min="2" max="2" width="15.21875" customWidth="1"/>
    <col min="3" max="3" width="14"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181</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25">
      <c r="A7" s="211">
        <v>1</v>
      </c>
      <c r="B7" s="54" t="s">
        <v>182</v>
      </c>
      <c r="C7" s="54" t="s">
        <v>183</v>
      </c>
      <c r="D7" t="s">
        <v>193</v>
      </c>
      <c r="E7" s="221"/>
      <c r="F7" s="409"/>
      <c r="G7" s="421"/>
      <c r="H7" s="208"/>
      <c r="I7" s="206"/>
      <c r="J7" s="210"/>
      <c r="K7" s="206"/>
      <c r="L7" s="202"/>
      <c r="M7" s="55"/>
      <c r="N7" s="74"/>
      <c r="O7" s="409"/>
    </row>
    <row r="8" spans="1:15" s="11" customFormat="1" ht="18.899999999999999" customHeight="1" x14ac:dyDescent="0.25">
      <c r="A8" s="211">
        <v>2</v>
      </c>
      <c r="B8" s="54" t="s">
        <v>184</v>
      </c>
      <c r="C8" s="54" t="s">
        <v>185</v>
      </c>
      <c r="D8" t="s">
        <v>193</v>
      </c>
      <c r="E8" s="221"/>
      <c r="F8" s="233"/>
      <c r="G8" s="55"/>
      <c r="H8" s="208"/>
      <c r="I8" s="206"/>
      <c r="J8" s="210"/>
      <c r="K8" s="206"/>
      <c r="L8" s="202"/>
      <c r="M8" s="55"/>
      <c r="N8" s="74"/>
      <c r="O8" s="389"/>
    </row>
    <row r="9" spans="1:15" s="11" customFormat="1" ht="18.899999999999999" customHeight="1" x14ac:dyDescent="0.25">
      <c r="A9" s="211">
        <v>3</v>
      </c>
      <c r="B9" s="54" t="s">
        <v>186</v>
      </c>
      <c r="C9" s="54" t="s">
        <v>187</v>
      </c>
      <c r="D9" t="s">
        <v>129</v>
      </c>
      <c r="E9" s="221"/>
      <c r="F9" s="233"/>
      <c r="G9" s="55"/>
      <c r="H9" s="208"/>
      <c r="I9" s="206"/>
      <c r="J9" s="210"/>
      <c r="K9" s="206"/>
      <c r="L9" s="202"/>
      <c r="M9" s="55"/>
      <c r="N9" s="391"/>
      <c r="O9" s="233"/>
    </row>
    <row r="10" spans="1:15" s="11" customFormat="1" ht="18.899999999999999" customHeight="1" x14ac:dyDescent="0.25">
      <c r="A10" s="211">
        <v>4</v>
      </c>
      <c r="B10" s="54" t="s">
        <v>188</v>
      </c>
      <c r="C10" s="54" t="s">
        <v>189</v>
      </c>
      <c r="D10" t="s">
        <v>132</v>
      </c>
      <c r="E10" s="221"/>
      <c r="F10" s="233"/>
      <c r="G10" s="55"/>
      <c r="H10" s="208"/>
      <c r="I10" s="206"/>
      <c r="J10" s="210"/>
      <c r="K10" s="206"/>
      <c r="L10" s="202"/>
      <c r="M10" s="55"/>
      <c r="N10" s="390"/>
      <c r="O10" s="389"/>
    </row>
    <row r="11" spans="1:15" s="11" customFormat="1" ht="18.899999999999999" customHeight="1" x14ac:dyDescent="0.25">
      <c r="A11" s="211">
        <v>5</v>
      </c>
      <c r="B11" s="54" t="s">
        <v>190</v>
      </c>
      <c r="C11" s="54" t="s">
        <v>191</v>
      </c>
      <c r="D11" t="s">
        <v>194</v>
      </c>
      <c r="E11" s="221"/>
      <c r="F11" s="233"/>
      <c r="G11" s="421"/>
      <c r="H11" s="208"/>
      <c r="I11" s="206"/>
      <c r="J11" s="210"/>
      <c r="K11" s="206"/>
      <c r="L11" s="202"/>
      <c r="M11" s="55"/>
      <c r="N11" s="391"/>
      <c r="O11" s="389"/>
    </row>
    <row r="12" spans="1:15" s="11" customFormat="1" ht="18.899999999999999" customHeight="1" x14ac:dyDescent="0.25">
      <c r="A12" s="211">
        <v>6</v>
      </c>
      <c r="B12" s="54"/>
      <c r="C12" s="54"/>
      <c r="D12" s="55"/>
      <c r="E12" s="221"/>
      <c r="F12" s="233"/>
      <c r="G12" s="55"/>
      <c r="H12" s="208"/>
      <c r="I12" s="206"/>
      <c r="J12" s="210"/>
      <c r="K12" s="206"/>
      <c r="L12" s="202"/>
      <c r="M12" s="55"/>
      <c r="N12" s="391"/>
      <c r="O12" s="389"/>
    </row>
    <row r="13" spans="1:15" s="11" customFormat="1" ht="18.899999999999999" customHeight="1" x14ac:dyDescent="0.25">
      <c r="A13" s="211">
        <v>7</v>
      </c>
      <c r="B13" s="54"/>
      <c r="C13" s="54"/>
      <c r="D13" s="55"/>
      <c r="E13" s="221"/>
      <c r="F13" s="233"/>
      <c r="G13" s="55"/>
      <c r="H13" s="208"/>
      <c r="I13" s="206"/>
      <c r="J13" s="210"/>
      <c r="K13" s="206"/>
      <c r="L13" s="202"/>
      <c r="M13" s="55"/>
      <c r="N13" s="391"/>
      <c r="O13" s="389"/>
    </row>
    <row r="14" spans="1:15" s="11" customFormat="1" ht="18.899999999999999" customHeight="1" x14ac:dyDescent="0.25">
      <c r="A14" s="211">
        <v>8</v>
      </c>
      <c r="B14" s="54"/>
      <c r="C14" s="54"/>
      <c r="D14" s="55"/>
      <c r="E14" s="221"/>
      <c r="F14" s="233"/>
      <c r="G14" s="55"/>
      <c r="H14" s="208"/>
      <c r="I14" s="206"/>
      <c r="J14" s="210"/>
      <c r="K14" s="206"/>
      <c r="L14" s="202"/>
      <c r="M14" s="55"/>
      <c r="N14" s="391"/>
      <c r="O14" s="389"/>
    </row>
    <row r="15" spans="1:15" s="11" customFormat="1" ht="18.899999999999999" customHeight="1" x14ac:dyDescent="0.25">
      <c r="A15" s="211">
        <v>9</v>
      </c>
      <c r="B15" s="54"/>
      <c r="C15" s="54"/>
      <c r="D15" s="55"/>
      <c r="E15" s="221"/>
      <c r="F15" s="233"/>
      <c r="G15" s="55"/>
      <c r="H15" s="208"/>
      <c r="I15" s="206"/>
      <c r="J15" s="210"/>
      <c r="K15" s="206"/>
      <c r="L15" s="202"/>
      <c r="M15" s="55"/>
      <c r="N15" s="392"/>
      <c r="O15" s="389"/>
    </row>
    <row r="16" spans="1:15" s="11" customFormat="1" ht="18.899999999999999" customHeight="1" x14ac:dyDescent="0.25">
      <c r="A16" s="211">
        <v>10</v>
      </c>
      <c r="B16" s="54"/>
      <c r="C16" s="54"/>
      <c r="D16" s="55"/>
      <c r="E16" s="221"/>
      <c r="F16" s="233"/>
      <c r="G16" s="55"/>
      <c r="H16" s="208"/>
      <c r="I16" s="206"/>
      <c r="J16" s="210"/>
      <c r="K16" s="206"/>
      <c r="L16" s="202"/>
      <c r="M16" s="55"/>
      <c r="N16" s="74"/>
      <c r="O16" s="389"/>
    </row>
    <row r="17" spans="1:15" s="11" customFormat="1" ht="18.899999999999999" customHeight="1" x14ac:dyDescent="0.25">
      <c r="A17" s="211">
        <v>11</v>
      </c>
      <c r="B17" s="54"/>
      <c r="C17" s="54"/>
      <c r="D17" s="55"/>
      <c r="E17" s="221"/>
      <c r="F17" s="233"/>
      <c r="G17" s="55"/>
      <c r="H17" s="208"/>
      <c r="I17" s="206"/>
      <c r="J17" s="210"/>
      <c r="K17" s="206"/>
      <c r="L17" s="202"/>
      <c r="M17" s="55"/>
      <c r="N17" s="74"/>
      <c r="O17" s="389"/>
    </row>
    <row r="18" spans="1:15" s="11" customFormat="1" ht="18.899999999999999" customHeight="1" x14ac:dyDescent="0.25">
      <c r="A18" s="211">
        <v>12</v>
      </c>
      <c r="B18" s="54"/>
      <c r="C18" s="54"/>
      <c r="D18" s="55"/>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222" priority="7" stopIfTrue="1">
      <formula>$O7&gt;=1</formula>
    </cfRule>
  </conditionalFormatting>
  <conditionalFormatting sqref="B7:D14">
    <cfRule type="expression" dxfId="221" priority="5" stopIfTrue="1">
      <formula>$O7&gt;=1</formula>
    </cfRule>
  </conditionalFormatting>
  <conditionalFormatting sqref="B7:D27">
    <cfRule type="expression" dxfId="220" priority="1" stopIfTrue="1">
      <formula>$Q7&gt;=1</formula>
    </cfRule>
  </conditionalFormatting>
  <conditionalFormatting sqref="E7:E27">
    <cfRule type="expression" dxfId="219" priority="2" stopIfTrue="1">
      <formula>AND(ROUNDDOWN(($A$4-E7)/365.25,0)&lt;=13,G7&lt;&gt;"OK")</formula>
    </cfRule>
    <cfRule type="expression" dxfId="218" priority="3" stopIfTrue="1">
      <formula>AND(ROUNDDOWN(($A$4-E7)/365.25,0)&lt;=14,G7&lt;&gt;"OK")</formula>
    </cfRule>
    <cfRule type="expression" dxfId="217" priority="4" stopIfTrue="1">
      <formula>AND(ROUNDDOWN(($A$4-E7)/365.25,0)&lt;=17,G7&lt;&gt;"OK")</formula>
    </cfRule>
  </conditionalFormatting>
  <conditionalFormatting sqref="E7:E134">
    <cfRule type="expression" dxfId="216" priority="8" stopIfTrue="1">
      <formula>AND(ROUNDDOWN(($A$4-E7)/365.25,0)&lt;=13,#REF!&lt;&gt;"OK")</formula>
    </cfRule>
    <cfRule type="expression" dxfId="215" priority="9" stopIfTrue="1">
      <formula>AND(ROUNDDOWN(($A$4-E7)/365.25,0)&lt;=14,#REF!&lt;&gt;"OK")</formula>
    </cfRule>
    <cfRule type="expression" dxfId="214" priority="10" stopIfTrue="1">
      <formula>AND(ROUNDDOWN(($A$4-E7)/365.25,0)&lt;=17,#REF!&lt;&gt;"OK")</formula>
    </cfRule>
  </conditionalFormatting>
  <conditionalFormatting sqref="H7:H134">
    <cfRule type="cellIs" dxfId="213"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75169"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4264C-E1F7-4320-99ED-A84E8C68C2E4}">
  <dimension ref="A1:AK33"/>
  <sheetViews>
    <sheetView workbookViewId="0">
      <selection activeCell="J22" sqref="J22:K22"/>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4" max="14" width="1.88671875" customWidth="1"/>
    <col min="15" max="15" width="1.109375" customWidth="1"/>
    <col min="16" max="16" width="11.5546875" customWidth="1"/>
    <col min="17" max="17" width="6" customWidth="1"/>
    <col min="18" max="18" width="6.88671875" customWidth="1"/>
    <col min="25"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IF(Y5=1,CONCATENATE(VLOOKUP(Y3,AA16:AH24,2)),CONCATENATE(VLOOKUP(Y3,AA2:AK13,2)))</f>
        <v>#N/A</v>
      </c>
      <c r="AC1" s="373" t="e">
        <f>IF(Y5=1,CONCATENATE(VLOOKUP(Y3,AA16:AK24,3)),CONCATENATE(VLOOKUP(Y3,AA2:AK13,3)))</f>
        <v>#N/A</v>
      </c>
      <c r="AD1" s="373" t="e">
        <f>IF(Y5=1,CONCATENATE(VLOOKUP(Y3,AA16:AK24,4)),CONCATENATE(VLOOKUP(Y3,AA2:AK13,4)))</f>
        <v>#N/A</v>
      </c>
      <c r="AE1" s="373" t="e">
        <f>IF(Y5=1,CONCATENATE(VLOOKUP(Y3,AA16:AK24,5)),CONCATENATE(VLOOKUP(Y3,AA2:AK13,5)))</f>
        <v>#N/A</v>
      </c>
      <c r="AF1" s="373" t="e">
        <f>IF(Y5=1,CONCATENATE(VLOOKUP(Y3,AA16:AK24,6)),CONCATENATE(VLOOKUP(Y3,AA2:AK13,6)))</f>
        <v>#N/A</v>
      </c>
      <c r="AG1" s="373" t="e">
        <f>IF(Y5=1,CONCATENATE(VLOOKUP(Y3,AA16:AK24,7)),CONCATENATE(VLOOKUP(Y3,AA2:AK13,7)))</f>
        <v>#N/A</v>
      </c>
      <c r="AH1" s="373" t="e">
        <f>IF(Y5=1,CONCATENATE(VLOOKUP(Y3,AA16:AK24,8)),CONCATENATE(VLOOKUP(Y3,AA2:AK13,8)))</f>
        <v>#N/A</v>
      </c>
      <c r="AI1" s="373" t="e">
        <f>IF(Y5=1,CONCATENATE(VLOOKUP(Y3,AA16:AK24,9)),CONCATENATE(VLOOKUP(Y3,AA2:AK13,9)))</f>
        <v>#N/A</v>
      </c>
      <c r="AJ1" s="373" t="e">
        <f>IF(Y5=1,CONCATENATE(VLOOKUP(Y3,AA16:AK24,10)),CONCATENATE(VLOOKUP(Y3,AA2:AK13,10)))</f>
        <v>#N/A</v>
      </c>
      <c r="AK1" s="373" t="e">
        <f>IF(Y5=1,CONCATENATE(VLOOKUP(Y3,AA16:AK24,11)),CONCATENATE(VLOOKUP(Y3,AA2:AK13,11)))</f>
        <v>#N/A</v>
      </c>
    </row>
    <row r="2" spans="1:37" x14ac:dyDescent="0.25">
      <c r="A2" s="252" t="s">
        <v>47</v>
      </c>
      <c r="B2" s="253"/>
      <c r="C2" s="253"/>
      <c r="D2" s="253"/>
      <c r="E2" s="236" t="s">
        <v>181</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t="s">
        <v>28</v>
      </c>
      <c r="M3" s="39"/>
      <c r="N3" s="318"/>
      <c r="O3" s="317"/>
      <c r="P3" s="318"/>
      <c r="Q3" s="317"/>
      <c r="R3" s="319"/>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263">
        <f>Altalanos!$E$10</f>
        <v>0</v>
      </c>
      <c r="M4" s="261"/>
      <c r="N4" s="320"/>
      <c r="O4" s="321"/>
      <c r="P4" s="357" t="s">
        <v>75</v>
      </c>
      <c r="Q4" s="358" t="s">
        <v>84</v>
      </c>
      <c r="R4" s="358" t="s">
        <v>80</v>
      </c>
      <c r="S4" s="37"/>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P5" s="359" t="s">
        <v>82</v>
      </c>
      <c r="Q5" s="360" t="s">
        <v>78</v>
      </c>
      <c r="R5" s="360" t="s">
        <v>85</v>
      </c>
      <c r="S5" s="37"/>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P6" s="361" t="s">
        <v>83</v>
      </c>
      <c r="Q6" s="362" t="s">
        <v>86</v>
      </c>
      <c r="R6" s="362" t="s">
        <v>81</v>
      </c>
      <c r="S6" s="37"/>
      <c r="Y6" s="367"/>
      <c r="Z6" s="367"/>
      <c r="AA6" s="367" t="s">
        <v>94</v>
      </c>
      <c r="AB6" s="358">
        <v>40</v>
      </c>
      <c r="AC6" s="358">
        <v>25</v>
      </c>
      <c r="AD6" s="358">
        <v>18</v>
      </c>
      <c r="AE6" s="358">
        <v>13</v>
      </c>
      <c r="AF6" s="358">
        <v>10</v>
      </c>
      <c r="AG6" s="358">
        <v>8</v>
      </c>
      <c r="AH6" s="358">
        <v>6</v>
      </c>
      <c r="AI6" s="358">
        <v>5</v>
      </c>
      <c r="AJ6" s="358">
        <v>4</v>
      </c>
      <c r="AK6" s="358">
        <v>3</v>
      </c>
    </row>
    <row r="7" spans="1:37" x14ac:dyDescent="0.25">
      <c r="A7" s="322" t="s">
        <v>61</v>
      </c>
      <c r="B7" s="347"/>
      <c r="C7" s="349" t="str">
        <f>IF($B7="","",VLOOKUP($B7,#REF!,5))</f>
        <v/>
      </c>
      <c r="D7" s="349" t="str">
        <f>IF($B7="","",VLOOKUP($B7,#REF!,15))</f>
        <v/>
      </c>
      <c r="E7" s="484" t="s">
        <v>182</v>
      </c>
      <c r="F7" s="485"/>
      <c r="G7" s="484" t="s">
        <v>183</v>
      </c>
      <c r="H7" s="485"/>
      <c r="I7" t="s">
        <v>193</v>
      </c>
      <c r="J7" s="291"/>
      <c r="K7" s="438" t="s">
        <v>2860</v>
      </c>
      <c r="L7" s="369" t="e">
        <f>IF(K7="","",CONCATENATE(VLOOKUP($Y$3,$AB$1:$AK$1,K7)," pont"))</f>
        <v>#N/A</v>
      </c>
      <c r="M7" s="375"/>
      <c r="P7" s="357" t="s">
        <v>89</v>
      </c>
      <c r="Q7" s="358" t="s">
        <v>77</v>
      </c>
      <c r="R7" s="358" t="s">
        <v>87</v>
      </c>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50"/>
      <c r="D8" s="350"/>
      <c r="E8" s="350"/>
      <c r="F8" s="350"/>
      <c r="G8" s="350"/>
      <c r="H8" s="350"/>
      <c r="I8" s="350"/>
      <c r="J8" s="291"/>
      <c r="K8" s="322"/>
      <c r="L8" s="322"/>
      <c r="M8" s="376"/>
      <c r="P8" s="359" t="s">
        <v>90</v>
      </c>
      <c r="Q8" s="360" t="s">
        <v>79</v>
      </c>
      <c r="R8" s="360" t="s">
        <v>88</v>
      </c>
      <c r="Y8" s="367"/>
      <c r="Z8" s="367"/>
      <c r="AA8" s="367" t="s">
        <v>96</v>
      </c>
      <c r="AB8" s="358">
        <v>15</v>
      </c>
      <c r="AC8" s="358">
        <v>10</v>
      </c>
      <c r="AD8" s="358">
        <v>7</v>
      </c>
      <c r="AE8" s="358">
        <v>5</v>
      </c>
      <c r="AF8" s="358">
        <v>4</v>
      </c>
      <c r="AG8" s="358">
        <v>3</v>
      </c>
      <c r="AH8" s="358">
        <v>2</v>
      </c>
      <c r="AI8" s="358">
        <v>1</v>
      </c>
      <c r="AJ8" s="358">
        <v>0</v>
      </c>
      <c r="AK8" s="358">
        <v>0</v>
      </c>
    </row>
    <row r="9" spans="1:37" x14ac:dyDescent="0.25">
      <c r="A9" s="322" t="s">
        <v>62</v>
      </c>
      <c r="B9" s="347"/>
      <c r="C9" s="349" t="str">
        <f>IF($B9="","",VLOOKUP($B9,#REF!,5))</f>
        <v/>
      </c>
      <c r="D9" s="349" t="str">
        <f>IF($B9="","",VLOOKUP($B9,#REF!,15))</f>
        <v/>
      </c>
      <c r="E9" s="484" t="s">
        <v>184</v>
      </c>
      <c r="F9" s="485"/>
      <c r="G9" s="484" t="s">
        <v>185</v>
      </c>
      <c r="H9" s="485"/>
      <c r="I9" t="s">
        <v>193</v>
      </c>
      <c r="J9" s="291"/>
      <c r="K9" s="438" t="s">
        <v>2858</v>
      </c>
      <c r="L9" s="369" t="e">
        <f>IF(K9="","",CONCATENATE(VLOOKUP($Y$3,$AB$1:$AK$1,K9)," pont"))</f>
        <v>#N/A</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50"/>
      <c r="D10" s="350"/>
      <c r="E10" s="350"/>
      <c r="F10" s="350"/>
      <c r="G10" s="350"/>
      <c r="H10" s="350"/>
      <c r="I10" s="350"/>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47"/>
      <c r="C11" s="349" t="str">
        <f>IF($B11="","",VLOOKUP($B11,#REF!,5))</f>
        <v/>
      </c>
      <c r="D11" s="349" t="str">
        <f>IF($B11="","",VLOOKUP($B11,#REF!,15))</f>
        <v/>
      </c>
      <c r="E11" s="484" t="s">
        <v>130</v>
      </c>
      <c r="F11" s="485"/>
      <c r="G11" s="484" t="s">
        <v>187</v>
      </c>
      <c r="H11" s="485"/>
      <c r="I11" t="s">
        <v>129</v>
      </c>
      <c r="J11" s="291"/>
      <c r="K11" s="438" t="s">
        <v>2859</v>
      </c>
      <c r="L11" s="369" t="e">
        <f>IF(K11="","",CONCATENATE(VLOOKUP($Y$3,$AB$1:$AK$1,K11)," pont"))</f>
        <v>#N/A</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322"/>
      <c r="B12" s="348"/>
      <c r="C12" s="350"/>
      <c r="D12" s="350"/>
      <c r="E12" s="350"/>
      <c r="F12" s="350"/>
      <c r="G12" s="350"/>
      <c r="H12" s="350"/>
      <c r="I12" s="350"/>
      <c r="J12" s="291"/>
      <c r="K12" s="345"/>
      <c r="L12" s="345"/>
      <c r="M12" s="376"/>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322" t="s">
        <v>68</v>
      </c>
      <c r="B13" s="347"/>
      <c r="C13" s="349" t="str">
        <f>IF($B13="","",VLOOKUP($B13,#REF!,5))</f>
        <v/>
      </c>
      <c r="D13" s="349" t="str">
        <f>IF($B13="","",VLOOKUP($B13,#REF!,15))</f>
        <v/>
      </c>
      <c r="E13" s="484" t="s">
        <v>188</v>
      </c>
      <c r="F13" s="485"/>
      <c r="G13" s="484" t="s">
        <v>189</v>
      </c>
      <c r="H13" s="485"/>
      <c r="I13" t="s">
        <v>132</v>
      </c>
      <c r="J13" s="291"/>
      <c r="K13" s="438" t="s">
        <v>2864</v>
      </c>
      <c r="L13" s="369" t="e">
        <f>IF(K13="","",CONCATENATE(VLOOKUP($Y$3,$AB$1:$AK$1,K13)," pont"))</f>
        <v>#N/A</v>
      </c>
      <c r="M13" s="375"/>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322"/>
      <c r="B14" s="348"/>
      <c r="C14" s="350"/>
      <c r="D14" s="350"/>
      <c r="E14" s="350"/>
      <c r="F14" s="350"/>
      <c r="G14" s="350"/>
      <c r="H14" s="350"/>
      <c r="I14" s="350"/>
      <c r="J14" s="291"/>
      <c r="K14" s="322"/>
      <c r="L14" s="322"/>
      <c r="M14" s="376"/>
      <c r="Y14" s="367"/>
      <c r="Z14" s="367"/>
      <c r="AA14" s="367"/>
      <c r="AB14" s="367"/>
      <c r="AC14" s="367"/>
      <c r="AD14" s="367"/>
      <c r="AE14" s="367"/>
      <c r="AF14" s="367"/>
      <c r="AG14" s="367"/>
      <c r="AH14" s="367"/>
      <c r="AI14" s="367"/>
      <c r="AJ14" s="367"/>
      <c r="AK14" s="367"/>
    </row>
    <row r="15" spans="1:37" x14ac:dyDescent="0.25">
      <c r="A15" s="322" t="s">
        <v>69</v>
      </c>
      <c r="B15" s="347"/>
      <c r="C15" s="349" t="str">
        <f>IF($B15="","",VLOOKUP($B15,#REF!,5))</f>
        <v/>
      </c>
      <c r="D15" s="349" t="str">
        <f>IF($B15="","",VLOOKUP($B15,#REF!,15))</f>
        <v/>
      </c>
      <c r="E15" s="484" t="s">
        <v>192</v>
      </c>
      <c r="F15" s="485"/>
      <c r="G15" s="484" t="s">
        <v>191</v>
      </c>
      <c r="H15" s="485"/>
      <c r="I15" t="s">
        <v>194</v>
      </c>
      <c r="J15" s="291"/>
      <c r="K15" s="438" t="s">
        <v>2857</v>
      </c>
      <c r="L15" s="369" t="e">
        <f>IF(K15="","",CONCATENATE(VLOOKUP($Y$3,$AB$1:$AK$1,K15)," pont"))</f>
        <v>#N/A</v>
      </c>
      <c r="M15" s="375"/>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KOROKNAI</v>
      </c>
      <c r="E18" s="473"/>
      <c r="F18" s="473" t="str">
        <f>E9</f>
        <v>TAKÁCS</v>
      </c>
      <c r="G18" s="473"/>
      <c r="H18" s="473" t="str">
        <f>E11</f>
        <v>KATONA</v>
      </c>
      <c r="I18" s="473"/>
      <c r="J18" s="473" t="str">
        <f>E13</f>
        <v>BUDAI</v>
      </c>
      <c r="K18" s="473"/>
      <c r="L18" s="473" t="str">
        <f>E15</f>
        <v>VELLADICS</v>
      </c>
      <c r="M18" s="473"/>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KOROKNAI</v>
      </c>
      <c r="C19" s="469"/>
      <c r="D19" s="470"/>
      <c r="E19" s="470"/>
      <c r="F19" s="480" t="s">
        <v>2877</v>
      </c>
      <c r="G19" s="471"/>
      <c r="H19" s="480" t="s">
        <v>2894</v>
      </c>
      <c r="I19" s="471"/>
      <c r="J19" s="486" t="s">
        <v>2890</v>
      </c>
      <c r="K19" s="473"/>
      <c r="L19" s="473"/>
      <c r="M19" s="473"/>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TAKÁCS</v>
      </c>
      <c r="C20" s="469"/>
      <c r="D20" s="480" t="s">
        <v>2873</v>
      </c>
      <c r="E20" s="471"/>
      <c r="F20" s="470"/>
      <c r="G20" s="470"/>
      <c r="H20" s="480" t="s">
        <v>2880</v>
      </c>
      <c r="I20" s="471"/>
      <c r="J20" s="480" t="s">
        <v>2895</v>
      </c>
      <c r="K20" s="471"/>
      <c r="L20" s="473"/>
      <c r="M20" s="473"/>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KATONA</v>
      </c>
      <c r="C21" s="469"/>
      <c r="D21" s="480" t="s">
        <v>2896</v>
      </c>
      <c r="E21" s="471"/>
      <c r="F21" s="480" t="s">
        <v>2871</v>
      </c>
      <c r="G21" s="471"/>
      <c r="H21" s="470"/>
      <c r="I21" s="470"/>
      <c r="J21" s="480" t="s">
        <v>2869</v>
      </c>
      <c r="K21" s="471"/>
      <c r="L21" s="471"/>
      <c r="M21" s="471"/>
      <c r="Y21" s="367"/>
      <c r="Z21" s="367"/>
      <c r="AA21" s="367" t="s">
        <v>95</v>
      </c>
      <c r="AB21" s="367">
        <v>90</v>
      </c>
      <c r="AC21" s="367">
        <v>60</v>
      </c>
      <c r="AD21" s="367">
        <v>45</v>
      </c>
      <c r="AE21" s="367">
        <v>34</v>
      </c>
      <c r="AF21" s="367">
        <v>27</v>
      </c>
      <c r="AG21" s="367">
        <v>22</v>
      </c>
      <c r="AH21" s="367">
        <v>18</v>
      </c>
      <c r="AI21" s="367">
        <v>15</v>
      </c>
      <c r="AJ21" s="367">
        <v>12</v>
      </c>
      <c r="AK21" s="367">
        <v>9</v>
      </c>
    </row>
    <row r="22" spans="1:37" ht="18.75" customHeight="1" x14ac:dyDescent="0.25">
      <c r="A22" s="351" t="s">
        <v>68</v>
      </c>
      <c r="B22" s="469" t="str">
        <f>E13</f>
        <v>BUDAI</v>
      </c>
      <c r="C22" s="469"/>
      <c r="D22" s="480" t="s">
        <v>2893</v>
      </c>
      <c r="E22" s="471"/>
      <c r="F22" s="480" t="s">
        <v>2897</v>
      </c>
      <c r="G22" s="471"/>
      <c r="H22" s="486" t="s">
        <v>2865</v>
      </c>
      <c r="I22" s="473"/>
      <c r="J22" s="470"/>
      <c r="K22" s="470"/>
      <c r="L22" s="471"/>
      <c r="M22" s="471"/>
      <c r="Y22" s="367"/>
      <c r="Z22" s="367"/>
      <c r="AA22" s="367" t="s">
        <v>96</v>
      </c>
      <c r="AB22" s="367">
        <v>60</v>
      </c>
      <c r="AC22" s="367">
        <v>40</v>
      </c>
      <c r="AD22" s="367">
        <v>30</v>
      </c>
      <c r="AE22" s="367">
        <v>20</v>
      </c>
      <c r="AF22" s="367">
        <v>18</v>
      </c>
      <c r="AG22" s="367">
        <v>15</v>
      </c>
      <c r="AH22" s="367">
        <v>12</v>
      </c>
      <c r="AI22" s="367">
        <v>10</v>
      </c>
      <c r="AJ22" s="367">
        <v>8</v>
      </c>
      <c r="AK22" s="367">
        <v>6</v>
      </c>
    </row>
    <row r="23" spans="1:37" ht="18.75" customHeight="1" x14ac:dyDescent="0.25">
      <c r="A23" s="351" t="s">
        <v>69</v>
      </c>
      <c r="B23" s="469" t="str">
        <f>E15</f>
        <v>VELLADICS</v>
      </c>
      <c r="C23" s="469"/>
      <c r="D23" s="471"/>
      <c r="E23" s="471"/>
      <c r="F23" s="471"/>
      <c r="G23" s="471"/>
      <c r="H23" s="473"/>
      <c r="I23" s="473"/>
      <c r="J23" s="473"/>
      <c r="K23" s="473"/>
      <c r="L23" s="470"/>
      <c r="M23" s="470"/>
      <c r="Y23" s="367"/>
      <c r="Z23" s="367"/>
      <c r="AA23" s="367" t="s">
        <v>97</v>
      </c>
      <c r="AB23" s="367">
        <v>40</v>
      </c>
      <c r="AC23" s="367">
        <v>25</v>
      </c>
      <c r="AD23" s="367">
        <v>18</v>
      </c>
      <c r="AE23" s="367">
        <v>13</v>
      </c>
      <c r="AF23" s="367">
        <v>8</v>
      </c>
      <c r="AG23" s="367">
        <v>7</v>
      </c>
      <c r="AH23" s="367">
        <v>6</v>
      </c>
      <c r="AI23" s="367">
        <v>5</v>
      </c>
      <c r="AJ23" s="367">
        <v>4</v>
      </c>
      <c r="AK23" s="367">
        <v>3</v>
      </c>
    </row>
    <row r="24" spans="1:37" x14ac:dyDescent="0.25">
      <c r="A24" s="291"/>
      <c r="B24" s="291"/>
      <c r="C24" s="291"/>
      <c r="D24" s="291"/>
      <c r="E24" s="291"/>
      <c r="F24" s="291"/>
      <c r="G24" s="291"/>
      <c r="H24" s="291"/>
      <c r="I24" s="291"/>
      <c r="J24" s="291"/>
      <c r="K24" s="291"/>
      <c r="L24" s="291"/>
      <c r="M24" s="291"/>
      <c r="Y24" s="367"/>
      <c r="Z24" s="367"/>
      <c r="AA24" s="367" t="s">
        <v>98</v>
      </c>
      <c r="AB24" s="367">
        <v>25</v>
      </c>
      <c r="AC24" s="367">
        <v>15</v>
      </c>
      <c r="AD24" s="367">
        <v>13</v>
      </c>
      <c r="AE24" s="367">
        <v>7</v>
      </c>
      <c r="AF24" s="367">
        <v>6</v>
      </c>
      <c r="AG24" s="367">
        <v>5</v>
      </c>
      <c r="AH24" s="367">
        <v>4</v>
      </c>
      <c r="AI24" s="367">
        <v>3</v>
      </c>
      <c r="AJ24" s="367">
        <v>2</v>
      </c>
      <c r="AK24" s="367">
        <v>1</v>
      </c>
    </row>
    <row r="25" spans="1:37" x14ac:dyDescent="0.25">
      <c r="A25" s="142" t="s">
        <v>41</v>
      </c>
      <c r="B25" s="143"/>
      <c r="C25" s="227"/>
      <c r="D25" s="328" t="s">
        <v>5</v>
      </c>
      <c r="E25" s="329" t="s">
        <v>43</v>
      </c>
      <c r="F25" s="343"/>
      <c r="G25" s="328" t="s">
        <v>5</v>
      </c>
      <c r="H25" s="329" t="s">
        <v>50</v>
      </c>
      <c r="I25" s="184"/>
      <c r="J25" s="329" t="s">
        <v>51</v>
      </c>
      <c r="K25" s="183" t="s">
        <v>52</v>
      </c>
      <c r="L25" s="32"/>
      <c r="M25" s="343"/>
      <c r="P25" s="324"/>
      <c r="Q25" s="324"/>
      <c r="R25" s="325"/>
    </row>
    <row r="26" spans="1:37" x14ac:dyDescent="0.25">
      <c r="A26" s="302" t="s">
        <v>42</v>
      </c>
      <c r="B26" s="303"/>
      <c r="C26" s="305"/>
      <c r="D26" s="330"/>
      <c r="E26" s="472"/>
      <c r="F26" s="472"/>
      <c r="G26" s="337" t="s">
        <v>6</v>
      </c>
      <c r="H26" s="303"/>
      <c r="I26" s="331"/>
      <c r="J26" s="338"/>
      <c r="K26" s="297" t="s">
        <v>44</v>
      </c>
      <c r="L26" s="344"/>
      <c r="M26" s="332"/>
      <c r="P26" s="326"/>
      <c r="Q26" s="326"/>
      <c r="R26" s="157"/>
    </row>
    <row r="27" spans="1:37" x14ac:dyDescent="0.25">
      <c r="A27" s="306" t="s">
        <v>49</v>
      </c>
      <c r="B27" s="182"/>
      <c r="C27" s="308"/>
      <c r="D27" s="333"/>
      <c r="E27" s="468"/>
      <c r="F27" s="468"/>
      <c r="G27" s="339" t="s">
        <v>7</v>
      </c>
      <c r="H27" s="44"/>
      <c r="I27" s="295"/>
      <c r="J27" s="45"/>
      <c r="K27" s="341"/>
      <c r="L27" s="274"/>
      <c r="M27" s="336"/>
      <c r="P27" s="157"/>
      <c r="Q27" s="153"/>
      <c r="R27" s="157"/>
    </row>
    <row r="28" spans="1:37" x14ac:dyDescent="0.25">
      <c r="A28" s="196"/>
      <c r="B28" s="197"/>
      <c r="C28" s="198"/>
      <c r="D28" s="333"/>
      <c r="E28" s="46"/>
      <c r="F28" s="291"/>
      <c r="G28" s="339" t="s">
        <v>8</v>
      </c>
      <c r="H28" s="44"/>
      <c r="I28" s="295"/>
      <c r="J28" s="45"/>
      <c r="K28" s="297" t="s">
        <v>45</v>
      </c>
      <c r="L28" s="344"/>
      <c r="M28" s="332"/>
      <c r="P28" s="326"/>
      <c r="Q28" s="326"/>
      <c r="R28" s="157"/>
    </row>
    <row r="29" spans="1:37" x14ac:dyDescent="0.25">
      <c r="A29" s="168"/>
      <c r="B29" s="87"/>
      <c r="C29" s="169"/>
      <c r="D29" s="333"/>
      <c r="E29" s="46"/>
      <c r="F29" s="291"/>
      <c r="G29" s="339" t="s">
        <v>9</v>
      </c>
      <c r="H29" s="44"/>
      <c r="I29" s="295"/>
      <c r="J29" s="45"/>
      <c r="K29" s="342"/>
      <c r="L29" s="291"/>
      <c r="M29" s="334"/>
      <c r="P29" s="157"/>
      <c r="Q29" s="153"/>
      <c r="R29" s="157"/>
    </row>
    <row r="30" spans="1:37" x14ac:dyDescent="0.25">
      <c r="A30" s="186"/>
      <c r="B30" s="199"/>
      <c r="C30" s="226"/>
      <c r="D30" s="333"/>
      <c r="E30" s="46"/>
      <c r="F30" s="291"/>
      <c r="G30" s="339" t="s">
        <v>10</v>
      </c>
      <c r="H30" s="44"/>
      <c r="I30" s="295"/>
      <c r="J30" s="45"/>
      <c r="K30" s="306"/>
      <c r="L30" s="274"/>
      <c r="M30" s="336"/>
      <c r="P30" s="157"/>
      <c r="Q30" s="153"/>
      <c r="R30" s="157"/>
    </row>
    <row r="31" spans="1:37" x14ac:dyDescent="0.25">
      <c r="A31" s="187"/>
      <c r="B31" s="22"/>
      <c r="C31" s="169"/>
      <c r="D31" s="333"/>
      <c r="E31" s="46"/>
      <c r="F31" s="291"/>
      <c r="G31" s="339" t="s">
        <v>11</v>
      </c>
      <c r="H31" s="44"/>
      <c r="I31" s="295"/>
      <c r="J31" s="45"/>
      <c r="K31" s="297" t="s">
        <v>31</v>
      </c>
      <c r="L31" s="344"/>
      <c r="M31" s="332"/>
      <c r="P31" s="326"/>
      <c r="Q31" s="326"/>
      <c r="R31" s="157"/>
    </row>
    <row r="32" spans="1:37" x14ac:dyDescent="0.25">
      <c r="A32" s="187"/>
      <c r="B32" s="22"/>
      <c r="C32" s="194"/>
      <c r="D32" s="333"/>
      <c r="E32" s="46"/>
      <c r="F32" s="291"/>
      <c r="G32" s="339" t="s">
        <v>12</v>
      </c>
      <c r="H32" s="44"/>
      <c r="I32" s="295"/>
      <c r="J32" s="45"/>
      <c r="K32" s="342"/>
      <c r="L32" s="291"/>
      <c r="M32" s="334"/>
      <c r="P32" s="157"/>
      <c r="Q32" s="153"/>
      <c r="R32" s="157"/>
    </row>
    <row r="33" spans="1:18" x14ac:dyDescent="0.25">
      <c r="A33" s="188"/>
      <c r="B33" s="185"/>
      <c r="C33" s="195"/>
      <c r="D33" s="335"/>
      <c r="E33" s="171"/>
      <c r="F33" s="274"/>
      <c r="G33" s="340" t="s">
        <v>13</v>
      </c>
      <c r="H33" s="182"/>
      <c r="I33" s="299"/>
      <c r="J33" s="173"/>
      <c r="K33" s="306">
        <f>L4</f>
        <v>0</v>
      </c>
      <c r="L33" s="274"/>
      <c r="M33" s="336"/>
      <c r="P33" s="157"/>
      <c r="Q33" s="153"/>
      <c r="R33" s="327"/>
    </row>
  </sheetData>
  <mergeCells count="50">
    <mergeCell ref="A1:F1"/>
    <mergeCell ref="A4:C4"/>
    <mergeCell ref="E7:F7"/>
    <mergeCell ref="G7:H7"/>
    <mergeCell ref="E9:F9"/>
    <mergeCell ref="G9:H9"/>
    <mergeCell ref="E11:F11"/>
    <mergeCell ref="G11:H11"/>
    <mergeCell ref="E13:F13"/>
    <mergeCell ref="G13:H13"/>
    <mergeCell ref="E15:F15"/>
    <mergeCell ref="G15:H15"/>
    <mergeCell ref="L19:M19"/>
    <mergeCell ref="B18:C18"/>
    <mergeCell ref="D18:E18"/>
    <mergeCell ref="F18:G18"/>
    <mergeCell ref="H18:I18"/>
    <mergeCell ref="J18:K18"/>
    <mergeCell ref="L18:M18"/>
    <mergeCell ref="B19:C19"/>
    <mergeCell ref="D19:E19"/>
    <mergeCell ref="F19:G19"/>
    <mergeCell ref="H19:I19"/>
    <mergeCell ref="J19:K19"/>
    <mergeCell ref="L21:M21"/>
    <mergeCell ref="B20:C20"/>
    <mergeCell ref="D20:E20"/>
    <mergeCell ref="F20:G20"/>
    <mergeCell ref="H20:I20"/>
    <mergeCell ref="J20:K20"/>
    <mergeCell ref="L20:M20"/>
    <mergeCell ref="B21:C21"/>
    <mergeCell ref="D21:E21"/>
    <mergeCell ref="F21:G21"/>
    <mergeCell ref="H21:I21"/>
    <mergeCell ref="J21:K21"/>
    <mergeCell ref="H23:I23"/>
    <mergeCell ref="J23:K23"/>
    <mergeCell ref="L23:M23"/>
    <mergeCell ref="B22:C22"/>
    <mergeCell ref="D22:E22"/>
    <mergeCell ref="F22:G22"/>
    <mergeCell ref="H22:I22"/>
    <mergeCell ref="J22:K22"/>
    <mergeCell ref="L22:M22"/>
    <mergeCell ref="E26:F26"/>
    <mergeCell ref="E27:F27"/>
    <mergeCell ref="B23:C23"/>
    <mergeCell ref="D23:E23"/>
    <mergeCell ref="F23:G23"/>
  </mergeCells>
  <conditionalFormatting sqref="E7 E9 E11 E13 E15">
    <cfRule type="cellIs" dxfId="212" priority="1" stopIfTrue="1" operator="equal">
      <formula>"Bye"</formula>
    </cfRule>
  </conditionalFormatting>
  <conditionalFormatting sqref="R33">
    <cfRule type="expression" dxfId="211" priority="2" stopIfTrue="1">
      <formula>$O$1="CU"</formula>
    </cfRule>
  </conditionalFormatting>
  <pageMargins left="0.7" right="0.7" top="0.75" bottom="0.75" header="0.3" footer="0.3"/>
  <pageSetup paperSize="9" orientation="landscape"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FF09C4-670E-4E43-935C-FBE5F3374052}">
  <dimension ref="A1:O134"/>
  <sheetViews>
    <sheetView workbookViewId="0">
      <selection activeCell="D9" sqref="D9"/>
    </sheetView>
  </sheetViews>
  <sheetFormatPr defaultRowHeight="13.2" x14ac:dyDescent="0.25"/>
  <cols>
    <col min="1" max="1" width="8.33203125" customWidth="1"/>
    <col min="2" max="2" width="17.6640625" customWidth="1"/>
    <col min="3" max="3" width="16.77734375"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195</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3">
      <c r="A7" s="211">
        <v>1</v>
      </c>
      <c r="B7" s="54" t="s">
        <v>121</v>
      </c>
      <c r="C7" s="54" t="s">
        <v>196</v>
      </c>
      <c r="D7" s="439" t="s">
        <v>119</v>
      </c>
      <c r="E7" s="221"/>
      <c r="F7" s="409"/>
      <c r="G7" s="421"/>
      <c r="H7" s="208"/>
      <c r="I7" s="206"/>
      <c r="J7" s="210"/>
      <c r="K7" s="206"/>
      <c r="L7" s="202"/>
      <c r="M7" s="55"/>
      <c r="N7" s="74"/>
      <c r="O7" s="409"/>
    </row>
    <row r="8" spans="1:15" s="11" customFormat="1" ht="18.899999999999999" customHeight="1" x14ac:dyDescent="0.3">
      <c r="A8" s="211">
        <v>2</v>
      </c>
      <c r="B8" s="54" t="s">
        <v>197</v>
      </c>
      <c r="C8" s="54" t="s">
        <v>198</v>
      </c>
      <c r="D8" s="439" t="s">
        <v>119</v>
      </c>
      <c r="E8" s="221"/>
      <c r="F8" s="233"/>
      <c r="G8" s="55"/>
      <c r="H8" s="208"/>
      <c r="I8" s="206"/>
      <c r="J8" s="210"/>
      <c r="K8" s="206"/>
      <c r="L8" s="202"/>
      <c r="M8" s="55"/>
      <c r="N8" s="74"/>
      <c r="O8" s="389"/>
    </row>
    <row r="9" spans="1:15" s="11" customFormat="1" ht="18.899999999999999" customHeight="1" x14ac:dyDescent="0.3">
      <c r="A9" s="211">
        <v>3</v>
      </c>
      <c r="B9" s="54" t="s">
        <v>199</v>
      </c>
      <c r="C9" s="54" t="s">
        <v>200</v>
      </c>
      <c r="D9" s="439" t="s">
        <v>204</v>
      </c>
      <c r="E9" s="221"/>
      <c r="F9" s="233"/>
      <c r="G9" s="55"/>
      <c r="H9" s="208"/>
      <c r="I9" s="206"/>
      <c r="J9" s="210"/>
      <c r="K9" s="206"/>
      <c r="L9" s="202"/>
      <c r="M9" s="55"/>
      <c r="N9" s="391"/>
      <c r="O9" s="233"/>
    </row>
    <row r="10" spans="1:15" s="11" customFormat="1" ht="18.899999999999999" customHeight="1" x14ac:dyDescent="0.3">
      <c r="A10" s="211">
        <v>4</v>
      </c>
      <c r="B10" s="54" t="s">
        <v>201</v>
      </c>
      <c r="C10" s="54" t="s">
        <v>137</v>
      </c>
      <c r="D10" s="439" t="s">
        <v>132</v>
      </c>
      <c r="E10" s="221"/>
      <c r="F10" s="233"/>
      <c r="G10" s="55"/>
      <c r="H10" s="208"/>
      <c r="I10" s="206"/>
      <c r="J10" s="210"/>
      <c r="K10" s="206"/>
      <c r="L10" s="202"/>
      <c r="M10" s="55"/>
      <c r="N10" s="390"/>
      <c r="O10" s="389"/>
    </row>
    <row r="11" spans="1:15" s="11" customFormat="1" ht="18.899999999999999" customHeight="1" x14ac:dyDescent="0.25">
      <c r="A11" s="211">
        <v>5</v>
      </c>
      <c r="B11" s="54"/>
      <c r="C11" s="54"/>
      <c r="D11"/>
      <c r="E11" s="221"/>
      <c r="F11" s="233"/>
      <c r="G11" s="421"/>
      <c r="H11" s="208"/>
      <c r="I11" s="206"/>
      <c r="J11" s="210"/>
      <c r="K11" s="206"/>
      <c r="L11" s="202"/>
      <c r="M11" s="55"/>
      <c r="N11" s="391"/>
      <c r="O11" s="389"/>
    </row>
    <row r="12" spans="1:15" s="11" customFormat="1" ht="18.899999999999999" customHeight="1" x14ac:dyDescent="0.25">
      <c r="A12" s="211">
        <v>6</v>
      </c>
      <c r="B12" s="54"/>
      <c r="C12" s="54"/>
      <c r="D12"/>
      <c r="E12" s="221"/>
      <c r="F12" s="233"/>
      <c r="G12" s="55"/>
      <c r="H12" s="208"/>
      <c r="I12" s="206"/>
      <c r="J12" s="210"/>
      <c r="K12" s="206"/>
      <c r="L12" s="202"/>
      <c r="M12" s="55"/>
      <c r="N12" s="391"/>
      <c r="O12" s="389"/>
    </row>
    <row r="13" spans="1:15" s="11" customFormat="1" ht="18.899999999999999" customHeight="1" x14ac:dyDescent="0.25">
      <c r="A13" s="211">
        <v>7</v>
      </c>
      <c r="B13" s="54"/>
      <c r="C13" s="54"/>
      <c r="D13" s="55"/>
      <c r="E13" s="221"/>
      <c r="F13" s="233"/>
      <c r="G13" s="55"/>
      <c r="H13" s="208"/>
      <c r="I13" s="206"/>
      <c r="J13" s="210"/>
      <c r="K13" s="206"/>
      <c r="L13" s="202"/>
      <c r="M13" s="55"/>
      <c r="N13" s="391"/>
      <c r="O13" s="389"/>
    </row>
    <row r="14" spans="1:15" s="11" customFormat="1" ht="18.899999999999999" customHeight="1" x14ac:dyDescent="0.25">
      <c r="A14" s="211">
        <v>8</v>
      </c>
      <c r="B14" s="54"/>
      <c r="C14" s="54"/>
      <c r="D14" s="55"/>
      <c r="E14" s="221"/>
      <c r="F14" s="233"/>
      <c r="G14" s="55"/>
      <c r="H14" s="208"/>
      <c r="I14" s="206"/>
      <c r="J14" s="210"/>
      <c r="K14" s="206"/>
      <c r="L14" s="202"/>
      <c r="M14" s="55"/>
      <c r="N14" s="391"/>
      <c r="O14" s="389"/>
    </row>
    <row r="15" spans="1:15" s="11" customFormat="1" ht="18.899999999999999" customHeight="1" x14ac:dyDescent="0.25">
      <c r="A15" s="211">
        <v>9</v>
      </c>
      <c r="B15" s="54"/>
      <c r="C15" s="54"/>
      <c r="D15" s="55"/>
      <c r="E15" s="221"/>
      <c r="F15" s="233"/>
      <c r="G15" s="55"/>
      <c r="H15" s="208"/>
      <c r="I15" s="206"/>
      <c r="J15" s="210"/>
      <c r="K15" s="206"/>
      <c r="L15" s="202"/>
      <c r="M15" s="55"/>
      <c r="N15" s="392"/>
      <c r="O15" s="389"/>
    </row>
    <row r="16" spans="1:15" s="11" customFormat="1" ht="18.899999999999999" customHeight="1" x14ac:dyDescent="0.25">
      <c r="A16" s="211">
        <v>10</v>
      </c>
      <c r="B16" s="54"/>
      <c r="C16" s="54"/>
      <c r="D16" s="55"/>
      <c r="E16" s="221"/>
      <c r="F16" s="233"/>
      <c r="G16" s="55"/>
      <c r="H16" s="208"/>
      <c r="I16" s="206"/>
      <c r="J16" s="210"/>
      <c r="K16" s="206"/>
      <c r="L16" s="202"/>
      <c r="M16" s="55"/>
      <c r="N16" s="74"/>
      <c r="O16" s="389"/>
    </row>
    <row r="17" spans="1:15" s="11" customFormat="1" ht="18.899999999999999" customHeight="1" x14ac:dyDescent="0.25">
      <c r="A17" s="211">
        <v>11</v>
      </c>
      <c r="B17" s="54"/>
      <c r="C17" s="54"/>
      <c r="D17" s="55"/>
      <c r="E17" s="221"/>
      <c r="F17" s="233"/>
      <c r="G17" s="55"/>
      <c r="H17" s="208"/>
      <c r="I17" s="206"/>
      <c r="J17" s="210"/>
      <c r="K17" s="206"/>
      <c r="L17" s="202"/>
      <c r="M17" s="55"/>
      <c r="N17" s="74"/>
      <c r="O17" s="389"/>
    </row>
    <row r="18" spans="1:15" s="11" customFormat="1" ht="18.899999999999999" customHeight="1" x14ac:dyDescent="0.25">
      <c r="A18" s="211">
        <v>12</v>
      </c>
      <c r="B18" s="54"/>
      <c r="C18" s="54"/>
      <c r="D18" s="55"/>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210" priority="7" stopIfTrue="1">
      <formula>$O7&gt;=1</formula>
    </cfRule>
  </conditionalFormatting>
  <conditionalFormatting sqref="B7:D14">
    <cfRule type="expression" dxfId="209" priority="5" stopIfTrue="1">
      <formula>$O7&gt;=1</formula>
    </cfRule>
  </conditionalFormatting>
  <conditionalFormatting sqref="B7:D27">
    <cfRule type="expression" dxfId="208" priority="1" stopIfTrue="1">
      <formula>$Q7&gt;=1</formula>
    </cfRule>
  </conditionalFormatting>
  <conditionalFormatting sqref="E7:E27">
    <cfRule type="expression" dxfId="207" priority="2" stopIfTrue="1">
      <formula>AND(ROUNDDOWN(($A$4-E7)/365.25,0)&lt;=13,G7&lt;&gt;"OK")</formula>
    </cfRule>
    <cfRule type="expression" dxfId="206" priority="3" stopIfTrue="1">
      <formula>AND(ROUNDDOWN(($A$4-E7)/365.25,0)&lt;=14,G7&lt;&gt;"OK")</formula>
    </cfRule>
    <cfRule type="expression" dxfId="205" priority="4" stopIfTrue="1">
      <formula>AND(ROUNDDOWN(($A$4-E7)/365.25,0)&lt;=17,G7&lt;&gt;"OK")</formula>
    </cfRule>
  </conditionalFormatting>
  <conditionalFormatting sqref="E7:E134">
    <cfRule type="expression" dxfId="204" priority="8" stopIfTrue="1">
      <formula>AND(ROUNDDOWN(($A$4-E7)/365.25,0)&lt;=13,#REF!&lt;&gt;"OK")</formula>
    </cfRule>
    <cfRule type="expression" dxfId="203" priority="9" stopIfTrue="1">
      <formula>AND(ROUNDDOWN(($A$4-E7)/365.25,0)&lt;=14,#REF!&lt;&gt;"OK")</formula>
    </cfRule>
    <cfRule type="expression" dxfId="202" priority="10" stopIfTrue="1">
      <formula>AND(ROUNDDOWN(($A$4-E7)/365.25,0)&lt;=17,#REF!&lt;&gt;"OK")</formula>
    </cfRule>
  </conditionalFormatting>
  <conditionalFormatting sqref="H7:H134">
    <cfRule type="cellIs" dxfId="201"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78241"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1FADC-5FBA-400C-AE38-BB454B022630}">
  <dimension ref="A1:AK32"/>
  <sheetViews>
    <sheetView workbookViewId="0">
      <selection activeCell="F22" sqref="F22:G22"/>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2" width="8.5546875" customWidth="1"/>
    <col min="13" max="13" width="7.88671875" customWidth="1"/>
    <col min="14" max="14" width="6.88671875" customWidth="1"/>
    <col min="15" max="15" width="1.44140625" customWidth="1"/>
    <col min="16" max="16" width="1" customWidth="1"/>
    <col min="17" max="17" width="10.77734375" customWidth="1"/>
    <col min="18" max="18" width="6" customWidth="1"/>
    <col min="19" max="19" width="6.109375" customWidth="1"/>
    <col min="25"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IF(Y5=1,CONCATENATE(VLOOKUP(Y3,AA16:AH23,2)),CONCATENATE(VLOOKUP(Y3,AA2:AK13,2)))</f>
        <v>#N/A</v>
      </c>
      <c r="AC1" s="373" t="e">
        <f>IF(Y5=1,CONCATENATE(VLOOKUP(Y3,AA16:AK23,3)),CONCATENATE(VLOOKUP(Y3,AA2:AK13,3)))</f>
        <v>#N/A</v>
      </c>
      <c r="AD1" s="373" t="e">
        <f>IF(Y5=1,CONCATENATE(VLOOKUP(Y3,AA16:AK23,4)),CONCATENATE(VLOOKUP(Y3,AA2:AK13,4)))</f>
        <v>#N/A</v>
      </c>
      <c r="AE1" s="373" t="e">
        <f>IF(Y5=1,CONCATENATE(VLOOKUP(Y3,AA16:AK23,5)),CONCATENATE(VLOOKUP(Y3,AA2:AK13,5)))</f>
        <v>#N/A</v>
      </c>
      <c r="AF1" s="373" t="e">
        <f>IF(Y5=1,CONCATENATE(VLOOKUP(Y3,AA16:AK23,6)),CONCATENATE(VLOOKUP(Y3,AA2:AK13,6)))</f>
        <v>#N/A</v>
      </c>
      <c r="AG1" s="373" t="e">
        <f>IF(Y5=1,CONCATENATE(VLOOKUP(Y3,AA16:AK23,7)),CONCATENATE(VLOOKUP(Y3,AA2:AK13,7)))</f>
        <v>#N/A</v>
      </c>
      <c r="AH1" s="373" t="e">
        <f>IF(Y5=1,CONCATENATE(VLOOKUP(Y3,AA16:AK23,8)),CONCATENATE(VLOOKUP(Y3,AA2:AK13,8)))</f>
        <v>#N/A</v>
      </c>
      <c r="AI1" s="373" t="e">
        <f>IF(Y5=1,CONCATENATE(VLOOKUP(Y3,AA16:AK23,9)),CONCATENATE(VLOOKUP(Y3,AA2:AK13,9)))</f>
        <v>#N/A</v>
      </c>
      <c r="AJ1" s="373" t="e">
        <f>IF(Y5=1,CONCATENATE(VLOOKUP(Y3,AA16:AK23,10)),CONCATENATE(VLOOKUP(Y3,AA2:AK13,10)))</f>
        <v>#N/A</v>
      </c>
      <c r="AK1" s="373" t="e">
        <f>IF(Y5=1,CONCATENATE(VLOOKUP(Y3,AA16:AK23,11)),CONCATENATE(VLOOKUP(Y3,AA2:AK13,11)))</f>
        <v>#N/A</v>
      </c>
    </row>
    <row r="2" spans="1:37" x14ac:dyDescent="0.25">
      <c r="A2" s="252" t="s">
        <v>47</v>
      </c>
      <c r="B2" s="253"/>
      <c r="C2" s="253"/>
      <c r="D2" s="253"/>
      <c r="E2" s="236" t="s">
        <v>195</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c r="M3" s="40" t="s">
        <v>28</v>
      </c>
      <c r="N3" s="318"/>
      <c r="O3" s="317"/>
      <c r="P3" s="318"/>
      <c r="Q3" s="357" t="s">
        <v>75</v>
      </c>
      <c r="R3" s="358" t="s">
        <v>81</v>
      </c>
      <c r="S3" s="358" t="s">
        <v>76</v>
      </c>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370"/>
      <c r="M4" s="263">
        <f>Altalanos!$E$10</f>
        <v>0</v>
      </c>
      <c r="N4" s="320"/>
      <c r="O4" s="321"/>
      <c r="P4" s="320"/>
      <c r="Q4" s="359" t="s">
        <v>82</v>
      </c>
      <c r="R4" s="360" t="s">
        <v>77</v>
      </c>
      <c r="S4" s="360" t="s">
        <v>78</v>
      </c>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Q5" s="361" t="s">
        <v>83</v>
      </c>
      <c r="R5" s="362" t="s">
        <v>79</v>
      </c>
      <c r="S5" s="362" t="s">
        <v>80</v>
      </c>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Y6" s="367"/>
      <c r="Z6" s="367"/>
      <c r="AA6" s="367" t="s">
        <v>94</v>
      </c>
      <c r="AB6" s="358">
        <v>40</v>
      </c>
      <c r="AC6" s="358">
        <v>25</v>
      </c>
      <c r="AD6" s="358">
        <v>18</v>
      </c>
      <c r="AE6" s="358">
        <v>13</v>
      </c>
      <c r="AF6" s="358">
        <v>10</v>
      </c>
      <c r="AG6" s="358">
        <v>8</v>
      </c>
      <c r="AH6" s="358">
        <v>6</v>
      </c>
      <c r="AI6" s="358">
        <v>5</v>
      </c>
      <c r="AJ6" s="358">
        <v>4</v>
      </c>
      <c r="AK6" s="358">
        <v>3</v>
      </c>
    </row>
    <row r="7" spans="1:37" ht="14.4" x14ac:dyDescent="0.3">
      <c r="A7" s="322" t="s">
        <v>61</v>
      </c>
      <c r="B7" s="347"/>
      <c r="C7" s="349" t="str">
        <f>IF($B7="","",VLOOKUP($B7,#REF!,5))</f>
        <v/>
      </c>
      <c r="D7" s="349" t="str">
        <f>IF($B7="","",VLOOKUP($B7,#REF!,15))</f>
        <v/>
      </c>
      <c r="E7" s="484" t="s">
        <v>202</v>
      </c>
      <c r="F7" s="485"/>
      <c r="G7" s="484" t="s">
        <v>196</v>
      </c>
      <c r="H7" s="485"/>
      <c r="I7" s="439" t="s">
        <v>119</v>
      </c>
      <c r="J7" s="291"/>
      <c r="K7" s="438" t="s">
        <v>2859</v>
      </c>
      <c r="L7" s="369" t="e">
        <f>IF(K7="","",CONCATENATE(VLOOKUP($Y$3,$AB$1:$AK$1,K7)," pont"))</f>
        <v>#N/A</v>
      </c>
      <c r="M7" s="375"/>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50"/>
      <c r="D8" s="350"/>
      <c r="E8" s="350"/>
      <c r="F8" s="350"/>
      <c r="G8" s="350"/>
      <c r="H8" s="350"/>
      <c r="I8" s="350"/>
      <c r="J8" s="291"/>
      <c r="K8" s="322"/>
      <c r="L8" s="322"/>
      <c r="M8" s="376"/>
      <c r="Y8" s="367"/>
      <c r="Z8" s="367"/>
      <c r="AA8" s="367" t="s">
        <v>96</v>
      </c>
      <c r="AB8" s="358">
        <v>15</v>
      </c>
      <c r="AC8" s="358">
        <v>10</v>
      </c>
      <c r="AD8" s="358">
        <v>7</v>
      </c>
      <c r="AE8" s="358">
        <v>5</v>
      </c>
      <c r="AF8" s="358">
        <v>4</v>
      </c>
      <c r="AG8" s="358">
        <v>3</v>
      </c>
      <c r="AH8" s="358">
        <v>2</v>
      </c>
      <c r="AI8" s="358">
        <v>1</v>
      </c>
      <c r="AJ8" s="358">
        <v>0</v>
      </c>
      <c r="AK8" s="358">
        <v>0</v>
      </c>
    </row>
    <row r="9" spans="1:37" ht="14.4" x14ac:dyDescent="0.3">
      <c r="A9" s="322" t="s">
        <v>62</v>
      </c>
      <c r="B9" s="347"/>
      <c r="C9" s="349" t="str">
        <f>IF($B9="","",VLOOKUP($B9,#REF!,5))</f>
        <v/>
      </c>
      <c r="D9" s="349" t="str">
        <f>IF($B9="","",VLOOKUP($B9,#REF!,15))</f>
        <v/>
      </c>
      <c r="E9" s="484" t="s">
        <v>197</v>
      </c>
      <c r="F9" s="485"/>
      <c r="G9" s="484" t="s">
        <v>198</v>
      </c>
      <c r="H9" s="485"/>
      <c r="I9" s="439" t="s">
        <v>119</v>
      </c>
      <c r="J9" s="291"/>
      <c r="K9" s="438" t="s">
        <v>2860</v>
      </c>
      <c r="L9" s="369" t="e">
        <f>IF(K9="","",CONCATENATE(VLOOKUP($Y$3,$AB$1:$AK$1,K9)," pont"))</f>
        <v>#N/A</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50"/>
      <c r="D10" s="350"/>
      <c r="E10" s="350"/>
      <c r="F10" s="350"/>
      <c r="G10" s="350"/>
      <c r="H10" s="350"/>
      <c r="I10" s="350"/>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ht="14.4" x14ac:dyDescent="0.3">
      <c r="A11" s="322" t="s">
        <v>63</v>
      </c>
      <c r="B11" s="347"/>
      <c r="C11" s="349" t="str">
        <f>IF($B11="","",VLOOKUP($B11,#REF!,5))</f>
        <v/>
      </c>
      <c r="D11" s="349" t="str">
        <f>IF($B11="","",VLOOKUP($B11,#REF!,15))</f>
        <v/>
      </c>
      <c r="E11" s="484" t="s">
        <v>203</v>
      </c>
      <c r="F11" s="485"/>
      <c r="G11" s="484" t="s">
        <v>200</v>
      </c>
      <c r="H11" s="485"/>
      <c r="I11" s="439" t="s">
        <v>204</v>
      </c>
      <c r="J11" s="291"/>
      <c r="K11" s="438" t="s">
        <v>2864</v>
      </c>
      <c r="L11" s="369" t="e">
        <f>IF(K11="","",CONCATENATE(VLOOKUP($Y$3,$AB$1:$AK$1,K11)," pont"))</f>
        <v>#N/A</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322"/>
      <c r="B12" s="348"/>
      <c r="C12" s="350"/>
      <c r="D12" s="350"/>
      <c r="E12" s="350"/>
      <c r="F12" s="350"/>
      <c r="G12" s="350"/>
      <c r="H12" s="350"/>
      <c r="I12" s="350"/>
      <c r="J12" s="291"/>
      <c r="K12" s="345"/>
      <c r="L12" s="345"/>
      <c r="M12" s="376"/>
      <c r="Y12" s="367"/>
      <c r="Z12" s="367"/>
      <c r="AA12" s="367" t="s">
        <v>99</v>
      </c>
      <c r="AB12" s="372">
        <v>0</v>
      </c>
      <c r="AC12" s="372">
        <v>0</v>
      </c>
      <c r="AD12" s="372">
        <v>0</v>
      </c>
      <c r="AE12" s="372">
        <v>0</v>
      </c>
      <c r="AF12" s="372">
        <v>0</v>
      </c>
      <c r="AG12" s="372">
        <v>0</v>
      </c>
      <c r="AH12" s="372">
        <v>0</v>
      </c>
      <c r="AI12" s="372">
        <v>0</v>
      </c>
      <c r="AJ12" s="372">
        <v>0</v>
      </c>
      <c r="AK12" s="372">
        <v>0</v>
      </c>
    </row>
    <row r="13" spans="1:37" ht="14.4" x14ac:dyDescent="0.3">
      <c r="A13" s="322" t="s">
        <v>68</v>
      </c>
      <c r="B13" s="347"/>
      <c r="C13" s="349" t="str">
        <f>IF($B13="","",VLOOKUP($B13,#REF!,5))</f>
        <v/>
      </c>
      <c r="D13" s="349" t="str">
        <f>IF($B13="","",VLOOKUP($B13,#REF!,15))</f>
        <v/>
      </c>
      <c r="E13" s="484" t="s">
        <v>201</v>
      </c>
      <c r="F13" s="485"/>
      <c r="G13" s="484" t="s">
        <v>137</v>
      </c>
      <c r="H13" s="485"/>
      <c r="I13" s="439" t="s">
        <v>132</v>
      </c>
      <c r="J13" s="291"/>
      <c r="K13" s="438" t="s">
        <v>2858</v>
      </c>
      <c r="L13" s="369" t="e">
        <f>IF(K13="","",CONCATENATE(VLOOKUP($Y$3,$AB$1:$AK$1,K13)," pont"))</f>
        <v>#N/A</v>
      </c>
      <c r="M13" s="375"/>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291"/>
      <c r="B14" s="291"/>
      <c r="C14" s="291"/>
      <c r="D14" s="291"/>
      <c r="E14" s="291"/>
      <c r="F14" s="291"/>
      <c r="G14" s="291"/>
      <c r="H14" s="291"/>
      <c r="I14" s="291"/>
      <c r="J14" s="291"/>
      <c r="K14" s="291"/>
      <c r="L14" s="291"/>
      <c r="M14" s="291"/>
      <c r="Y14" s="367"/>
      <c r="Z14" s="367"/>
      <c r="AA14" s="367"/>
      <c r="AB14" s="367"/>
      <c r="AC14" s="367"/>
      <c r="AD14" s="367"/>
      <c r="AE14" s="367"/>
      <c r="AF14" s="367"/>
      <c r="AG14" s="367"/>
      <c r="AH14" s="367"/>
      <c r="AI14" s="367"/>
      <c r="AJ14" s="367"/>
      <c r="AK14" s="367"/>
    </row>
    <row r="15" spans="1:37" x14ac:dyDescent="0.25">
      <c r="A15" s="291"/>
      <c r="B15" s="291"/>
      <c r="C15" s="291"/>
      <c r="D15" s="291"/>
      <c r="E15" s="291"/>
      <c r="F15" s="291"/>
      <c r="G15" s="291"/>
      <c r="H15" s="291"/>
      <c r="I15" s="291"/>
      <c r="J15" s="291"/>
      <c r="K15" s="291"/>
      <c r="L15" s="291"/>
      <c r="M15" s="291"/>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 xml:space="preserve">MARTON </v>
      </c>
      <c r="E18" s="473"/>
      <c r="F18" s="473" t="str">
        <f>E9</f>
        <v>SCHECK</v>
      </c>
      <c r="G18" s="473"/>
      <c r="H18" s="473" t="str">
        <f>E11</f>
        <v>KARÁTH</v>
      </c>
      <c r="I18" s="473"/>
      <c r="J18" s="473" t="str">
        <f>E13</f>
        <v>STAMPFEL</v>
      </c>
      <c r="K18" s="473"/>
      <c r="L18" s="291"/>
      <c r="M18" s="291"/>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 xml:space="preserve">MARTON </v>
      </c>
      <c r="C19" s="469"/>
      <c r="D19" s="470"/>
      <c r="E19" s="470"/>
      <c r="F19" s="481" t="s">
        <v>2899</v>
      </c>
      <c r="G19" s="482"/>
      <c r="H19" s="481" t="s">
        <v>2899</v>
      </c>
      <c r="I19" s="482"/>
      <c r="J19" s="489" t="s">
        <v>2899</v>
      </c>
      <c r="K19" s="483"/>
      <c r="L19" s="291"/>
      <c r="M19" s="291"/>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SCHECK</v>
      </c>
      <c r="C20" s="469"/>
      <c r="D20" s="481" t="s">
        <v>2911</v>
      </c>
      <c r="E20" s="482"/>
      <c r="F20" s="470"/>
      <c r="G20" s="470"/>
      <c r="H20" s="481" t="s">
        <v>2912</v>
      </c>
      <c r="I20" s="482"/>
      <c r="J20" s="481" t="s">
        <v>2913</v>
      </c>
      <c r="K20" s="482"/>
      <c r="L20" s="291"/>
      <c r="M20" s="291"/>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KARÁTH</v>
      </c>
      <c r="C21" s="469"/>
      <c r="D21" s="481" t="s">
        <v>2911</v>
      </c>
      <c r="E21" s="482"/>
      <c r="F21" s="481" t="s">
        <v>2898</v>
      </c>
      <c r="G21" s="482"/>
      <c r="H21" s="470"/>
      <c r="I21" s="470"/>
      <c r="J21" s="481" t="s">
        <v>2899</v>
      </c>
      <c r="K21" s="482"/>
      <c r="L21" s="291"/>
      <c r="M21" s="291"/>
      <c r="Y21" s="367"/>
      <c r="Z21" s="367"/>
      <c r="AA21" s="367" t="s">
        <v>95</v>
      </c>
      <c r="AB21" s="367">
        <v>90</v>
      </c>
      <c r="AC21" s="367">
        <v>60</v>
      </c>
      <c r="AD21" s="367">
        <v>45</v>
      </c>
      <c r="AE21" s="367">
        <v>34</v>
      </c>
      <c r="AF21" s="367">
        <v>27</v>
      </c>
      <c r="AG21" s="367">
        <v>22</v>
      </c>
      <c r="AH21" s="367">
        <v>18</v>
      </c>
      <c r="AI21" s="367">
        <v>15</v>
      </c>
      <c r="AJ21" s="367">
        <v>12</v>
      </c>
      <c r="AK21" s="367">
        <v>9</v>
      </c>
    </row>
    <row r="22" spans="1:37" ht="18.75" customHeight="1" x14ac:dyDescent="0.25">
      <c r="A22" s="351" t="s">
        <v>68</v>
      </c>
      <c r="B22" s="469" t="str">
        <f>E13</f>
        <v>STAMPFEL</v>
      </c>
      <c r="C22" s="469"/>
      <c r="D22" s="481" t="s">
        <v>2911</v>
      </c>
      <c r="E22" s="482"/>
      <c r="F22" s="481" t="s">
        <v>2901</v>
      </c>
      <c r="G22" s="482"/>
      <c r="H22" s="481" t="s">
        <v>2911</v>
      </c>
      <c r="I22" s="482"/>
      <c r="J22" s="470"/>
      <c r="K22" s="470"/>
      <c r="L22" s="291"/>
      <c r="M22" s="291"/>
      <c r="Y22" s="367"/>
      <c r="Z22" s="367"/>
      <c r="AA22" s="367" t="s">
        <v>96</v>
      </c>
      <c r="AB22" s="367">
        <v>60</v>
      </c>
      <c r="AC22" s="367">
        <v>40</v>
      </c>
      <c r="AD22" s="367">
        <v>30</v>
      </c>
      <c r="AE22" s="367">
        <v>20</v>
      </c>
      <c r="AF22" s="367">
        <v>18</v>
      </c>
      <c r="AG22" s="367">
        <v>15</v>
      </c>
      <c r="AH22" s="367">
        <v>12</v>
      </c>
      <c r="AI22" s="367">
        <v>10</v>
      </c>
      <c r="AJ22" s="367">
        <v>8</v>
      </c>
      <c r="AK22" s="367">
        <v>6</v>
      </c>
    </row>
    <row r="23" spans="1:37" x14ac:dyDescent="0.25">
      <c r="A23" s="291"/>
      <c r="B23" s="291"/>
      <c r="C23" s="291"/>
      <c r="D23" s="291"/>
      <c r="E23" s="291"/>
      <c r="F23" s="291"/>
      <c r="G23" s="291"/>
      <c r="H23" s="291"/>
      <c r="I23" s="291"/>
      <c r="J23" s="291"/>
      <c r="K23" s="291"/>
      <c r="L23" s="291"/>
      <c r="M23" s="291"/>
      <c r="Y23" s="367"/>
      <c r="Z23" s="367"/>
      <c r="AA23" s="367" t="s">
        <v>97</v>
      </c>
      <c r="AB23" s="367">
        <v>40</v>
      </c>
      <c r="AC23" s="367">
        <v>25</v>
      </c>
      <c r="AD23" s="367">
        <v>18</v>
      </c>
      <c r="AE23" s="367">
        <v>13</v>
      </c>
      <c r="AF23" s="367">
        <v>8</v>
      </c>
      <c r="AG23" s="367">
        <v>7</v>
      </c>
      <c r="AH23" s="367">
        <v>6</v>
      </c>
      <c r="AI23" s="367">
        <v>5</v>
      </c>
      <c r="AJ23" s="367">
        <v>4</v>
      </c>
      <c r="AK23" s="367">
        <v>3</v>
      </c>
    </row>
    <row r="24" spans="1:37" x14ac:dyDescent="0.25">
      <c r="A24" s="142" t="s">
        <v>41</v>
      </c>
      <c r="B24" s="143"/>
      <c r="C24" s="227"/>
      <c r="D24" s="328" t="s">
        <v>5</v>
      </c>
      <c r="E24" s="329" t="s">
        <v>43</v>
      </c>
      <c r="F24" s="343"/>
      <c r="G24" s="328" t="s">
        <v>5</v>
      </c>
      <c r="H24" s="329" t="s">
        <v>50</v>
      </c>
      <c r="I24" s="184"/>
      <c r="J24" s="329" t="s">
        <v>51</v>
      </c>
      <c r="K24" s="183" t="s">
        <v>52</v>
      </c>
      <c r="L24" s="32"/>
      <c r="M24" s="343"/>
      <c r="P24" s="324"/>
      <c r="Q24" s="324"/>
      <c r="R24" s="325"/>
    </row>
    <row r="25" spans="1:37" x14ac:dyDescent="0.25">
      <c r="A25" s="302" t="s">
        <v>42</v>
      </c>
      <c r="B25" s="303"/>
      <c r="C25" s="305"/>
      <c r="D25" s="330"/>
      <c r="E25" s="472"/>
      <c r="F25" s="472"/>
      <c r="G25" s="337" t="s">
        <v>6</v>
      </c>
      <c r="H25" s="303"/>
      <c r="I25" s="331"/>
      <c r="J25" s="338"/>
      <c r="K25" s="297" t="s">
        <v>44</v>
      </c>
      <c r="L25" s="344"/>
      <c r="M25" s="332"/>
      <c r="P25" s="326"/>
      <c r="Q25" s="326"/>
      <c r="R25" s="157"/>
    </row>
    <row r="26" spans="1:37" x14ac:dyDescent="0.25">
      <c r="A26" s="306" t="s">
        <v>49</v>
      </c>
      <c r="B26" s="182"/>
      <c r="C26" s="308"/>
      <c r="D26" s="333"/>
      <c r="E26" s="468"/>
      <c r="F26" s="468"/>
      <c r="G26" s="339" t="s">
        <v>7</v>
      </c>
      <c r="H26" s="44"/>
      <c r="I26" s="295"/>
      <c r="J26" s="45"/>
      <c r="K26" s="341"/>
      <c r="L26" s="274"/>
      <c r="M26" s="336"/>
      <c r="P26" s="157"/>
      <c r="Q26" s="153"/>
      <c r="R26" s="157"/>
    </row>
    <row r="27" spans="1:37" x14ac:dyDescent="0.25">
      <c r="A27" s="196"/>
      <c r="B27" s="197"/>
      <c r="C27" s="198"/>
      <c r="D27" s="333"/>
      <c r="E27" s="46"/>
      <c r="F27" s="291"/>
      <c r="G27" s="339" t="s">
        <v>8</v>
      </c>
      <c r="H27" s="44"/>
      <c r="I27" s="295"/>
      <c r="J27" s="45"/>
      <c r="K27" s="297" t="s">
        <v>45</v>
      </c>
      <c r="L27" s="344"/>
      <c r="M27" s="332"/>
      <c r="P27" s="326"/>
      <c r="Q27" s="326"/>
      <c r="R27" s="157"/>
    </row>
    <row r="28" spans="1:37" x14ac:dyDescent="0.25">
      <c r="A28" s="168"/>
      <c r="B28" s="87"/>
      <c r="C28" s="169"/>
      <c r="D28" s="333"/>
      <c r="E28" s="46"/>
      <c r="F28" s="291"/>
      <c r="G28" s="339" t="s">
        <v>9</v>
      </c>
      <c r="H28" s="44"/>
      <c r="I28" s="295"/>
      <c r="J28" s="45"/>
      <c r="K28" s="342"/>
      <c r="L28" s="291"/>
      <c r="M28" s="334"/>
      <c r="P28" s="157"/>
      <c r="Q28" s="153"/>
      <c r="R28" s="157"/>
    </row>
    <row r="29" spans="1:37" x14ac:dyDescent="0.25">
      <c r="A29" s="186"/>
      <c r="B29" s="199"/>
      <c r="C29" s="226"/>
      <c r="D29" s="333"/>
      <c r="E29" s="46"/>
      <c r="F29" s="291"/>
      <c r="G29" s="339" t="s">
        <v>10</v>
      </c>
      <c r="H29" s="44"/>
      <c r="I29" s="295"/>
      <c r="J29" s="45"/>
      <c r="K29" s="306"/>
      <c r="L29" s="274"/>
      <c r="M29" s="336"/>
      <c r="P29" s="157"/>
      <c r="Q29" s="153"/>
      <c r="R29" s="157"/>
    </row>
    <row r="30" spans="1:37" x14ac:dyDescent="0.25">
      <c r="A30" s="187"/>
      <c r="B30" s="22"/>
      <c r="C30" s="169"/>
      <c r="D30" s="333"/>
      <c r="E30" s="46"/>
      <c r="F30" s="291"/>
      <c r="G30" s="339" t="s">
        <v>11</v>
      </c>
      <c r="H30" s="44"/>
      <c r="I30" s="295"/>
      <c r="J30" s="45"/>
      <c r="K30" s="297" t="s">
        <v>31</v>
      </c>
      <c r="L30" s="344"/>
      <c r="M30" s="332"/>
      <c r="P30" s="326"/>
      <c r="Q30" s="326"/>
      <c r="R30" s="157"/>
    </row>
    <row r="31" spans="1:37" x14ac:dyDescent="0.25">
      <c r="A31" s="187"/>
      <c r="B31" s="22"/>
      <c r="C31" s="194"/>
      <c r="D31" s="333"/>
      <c r="E31" s="46"/>
      <c r="F31" s="291"/>
      <c r="G31" s="339" t="s">
        <v>12</v>
      </c>
      <c r="H31" s="44"/>
      <c r="I31" s="295"/>
      <c r="J31" s="45"/>
      <c r="K31" s="342"/>
      <c r="L31" s="291"/>
      <c r="M31" s="334"/>
      <c r="P31" s="157"/>
      <c r="Q31" s="153"/>
      <c r="R31" s="157"/>
    </row>
    <row r="32" spans="1:37" x14ac:dyDescent="0.25">
      <c r="A32" s="188"/>
      <c r="B32" s="185"/>
      <c r="C32" s="195"/>
      <c r="D32" s="335"/>
      <c r="E32" s="171"/>
      <c r="F32" s="274"/>
      <c r="G32" s="340" t="s">
        <v>13</v>
      </c>
      <c r="H32" s="182"/>
      <c r="I32" s="299"/>
      <c r="J32" s="173"/>
      <c r="K32" s="306">
        <f>M4</f>
        <v>0</v>
      </c>
      <c r="L32" s="274"/>
      <c r="M32" s="336"/>
      <c r="P32" s="157"/>
      <c r="Q32" s="153"/>
      <c r="R32" s="327"/>
    </row>
  </sheetData>
  <mergeCells count="37">
    <mergeCell ref="A1:F1"/>
    <mergeCell ref="A4:C4"/>
    <mergeCell ref="E7:F7"/>
    <mergeCell ref="G7:H7"/>
    <mergeCell ref="E9:F9"/>
    <mergeCell ref="G9:H9"/>
    <mergeCell ref="E11:F11"/>
    <mergeCell ref="G11:H11"/>
    <mergeCell ref="E13:F13"/>
    <mergeCell ref="G13:H13"/>
    <mergeCell ref="B18:C18"/>
    <mergeCell ref="D18:E18"/>
    <mergeCell ref="F18:G18"/>
    <mergeCell ref="H18:I18"/>
    <mergeCell ref="J18:K18"/>
    <mergeCell ref="B19:C19"/>
    <mergeCell ref="D19:E19"/>
    <mergeCell ref="F19:G19"/>
    <mergeCell ref="H19:I19"/>
    <mergeCell ref="J19:K19"/>
    <mergeCell ref="J22:K22"/>
    <mergeCell ref="E25:F25"/>
    <mergeCell ref="B20:C20"/>
    <mergeCell ref="D20:E20"/>
    <mergeCell ref="F20:G20"/>
    <mergeCell ref="H20:I20"/>
    <mergeCell ref="J20:K20"/>
    <mergeCell ref="B21:C21"/>
    <mergeCell ref="D21:E21"/>
    <mergeCell ref="F21:G21"/>
    <mergeCell ref="H21:I21"/>
    <mergeCell ref="J21:K21"/>
    <mergeCell ref="E26:F26"/>
    <mergeCell ref="B22:C22"/>
    <mergeCell ref="D22:E22"/>
    <mergeCell ref="F22:G22"/>
    <mergeCell ref="H22:I22"/>
  </mergeCells>
  <conditionalFormatting sqref="E7 E9 E11 E13">
    <cfRule type="cellIs" dxfId="200" priority="1" stopIfTrue="1" operator="equal">
      <formula>"Bye"</formula>
    </cfRule>
  </conditionalFormatting>
  <conditionalFormatting sqref="R32">
    <cfRule type="expression" dxfId="199" priority="2" stopIfTrue="1">
      <formula>$O$1="CU"</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77217"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4BB2-889D-4F3F-9EF9-9CDEB3260E7A}">
  <dimension ref="A1:O134"/>
  <sheetViews>
    <sheetView workbookViewId="0">
      <selection activeCell="D18" sqref="D18"/>
    </sheetView>
  </sheetViews>
  <sheetFormatPr defaultRowHeight="13.2" x14ac:dyDescent="0.25"/>
  <cols>
    <col min="1" max="1" width="8.33203125" customWidth="1"/>
    <col min="2" max="2" width="17.6640625" customWidth="1"/>
    <col min="3" max="3" width="16.77734375"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205</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3">
      <c r="A7" s="211">
        <v>1</v>
      </c>
      <c r="B7" s="54" t="s">
        <v>206</v>
      </c>
      <c r="C7" s="54" t="s">
        <v>207</v>
      </c>
      <c r="D7" s="439" t="s">
        <v>123</v>
      </c>
      <c r="E7" s="221"/>
      <c r="F7" s="409"/>
      <c r="G7" s="421"/>
      <c r="H7" s="208"/>
      <c r="I7" s="206"/>
      <c r="J7" s="210"/>
      <c r="K7" s="206"/>
      <c r="L7" s="202"/>
      <c r="M7" s="55"/>
      <c r="N7" s="74"/>
      <c r="O7" s="409"/>
    </row>
    <row r="8" spans="1:15" s="11" customFormat="1" ht="18.899999999999999" customHeight="1" x14ac:dyDescent="0.3">
      <c r="A8" s="211">
        <v>2</v>
      </c>
      <c r="B8" s="54" t="s">
        <v>209</v>
      </c>
      <c r="C8" s="54" t="s">
        <v>208</v>
      </c>
      <c r="D8" s="439" t="s">
        <v>119</v>
      </c>
      <c r="E8" s="221"/>
      <c r="F8" s="233"/>
      <c r="G8" s="55"/>
      <c r="H8" s="208"/>
      <c r="I8" s="206"/>
      <c r="J8" s="210"/>
      <c r="K8" s="206"/>
      <c r="L8" s="202"/>
      <c r="M8" s="55"/>
      <c r="N8" s="74"/>
      <c r="O8" s="389"/>
    </row>
    <row r="9" spans="1:15" s="11" customFormat="1" ht="18.899999999999999" customHeight="1" x14ac:dyDescent="0.3">
      <c r="A9" s="211">
        <v>3</v>
      </c>
      <c r="B9" s="54" t="s">
        <v>210</v>
      </c>
      <c r="C9" s="54" t="s">
        <v>168</v>
      </c>
      <c r="D9" s="439" t="s">
        <v>129</v>
      </c>
      <c r="E9" s="221"/>
      <c r="F9" s="233"/>
      <c r="G9" s="55"/>
      <c r="H9" s="208"/>
      <c r="I9" s="206"/>
      <c r="J9" s="210"/>
      <c r="K9" s="206"/>
      <c r="L9" s="202"/>
      <c r="M9" s="55"/>
      <c r="N9" s="391"/>
      <c r="O9" s="233"/>
    </row>
    <row r="10" spans="1:15" s="11" customFormat="1" ht="18.899999999999999" customHeight="1" x14ac:dyDescent="0.3">
      <c r="A10" s="211">
        <v>4</v>
      </c>
      <c r="B10" s="54" t="s">
        <v>212</v>
      </c>
      <c r="C10" s="54" t="s">
        <v>211</v>
      </c>
      <c r="D10" s="439" t="s">
        <v>204</v>
      </c>
      <c r="E10" s="221"/>
      <c r="F10" s="233"/>
      <c r="G10" s="55"/>
      <c r="H10" s="208"/>
      <c r="I10" s="206"/>
      <c r="J10" s="210"/>
      <c r="K10" s="206"/>
      <c r="L10" s="202"/>
      <c r="M10" s="55"/>
      <c r="N10" s="390"/>
      <c r="O10" s="389"/>
    </row>
    <row r="11" spans="1:15" s="11" customFormat="1" ht="18.899999999999999" customHeight="1" x14ac:dyDescent="0.3">
      <c r="A11" s="211">
        <v>5</v>
      </c>
      <c r="B11" s="54" t="s">
        <v>213</v>
      </c>
      <c r="C11" s="54" t="s">
        <v>118</v>
      </c>
      <c r="D11" s="439" t="s">
        <v>204</v>
      </c>
      <c r="E11" s="221"/>
      <c r="F11" s="233"/>
      <c r="G11" s="421"/>
      <c r="H11" s="208"/>
      <c r="I11" s="206"/>
      <c r="J11" s="210"/>
      <c r="K11" s="206"/>
      <c r="L11" s="202"/>
      <c r="M11" s="55"/>
      <c r="N11" s="391"/>
      <c r="O11" s="389"/>
    </row>
    <row r="12" spans="1:15" s="11" customFormat="1" ht="18.899999999999999" customHeight="1" x14ac:dyDescent="0.3">
      <c r="A12" s="211">
        <v>6</v>
      </c>
      <c r="B12" s="54" t="s">
        <v>214</v>
      </c>
      <c r="C12" s="54" t="s">
        <v>118</v>
      </c>
      <c r="D12" s="439" t="s">
        <v>228</v>
      </c>
      <c r="E12" s="221"/>
      <c r="F12" s="233"/>
      <c r="G12" s="55"/>
      <c r="H12" s="208"/>
      <c r="I12" s="206"/>
      <c r="J12" s="210"/>
      <c r="K12" s="206"/>
      <c r="L12" s="202"/>
      <c r="M12" s="55"/>
      <c r="N12" s="391"/>
      <c r="O12" s="389"/>
    </row>
    <row r="13" spans="1:15" s="11" customFormat="1" ht="18.899999999999999" customHeight="1" x14ac:dyDescent="0.3">
      <c r="A13" s="211">
        <v>7</v>
      </c>
      <c r="B13" s="54" t="s">
        <v>215</v>
      </c>
      <c r="C13" s="54" t="s">
        <v>216</v>
      </c>
      <c r="D13" s="439" t="s">
        <v>132</v>
      </c>
      <c r="E13" s="221"/>
      <c r="F13" s="233"/>
      <c r="G13" s="55"/>
      <c r="H13" s="208"/>
      <c r="I13" s="206"/>
      <c r="J13" s="210"/>
      <c r="K13" s="206"/>
      <c r="L13" s="202"/>
      <c r="M13" s="55"/>
      <c r="N13" s="391"/>
      <c r="O13" s="389"/>
    </row>
    <row r="14" spans="1:15" s="11" customFormat="1" ht="18.899999999999999" customHeight="1" x14ac:dyDescent="0.3">
      <c r="A14" s="211">
        <v>8</v>
      </c>
      <c r="B14" s="54" t="s">
        <v>217</v>
      </c>
      <c r="C14" s="54" t="s">
        <v>218</v>
      </c>
      <c r="D14" s="439" t="s">
        <v>132</v>
      </c>
      <c r="E14" s="221"/>
      <c r="F14" s="233"/>
      <c r="G14" s="55"/>
      <c r="H14" s="208"/>
      <c r="I14" s="206"/>
      <c r="J14" s="210"/>
      <c r="K14" s="206"/>
      <c r="L14" s="202"/>
      <c r="M14" s="55"/>
      <c r="N14" s="391"/>
      <c r="O14" s="389"/>
    </row>
    <row r="15" spans="1:15" s="11" customFormat="1" ht="18.899999999999999" customHeight="1" x14ac:dyDescent="0.3">
      <c r="A15" s="211">
        <v>9</v>
      </c>
      <c r="B15" s="54" t="s">
        <v>219</v>
      </c>
      <c r="C15" s="54" t="s">
        <v>220</v>
      </c>
      <c r="D15" s="439" t="s">
        <v>132</v>
      </c>
      <c r="E15" s="221"/>
      <c r="F15" s="233"/>
      <c r="G15" s="55"/>
      <c r="H15" s="208"/>
      <c r="I15" s="206"/>
      <c r="J15" s="210"/>
      <c r="K15" s="206"/>
      <c r="L15" s="202"/>
      <c r="M15" s="55"/>
      <c r="N15" s="392"/>
      <c r="O15" s="389"/>
    </row>
    <row r="16" spans="1:15" s="11" customFormat="1" ht="18.899999999999999" customHeight="1" x14ac:dyDescent="0.3">
      <c r="A16" s="211">
        <v>10</v>
      </c>
      <c r="B16" s="54" t="s">
        <v>221</v>
      </c>
      <c r="C16" s="54" t="s">
        <v>222</v>
      </c>
      <c r="D16" s="439" t="s">
        <v>135</v>
      </c>
      <c r="E16" s="221"/>
      <c r="F16" s="233"/>
      <c r="G16" s="55"/>
      <c r="H16" s="208"/>
      <c r="I16" s="206"/>
      <c r="J16" s="210"/>
      <c r="K16" s="206"/>
      <c r="L16" s="202"/>
      <c r="M16" s="55"/>
      <c r="N16" s="74"/>
      <c r="O16" s="389"/>
    </row>
    <row r="17" spans="1:15" s="11" customFormat="1" ht="18.899999999999999" customHeight="1" x14ac:dyDescent="0.3">
      <c r="A17" s="211">
        <v>11</v>
      </c>
      <c r="B17" s="54" t="s">
        <v>223</v>
      </c>
      <c r="C17" s="54" t="s">
        <v>224</v>
      </c>
      <c r="D17" s="439" t="s">
        <v>135</v>
      </c>
      <c r="E17" s="221"/>
      <c r="F17" s="233"/>
      <c r="G17" s="55"/>
      <c r="H17" s="208"/>
      <c r="I17" s="206"/>
      <c r="J17" s="210"/>
      <c r="K17" s="206"/>
      <c r="L17" s="202"/>
      <c r="M17" s="55"/>
      <c r="N17" s="74"/>
      <c r="O17" s="389"/>
    </row>
    <row r="18" spans="1:15" s="11" customFormat="1" ht="18.899999999999999" customHeight="1" x14ac:dyDescent="0.3">
      <c r="A18" s="211">
        <v>12</v>
      </c>
      <c r="B18" s="54" t="s">
        <v>215</v>
      </c>
      <c r="C18" s="54" t="s">
        <v>207</v>
      </c>
      <c r="D18" s="439" t="s">
        <v>135</v>
      </c>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198" priority="7" stopIfTrue="1">
      <formula>$O7&gt;=1</formula>
    </cfRule>
  </conditionalFormatting>
  <conditionalFormatting sqref="B7:D14">
    <cfRule type="expression" dxfId="197" priority="5" stopIfTrue="1">
      <formula>$O7&gt;=1</formula>
    </cfRule>
  </conditionalFormatting>
  <conditionalFormatting sqref="B7:D27">
    <cfRule type="expression" dxfId="196" priority="1" stopIfTrue="1">
      <formula>$Q7&gt;=1</formula>
    </cfRule>
  </conditionalFormatting>
  <conditionalFormatting sqref="E7:E27">
    <cfRule type="expression" dxfId="195" priority="2" stopIfTrue="1">
      <formula>AND(ROUNDDOWN(($A$4-E7)/365.25,0)&lt;=13,G7&lt;&gt;"OK")</formula>
    </cfRule>
    <cfRule type="expression" dxfId="194" priority="3" stopIfTrue="1">
      <formula>AND(ROUNDDOWN(($A$4-E7)/365.25,0)&lt;=14,G7&lt;&gt;"OK")</formula>
    </cfRule>
    <cfRule type="expression" dxfId="193" priority="4" stopIfTrue="1">
      <formula>AND(ROUNDDOWN(($A$4-E7)/365.25,0)&lt;=17,G7&lt;&gt;"OK")</formula>
    </cfRule>
  </conditionalFormatting>
  <conditionalFormatting sqref="E7:E134">
    <cfRule type="expression" dxfId="192" priority="8" stopIfTrue="1">
      <formula>AND(ROUNDDOWN(($A$4-E7)/365.25,0)&lt;=13,#REF!&lt;&gt;"OK")</formula>
    </cfRule>
    <cfRule type="expression" dxfId="191" priority="9" stopIfTrue="1">
      <formula>AND(ROUNDDOWN(($A$4-E7)/365.25,0)&lt;=14,#REF!&lt;&gt;"OK")</formula>
    </cfRule>
    <cfRule type="expression" dxfId="190" priority="10" stopIfTrue="1">
      <formula>AND(ROUNDDOWN(($A$4-E7)/365.25,0)&lt;=17,#REF!&lt;&gt;"OK")</formula>
    </cfRule>
  </conditionalFormatting>
  <conditionalFormatting sqref="H7:H134">
    <cfRule type="cellIs" dxfId="189"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76545"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D41BD-AD4F-4764-A369-15F6F81EAF84}">
  <sheetPr filterMode="1"/>
  <dimension ref="A1:N1430"/>
  <sheetViews>
    <sheetView workbookViewId="0">
      <selection activeCell="A33" sqref="A33"/>
    </sheetView>
  </sheetViews>
  <sheetFormatPr defaultColWidth="47.88671875" defaultRowHeight="14.4" x14ac:dyDescent="0.3"/>
  <cols>
    <col min="1" max="16384" width="47.88671875" style="445"/>
  </cols>
  <sheetData>
    <row r="1" spans="1:14" ht="22.2" customHeight="1" x14ac:dyDescent="0.3">
      <c r="A1" s="444" t="s">
        <v>308</v>
      </c>
      <c r="B1" s="444" t="s">
        <v>309</v>
      </c>
      <c r="C1" s="444" t="s">
        <v>310</v>
      </c>
      <c r="D1" s="444" t="s">
        <v>311</v>
      </c>
      <c r="E1" s="444" t="s">
        <v>312</v>
      </c>
      <c r="F1" s="444" t="s">
        <v>313</v>
      </c>
      <c r="G1" s="444" t="s">
        <v>314</v>
      </c>
      <c r="H1" s="444" t="s">
        <v>27</v>
      </c>
      <c r="I1" s="444" t="s">
        <v>315</v>
      </c>
      <c r="J1" s="444" t="s">
        <v>316</v>
      </c>
      <c r="K1" s="444" t="s">
        <v>317</v>
      </c>
      <c r="L1" s="444" t="s">
        <v>318</v>
      </c>
      <c r="M1" s="444" t="s">
        <v>319</v>
      </c>
      <c r="N1" s="444" t="s">
        <v>320</v>
      </c>
    </row>
    <row r="2" spans="1:14" hidden="1" x14ac:dyDescent="0.3">
      <c r="A2" s="445" t="s">
        <v>321</v>
      </c>
      <c r="B2" s="445" t="s">
        <v>322</v>
      </c>
      <c r="C2" s="445" t="s">
        <v>323</v>
      </c>
      <c r="D2" s="445" t="s">
        <v>324</v>
      </c>
      <c r="E2" s="445" t="s">
        <v>325</v>
      </c>
      <c r="F2" s="445" t="s">
        <v>70</v>
      </c>
      <c r="G2" s="445" t="s">
        <v>69</v>
      </c>
      <c r="H2" s="445" t="s">
        <v>61</v>
      </c>
      <c r="I2" s="445" t="s">
        <v>326</v>
      </c>
      <c r="J2" s="445" t="s">
        <v>327</v>
      </c>
      <c r="K2" s="445" t="s">
        <v>328</v>
      </c>
      <c r="L2" s="445" t="s">
        <v>14</v>
      </c>
      <c r="M2" s="445" t="s">
        <v>329</v>
      </c>
      <c r="N2" s="445" t="s">
        <v>14</v>
      </c>
    </row>
    <row r="3" spans="1:14" hidden="1" x14ac:dyDescent="0.3">
      <c r="A3" s="445" t="s">
        <v>330</v>
      </c>
      <c r="B3" s="445" t="s">
        <v>331</v>
      </c>
      <c r="C3" s="445" t="s">
        <v>323</v>
      </c>
      <c r="D3" s="445" t="s">
        <v>324</v>
      </c>
      <c r="E3" s="445" t="s">
        <v>325</v>
      </c>
      <c r="F3" s="445" t="s">
        <v>70</v>
      </c>
      <c r="G3" s="445" t="s">
        <v>69</v>
      </c>
      <c r="H3" s="445" t="s">
        <v>61</v>
      </c>
      <c r="I3" s="445" t="s">
        <v>332</v>
      </c>
      <c r="J3" s="445" t="s">
        <v>333</v>
      </c>
      <c r="K3" s="445" t="s">
        <v>334</v>
      </c>
      <c r="L3" s="445" t="s">
        <v>14</v>
      </c>
      <c r="M3" s="445" t="s">
        <v>335</v>
      </c>
      <c r="N3" s="445" t="s">
        <v>336</v>
      </c>
    </row>
    <row r="4" spans="1:14" hidden="1" x14ac:dyDescent="0.3">
      <c r="A4" s="445" t="s">
        <v>337</v>
      </c>
      <c r="B4" s="445" t="s">
        <v>338</v>
      </c>
      <c r="C4" s="445" t="s">
        <v>323</v>
      </c>
      <c r="D4" s="445" t="s">
        <v>324</v>
      </c>
      <c r="E4" s="445" t="s">
        <v>325</v>
      </c>
      <c r="F4" s="445" t="s">
        <v>70</v>
      </c>
      <c r="G4" s="445" t="s">
        <v>69</v>
      </c>
      <c r="H4" s="445" t="s">
        <v>61</v>
      </c>
      <c r="I4" s="445" t="s">
        <v>339</v>
      </c>
      <c r="J4" s="445" t="s">
        <v>338</v>
      </c>
      <c r="K4" s="445" t="s">
        <v>340</v>
      </c>
      <c r="L4" s="445" t="s">
        <v>14</v>
      </c>
      <c r="M4" s="445" t="s">
        <v>341</v>
      </c>
      <c r="N4" s="445" t="s">
        <v>14</v>
      </c>
    </row>
    <row r="5" spans="1:14" hidden="1" x14ac:dyDescent="0.3">
      <c r="A5" s="445" t="s">
        <v>337</v>
      </c>
      <c r="B5" s="445" t="s">
        <v>342</v>
      </c>
      <c r="C5" s="445" t="s">
        <v>323</v>
      </c>
      <c r="D5" s="445" t="s">
        <v>324</v>
      </c>
      <c r="E5" s="445" t="s">
        <v>325</v>
      </c>
      <c r="F5" s="445" t="s">
        <v>70</v>
      </c>
      <c r="G5" s="445" t="s">
        <v>69</v>
      </c>
      <c r="H5" s="445" t="s">
        <v>61</v>
      </c>
      <c r="I5" s="445" t="s">
        <v>343</v>
      </c>
      <c r="J5" s="445" t="s">
        <v>342</v>
      </c>
      <c r="K5" s="445" t="s">
        <v>344</v>
      </c>
      <c r="L5" s="445" t="s">
        <v>14</v>
      </c>
      <c r="M5" s="445" t="s">
        <v>345</v>
      </c>
      <c r="N5" s="445" t="s">
        <v>14</v>
      </c>
    </row>
    <row r="6" spans="1:14" x14ac:dyDescent="0.3">
      <c r="A6" s="445" t="s">
        <v>346</v>
      </c>
      <c r="B6" s="445" t="s">
        <v>347</v>
      </c>
      <c r="C6" s="445" t="s">
        <v>323</v>
      </c>
      <c r="D6" s="445" t="s">
        <v>324</v>
      </c>
      <c r="E6" s="445" t="s">
        <v>325</v>
      </c>
      <c r="F6" s="445" t="s">
        <v>70</v>
      </c>
      <c r="G6" s="445" t="s">
        <v>69</v>
      </c>
      <c r="H6" s="445" t="s">
        <v>61</v>
      </c>
      <c r="I6" s="445" t="s">
        <v>348</v>
      </c>
      <c r="J6" s="445" t="s">
        <v>349</v>
      </c>
      <c r="K6" s="445" t="s">
        <v>350</v>
      </c>
      <c r="L6" s="445" t="s">
        <v>14</v>
      </c>
      <c r="M6" s="445" t="s">
        <v>351</v>
      </c>
      <c r="N6" s="445" t="s">
        <v>14</v>
      </c>
    </row>
    <row r="7" spans="1:14" x14ac:dyDescent="0.3">
      <c r="A7" s="445" t="s">
        <v>352</v>
      </c>
      <c r="B7" s="445" t="s">
        <v>353</v>
      </c>
      <c r="C7" s="445" t="s">
        <v>323</v>
      </c>
      <c r="D7" s="445" t="s">
        <v>324</v>
      </c>
      <c r="E7" s="445" t="s">
        <v>325</v>
      </c>
      <c r="F7" s="445" t="s">
        <v>70</v>
      </c>
      <c r="G7" s="445" t="s">
        <v>69</v>
      </c>
      <c r="H7" s="445" t="s">
        <v>61</v>
      </c>
      <c r="I7" s="445" t="s">
        <v>119</v>
      </c>
      <c r="J7" s="445" t="s">
        <v>354</v>
      </c>
      <c r="K7" s="445" t="s">
        <v>355</v>
      </c>
      <c r="L7" s="445" t="s">
        <v>14</v>
      </c>
      <c r="M7" s="445" t="s">
        <v>356</v>
      </c>
      <c r="N7" s="445" t="s">
        <v>14</v>
      </c>
    </row>
    <row r="8" spans="1:14" hidden="1" x14ac:dyDescent="0.3">
      <c r="A8" s="445" t="s">
        <v>357</v>
      </c>
      <c r="B8" s="445" t="s">
        <v>358</v>
      </c>
      <c r="C8" s="445" t="s">
        <v>323</v>
      </c>
      <c r="D8" s="445" t="s">
        <v>324</v>
      </c>
      <c r="E8" s="445" t="s">
        <v>325</v>
      </c>
      <c r="F8" s="445" t="s">
        <v>70</v>
      </c>
      <c r="G8" s="445" t="s">
        <v>69</v>
      </c>
      <c r="H8" s="445" t="s">
        <v>61</v>
      </c>
      <c r="I8" s="445" t="s">
        <v>359</v>
      </c>
      <c r="J8" s="445" t="s">
        <v>360</v>
      </c>
      <c r="K8" s="445" t="s">
        <v>361</v>
      </c>
      <c r="L8" s="445" t="s">
        <v>14</v>
      </c>
      <c r="M8" s="445" t="s">
        <v>362</v>
      </c>
      <c r="N8" s="445" t="s">
        <v>14</v>
      </c>
    </row>
    <row r="9" spans="1:14" hidden="1" x14ac:dyDescent="0.3">
      <c r="A9" s="445" t="s">
        <v>363</v>
      </c>
      <c r="B9" s="445" t="s">
        <v>364</v>
      </c>
      <c r="C9" s="445" t="s">
        <v>323</v>
      </c>
      <c r="D9" s="445" t="s">
        <v>324</v>
      </c>
      <c r="E9" s="445" t="s">
        <v>325</v>
      </c>
      <c r="F9" s="445" t="s">
        <v>70</v>
      </c>
      <c r="G9" s="445" t="s">
        <v>69</v>
      </c>
      <c r="H9" s="445" t="s">
        <v>61</v>
      </c>
      <c r="I9" s="445" t="s">
        <v>365</v>
      </c>
      <c r="J9" s="445" t="s">
        <v>366</v>
      </c>
      <c r="K9" s="445" t="s">
        <v>367</v>
      </c>
      <c r="L9" s="445" t="s">
        <v>14</v>
      </c>
      <c r="M9" s="445" t="s">
        <v>368</v>
      </c>
      <c r="N9" s="445" t="s">
        <v>14</v>
      </c>
    </row>
    <row r="10" spans="1:14" hidden="1" x14ac:dyDescent="0.3">
      <c r="A10" s="445" t="s">
        <v>357</v>
      </c>
      <c r="B10" s="445" t="s">
        <v>358</v>
      </c>
      <c r="C10" s="445" t="s">
        <v>323</v>
      </c>
      <c r="D10" s="445" t="s">
        <v>324</v>
      </c>
      <c r="E10" s="445" t="s">
        <v>325</v>
      </c>
      <c r="F10" s="445" t="s">
        <v>70</v>
      </c>
      <c r="G10" s="445" t="s">
        <v>69</v>
      </c>
      <c r="H10" s="445" t="s">
        <v>61</v>
      </c>
      <c r="I10" s="445" t="s">
        <v>369</v>
      </c>
      <c r="J10" s="445" t="s">
        <v>370</v>
      </c>
      <c r="K10" s="445" t="s">
        <v>371</v>
      </c>
      <c r="L10" s="445" t="s">
        <v>14</v>
      </c>
      <c r="M10" s="445" t="s">
        <v>372</v>
      </c>
      <c r="N10" s="445" t="s">
        <v>14</v>
      </c>
    </row>
    <row r="11" spans="1:14" hidden="1" x14ac:dyDescent="0.3">
      <c r="A11" s="445" t="s">
        <v>373</v>
      </c>
      <c r="B11" s="445" t="s">
        <v>374</v>
      </c>
      <c r="C11" s="445" t="s">
        <v>323</v>
      </c>
      <c r="D11" s="445" t="s">
        <v>324</v>
      </c>
      <c r="E11" s="445" t="s">
        <v>325</v>
      </c>
      <c r="F11" s="445" t="s">
        <v>70</v>
      </c>
      <c r="G11" s="445" t="s">
        <v>69</v>
      </c>
      <c r="H11" s="445" t="s">
        <v>61</v>
      </c>
      <c r="I11" s="445" t="s">
        <v>375</v>
      </c>
      <c r="J11" s="445" t="s">
        <v>376</v>
      </c>
      <c r="K11" s="445" t="s">
        <v>377</v>
      </c>
      <c r="L11" s="445" t="s">
        <v>14</v>
      </c>
      <c r="M11" s="445" t="s">
        <v>378</v>
      </c>
      <c r="N11" s="445" t="s">
        <v>14</v>
      </c>
    </row>
    <row r="12" spans="1:14" hidden="1" x14ac:dyDescent="0.3">
      <c r="A12" s="445" t="s">
        <v>379</v>
      </c>
      <c r="B12" s="445" t="s">
        <v>380</v>
      </c>
      <c r="C12" s="445" t="s">
        <v>323</v>
      </c>
      <c r="D12" s="445" t="s">
        <v>324</v>
      </c>
      <c r="E12" s="445" t="s">
        <v>325</v>
      </c>
      <c r="F12" s="445" t="s">
        <v>70</v>
      </c>
      <c r="G12" s="445" t="s">
        <v>69</v>
      </c>
      <c r="H12" s="445" t="s">
        <v>62</v>
      </c>
      <c r="I12" s="445" t="s">
        <v>381</v>
      </c>
      <c r="J12" s="445" t="s">
        <v>382</v>
      </c>
      <c r="K12" s="445" t="s">
        <v>383</v>
      </c>
      <c r="L12" s="445" t="s">
        <v>14</v>
      </c>
      <c r="M12" s="445" t="s">
        <v>384</v>
      </c>
      <c r="N12" s="445" t="s">
        <v>14</v>
      </c>
    </row>
    <row r="13" spans="1:14" hidden="1" x14ac:dyDescent="0.3">
      <c r="A13" s="445" t="s">
        <v>385</v>
      </c>
      <c r="B13" s="445" t="s">
        <v>386</v>
      </c>
      <c r="C13" s="445" t="s">
        <v>323</v>
      </c>
      <c r="D13" s="445" t="s">
        <v>324</v>
      </c>
      <c r="E13" s="445" t="s">
        <v>325</v>
      </c>
      <c r="F13" s="445" t="s">
        <v>70</v>
      </c>
      <c r="G13" s="445" t="s">
        <v>69</v>
      </c>
      <c r="H13" s="445" t="s">
        <v>62</v>
      </c>
      <c r="I13" s="445" t="s">
        <v>387</v>
      </c>
      <c r="J13" s="445" t="s">
        <v>388</v>
      </c>
      <c r="K13" s="445" t="s">
        <v>389</v>
      </c>
      <c r="L13" s="445" t="s">
        <v>14</v>
      </c>
      <c r="M13" s="445" t="s">
        <v>390</v>
      </c>
      <c r="N13" s="445" t="s">
        <v>14</v>
      </c>
    </row>
    <row r="14" spans="1:14" hidden="1" x14ac:dyDescent="0.3">
      <c r="A14" s="445" t="s">
        <v>330</v>
      </c>
      <c r="B14" s="445" t="s">
        <v>391</v>
      </c>
      <c r="C14" s="445" t="s">
        <v>323</v>
      </c>
      <c r="D14" s="445" t="s">
        <v>324</v>
      </c>
      <c r="E14" s="445" t="s">
        <v>325</v>
      </c>
      <c r="F14" s="445" t="s">
        <v>70</v>
      </c>
      <c r="G14" s="445" t="s">
        <v>69</v>
      </c>
      <c r="H14" s="445" t="s">
        <v>62</v>
      </c>
      <c r="I14" s="445" t="s">
        <v>392</v>
      </c>
      <c r="J14" s="445" t="s">
        <v>393</v>
      </c>
      <c r="K14" s="445" t="s">
        <v>394</v>
      </c>
      <c r="L14" s="445" t="s">
        <v>14</v>
      </c>
      <c r="M14" s="445" t="s">
        <v>395</v>
      </c>
      <c r="N14" s="445" t="s">
        <v>14</v>
      </c>
    </row>
    <row r="15" spans="1:14" hidden="1" x14ac:dyDescent="0.3">
      <c r="A15" s="445" t="s">
        <v>337</v>
      </c>
      <c r="B15" s="445" t="s">
        <v>342</v>
      </c>
      <c r="C15" s="445" t="s">
        <v>323</v>
      </c>
      <c r="D15" s="445" t="s">
        <v>324</v>
      </c>
      <c r="E15" s="445" t="s">
        <v>325</v>
      </c>
      <c r="F15" s="445" t="s">
        <v>70</v>
      </c>
      <c r="G15" s="445" t="s">
        <v>69</v>
      </c>
      <c r="H15" s="445" t="s">
        <v>62</v>
      </c>
      <c r="I15" s="445" t="s">
        <v>343</v>
      </c>
      <c r="J15" s="445" t="s">
        <v>342</v>
      </c>
      <c r="K15" s="445" t="s">
        <v>344</v>
      </c>
      <c r="L15" s="445" t="s">
        <v>14</v>
      </c>
      <c r="M15" s="445" t="s">
        <v>345</v>
      </c>
      <c r="N15" s="445" t="s">
        <v>14</v>
      </c>
    </row>
    <row r="16" spans="1:14" hidden="1" x14ac:dyDescent="0.3">
      <c r="A16" s="445" t="s">
        <v>385</v>
      </c>
      <c r="B16" s="445" t="s">
        <v>386</v>
      </c>
      <c r="C16" s="445" t="s">
        <v>323</v>
      </c>
      <c r="D16" s="445" t="s">
        <v>324</v>
      </c>
      <c r="E16" s="445" t="s">
        <v>325</v>
      </c>
      <c r="F16" s="445" t="s">
        <v>70</v>
      </c>
      <c r="G16" s="445" t="s">
        <v>69</v>
      </c>
      <c r="H16" s="445" t="s">
        <v>62</v>
      </c>
      <c r="I16" s="445" t="s">
        <v>396</v>
      </c>
      <c r="J16" s="445" t="s">
        <v>388</v>
      </c>
      <c r="K16" s="445" t="s">
        <v>397</v>
      </c>
      <c r="L16" s="445" t="s">
        <v>14</v>
      </c>
      <c r="M16" s="445" t="s">
        <v>398</v>
      </c>
      <c r="N16" s="445" t="s">
        <v>14</v>
      </c>
    </row>
    <row r="17" spans="1:14" hidden="1" x14ac:dyDescent="0.3">
      <c r="A17" s="445" t="s">
        <v>399</v>
      </c>
      <c r="B17" s="445" t="s">
        <v>400</v>
      </c>
      <c r="C17" s="445" t="s">
        <v>323</v>
      </c>
      <c r="D17" s="445" t="s">
        <v>324</v>
      </c>
      <c r="E17" s="445" t="s">
        <v>325</v>
      </c>
      <c r="F17" s="445" t="s">
        <v>70</v>
      </c>
      <c r="G17" s="445" t="s">
        <v>69</v>
      </c>
      <c r="H17" s="445" t="s">
        <v>62</v>
      </c>
      <c r="I17" s="445" t="s">
        <v>401</v>
      </c>
      <c r="J17" s="445" t="s">
        <v>402</v>
      </c>
      <c r="K17" s="445" t="s">
        <v>403</v>
      </c>
      <c r="L17" s="445" t="s">
        <v>14</v>
      </c>
      <c r="M17" s="445" t="s">
        <v>404</v>
      </c>
      <c r="N17" s="445" t="s">
        <v>14</v>
      </c>
    </row>
    <row r="18" spans="1:14" hidden="1" x14ac:dyDescent="0.3">
      <c r="A18" s="445" t="s">
        <v>399</v>
      </c>
      <c r="B18" s="445" t="s">
        <v>400</v>
      </c>
      <c r="C18" s="445" t="s">
        <v>323</v>
      </c>
      <c r="D18" s="445" t="s">
        <v>324</v>
      </c>
      <c r="E18" s="445" t="s">
        <v>325</v>
      </c>
      <c r="F18" s="445" t="s">
        <v>70</v>
      </c>
      <c r="G18" s="445" t="s">
        <v>69</v>
      </c>
      <c r="H18" s="445" t="s">
        <v>62</v>
      </c>
      <c r="I18" s="445" t="s">
        <v>401</v>
      </c>
      <c r="J18" s="445" t="s">
        <v>402</v>
      </c>
      <c r="K18" s="445" t="s">
        <v>405</v>
      </c>
      <c r="L18" s="445" t="s">
        <v>14</v>
      </c>
      <c r="M18" s="445" t="s">
        <v>404</v>
      </c>
      <c r="N18" s="445" t="s">
        <v>14</v>
      </c>
    </row>
    <row r="19" spans="1:14" hidden="1" x14ac:dyDescent="0.3">
      <c r="A19" s="445" t="s">
        <v>399</v>
      </c>
      <c r="B19" s="445" t="s">
        <v>400</v>
      </c>
      <c r="C19" s="445" t="s">
        <v>323</v>
      </c>
      <c r="D19" s="445" t="s">
        <v>324</v>
      </c>
      <c r="E19" s="445" t="s">
        <v>325</v>
      </c>
      <c r="F19" s="445" t="s">
        <v>70</v>
      </c>
      <c r="G19" s="445" t="s">
        <v>69</v>
      </c>
      <c r="H19" s="445" t="s">
        <v>62</v>
      </c>
      <c r="I19" s="445" t="s">
        <v>401</v>
      </c>
      <c r="J19" s="445" t="s">
        <v>402</v>
      </c>
      <c r="K19" s="445" t="s">
        <v>406</v>
      </c>
      <c r="L19" s="445" t="s">
        <v>14</v>
      </c>
      <c r="M19" s="445" t="s">
        <v>404</v>
      </c>
      <c r="N19" s="445" t="s">
        <v>14</v>
      </c>
    </row>
    <row r="20" spans="1:14" hidden="1" x14ac:dyDescent="0.3">
      <c r="A20" s="445" t="s">
        <v>399</v>
      </c>
      <c r="B20" s="445" t="s">
        <v>400</v>
      </c>
      <c r="C20" s="445" t="s">
        <v>323</v>
      </c>
      <c r="D20" s="445" t="s">
        <v>324</v>
      </c>
      <c r="E20" s="445" t="s">
        <v>325</v>
      </c>
      <c r="F20" s="445" t="s">
        <v>70</v>
      </c>
      <c r="G20" s="445" t="s">
        <v>69</v>
      </c>
      <c r="H20" s="445" t="s">
        <v>62</v>
      </c>
      <c r="I20" s="445" t="s">
        <v>401</v>
      </c>
      <c r="J20" s="445" t="s">
        <v>402</v>
      </c>
      <c r="K20" s="445" t="s">
        <v>407</v>
      </c>
      <c r="L20" s="445" t="s">
        <v>14</v>
      </c>
      <c r="M20" s="445" t="s">
        <v>404</v>
      </c>
      <c r="N20" s="445" t="s">
        <v>14</v>
      </c>
    </row>
    <row r="21" spans="1:14" hidden="1" x14ac:dyDescent="0.3">
      <c r="A21" s="445" t="s">
        <v>399</v>
      </c>
      <c r="B21" s="445" t="s">
        <v>400</v>
      </c>
      <c r="C21" s="445" t="s">
        <v>323</v>
      </c>
      <c r="D21" s="445" t="s">
        <v>324</v>
      </c>
      <c r="E21" s="445" t="s">
        <v>325</v>
      </c>
      <c r="F21" s="445" t="s">
        <v>70</v>
      </c>
      <c r="G21" s="445" t="s">
        <v>69</v>
      </c>
      <c r="H21" s="445" t="s">
        <v>62</v>
      </c>
      <c r="I21" s="445" t="s">
        <v>401</v>
      </c>
      <c r="J21" s="445" t="s">
        <v>402</v>
      </c>
      <c r="K21" s="445" t="s">
        <v>408</v>
      </c>
      <c r="L21" s="445" t="s">
        <v>14</v>
      </c>
      <c r="M21" s="445" t="s">
        <v>404</v>
      </c>
      <c r="N21" s="445" t="s">
        <v>14</v>
      </c>
    </row>
    <row r="22" spans="1:14" hidden="1" x14ac:dyDescent="0.3">
      <c r="A22" s="445" t="s">
        <v>399</v>
      </c>
      <c r="B22" s="445" t="s">
        <v>400</v>
      </c>
      <c r="C22" s="445" t="s">
        <v>323</v>
      </c>
      <c r="D22" s="445" t="s">
        <v>324</v>
      </c>
      <c r="E22" s="445" t="s">
        <v>325</v>
      </c>
      <c r="F22" s="445" t="s">
        <v>70</v>
      </c>
      <c r="G22" s="445" t="s">
        <v>69</v>
      </c>
      <c r="H22" s="445" t="s">
        <v>62</v>
      </c>
      <c r="I22" s="445" t="s">
        <v>401</v>
      </c>
      <c r="J22" s="445" t="s">
        <v>402</v>
      </c>
      <c r="K22" s="445" t="s">
        <v>409</v>
      </c>
      <c r="L22" s="445" t="s">
        <v>14</v>
      </c>
      <c r="M22" s="445" t="s">
        <v>404</v>
      </c>
      <c r="N22" s="445" t="s">
        <v>14</v>
      </c>
    </row>
    <row r="23" spans="1:14" hidden="1" x14ac:dyDescent="0.3">
      <c r="A23" s="445" t="s">
        <v>373</v>
      </c>
      <c r="B23" s="445" t="s">
        <v>374</v>
      </c>
      <c r="C23" s="445" t="s">
        <v>323</v>
      </c>
      <c r="D23" s="445" t="s">
        <v>324</v>
      </c>
      <c r="E23" s="445" t="s">
        <v>325</v>
      </c>
      <c r="F23" s="445" t="s">
        <v>70</v>
      </c>
      <c r="G23" s="445" t="s">
        <v>69</v>
      </c>
      <c r="H23" s="445" t="s">
        <v>62</v>
      </c>
      <c r="I23" s="445" t="s">
        <v>410</v>
      </c>
      <c r="J23" s="445" t="s">
        <v>411</v>
      </c>
      <c r="K23" s="445" t="s">
        <v>412</v>
      </c>
      <c r="L23" s="445" t="s">
        <v>14</v>
      </c>
      <c r="M23" s="445" t="s">
        <v>413</v>
      </c>
      <c r="N23" s="445" t="s">
        <v>14</v>
      </c>
    </row>
    <row r="24" spans="1:14" x14ac:dyDescent="0.3">
      <c r="A24" s="445" t="s">
        <v>352</v>
      </c>
      <c r="B24" s="445" t="s">
        <v>414</v>
      </c>
      <c r="C24" s="445" t="s">
        <v>323</v>
      </c>
      <c r="D24" s="445" t="s">
        <v>324</v>
      </c>
      <c r="E24" s="445" t="s">
        <v>325</v>
      </c>
      <c r="F24" s="445" t="s">
        <v>70</v>
      </c>
      <c r="G24" s="445" t="s">
        <v>69</v>
      </c>
      <c r="H24" s="445" t="s">
        <v>62</v>
      </c>
      <c r="I24" s="445" t="s">
        <v>123</v>
      </c>
      <c r="J24" s="445" t="s">
        <v>415</v>
      </c>
      <c r="K24" s="445" t="s">
        <v>416</v>
      </c>
      <c r="L24" s="445" t="s">
        <v>14</v>
      </c>
      <c r="M24" s="445" t="s">
        <v>417</v>
      </c>
      <c r="N24" s="445" t="s">
        <v>14</v>
      </c>
    </row>
    <row r="25" spans="1:14" x14ac:dyDescent="0.3">
      <c r="A25" s="445" t="s">
        <v>352</v>
      </c>
      <c r="B25" s="445" t="s">
        <v>353</v>
      </c>
      <c r="C25" s="445" t="s">
        <v>323</v>
      </c>
      <c r="D25" s="445" t="s">
        <v>324</v>
      </c>
      <c r="E25" s="445" t="s">
        <v>325</v>
      </c>
      <c r="F25" s="445" t="s">
        <v>70</v>
      </c>
      <c r="G25" s="445" t="s">
        <v>69</v>
      </c>
      <c r="H25" s="445" t="s">
        <v>62</v>
      </c>
      <c r="I25" s="445" t="s">
        <v>119</v>
      </c>
      <c r="J25" s="445" t="s">
        <v>354</v>
      </c>
      <c r="K25" s="445" t="s">
        <v>418</v>
      </c>
      <c r="L25" s="445" t="s">
        <v>14</v>
      </c>
      <c r="M25" s="445" t="s">
        <v>356</v>
      </c>
      <c r="N25" s="445" t="s">
        <v>14</v>
      </c>
    </row>
    <row r="26" spans="1:14" x14ac:dyDescent="0.3">
      <c r="A26" s="445" t="s">
        <v>352</v>
      </c>
      <c r="B26" s="445" t="s">
        <v>353</v>
      </c>
      <c r="C26" s="445" t="s">
        <v>323</v>
      </c>
      <c r="D26" s="445" t="s">
        <v>324</v>
      </c>
      <c r="E26" s="445" t="s">
        <v>325</v>
      </c>
      <c r="F26" s="445" t="s">
        <v>70</v>
      </c>
      <c r="G26" s="445" t="s">
        <v>69</v>
      </c>
      <c r="H26" s="445" t="s">
        <v>62</v>
      </c>
      <c r="I26" s="445" t="s">
        <v>126</v>
      </c>
      <c r="J26" s="445" t="s">
        <v>354</v>
      </c>
      <c r="K26" s="445" t="s">
        <v>419</v>
      </c>
      <c r="L26" s="445" t="s">
        <v>14</v>
      </c>
      <c r="M26" s="445" t="s">
        <v>420</v>
      </c>
      <c r="N26" s="445" t="s">
        <v>421</v>
      </c>
    </row>
    <row r="27" spans="1:14" hidden="1" x14ac:dyDescent="0.3">
      <c r="A27" s="445" t="s">
        <v>373</v>
      </c>
      <c r="B27" s="445" t="s">
        <v>374</v>
      </c>
      <c r="C27" s="445" t="s">
        <v>323</v>
      </c>
      <c r="D27" s="445" t="s">
        <v>324</v>
      </c>
      <c r="E27" s="445" t="s">
        <v>325</v>
      </c>
      <c r="F27" s="445" t="s">
        <v>70</v>
      </c>
      <c r="G27" s="445" t="s">
        <v>69</v>
      </c>
      <c r="H27" s="445" t="s">
        <v>62</v>
      </c>
      <c r="I27" s="445" t="s">
        <v>422</v>
      </c>
      <c r="J27" s="445" t="s">
        <v>423</v>
      </c>
      <c r="K27" s="445" t="s">
        <v>424</v>
      </c>
      <c r="L27" s="445" t="s">
        <v>14</v>
      </c>
      <c r="M27" s="445" t="s">
        <v>425</v>
      </c>
      <c r="N27" s="445" t="s">
        <v>14</v>
      </c>
    </row>
    <row r="28" spans="1:14" hidden="1" x14ac:dyDescent="0.3">
      <c r="A28" s="445" t="s">
        <v>426</v>
      </c>
      <c r="B28" s="445" t="s">
        <v>427</v>
      </c>
      <c r="C28" s="445" t="s">
        <v>323</v>
      </c>
      <c r="D28" s="445" t="s">
        <v>324</v>
      </c>
      <c r="E28" s="445" t="s">
        <v>325</v>
      </c>
      <c r="F28" s="445" t="s">
        <v>70</v>
      </c>
      <c r="G28" s="445" t="s">
        <v>69</v>
      </c>
      <c r="H28" s="445" t="s">
        <v>62</v>
      </c>
      <c r="I28" s="445" t="s">
        <v>428</v>
      </c>
      <c r="J28" s="445" t="s">
        <v>429</v>
      </c>
      <c r="K28" s="445" t="s">
        <v>430</v>
      </c>
      <c r="L28" s="445" t="s">
        <v>14</v>
      </c>
      <c r="M28" s="445" t="s">
        <v>431</v>
      </c>
      <c r="N28" s="445" t="s">
        <v>14</v>
      </c>
    </row>
    <row r="29" spans="1:14" hidden="1" x14ac:dyDescent="0.3">
      <c r="A29" s="445" t="s">
        <v>426</v>
      </c>
      <c r="B29" s="445" t="s">
        <v>427</v>
      </c>
      <c r="C29" s="445" t="s">
        <v>323</v>
      </c>
      <c r="D29" s="445" t="s">
        <v>324</v>
      </c>
      <c r="E29" s="445" t="s">
        <v>325</v>
      </c>
      <c r="F29" s="445" t="s">
        <v>70</v>
      </c>
      <c r="G29" s="445" t="s">
        <v>69</v>
      </c>
      <c r="H29" s="445" t="s">
        <v>62</v>
      </c>
      <c r="I29" s="445" t="s">
        <v>428</v>
      </c>
      <c r="J29" s="445" t="s">
        <v>429</v>
      </c>
      <c r="K29" s="445" t="s">
        <v>432</v>
      </c>
      <c r="L29" s="445" t="s">
        <v>14</v>
      </c>
      <c r="M29" s="445" t="s">
        <v>431</v>
      </c>
      <c r="N29" s="445" t="s">
        <v>14</v>
      </c>
    </row>
    <row r="30" spans="1:14" hidden="1" x14ac:dyDescent="0.3">
      <c r="A30" s="445" t="s">
        <v>433</v>
      </c>
      <c r="B30" s="445" t="s">
        <v>434</v>
      </c>
      <c r="C30" s="445" t="s">
        <v>323</v>
      </c>
      <c r="D30" s="445" t="s">
        <v>324</v>
      </c>
      <c r="E30" s="445" t="s">
        <v>325</v>
      </c>
      <c r="F30" s="445" t="s">
        <v>70</v>
      </c>
      <c r="G30" s="445" t="s">
        <v>69</v>
      </c>
      <c r="H30" s="445" t="s">
        <v>62</v>
      </c>
      <c r="I30" s="445" t="s">
        <v>435</v>
      </c>
      <c r="J30" s="445" t="s">
        <v>436</v>
      </c>
      <c r="K30" s="445" t="s">
        <v>437</v>
      </c>
      <c r="L30" s="445" t="s">
        <v>14</v>
      </c>
      <c r="M30" s="445" t="s">
        <v>438</v>
      </c>
      <c r="N30" s="445" t="s">
        <v>439</v>
      </c>
    </row>
    <row r="31" spans="1:14" hidden="1" x14ac:dyDescent="0.3">
      <c r="A31" s="445" t="s">
        <v>399</v>
      </c>
      <c r="B31" s="445" t="s">
        <v>440</v>
      </c>
      <c r="C31" s="445" t="s">
        <v>323</v>
      </c>
      <c r="D31" s="445" t="s">
        <v>324</v>
      </c>
      <c r="E31" s="445" t="s">
        <v>325</v>
      </c>
      <c r="F31" s="445" t="s">
        <v>70</v>
      </c>
      <c r="G31" s="445" t="s">
        <v>69</v>
      </c>
      <c r="H31" s="445" t="s">
        <v>62</v>
      </c>
      <c r="I31" s="445" t="s">
        <v>441</v>
      </c>
      <c r="J31" s="445" t="s">
        <v>442</v>
      </c>
      <c r="K31" s="445" t="s">
        <v>443</v>
      </c>
      <c r="L31" s="445" t="s">
        <v>14</v>
      </c>
      <c r="M31" s="445" t="s">
        <v>444</v>
      </c>
      <c r="N31" s="445" t="s">
        <v>14</v>
      </c>
    </row>
    <row r="32" spans="1:14" hidden="1" x14ac:dyDescent="0.3">
      <c r="A32" s="445" t="s">
        <v>399</v>
      </c>
      <c r="B32" s="445" t="s">
        <v>400</v>
      </c>
      <c r="C32" s="445" t="s">
        <v>323</v>
      </c>
      <c r="D32" s="445" t="s">
        <v>324</v>
      </c>
      <c r="E32" s="445" t="s">
        <v>325</v>
      </c>
      <c r="F32" s="445" t="s">
        <v>70</v>
      </c>
      <c r="G32" s="445" t="s">
        <v>69</v>
      </c>
      <c r="H32" s="445" t="s">
        <v>62</v>
      </c>
      <c r="I32" s="445" t="s">
        <v>445</v>
      </c>
      <c r="J32" s="445" t="s">
        <v>446</v>
      </c>
      <c r="K32" s="445" t="s">
        <v>447</v>
      </c>
      <c r="L32" s="445" t="s">
        <v>14</v>
      </c>
      <c r="M32" s="445" t="s">
        <v>448</v>
      </c>
      <c r="N32" s="445" t="s">
        <v>14</v>
      </c>
    </row>
    <row r="33" spans="1:14" x14ac:dyDescent="0.3">
      <c r="A33" s="445" t="s">
        <v>352</v>
      </c>
      <c r="B33" s="445" t="s">
        <v>414</v>
      </c>
      <c r="C33" s="445" t="s">
        <v>323</v>
      </c>
      <c r="D33" s="445" t="s">
        <v>324</v>
      </c>
      <c r="E33" s="445" t="s">
        <v>325</v>
      </c>
      <c r="F33" s="445" t="s">
        <v>70</v>
      </c>
      <c r="G33" s="445" t="s">
        <v>69</v>
      </c>
      <c r="H33" s="445" t="s">
        <v>62</v>
      </c>
      <c r="I33" s="445" t="s">
        <v>129</v>
      </c>
      <c r="J33" s="445" t="s">
        <v>415</v>
      </c>
      <c r="K33" s="445" t="s">
        <v>449</v>
      </c>
      <c r="L33" s="445" t="s">
        <v>14</v>
      </c>
      <c r="M33" s="445" t="s">
        <v>450</v>
      </c>
      <c r="N33" s="445" t="s">
        <v>14</v>
      </c>
    </row>
    <row r="34" spans="1:14" x14ac:dyDescent="0.3">
      <c r="A34" s="445" t="s">
        <v>352</v>
      </c>
      <c r="B34" s="445" t="s">
        <v>414</v>
      </c>
      <c r="C34" s="445" t="s">
        <v>323</v>
      </c>
      <c r="D34" s="445" t="s">
        <v>324</v>
      </c>
      <c r="E34" s="445" t="s">
        <v>325</v>
      </c>
      <c r="F34" s="445" t="s">
        <v>70</v>
      </c>
      <c r="G34" s="445" t="s">
        <v>69</v>
      </c>
      <c r="H34" s="445" t="s">
        <v>62</v>
      </c>
      <c r="I34" s="445" t="s">
        <v>132</v>
      </c>
      <c r="J34" s="445" t="s">
        <v>415</v>
      </c>
      <c r="K34" s="445" t="s">
        <v>451</v>
      </c>
      <c r="L34" s="445" t="s">
        <v>14</v>
      </c>
      <c r="M34" s="445" t="s">
        <v>452</v>
      </c>
      <c r="N34" s="445" t="s">
        <v>14</v>
      </c>
    </row>
    <row r="35" spans="1:14" hidden="1" x14ac:dyDescent="0.3">
      <c r="A35" s="445" t="s">
        <v>453</v>
      </c>
      <c r="B35" s="445" t="s">
        <v>454</v>
      </c>
      <c r="C35" s="445" t="s">
        <v>323</v>
      </c>
      <c r="D35" s="445" t="s">
        <v>324</v>
      </c>
      <c r="E35" s="445" t="s">
        <v>325</v>
      </c>
      <c r="F35" s="445" t="s">
        <v>70</v>
      </c>
      <c r="G35" s="445" t="s">
        <v>69</v>
      </c>
      <c r="H35" s="445" t="s">
        <v>62</v>
      </c>
      <c r="I35" s="445" t="s">
        <v>455</v>
      </c>
      <c r="J35" s="445" t="s">
        <v>456</v>
      </c>
      <c r="K35" s="445" t="s">
        <v>457</v>
      </c>
      <c r="L35" s="445" t="s">
        <v>14</v>
      </c>
      <c r="M35" s="445" t="s">
        <v>458</v>
      </c>
      <c r="N35" s="445" t="s">
        <v>14</v>
      </c>
    </row>
    <row r="36" spans="1:14" hidden="1" x14ac:dyDescent="0.3">
      <c r="A36" s="445" t="s">
        <v>453</v>
      </c>
      <c r="B36" s="445" t="s">
        <v>454</v>
      </c>
      <c r="C36" s="445" t="s">
        <v>323</v>
      </c>
      <c r="D36" s="445" t="s">
        <v>324</v>
      </c>
      <c r="E36" s="445" t="s">
        <v>325</v>
      </c>
      <c r="F36" s="445" t="s">
        <v>70</v>
      </c>
      <c r="G36" s="445" t="s">
        <v>69</v>
      </c>
      <c r="H36" s="445" t="s">
        <v>62</v>
      </c>
      <c r="I36" s="445" t="s">
        <v>455</v>
      </c>
      <c r="J36" s="445" t="s">
        <v>456</v>
      </c>
      <c r="K36" s="445" t="s">
        <v>459</v>
      </c>
      <c r="L36" s="445" t="s">
        <v>14</v>
      </c>
      <c r="M36" s="445" t="s">
        <v>458</v>
      </c>
      <c r="N36" s="445" t="s">
        <v>14</v>
      </c>
    </row>
    <row r="37" spans="1:14" hidden="1" x14ac:dyDescent="0.3">
      <c r="A37" s="445" t="s">
        <v>399</v>
      </c>
      <c r="B37" s="445" t="s">
        <v>460</v>
      </c>
      <c r="C37" s="445" t="s">
        <v>323</v>
      </c>
      <c r="D37" s="445" t="s">
        <v>324</v>
      </c>
      <c r="E37" s="445" t="s">
        <v>325</v>
      </c>
      <c r="F37" s="445" t="s">
        <v>70</v>
      </c>
      <c r="G37" s="445" t="s">
        <v>69</v>
      </c>
      <c r="H37" s="445" t="s">
        <v>62</v>
      </c>
      <c r="I37" s="445" t="s">
        <v>461</v>
      </c>
      <c r="J37" s="445" t="s">
        <v>462</v>
      </c>
      <c r="K37" s="445" t="s">
        <v>463</v>
      </c>
      <c r="L37" s="445" t="s">
        <v>14</v>
      </c>
      <c r="M37" s="445" t="s">
        <v>464</v>
      </c>
      <c r="N37" s="445" t="s">
        <v>14</v>
      </c>
    </row>
    <row r="38" spans="1:14" x14ac:dyDescent="0.3">
      <c r="A38" s="445" t="s">
        <v>352</v>
      </c>
      <c r="B38" s="445" t="s">
        <v>414</v>
      </c>
      <c r="C38" s="445" t="s">
        <v>323</v>
      </c>
      <c r="D38" s="445" t="s">
        <v>324</v>
      </c>
      <c r="E38" s="445" t="s">
        <v>325</v>
      </c>
      <c r="F38" s="445" t="s">
        <v>70</v>
      </c>
      <c r="G38" s="445" t="s">
        <v>69</v>
      </c>
      <c r="H38" s="445" t="s">
        <v>62</v>
      </c>
      <c r="I38" s="445" t="s">
        <v>135</v>
      </c>
      <c r="J38" s="445" t="s">
        <v>415</v>
      </c>
      <c r="K38" s="445" t="s">
        <v>465</v>
      </c>
      <c r="L38" s="445" t="s">
        <v>14</v>
      </c>
      <c r="M38" s="445" t="s">
        <v>466</v>
      </c>
      <c r="N38" s="445" t="s">
        <v>14</v>
      </c>
    </row>
    <row r="39" spans="1:14" hidden="1" x14ac:dyDescent="0.3">
      <c r="A39" s="445" t="s">
        <v>453</v>
      </c>
      <c r="B39" s="445" t="s">
        <v>454</v>
      </c>
      <c r="C39" s="445" t="s">
        <v>323</v>
      </c>
      <c r="D39" s="445" t="s">
        <v>324</v>
      </c>
      <c r="E39" s="445" t="s">
        <v>325</v>
      </c>
      <c r="F39" s="445" t="s">
        <v>70</v>
      </c>
      <c r="G39" s="445" t="s">
        <v>69</v>
      </c>
      <c r="H39" s="445" t="s">
        <v>62</v>
      </c>
      <c r="I39" s="445" t="s">
        <v>467</v>
      </c>
      <c r="J39" s="445" t="s">
        <v>456</v>
      </c>
      <c r="K39" s="445" t="s">
        <v>468</v>
      </c>
      <c r="L39" s="445" t="s">
        <v>14</v>
      </c>
      <c r="M39" s="445" t="s">
        <v>469</v>
      </c>
      <c r="N39" s="445" t="s">
        <v>470</v>
      </c>
    </row>
    <row r="40" spans="1:14" hidden="1" x14ac:dyDescent="0.3">
      <c r="A40" s="445" t="s">
        <v>471</v>
      </c>
      <c r="B40" s="445" t="s">
        <v>472</v>
      </c>
      <c r="C40" s="445" t="s">
        <v>323</v>
      </c>
      <c r="D40" s="445" t="s">
        <v>324</v>
      </c>
      <c r="E40" s="445" t="s">
        <v>325</v>
      </c>
      <c r="F40" s="445" t="s">
        <v>70</v>
      </c>
      <c r="G40" s="445" t="s">
        <v>69</v>
      </c>
      <c r="H40" s="445" t="s">
        <v>62</v>
      </c>
      <c r="I40" s="445" t="s">
        <v>473</v>
      </c>
      <c r="J40" s="445" t="s">
        <v>474</v>
      </c>
      <c r="K40" s="445" t="s">
        <v>475</v>
      </c>
      <c r="L40" s="445" t="s">
        <v>14</v>
      </c>
      <c r="M40" s="445" t="s">
        <v>476</v>
      </c>
      <c r="N40" s="445" t="s">
        <v>14</v>
      </c>
    </row>
    <row r="41" spans="1:14" hidden="1" x14ac:dyDescent="0.3">
      <c r="A41" s="445" t="s">
        <v>399</v>
      </c>
      <c r="B41" s="445" t="s">
        <v>477</v>
      </c>
      <c r="C41" s="445" t="s">
        <v>323</v>
      </c>
      <c r="D41" s="445" t="s">
        <v>324</v>
      </c>
      <c r="E41" s="445" t="s">
        <v>325</v>
      </c>
      <c r="F41" s="445" t="s">
        <v>70</v>
      </c>
      <c r="G41" s="445" t="s">
        <v>69</v>
      </c>
      <c r="H41" s="445" t="s">
        <v>62</v>
      </c>
      <c r="I41" s="445" t="s">
        <v>478</v>
      </c>
      <c r="J41" s="445" t="s">
        <v>479</v>
      </c>
      <c r="K41" s="445" t="s">
        <v>480</v>
      </c>
      <c r="L41" s="445" t="s">
        <v>14</v>
      </c>
      <c r="M41" s="445" t="s">
        <v>481</v>
      </c>
      <c r="N41" s="445" t="s">
        <v>14</v>
      </c>
    </row>
    <row r="42" spans="1:14" hidden="1" x14ac:dyDescent="0.3">
      <c r="A42" s="445" t="s">
        <v>453</v>
      </c>
      <c r="B42" s="445" t="s">
        <v>482</v>
      </c>
      <c r="C42" s="445" t="s">
        <v>323</v>
      </c>
      <c r="D42" s="445" t="s">
        <v>324</v>
      </c>
      <c r="E42" s="445" t="s">
        <v>325</v>
      </c>
      <c r="F42" s="445" t="s">
        <v>70</v>
      </c>
      <c r="G42" s="445" t="s">
        <v>69</v>
      </c>
      <c r="H42" s="445" t="s">
        <v>62</v>
      </c>
      <c r="I42" s="445" t="s">
        <v>483</v>
      </c>
      <c r="J42" s="445" t="s">
        <v>484</v>
      </c>
      <c r="K42" s="445" t="s">
        <v>485</v>
      </c>
      <c r="L42" s="445" t="s">
        <v>14</v>
      </c>
      <c r="M42" s="445" t="s">
        <v>486</v>
      </c>
      <c r="N42" s="445" t="s">
        <v>14</v>
      </c>
    </row>
    <row r="43" spans="1:14" hidden="1" x14ac:dyDescent="0.3">
      <c r="A43" s="445" t="s">
        <v>337</v>
      </c>
      <c r="B43" s="445" t="s">
        <v>487</v>
      </c>
      <c r="C43" s="445" t="s">
        <v>323</v>
      </c>
      <c r="D43" s="445" t="s">
        <v>324</v>
      </c>
      <c r="E43" s="445" t="s">
        <v>325</v>
      </c>
      <c r="F43" s="445" t="s">
        <v>70</v>
      </c>
      <c r="G43" s="445" t="s">
        <v>69</v>
      </c>
      <c r="H43" s="445" t="s">
        <v>62</v>
      </c>
      <c r="I43" s="445" t="s">
        <v>488</v>
      </c>
      <c r="J43" s="445" t="s">
        <v>487</v>
      </c>
      <c r="K43" s="445" t="s">
        <v>489</v>
      </c>
      <c r="L43" s="445" t="s">
        <v>14</v>
      </c>
      <c r="M43" s="445" t="s">
        <v>490</v>
      </c>
      <c r="N43" s="445" t="s">
        <v>14</v>
      </c>
    </row>
    <row r="44" spans="1:14" hidden="1" x14ac:dyDescent="0.3">
      <c r="A44" s="445" t="s">
        <v>491</v>
      </c>
      <c r="B44" s="445" t="s">
        <v>492</v>
      </c>
      <c r="C44" s="445" t="s">
        <v>323</v>
      </c>
      <c r="D44" s="445" t="s">
        <v>324</v>
      </c>
      <c r="E44" s="445" t="s">
        <v>325</v>
      </c>
      <c r="F44" s="445" t="s">
        <v>70</v>
      </c>
      <c r="G44" s="445" t="s">
        <v>69</v>
      </c>
      <c r="H44" s="445" t="s">
        <v>62</v>
      </c>
      <c r="I44" s="445" t="s">
        <v>493</v>
      </c>
      <c r="J44" s="445" t="s">
        <v>494</v>
      </c>
      <c r="K44" s="445" t="s">
        <v>495</v>
      </c>
      <c r="L44" s="445" t="s">
        <v>14</v>
      </c>
      <c r="M44" s="445" t="s">
        <v>496</v>
      </c>
      <c r="N44" s="445" t="s">
        <v>14</v>
      </c>
    </row>
    <row r="45" spans="1:14" hidden="1" x14ac:dyDescent="0.3">
      <c r="A45" s="445" t="s">
        <v>426</v>
      </c>
      <c r="B45" s="445" t="s">
        <v>497</v>
      </c>
      <c r="C45" s="445" t="s">
        <v>323</v>
      </c>
      <c r="D45" s="445" t="s">
        <v>324</v>
      </c>
      <c r="E45" s="445" t="s">
        <v>325</v>
      </c>
      <c r="F45" s="445" t="s">
        <v>70</v>
      </c>
      <c r="G45" s="445" t="s">
        <v>69</v>
      </c>
      <c r="H45" s="445" t="s">
        <v>62</v>
      </c>
      <c r="I45" s="445" t="s">
        <v>498</v>
      </c>
      <c r="J45" s="445" t="s">
        <v>499</v>
      </c>
      <c r="K45" s="445" t="s">
        <v>500</v>
      </c>
      <c r="L45" s="445" t="s">
        <v>14</v>
      </c>
      <c r="M45" s="445" t="s">
        <v>501</v>
      </c>
      <c r="N45" s="445" t="s">
        <v>14</v>
      </c>
    </row>
    <row r="46" spans="1:14" hidden="1" x14ac:dyDescent="0.3">
      <c r="A46" s="445" t="s">
        <v>399</v>
      </c>
      <c r="B46" s="445" t="s">
        <v>477</v>
      </c>
      <c r="C46" s="445" t="s">
        <v>323</v>
      </c>
      <c r="D46" s="445" t="s">
        <v>324</v>
      </c>
      <c r="E46" s="445" t="s">
        <v>325</v>
      </c>
      <c r="F46" s="445" t="s">
        <v>70</v>
      </c>
      <c r="G46" s="445" t="s">
        <v>69</v>
      </c>
      <c r="H46" s="445" t="s">
        <v>62</v>
      </c>
      <c r="I46" s="445" t="s">
        <v>478</v>
      </c>
      <c r="J46" s="445" t="s">
        <v>479</v>
      </c>
      <c r="K46" s="445" t="s">
        <v>502</v>
      </c>
      <c r="L46" s="445" t="s">
        <v>14</v>
      </c>
      <c r="M46" s="445" t="s">
        <v>503</v>
      </c>
      <c r="N46" s="445" t="s">
        <v>14</v>
      </c>
    </row>
    <row r="47" spans="1:14" hidden="1" x14ac:dyDescent="0.3">
      <c r="A47" s="445" t="s">
        <v>491</v>
      </c>
      <c r="B47" s="445" t="s">
        <v>492</v>
      </c>
      <c r="C47" s="445" t="s">
        <v>323</v>
      </c>
      <c r="D47" s="445" t="s">
        <v>324</v>
      </c>
      <c r="E47" s="445" t="s">
        <v>325</v>
      </c>
      <c r="F47" s="445" t="s">
        <v>70</v>
      </c>
      <c r="G47" s="445" t="s">
        <v>69</v>
      </c>
      <c r="H47" s="445" t="s">
        <v>62</v>
      </c>
      <c r="I47" s="445" t="s">
        <v>504</v>
      </c>
      <c r="J47" s="445" t="s">
        <v>494</v>
      </c>
      <c r="K47" s="445" t="s">
        <v>505</v>
      </c>
      <c r="L47" s="445" t="s">
        <v>14</v>
      </c>
      <c r="M47" s="445" t="s">
        <v>506</v>
      </c>
      <c r="N47" s="445" t="s">
        <v>14</v>
      </c>
    </row>
    <row r="48" spans="1:14" hidden="1" x14ac:dyDescent="0.3">
      <c r="A48" s="445" t="s">
        <v>373</v>
      </c>
      <c r="B48" s="445" t="s">
        <v>374</v>
      </c>
      <c r="C48" s="445" t="s">
        <v>323</v>
      </c>
      <c r="D48" s="445" t="s">
        <v>324</v>
      </c>
      <c r="E48" s="445" t="s">
        <v>325</v>
      </c>
      <c r="F48" s="445" t="s">
        <v>70</v>
      </c>
      <c r="G48" s="445" t="s">
        <v>69</v>
      </c>
      <c r="H48" s="445" t="s">
        <v>62</v>
      </c>
      <c r="I48" s="445" t="s">
        <v>375</v>
      </c>
      <c r="J48" s="445" t="s">
        <v>376</v>
      </c>
      <c r="K48" s="445" t="s">
        <v>377</v>
      </c>
      <c r="L48" s="445" t="s">
        <v>14</v>
      </c>
      <c r="M48" s="445" t="s">
        <v>378</v>
      </c>
      <c r="N48" s="445" t="s">
        <v>14</v>
      </c>
    </row>
    <row r="49" spans="1:14" hidden="1" x14ac:dyDescent="0.3">
      <c r="A49" s="445" t="s">
        <v>337</v>
      </c>
      <c r="B49" s="445" t="s">
        <v>507</v>
      </c>
      <c r="C49" s="445" t="s">
        <v>323</v>
      </c>
      <c r="D49" s="445" t="s">
        <v>324</v>
      </c>
      <c r="E49" s="445" t="s">
        <v>325</v>
      </c>
      <c r="F49" s="445" t="s">
        <v>508</v>
      </c>
      <c r="G49" s="445" t="s">
        <v>69</v>
      </c>
      <c r="H49" s="445" t="s">
        <v>61</v>
      </c>
      <c r="I49" s="445" t="s">
        <v>509</v>
      </c>
      <c r="J49" s="445" t="s">
        <v>507</v>
      </c>
      <c r="K49" s="445" t="s">
        <v>510</v>
      </c>
      <c r="L49" s="445" t="s">
        <v>14</v>
      </c>
      <c r="M49" s="445" t="s">
        <v>511</v>
      </c>
      <c r="N49" s="445" t="s">
        <v>14</v>
      </c>
    </row>
    <row r="50" spans="1:14" hidden="1" x14ac:dyDescent="0.3">
      <c r="A50" s="445" t="s">
        <v>363</v>
      </c>
      <c r="B50" s="445" t="s">
        <v>364</v>
      </c>
      <c r="C50" s="445" t="s">
        <v>323</v>
      </c>
      <c r="D50" s="445" t="s">
        <v>324</v>
      </c>
      <c r="E50" s="445" t="s">
        <v>325</v>
      </c>
      <c r="F50" s="445" t="s">
        <v>508</v>
      </c>
      <c r="G50" s="445" t="s">
        <v>69</v>
      </c>
      <c r="H50" s="445" t="s">
        <v>61</v>
      </c>
      <c r="I50" s="445" t="s">
        <v>512</v>
      </c>
      <c r="J50" s="445" t="s">
        <v>366</v>
      </c>
      <c r="K50" s="445" t="s">
        <v>513</v>
      </c>
      <c r="L50" s="445" t="s">
        <v>14</v>
      </c>
      <c r="M50" s="445" t="s">
        <v>514</v>
      </c>
      <c r="N50" s="445" t="s">
        <v>14</v>
      </c>
    </row>
    <row r="51" spans="1:14" hidden="1" x14ac:dyDescent="0.3">
      <c r="A51" s="445" t="s">
        <v>346</v>
      </c>
      <c r="B51" s="445" t="s">
        <v>515</v>
      </c>
      <c r="C51" s="445" t="s">
        <v>323</v>
      </c>
      <c r="D51" s="445" t="s">
        <v>324</v>
      </c>
      <c r="E51" s="445" t="s">
        <v>325</v>
      </c>
      <c r="F51" s="445" t="s">
        <v>508</v>
      </c>
      <c r="G51" s="445" t="s">
        <v>69</v>
      </c>
      <c r="H51" s="445" t="s">
        <v>61</v>
      </c>
      <c r="I51" s="445" t="s">
        <v>516</v>
      </c>
      <c r="J51" s="445" t="s">
        <v>517</v>
      </c>
      <c r="K51" s="445" t="s">
        <v>518</v>
      </c>
      <c r="L51" s="445" t="s">
        <v>14</v>
      </c>
      <c r="M51" s="445" t="s">
        <v>519</v>
      </c>
      <c r="N51" s="445" t="s">
        <v>14</v>
      </c>
    </row>
    <row r="52" spans="1:14" hidden="1" x14ac:dyDescent="0.3">
      <c r="A52" s="445" t="s">
        <v>346</v>
      </c>
      <c r="B52" s="445" t="s">
        <v>515</v>
      </c>
      <c r="C52" s="445" t="s">
        <v>323</v>
      </c>
      <c r="D52" s="445" t="s">
        <v>324</v>
      </c>
      <c r="E52" s="445" t="s">
        <v>325</v>
      </c>
      <c r="F52" s="445" t="s">
        <v>508</v>
      </c>
      <c r="G52" s="445" t="s">
        <v>69</v>
      </c>
      <c r="H52" s="445" t="s">
        <v>61</v>
      </c>
      <c r="I52" s="445" t="s">
        <v>520</v>
      </c>
      <c r="J52" s="445" t="s">
        <v>517</v>
      </c>
      <c r="K52" s="445" t="s">
        <v>521</v>
      </c>
      <c r="L52" s="445" t="s">
        <v>14</v>
      </c>
      <c r="M52" s="445" t="s">
        <v>522</v>
      </c>
      <c r="N52" s="445" t="s">
        <v>14</v>
      </c>
    </row>
    <row r="53" spans="1:14" hidden="1" x14ac:dyDescent="0.3">
      <c r="A53" s="445" t="s">
        <v>357</v>
      </c>
      <c r="B53" s="445" t="s">
        <v>358</v>
      </c>
      <c r="C53" s="445" t="s">
        <v>323</v>
      </c>
      <c r="D53" s="445" t="s">
        <v>324</v>
      </c>
      <c r="E53" s="445" t="s">
        <v>325</v>
      </c>
      <c r="F53" s="445" t="s">
        <v>508</v>
      </c>
      <c r="G53" s="445" t="s">
        <v>69</v>
      </c>
      <c r="H53" s="445" t="s">
        <v>61</v>
      </c>
      <c r="I53" s="445" t="s">
        <v>359</v>
      </c>
      <c r="J53" s="445" t="s">
        <v>360</v>
      </c>
      <c r="K53" s="445" t="s">
        <v>523</v>
      </c>
      <c r="L53" s="445" t="s">
        <v>14</v>
      </c>
      <c r="M53" s="445" t="s">
        <v>362</v>
      </c>
      <c r="N53" s="445" t="s">
        <v>14</v>
      </c>
    </row>
    <row r="54" spans="1:14" hidden="1" x14ac:dyDescent="0.3">
      <c r="A54" s="445" t="s">
        <v>471</v>
      </c>
      <c r="B54" s="445" t="s">
        <v>472</v>
      </c>
      <c r="C54" s="445" t="s">
        <v>323</v>
      </c>
      <c r="D54" s="445" t="s">
        <v>324</v>
      </c>
      <c r="E54" s="445" t="s">
        <v>325</v>
      </c>
      <c r="F54" s="445" t="s">
        <v>508</v>
      </c>
      <c r="G54" s="445" t="s">
        <v>69</v>
      </c>
      <c r="H54" s="445" t="s">
        <v>61</v>
      </c>
      <c r="I54" s="445" t="s">
        <v>524</v>
      </c>
      <c r="J54" s="445" t="s">
        <v>474</v>
      </c>
      <c r="K54" s="445" t="s">
        <v>525</v>
      </c>
      <c r="L54" s="445" t="s">
        <v>14</v>
      </c>
      <c r="M54" s="445" t="s">
        <v>526</v>
      </c>
      <c r="N54" s="445" t="s">
        <v>14</v>
      </c>
    </row>
    <row r="55" spans="1:14" x14ac:dyDescent="0.3">
      <c r="A55" s="445" t="s">
        <v>352</v>
      </c>
      <c r="B55" s="445" t="s">
        <v>414</v>
      </c>
      <c r="C55" s="445" t="s">
        <v>323</v>
      </c>
      <c r="D55" s="445" t="s">
        <v>324</v>
      </c>
      <c r="E55" s="445" t="s">
        <v>325</v>
      </c>
      <c r="F55" s="445" t="s">
        <v>508</v>
      </c>
      <c r="G55" s="445" t="s">
        <v>69</v>
      </c>
      <c r="H55" s="445" t="s">
        <v>61</v>
      </c>
      <c r="I55" s="445" t="s">
        <v>143</v>
      </c>
      <c r="J55" s="445" t="s">
        <v>415</v>
      </c>
      <c r="K55" s="445" t="s">
        <v>527</v>
      </c>
      <c r="L55" s="445" t="s">
        <v>14</v>
      </c>
      <c r="M55" s="445" t="s">
        <v>528</v>
      </c>
      <c r="N55" s="445" t="s">
        <v>14</v>
      </c>
    </row>
    <row r="56" spans="1:14" x14ac:dyDescent="0.3">
      <c r="A56" s="445" t="s">
        <v>352</v>
      </c>
      <c r="B56" s="445" t="s">
        <v>414</v>
      </c>
      <c r="C56" s="445" t="s">
        <v>323</v>
      </c>
      <c r="D56" s="445" t="s">
        <v>324</v>
      </c>
      <c r="E56" s="445" t="s">
        <v>325</v>
      </c>
      <c r="F56" s="445" t="s">
        <v>508</v>
      </c>
      <c r="G56" s="445" t="s">
        <v>69</v>
      </c>
      <c r="H56" s="445" t="s">
        <v>61</v>
      </c>
      <c r="I56" s="445" t="s">
        <v>132</v>
      </c>
      <c r="J56" s="445" t="s">
        <v>415</v>
      </c>
      <c r="K56" s="445" t="s">
        <v>529</v>
      </c>
      <c r="L56" s="445" t="s">
        <v>14</v>
      </c>
      <c r="M56" s="445" t="s">
        <v>452</v>
      </c>
      <c r="N56" s="445" t="s">
        <v>14</v>
      </c>
    </row>
    <row r="57" spans="1:14" hidden="1" x14ac:dyDescent="0.3">
      <c r="A57" s="445" t="s">
        <v>385</v>
      </c>
      <c r="B57" s="445" t="s">
        <v>386</v>
      </c>
      <c r="C57" s="445" t="s">
        <v>323</v>
      </c>
      <c r="D57" s="445" t="s">
        <v>324</v>
      </c>
      <c r="E57" s="445" t="s">
        <v>325</v>
      </c>
      <c r="F57" s="445" t="s">
        <v>508</v>
      </c>
      <c r="G57" s="445" t="s">
        <v>69</v>
      </c>
      <c r="H57" s="445" t="s">
        <v>62</v>
      </c>
      <c r="I57" s="445" t="s">
        <v>530</v>
      </c>
      <c r="J57" s="445" t="s">
        <v>388</v>
      </c>
      <c r="K57" s="445" t="s">
        <v>531</v>
      </c>
      <c r="L57" s="445" t="s">
        <v>14</v>
      </c>
      <c r="M57" s="445" t="s">
        <v>532</v>
      </c>
      <c r="N57" s="445" t="s">
        <v>14</v>
      </c>
    </row>
    <row r="58" spans="1:14" x14ac:dyDescent="0.3">
      <c r="A58" s="445" t="s">
        <v>352</v>
      </c>
      <c r="B58" s="445" t="s">
        <v>414</v>
      </c>
      <c r="C58" s="445" t="s">
        <v>323</v>
      </c>
      <c r="D58" s="445" t="s">
        <v>324</v>
      </c>
      <c r="E58" s="445" t="s">
        <v>325</v>
      </c>
      <c r="F58" s="445" t="s">
        <v>508</v>
      </c>
      <c r="G58" s="445" t="s">
        <v>69</v>
      </c>
      <c r="H58" s="445" t="s">
        <v>62</v>
      </c>
      <c r="I58" s="445" t="s">
        <v>157</v>
      </c>
      <c r="J58" s="445" t="s">
        <v>533</v>
      </c>
      <c r="K58" s="445" t="s">
        <v>534</v>
      </c>
      <c r="L58" s="445" t="s">
        <v>14</v>
      </c>
      <c r="M58" s="445" t="s">
        <v>535</v>
      </c>
      <c r="N58" s="445" t="s">
        <v>14</v>
      </c>
    </row>
    <row r="59" spans="1:14" hidden="1" x14ac:dyDescent="0.3">
      <c r="A59" s="445" t="s">
        <v>379</v>
      </c>
      <c r="B59" s="445" t="s">
        <v>380</v>
      </c>
      <c r="C59" s="445" t="s">
        <v>323</v>
      </c>
      <c r="D59" s="445" t="s">
        <v>324</v>
      </c>
      <c r="E59" s="445" t="s">
        <v>325</v>
      </c>
      <c r="F59" s="445" t="s">
        <v>508</v>
      </c>
      <c r="G59" s="445" t="s">
        <v>69</v>
      </c>
      <c r="H59" s="445" t="s">
        <v>62</v>
      </c>
      <c r="I59" s="445" t="s">
        <v>536</v>
      </c>
      <c r="J59" s="445" t="s">
        <v>382</v>
      </c>
      <c r="K59" s="445" t="s">
        <v>537</v>
      </c>
      <c r="L59" s="445" t="s">
        <v>14</v>
      </c>
      <c r="M59" s="445" t="s">
        <v>538</v>
      </c>
      <c r="N59" s="445" t="s">
        <v>14</v>
      </c>
    </row>
    <row r="60" spans="1:14" hidden="1" x14ac:dyDescent="0.3">
      <c r="A60" s="445" t="s">
        <v>379</v>
      </c>
      <c r="B60" s="445" t="s">
        <v>380</v>
      </c>
      <c r="C60" s="445" t="s">
        <v>323</v>
      </c>
      <c r="D60" s="445" t="s">
        <v>324</v>
      </c>
      <c r="E60" s="445" t="s">
        <v>325</v>
      </c>
      <c r="F60" s="445" t="s">
        <v>508</v>
      </c>
      <c r="G60" s="445" t="s">
        <v>69</v>
      </c>
      <c r="H60" s="445" t="s">
        <v>62</v>
      </c>
      <c r="I60" s="445" t="s">
        <v>536</v>
      </c>
      <c r="J60" s="445" t="s">
        <v>382</v>
      </c>
      <c r="K60" s="445" t="s">
        <v>539</v>
      </c>
      <c r="L60" s="445" t="s">
        <v>14</v>
      </c>
      <c r="M60" s="445" t="s">
        <v>538</v>
      </c>
      <c r="N60" s="445" t="s">
        <v>14</v>
      </c>
    </row>
    <row r="61" spans="1:14" hidden="1" x14ac:dyDescent="0.3">
      <c r="A61" s="445" t="s">
        <v>346</v>
      </c>
      <c r="B61" s="445" t="s">
        <v>515</v>
      </c>
      <c r="C61" s="445" t="s">
        <v>323</v>
      </c>
      <c r="D61" s="445" t="s">
        <v>324</v>
      </c>
      <c r="E61" s="445" t="s">
        <v>325</v>
      </c>
      <c r="F61" s="445" t="s">
        <v>508</v>
      </c>
      <c r="G61" s="445" t="s">
        <v>69</v>
      </c>
      <c r="H61" s="445" t="s">
        <v>62</v>
      </c>
      <c r="I61" s="445" t="s">
        <v>516</v>
      </c>
      <c r="J61" s="445" t="s">
        <v>517</v>
      </c>
      <c r="K61" s="445" t="s">
        <v>518</v>
      </c>
      <c r="L61" s="445" t="s">
        <v>14</v>
      </c>
      <c r="M61" s="445" t="s">
        <v>519</v>
      </c>
      <c r="N61" s="445" t="s">
        <v>14</v>
      </c>
    </row>
    <row r="62" spans="1:14" hidden="1" x14ac:dyDescent="0.3">
      <c r="A62" s="445" t="s">
        <v>399</v>
      </c>
      <c r="B62" s="445" t="s">
        <v>400</v>
      </c>
      <c r="C62" s="445" t="s">
        <v>323</v>
      </c>
      <c r="D62" s="445" t="s">
        <v>324</v>
      </c>
      <c r="E62" s="445" t="s">
        <v>325</v>
      </c>
      <c r="F62" s="445" t="s">
        <v>508</v>
      </c>
      <c r="G62" s="445" t="s">
        <v>69</v>
      </c>
      <c r="H62" s="445" t="s">
        <v>62</v>
      </c>
      <c r="I62" s="445" t="s">
        <v>401</v>
      </c>
      <c r="J62" s="445" t="s">
        <v>402</v>
      </c>
      <c r="K62" s="445" t="s">
        <v>540</v>
      </c>
      <c r="L62" s="445" t="s">
        <v>14</v>
      </c>
      <c r="M62" s="445" t="s">
        <v>404</v>
      </c>
      <c r="N62" s="445" t="s">
        <v>14</v>
      </c>
    </row>
    <row r="63" spans="1:14" hidden="1" x14ac:dyDescent="0.3">
      <c r="A63" s="445" t="s">
        <v>399</v>
      </c>
      <c r="B63" s="445" t="s">
        <v>400</v>
      </c>
      <c r="C63" s="445" t="s">
        <v>323</v>
      </c>
      <c r="D63" s="445" t="s">
        <v>324</v>
      </c>
      <c r="E63" s="445" t="s">
        <v>325</v>
      </c>
      <c r="F63" s="445" t="s">
        <v>508</v>
      </c>
      <c r="G63" s="445" t="s">
        <v>69</v>
      </c>
      <c r="H63" s="445" t="s">
        <v>62</v>
      </c>
      <c r="I63" s="445" t="s">
        <v>401</v>
      </c>
      <c r="J63" s="445" t="s">
        <v>402</v>
      </c>
      <c r="K63" s="445" t="s">
        <v>541</v>
      </c>
      <c r="L63" s="445" t="s">
        <v>14</v>
      </c>
      <c r="M63" s="445" t="s">
        <v>404</v>
      </c>
      <c r="N63" s="445" t="s">
        <v>14</v>
      </c>
    </row>
    <row r="64" spans="1:14" hidden="1" x14ac:dyDescent="0.3">
      <c r="A64" s="445" t="s">
        <v>373</v>
      </c>
      <c r="B64" s="445" t="s">
        <v>374</v>
      </c>
      <c r="C64" s="445" t="s">
        <v>323</v>
      </c>
      <c r="D64" s="445" t="s">
        <v>324</v>
      </c>
      <c r="E64" s="445" t="s">
        <v>325</v>
      </c>
      <c r="F64" s="445" t="s">
        <v>508</v>
      </c>
      <c r="G64" s="445" t="s">
        <v>69</v>
      </c>
      <c r="H64" s="445" t="s">
        <v>62</v>
      </c>
      <c r="I64" s="445" t="s">
        <v>410</v>
      </c>
      <c r="J64" s="445" t="s">
        <v>411</v>
      </c>
      <c r="K64" s="445" t="s">
        <v>542</v>
      </c>
      <c r="L64" s="445" t="s">
        <v>14</v>
      </c>
      <c r="M64" s="445" t="s">
        <v>413</v>
      </c>
      <c r="N64" s="445" t="s">
        <v>14</v>
      </c>
    </row>
    <row r="65" spans="1:14" hidden="1" x14ac:dyDescent="0.3">
      <c r="A65" s="445" t="s">
        <v>373</v>
      </c>
      <c r="B65" s="445" t="s">
        <v>374</v>
      </c>
      <c r="C65" s="445" t="s">
        <v>323</v>
      </c>
      <c r="D65" s="445" t="s">
        <v>324</v>
      </c>
      <c r="E65" s="445" t="s">
        <v>325</v>
      </c>
      <c r="F65" s="445" t="s">
        <v>508</v>
      </c>
      <c r="G65" s="445" t="s">
        <v>69</v>
      </c>
      <c r="H65" s="445" t="s">
        <v>62</v>
      </c>
      <c r="I65" s="445" t="s">
        <v>410</v>
      </c>
      <c r="J65" s="445" t="s">
        <v>411</v>
      </c>
      <c r="K65" s="445" t="s">
        <v>543</v>
      </c>
      <c r="L65" s="445" t="s">
        <v>14</v>
      </c>
      <c r="M65" s="445" t="s">
        <v>413</v>
      </c>
      <c r="N65" s="445" t="s">
        <v>14</v>
      </c>
    </row>
    <row r="66" spans="1:14" hidden="1" x14ac:dyDescent="0.3">
      <c r="A66" s="445" t="s">
        <v>373</v>
      </c>
      <c r="B66" s="445" t="s">
        <v>374</v>
      </c>
      <c r="C66" s="445" t="s">
        <v>323</v>
      </c>
      <c r="D66" s="445" t="s">
        <v>324</v>
      </c>
      <c r="E66" s="445" t="s">
        <v>325</v>
      </c>
      <c r="F66" s="445" t="s">
        <v>508</v>
      </c>
      <c r="G66" s="445" t="s">
        <v>69</v>
      </c>
      <c r="H66" s="445" t="s">
        <v>62</v>
      </c>
      <c r="I66" s="445" t="s">
        <v>410</v>
      </c>
      <c r="J66" s="445" t="s">
        <v>411</v>
      </c>
      <c r="K66" s="445" t="s">
        <v>544</v>
      </c>
      <c r="L66" s="445" t="s">
        <v>14</v>
      </c>
      <c r="M66" s="445" t="s">
        <v>413</v>
      </c>
      <c r="N66" s="445" t="s">
        <v>14</v>
      </c>
    </row>
    <row r="67" spans="1:14" hidden="1" x14ac:dyDescent="0.3">
      <c r="A67" s="445" t="s">
        <v>426</v>
      </c>
      <c r="B67" s="445" t="s">
        <v>497</v>
      </c>
      <c r="C67" s="445" t="s">
        <v>323</v>
      </c>
      <c r="D67" s="445" t="s">
        <v>324</v>
      </c>
      <c r="E67" s="445" t="s">
        <v>325</v>
      </c>
      <c r="F67" s="445" t="s">
        <v>508</v>
      </c>
      <c r="G67" s="445" t="s">
        <v>69</v>
      </c>
      <c r="H67" s="445" t="s">
        <v>62</v>
      </c>
      <c r="I67" s="445" t="s">
        <v>545</v>
      </c>
      <c r="J67" s="445" t="s">
        <v>499</v>
      </c>
      <c r="K67" s="445" t="s">
        <v>546</v>
      </c>
      <c r="L67" s="445" t="s">
        <v>14</v>
      </c>
      <c r="M67" s="445" t="s">
        <v>547</v>
      </c>
      <c r="N67" s="445" t="s">
        <v>14</v>
      </c>
    </row>
    <row r="68" spans="1:14" x14ac:dyDescent="0.3">
      <c r="A68" s="445" t="s">
        <v>352</v>
      </c>
      <c r="B68" s="445" t="s">
        <v>353</v>
      </c>
      <c r="C68" s="445" t="s">
        <v>323</v>
      </c>
      <c r="D68" s="445" t="s">
        <v>324</v>
      </c>
      <c r="E68" s="445" t="s">
        <v>325</v>
      </c>
      <c r="F68" s="445" t="s">
        <v>508</v>
      </c>
      <c r="G68" s="445" t="s">
        <v>69</v>
      </c>
      <c r="H68" s="445" t="s">
        <v>62</v>
      </c>
      <c r="I68" s="445" t="s">
        <v>119</v>
      </c>
      <c r="J68" s="445" t="s">
        <v>354</v>
      </c>
      <c r="K68" s="445" t="s">
        <v>548</v>
      </c>
      <c r="L68" s="445" t="s">
        <v>14</v>
      </c>
      <c r="M68" s="445" t="s">
        <v>356</v>
      </c>
      <c r="N68" s="445" t="s">
        <v>14</v>
      </c>
    </row>
    <row r="69" spans="1:14" hidden="1" x14ac:dyDescent="0.3">
      <c r="A69" s="445" t="s">
        <v>426</v>
      </c>
      <c r="B69" s="445" t="s">
        <v>497</v>
      </c>
      <c r="C69" s="445" t="s">
        <v>323</v>
      </c>
      <c r="D69" s="445" t="s">
        <v>324</v>
      </c>
      <c r="E69" s="445" t="s">
        <v>325</v>
      </c>
      <c r="F69" s="445" t="s">
        <v>508</v>
      </c>
      <c r="G69" s="445" t="s">
        <v>69</v>
      </c>
      <c r="H69" s="445" t="s">
        <v>62</v>
      </c>
      <c r="I69" s="445" t="s">
        <v>549</v>
      </c>
      <c r="J69" s="445" t="s">
        <v>499</v>
      </c>
      <c r="K69" s="445" t="s">
        <v>550</v>
      </c>
      <c r="L69" s="445" t="s">
        <v>14</v>
      </c>
      <c r="M69" s="445" t="s">
        <v>551</v>
      </c>
      <c r="N69" s="445" t="s">
        <v>14</v>
      </c>
    </row>
    <row r="70" spans="1:14" hidden="1" x14ac:dyDescent="0.3">
      <c r="A70" s="445" t="s">
        <v>426</v>
      </c>
      <c r="B70" s="445" t="s">
        <v>497</v>
      </c>
      <c r="C70" s="445" t="s">
        <v>323</v>
      </c>
      <c r="D70" s="445" t="s">
        <v>324</v>
      </c>
      <c r="E70" s="445" t="s">
        <v>325</v>
      </c>
      <c r="F70" s="445" t="s">
        <v>508</v>
      </c>
      <c r="G70" s="445" t="s">
        <v>69</v>
      </c>
      <c r="H70" s="445" t="s">
        <v>62</v>
      </c>
      <c r="I70" s="445" t="s">
        <v>549</v>
      </c>
      <c r="J70" s="445" t="s">
        <v>499</v>
      </c>
      <c r="K70" s="445" t="s">
        <v>550</v>
      </c>
      <c r="L70" s="445" t="s">
        <v>14</v>
      </c>
      <c r="M70" s="445" t="s">
        <v>551</v>
      </c>
      <c r="N70" s="445" t="s">
        <v>14</v>
      </c>
    </row>
    <row r="71" spans="1:14" hidden="1" x14ac:dyDescent="0.3">
      <c r="A71" s="445" t="s">
        <v>433</v>
      </c>
      <c r="B71" s="445" t="s">
        <v>552</v>
      </c>
      <c r="C71" s="445" t="s">
        <v>323</v>
      </c>
      <c r="D71" s="445" t="s">
        <v>324</v>
      </c>
      <c r="E71" s="445" t="s">
        <v>325</v>
      </c>
      <c r="F71" s="445" t="s">
        <v>508</v>
      </c>
      <c r="G71" s="445" t="s">
        <v>69</v>
      </c>
      <c r="H71" s="445" t="s">
        <v>62</v>
      </c>
      <c r="I71" s="445" t="s">
        <v>553</v>
      </c>
      <c r="J71" s="445" t="s">
        <v>554</v>
      </c>
      <c r="K71" s="445" t="s">
        <v>555</v>
      </c>
      <c r="L71" s="445" t="s">
        <v>14</v>
      </c>
      <c r="M71" s="445" t="s">
        <v>556</v>
      </c>
      <c r="N71" s="445" t="s">
        <v>14</v>
      </c>
    </row>
    <row r="72" spans="1:14" hidden="1" x14ac:dyDescent="0.3">
      <c r="A72" s="445" t="s">
        <v>491</v>
      </c>
      <c r="B72" s="445" t="s">
        <v>557</v>
      </c>
      <c r="C72" s="445" t="s">
        <v>323</v>
      </c>
      <c r="D72" s="445" t="s">
        <v>324</v>
      </c>
      <c r="E72" s="445" t="s">
        <v>325</v>
      </c>
      <c r="F72" s="445" t="s">
        <v>508</v>
      </c>
      <c r="G72" s="445" t="s">
        <v>69</v>
      </c>
      <c r="H72" s="445" t="s">
        <v>62</v>
      </c>
      <c r="I72" s="445" t="s">
        <v>558</v>
      </c>
      <c r="J72" s="445" t="s">
        <v>559</v>
      </c>
      <c r="K72" s="445" t="s">
        <v>560</v>
      </c>
      <c r="L72" s="445" t="s">
        <v>14</v>
      </c>
      <c r="M72" s="445" t="s">
        <v>561</v>
      </c>
      <c r="N72" s="445" t="s">
        <v>14</v>
      </c>
    </row>
    <row r="73" spans="1:14" x14ac:dyDescent="0.3">
      <c r="A73" s="445" t="s">
        <v>352</v>
      </c>
      <c r="B73" s="445" t="s">
        <v>414</v>
      </c>
      <c r="C73" s="445" t="s">
        <v>323</v>
      </c>
      <c r="D73" s="445" t="s">
        <v>324</v>
      </c>
      <c r="E73" s="445" t="s">
        <v>325</v>
      </c>
      <c r="F73" s="445" t="s">
        <v>508</v>
      </c>
      <c r="G73" s="445" t="s">
        <v>69</v>
      </c>
      <c r="H73" s="445" t="s">
        <v>62</v>
      </c>
      <c r="I73" s="445" t="s">
        <v>132</v>
      </c>
      <c r="J73" s="445" t="s">
        <v>415</v>
      </c>
      <c r="K73" s="445" t="s">
        <v>562</v>
      </c>
      <c r="L73" s="445" t="s">
        <v>14</v>
      </c>
      <c r="M73" s="445" t="s">
        <v>452</v>
      </c>
      <c r="N73" s="445" t="s">
        <v>14</v>
      </c>
    </row>
    <row r="74" spans="1:14" hidden="1" x14ac:dyDescent="0.3">
      <c r="A74" s="445" t="s">
        <v>453</v>
      </c>
      <c r="B74" s="445" t="s">
        <v>454</v>
      </c>
      <c r="C74" s="445" t="s">
        <v>323</v>
      </c>
      <c r="D74" s="445" t="s">
        <v>324</v>
      </c>
      <c r="E74" s="445" t="s">
        <v>325</v>
      </c>
      <c r="F74" s="445" t="s">
        <v>508</v>
      </c>
      <c r="G74" s="445" t="s">
        <v>69</v>
      </c>
      <c r="H74" s="445" t="s">
        <v>62</v>
      </c>
      <c r="I74" s="445" t="s">
        <v>455</v>
      </c>
      <c r="J74" s="445" t="s">
        <v>456</v>
      </c>
      <c r="K74" s="445" t="s">
        <v>563</v>
      </c>
      <c r="L74" s="445" t="s">
        <v>14</v>
      </c>
      <c r="M74" s="445" t="s">
        <v>458</v>
      </c>
      <c r="N74" s="445" t="s">
        <v>14</v>
      </c>
    </row>
    <row r="75" spans="1:14" hidden="1" x14ac:dyDescent="0.3">
      <c r="A75" s="445" t="s">
        <v>453</v>
      </c>
      <c r="B75" s="445" t="s">
        <v>482</v>
      </c>
      <c r="C75" s="445" t="s">
        <v>323</v>
      </c>
      <c r="D75" s="445" t="s">
        <v>324</v>
      </c>
      <c r="E75" s="445" t="s">
        <v>325</v>
      </c>
      <c r="F75" s="445" t="s">
        <v>508</v>
      </c>
      <c r="G75" s="445" t="s">
        <v>69</v>
      </c>
      <c r="H75" s="445" t="s">
        <v>62</v>
      </c>
      <c r="I75" s="445" t="s">
        <v>564</v>
      </c>
      <c r="J75" s="445" t="s">
        <v>484</v>
      </c>
      <c r="K75" s="445" t="s">
        <v>565</v>
      </c>
      <c r="L75" s="445" t="s">
        <v>14</v>
      </c>
      <c r="M75" s="445" t="s">
        <v>566</v>
      </c>
      <c r="N75" s="445" t="s">
        <v>14</v>
      </c>
    </row>
    <row r="76" spans="1:14" x14ac:dyDescent="0.3">
      <c r="A76" s="445" t="s">
        <v>352</v>
      </c>
      <c r="B76" s="445" t="s">
        <v>414</v>
      </c>
      <c r="C76" s="445" t="s">
        <v>323</v>
      </c>
      <c r="D76" s="445" t="s">
        <v>324</v>
      </c>
      <c r="E76" s="445" t="s">
        <v>325</v>
      </c>
      <c r="F76" s="445" t="s">
        <v>508</v>
      </c>
      <c r="G76" s="445" t="s">
        <v>69</v>
      </c>
      <c r="H76" s="445" t="s">
        <v>62</v>
      </c>
      <c r="I76" s="445" t="s">
        <v>135</v>
      </c>
      <c r="J76" s="445" t="s">
        <v>415</v>
      </c>
      <c r="K76" s="445" t="s">
        <v>567</v>
      </c>
      <c r="L76" s="445" t="s">
        <v>14</v>
      </c>
      <c r="M76" s="445" t="s">
        <v>466</v>
      </c>
      <c r="N76" s="445" t="s">
        <v>14</v>
      </c>
    </row>
    <row r="77" spans="1:14" hidden="1" x14ac:dyDescent="0.3">
      <c r="A77" s="445" t="s">
        <v>453</v>
      </c>
      <c r="B77" s="445" t="s">
        <v>454</v>
      </c>
      <c r="C77" s="445" t="s">
        <v>323</v>
      </c>
      <c r="D77" s="445" t="s">
        <v>324</v>
      </c>
      <c r="E77" s="445" t="s">
        <v>325</v>
      </c>
      <c r="F77" s="445" t="s">
        <v>508</v>
      </c>
      <c r="G77" s="445" t="s">
        <v>69</v>
      </c>
      <c r="H77" s="445" t="s">
        <v>62</v>
      </c>
      <c r="I77" s="445" t="s">
        <v>467</v>
      </c>
      <c r="J77" s="445" t="s">
        <v>456</v>
      </c>
      <c r="K77" s="445" t="s">
        <v>568</v>
      </c>
      <c r="L77" s="445" t="s">
        <v>14</v>
      </c>
      <c r="M77" s="445" t="s">
        <v>469</v>
      </c>
      <c r="N77" s="445" t="s">
        <v>470</v>
      </c>
    </row>
    <row r="78" spans="1:14" hidden="1" x14ac:dyDescent="0.3">
      <c r="A78" s="445" t="s">
        <v>337</v>
      </c>
      <c r="B78" s="445" t="s">
        <v>487</v>
      </c>
      <c r="C78" s="445" t="s">
        <v>323</v>
      </c>
      <c r="D78" s="445" t="s">
        <v>324</v>
      </c>
      <c r="E78" s="445" t="s">
        <v>325</v>
      </c>
      <c r="F78" s="445" t="s">
        <v>508</v>
      </c>
      <c r="G78" s="445" t="s">
        <v>69</v>
      </c>
      <c r="H78" s="445" t="s">
        <v>62</v>
      </c>
      <c r="I78" s="445" t="s">
        <v>488</v>
      </c>
      <c r="J78" s="445" t="s">
        <v>487</v>
      </c>
      <c r="K78" s="445" t="s">
        <v>569</v>
      </c>
      <c r="L78" s="445" t="s">
        <v>14</v>
      </c>
      <c r="M78" s="445" t="s">
        <v>490</v>
      </c>
      <c r="N78" s="445" t="s">
        <v>14</v>
      </c>
    </row>
    <row r="79" spans="1:14" hidden="1" x14ac:dyDescent="0.3">
      <c r="A79" s="445" t="s">
        <v>471</v>
      </c>
      <c r="B79" s="445" t="s">
        <v>472</v>
      </c>
      <c r="C79" s="445" t="s">
        <v>323</v>
      </c>
      <c r="D79" s="445" t="s">
        <v>324</v>
      </c>
      <c r="E79" s="445" t="s">
        <v>325</v>
      </c>
      <c r="F79" s="445" t="s">
        <v>508</v>
      </c>
      <c r="G79" s="445" t="s">
        <v>69</v>
      </c>
      <c r="H79" s="445" t="s">
        <v>62</v>
      </c>
      <c r="I79" s="445" t="s">
        <v>524</v>
      </c>
      <c r="J79" s="445" t="s">
        <v>474</v>
      </c>
      <c r="K79" s="445" t="s">
        <v>570</v>
      </c>
      <c r="L79" s="445" t="s">
        <v>14</v>
      </c>
      <c r="M79" s="445" t="s">
        <v>526</v>
      </c>
      <c r="N79" s="445" t="s">
        <v>14</v>
      </c>
    </row>
    <row r="80" spans="1:14" hidden="1" x14ac:dyDescent="0.3">
      <c r="A80" s="445" t="s">
        <v>471</v>
      </c>
      <c r="B80" s="445" t="s">
        <v>472</v>
      </c>
      <c r="C80" s="445" t="s">
        <v>323</v>
      </c>
      <c r="D80" s="445" t="s">
        <v>324</v>
      </c>
      <c r="E80" s="445" t="s">
        <v>325</v>
      </c>
      <c r="F80" s="445" t="s">
        <v>508</v>
      </c>
      <c r="G80" s="445" t="s">
        <v>69</v>
      </c>
      <c r="H80" s="445" t="s">
        <v>62</v>
      </c>
      <c r="I80" s="445" t="s">
        <v>524</v>
      </c>
      <c r="J80" s="445" t="s">
        <v>474</v>
      </c>
      <c r="K80" s="445" t="s">
        <v>571</v>
      </c>
      <c r="L80" s="445" t="s">
        <v>14</v>
      </c>
      <c r="M80" s="445" t="s">
        <v>526</v>
      </c>
      <c r="N80" s="445" t="s">
        <v>14</v>
      </c>
    </row>
    <row r="81" spans="1:14" hidden="1" x14ac:dyDescent="0.3">
      <c r="A81" s="445" t="s">
        <v>399</v>
      </c>
      <c r="B81" s="445" t="s">
        <v>477</v>
      </c>
      <c r="C81" s="445" t="s">
        <v>323</v>
      </c>
      <c r="D81" s="445" t="s">
        <v>324</v>
      </c>
      <c r="E81" s="445" t="s">
        <v>325</v>
      </c>
      <c r="F81" s="445" t="s">
        <v>508</v>
      </c>
      <c r="G81" s="445" t="s">
        <v>69</v>
      </c>
      <c r="H81" s="445" t="s">
        <v>62</v>
      </c>
      <c r="I81" s="445" t="s">
        <v>478</v>
      </c>
      <c r="J81" s="445" t="s">
        <v>479</v>
      </c>
      <c r="K81" s="445" t="s">
        <v>572</v>
      </c>
      <c r="L81" s="445" t="s">
        <v>14</v>
      </c>
      <c r="M81" s="445" t="s">
        <v>481</v>
      </c>
      <c r="N81" s="445" t="s">
        <v>14</v>
      </c>
    </row>
    <row r="82" spans="1:14" hidden="1" x14ac:dyDescent="0.3">
      <c r="A82" s="445" t="s">
        <v>399</v>
      </c>
      <c r="B82" s="445" t="s">
        <v>460</v>
      </c>
      <c r="C82" s="445" t="s">
        <v>323</v>
      </c>
      <c r="D82" s="445" t="s">
        <v>324</v>
      </c>
      <c r="E82" s="445" t="s">
        <v>325</v>
      </c>
      <c r="F82" s="445" t="s">
        <v>508</v>
      </c>
      <c r="G82" s="445" t="s">
        <v>69</v>
      </c>
      <c r="H82" s="445" t="s">
        <v>62</v>
      </c>
      <c r="I82" s="445" t="s">
        <v>573</v>
      </c>
      <c r="J82" s="445" t="s">
        <v>574</v>
      </c>
      <c r="K82" s="445" t="s">
        <v>575</v>
      </c>
      <c r="L82" s="445" t="s">
        <v>14</v>
      </c>
      <c r="M82" s="445" t="s">
        <v>576</v>
      </c>
      <c r="N82" s="445" t="s">
        <v>14</v>
      </c>
    </row>
    <row r="83" spans="1:14" hidden="1" x14ac:dyDescent="0.3">
      <c r="A83" s="445" t="s">
        <v>399</v>
      </c>
      <c r="B83" s="445" t="s">
        <v>577</v>
      </c>
      <c r="C83" s="445" t="s">
        <v>323</v>
      </c>
      <c r="D83" s="445" t="s">
        <v>324</v>
      </c>
      <c r="E83" s="445" t="s">
        <v>325</v>
      </c>
      <c r="F83" s="445" t="s">
        <v>508</v>
      </c>
      <c r="G83" s="445" t="s">
        <v>69</v>
      </c>
      <c r="H83" s="445" t="s">
        <v>62</v>
      </c>
      <c r="I83" s="445" t="s">
        <v>578</v>
      </c>
      <c r="J83" s="445" t="s">
        <v>479</v>
      </c>
      <c r="K83" s="445" t="s">
        <v>579</v>
      </c>
      <c r="L83" s="445" t="s">
        <v>14</v>
      </c>
      <c r="M83" s="445" t="s">
        <v>580</v>
      </c>
      <c r="N83" s="445" t="s">
        <v>14</v>
      </c>
    </row>
    <row r="84" spans="1:14" hidden="1" x14ac:dyDescent="0.3">
      <c r="A84" s="445" t="s">
        <v>346</v>
      </c>
      <c r="B84" s="445" t="s">
        <v>347</v>
      </c>
      <c r="C84" s="445" t="s">
        <v>323</v>
      </c>
      <c r="D84" s="445" t="s">
        <v>324</v>
      </c>
      <c r="E84" s="445" t="s">
        <v>325</v>
      </c>
      <c r="F84" s="445" t="s">
        <v>508</v>
      </c>
      <c r="G84" s="445" t="s">
        <v>69</v>
      </c>
      <c r="H84" s="445" t="s">
        <v>62</v>
      </c>
      <c r="I84" s="445" t="s">
        <v>348</v>
      </c>
      <c r="J84" s="445" t="s">
        <v>349</v>
      </c>
      <c r="K84" s="445" t="s">
        <v>581</v>
      </c>
      <c r="L84" s="445" t="s">
        <v>14</v>
      </c>
      <c r="M84" s="445" t="s">
        <v>351</v>
      </c>
      <c r="N84" s="445" t="s">
        <v>14</v>
      </c>
    </row>
    <row r="85" spans="1:14" hidden="1" x14ac:dyDescent="0.3">
      <c r="A85" s="445" t="s">
        <v>379</v>
      </c>
      <c r="B85" s="445" t="s">
        <v>582</v>
      </c>
      <c r="C85" s="445" t="s">
        <v>323</v>
      </c>
      <c r="D85" s="445" t="s">
        <v>324</v>
      </c>
      <c r="E85" s="445" t="s">
        <v>583</v>
      </c>
      <c r="F85" s="445" t="s">
        <v>70</v>
      </c>
      <c r="G85" s="445" t="s">
        <v>69</v>
      </c>
      <c r="H85" s="445" t="s">
        <v>61</v>
      </c>
      <c r="I85" s="445" t="s">
        <v>584</v>
      </c>
      <c r="J85" s="445" t="s">
        <v>585</v>
      </c>
      <c r="K85" s="445" t="s">
        <v>586</v>
      </c>
      <c r="L85" s="445" t="s">
        <v>14</v>
      </c>
      <c r="M85" s="445" t="s">
        <v>587</v>
      </c>
      <c r="N85" s="445" t="s">
        <v>14</v>
      </c>
    </row>
    <row r="86" spans="1:14" hidden="1" x14ac:dyDescent="0.3">
      <c r="A86" s="445" t="s">
        <v>330</v>
      </c>
      <c r="B86" s="445" t="s">
        <v>588</v>
      </c>
      <c r="C86" s="445" t="s">
        <v>323</v>
      </c>
      <c r="D86" s="445" t="s">
        <v>324</v>
      </c>
      <c r="E86" s="445" t="s">
        <v>583</v>
      </c>
      <c r="F86" s="445" t="s">
        <v>70</v>
      </c>
      <c r="G86" s="445" t="s">
        <v>69</v>
      </c>
      <c r="H86" s="445" t="s">
        <v>61</v>
      </c>
      <c r="I86" s="445" t="s">
        <v>589</v>
      </c>
      <c r="J86" s="445" t="s">
        <v>590</v>
      </c>
      <c r="K86" s="445" t="s">
        <v>591</v>
      </c>
      <c r="L86" s="445" t="s">
        <v>14</v>
      </c>
      <c r="M86" s="445" t="s">
        <v>592</v>
      </c>
      <c r="N86" s="445" t="s">
        <v>14</v>
      </c>
    </row>
    <row r="87" spans="1:14" hidden="1" x14ac:dyDescent="0.3">
      <c r="A87" s="445" t="s">
        <v>357</v>
      </c>
      <c r="B87" s="445" t="s">
        <v>593</v>
      </c>
      <c r="C87" s="445" t="s">
        <v>323</v>
      </c>
      <c r="D87" s="445" t="s">
        <v>324</v>
      </c>
      <c r="E87" s="445" t="s">
        <v>583</v>
      </c>
      <c r="F87" s="445" t="s">
        <v>70</v>
      </c>
      <c r="G87" s="445" t="s">
        <v>69</v>
      </c>
      <c r="H87" s="445" t="s">
        <v>61</v>
      </c>
      <c r="I87" s="445" t="s">
        <v>594</v>
      </c>
      <c r="J87" s="445" t="s">
        <v>595</v>
      </c>
      <c r="K87" s="445" t="s">
        <v>596</v>
      </c>
      <c r="L87" s="445" t="s">
        <v>14</v>
      </c>
      <c r="M87" s="445" t="s">
        <v>597</v>
      </c>
      <c r="N87" s="445" t="s">
        <v>598</v>
      </c>
    </row>
    <row r="88" spans="1:14" hidden="1" x14ac:dyDescent="0.3">
      <c r="A88" s="445" t="s">
        <v>357</v>
      </c>
      <c r="B88" s="445" t="s">
        <v>593</v>
      </c>
      <c r="C88" s="445" t="s">
        <v>323</v>
      </c>
      <c r="D88" s="445" t="s">
        <v>324</v>
      </c>
      <c r="E88" s="445" t="s">
        <v>583</v>
      </c>
      <c r="F88" s="445" t="s">
        <v>70</v>
      </c>
      <c r="G88" s="445" t="s">
        <v>69</v>
      </c>
      <c r="H88" s="445" t="s">
        <v>61</v>
      </c>
      <c r="I88" s="445" t="s">
        <v>594</v>
      </c>
      <c r="J88" s="445" t="s">
        <v>595</v>
      </c>
      <c r="K88" s="445" t="s">
        <v>599</v>
      </c>
      <c r="L88" s="445" t="s">
        <v>14</v>
      </c>
      <c r="M88" s="445" t="s">
        <v>597</v>
      </c>
      <c r="N88" s="445" t="s">
        <v>598</v>
      </c>
    </row>
    <row r="89" spans="1:14" hidden="1" x14ac:dyDescent="0.3">
      <c r="A89" s="445" t="s">
        <v>379</v>
      </c>
      <c r="B89" s="445" t="s">
        <v>380</v>
      </c>
      <c r="C89" s="445" t="s">
        <v>323</v>
      </c>
      <c r="D89" s="445" t="s">
        <v>324</v>
      </c>
      <c r="E89" s="445" t="s">
        <v>583</v>
      </c>
      <c r="F89" s="445" t="s">
        <v>70</v>
      </c>
      <c r="G89" s="445" t="s">
        <v>69</v>
      </c>
      <c r="H89" s="445" t="s">
        <v>61</v>
      </c>
      <c r="I89" s="445" t="s">
        <v>600</v>
      </c>
      <c r="J89" s="445" t="s">
        <v>382</v>
      </c>
      <c r="K89" s="445" t="s">
        <v>601</v>
      </c>
      <c r="L89" s="445" t="s">
        <v>14</v>
      </c>
      <c r="M89" s="445" t="s">
        <v>602</v>
      </c>
      <c r="N89" s="445" t="s">
        <v>14</v>
      </c>
    </row>
    <row r="90" spans="1:14" hidden="1" x14ac:dyDescent="0.3">
      <c r="A90" s="445" t="s">
        <v>321</v>
      </c>
      <c r="B90" s="445" t="s">
        <v>603</v>
      </c>
      <c r="C90" s="445" t="s">
        <v>323</v>
      </c>
      <c r="D90" s="445" t="s">
        <v>324</v>
      </c>
      <c r="E90" s="445" t="s">
        <v>583</v>
      </c>
      <c r="F90" s="445" t="s">
        <v>70</v>
      </c>
      <c r="G90" s="445" t="s">
        <v>69</v>
      </c>
      <c r="H90" s="445" t="s">
        <v>61</v>
      </c>
      <c r="I90" s="445" t="s">
        <v>604</v>
      </c>
      <c r="J90" s="445" t="s">
        <v>605</v>
      </c>
      <c r="K90" s="445" t="s">
        <v>606</v>
      </c>
      <c r="L90" s="445" t="s">
        <v>14</v>
      </c>
      <c r="M90" s="445" t="s">
        <v>607</v>
      </c>
      <c r="N90" s="445" t="s">
        <v>14</v>
      </c>
    </row>
    <row r="91" spans="1:14" hidden="1" x14ac:dyDescent="0.3">
      <c r="A91" s="445" t="s">
        <v>363</v>
      </c>
      <c r="B91" s="445" t="s">
        <v>364</v>
      </c>
      <c r="C91" s="445" t="s">
        <v>323</v>
      </c>
      <c r="D91" s="445" t="s">
        <v>324</v>
      </c>
      <c r="E91" s="445" t="s">
        <v>583</v>
      </c>
      <c r="F91" s="445" t="s">
        <v>70</v>
      </c>
      <c r="G91" s="445" t="s">
        <v>69</v>
      </c>
      <c r="H91" s="445" t="s">
        <v>61</v>
      </c>
      <c r="I91" s="445" t="s">
        <v>608</v>
      </c>
      <c r="J91" s="445" t="s">
        <v>366</v>
      </c>
      <c r="K91" s="445" t="s">
        <v>609</v>
      </c>
      <c r="L91" s="445" t="s">
        <v>14</v>
      </c>
      <c r="M91" s="445" t="s">
        <v>610</v>
      </c>
      <c r="N91" s="445" t="s">
        <v>14</v>
      </c>
    </row>
    <row r="92" spans="1:14" hidden="1" x14ac:dyDescent="0.3">
      <c r="A92" s="445" t="s">
        <v>346</v>
      </c>
      <c r="B92" s="445" t="s">
        <v>611</v>
      </c>
      <c r="C92" s="445" t="s">
        <v>323</v>
      </c>
      <c r="D92" s="445" t="s">
        <v>324</v>
      </c>
      <c r="E92" s="445" t="s">
        <v>583</v>
      </c>
      <c r="F92" s="445" t="s">
        <v>70</v>
      </c>
      <c r="G92" s="445" t="s">
        <v>69</v>
      </c>
      <c r="H92" s="445" t="s">
        <v>61</v>
      </c>
      <c r="I92" s="445" t="s">
        <v>612</v>
      </c>
      <c r="J92" s="445" t="s">
        <v>613</v>
      </c>
      <c r="K92" s="445" t="s">
        <v>614</v>
      </c>
      <c r="L92" s="445" t="s">
        <v>14</v>
      </c>
      <c r="M92" s="445" t="s">
        <v>615</v>
      </c>
      <c r="N92" s="445" t="s">
        <v>14</v>
      </c>
    </row>
    <row r="93" spans="1:14" hidden="1" x14ac:dyDescent="0.3">
      <c r="A93" s="445" t="s">
        <v>346</v>
      </c>
      <c r="B93" s="445" t="s">
        <v>515</v>
      </c>
      <c r="C93" s="445" t="s">
        <v>323</v>
      </c>
      <c r="D93" s="445" t="s">
        <v>324</v>
      </c>
      <c r="E93" s="445" t="s">
        <v>583</v>
      </c>
      <c r="F93" s="445" t="s">
        <v>70</v>
      </c>
      <c r="G93" s="445" t="s">
        <v>69</v>
      </c>
      <c r="H93" s="445" t="s">
        <v>61</v>
      </c>
      <c r="I93" s="445" t="s">
        <v>616</v>
      </c>
      <c r="J93" s="445" t="s">
        <v>517</v>
      </c>
      <c r="K93" s="445" t="s">
        <v>617</v>
      </c>
      <c r="L93" s="445" t="s">
        <v>14</v>
      </c>
      <c r="M93" s="445" t="s">
        <v>618</v>
      </c>
      <c r="N93" s="445" t="s">
        <v>14</v>
      </c>
    </row>
    <row r="94" spans="1:14" hidden="1" x14ac:dyDescent="0.3">
      <c r="A94" s="445" t="s">
        <v>426</v>
      </c>
      <c r="B94" s="445" t="s">
        <v>497</v>
      </c>
      <c r="C94" s="445" t="s">
        <v>323</v>
      </c>
      <c r="D94" s="445" t="s">
        <v>324</v>
      </c>
      <c r="E94" s="445" t="s">
        <v>583</v>
      </c>
      <c r="F94" s="445" t="s">
        <v>70</v>
      </c>
      <c r="G94" s="445" t="s">
        <v>69</v>
      </c>
      <c r="H94" s="445" t="s">
        <v>61</v>
      </c>
      <c r="I94" s="445" t="s">
        <v>545</v>
      </c>
      <c r="J94" s="445" t="s">
        <v>499</v>
      </c>
      <c r="K94" s="445" t="s">
        <v>619</v>
      </c>
      <c r="L94" s="445" t="s">
        <v>14</v>
      </c>
      <c r="M94" s="445" t="s">
        <v>547</v>
      </c>
      <c r="N94" s="445" t="s">
        <v>14</v>
      </c>
    </row>
    <row r="95" spans="1:14" hidden="1" x14ac:dyDescent="0.3">
      <c r="A95" s="445" t="s">
        <v>337</v>
      </c>
      <c r="B95" s="445" t="s">
        <v>620</v>
      </c>
      <c r="C95" s="445" t="s">
        <v>323</v>
      </c>
      <c r="D95" s="445" t="s">
        <v>324</v>
      </c>
      <c r="E95" s="445" t="s">
        <v>583</v>
      </c>
      <c r="F95" s="445" t="s">
        <v>70</v>
      </c>
      <c r="G95" s="445" t="s">
        <v>69</v>
      </c>
      <c r="H95" s="445" t="s">
        <v>61</v>
      </c>
      <c r="I95" s="445" t="s">
        <v>621</v>
      </c>
      <c r="J95" s="445" t="s">
        <v>620</v>
      </c>
      <c r="K95" s="445" t="s">
        <v>622</v>
      </c>
      <c r="L95" s="445" t="s">
        <v>14</v>
      </c>
      <c r="M95" s="445" t="s">
        <v>623</v>
      </c>
      <c r="N95" s="445" t="s">
        <v>14</v>
      </c>
    </row>
    <row r="96" spans="1:14" hidden="1" x14ac:dyDescent="0.3">
      <c r="A96" s="445" t="s">
        <v>357</v>
      </c>
      <c r="B96" s="445" t="s">
        <v>624</v>
      </c>
      <c r="C96" s="445" t="s">
        <v>323</v>
      </c>
      <c r="D96" s="445" t="s">
        <v>324</v>
      </c>
      <c r="E96" s="445" t="s">
        <v>583</v>
      </c>
      <c r="F96" s="445" t="s">
        <v>70</v>
      </c>
      <c r="G96" s="445" t="s">
        <v>69</v>
      </c>
      <c r="H96" s="445" t="s">
        <v>61</v>
      </c>
      <c r="I96" s="445" t="s">
        <v>625</v>
      </c>
      <c r="J96" s="445" t="s">
        <v>626</v>
      </c>
      <c r="K96" s="445" t="s">
        <v>627</v>
      </c>
      <c r="L96" s="445" t="s">
        <v>14</v>
      </c>
      <c r="M96" s="445" t="s">
        <v>628</v>
      </c>
      <c r="N96" s="445" t="s">
        <v>14</v>
      </c>
    </row>
    <row r="97" spans="1:14" hidden="1" x14ac:dyDescent="0.3">
      <c r="A97" s="445" t="s">
        <v>357</v>
      </c>
      <c r="B97" s="445" t="s">
        <v>624</v>
      </c>
      <c r="C97" s="445" t="s">
        <v>323</v>
      </c>
      <c r="D97" s="445" t="s">
        <v>324</v>
      </c>
      <c r="E97" s="445" t="s">
        <v>583</v>
      </c>
      <c r="F97" s="445" t="s">
        <v>70</v>
      </c>
      <c r="G97" s="445" t="s">
        <v>69</v>
      </c>
      <c r="H97" s="445" t="s">
        <v>61</v>
      </c>
      <c r="I97" s="445" t="s">
        <v>625</v>
      </c>
      <c r="J97" s="445" t="s">
        <v>626</v>
      </c>
      <c r="K97" s="445" t="s">
        <v>629</v>
      </c>
      <c r="L97" s="445" t="s">
        <v>14</v>
      </c>
      <c r="M97" s="445" t="s">
        <v>628</v>
      </c>
      <c r="N97" s="445" t="s">
        <v>14</v>
      </c>
    </row>
    <row r="98" spans="1:14" hidden="1" x14ac:dyDescent="0.3">
      <c r="A98" s="445" t="s">
        <v>357</v>
      </c>
      <c r="B98" s="445" t="s">
        <v>624</v>
      </c>
      <c r="C98" s="445" t="s">
        <v>323</v>
      </c>
      <c r="D98" s="445" t="s">
        <v>324</v>
      </c>
      <c r="E98" s="445" t="s">
        <v>583</v>
      </c>
      <c r="F98" s="445" t="s">
        <v>70</v>
      </c>
      <c r="G98" s="445" t="s">
        <v>69</v>
      </c>
      <c r="H98" s="445" t="s">
        <v>61</v>
      </c>
      <c r="I98" s="445" t="s">
        <v>625</v>
      </c>
      <c r="J98" s="445" t="s">
        <v>626</v>
      </c>
      <c r="K98" s="445" t="s">
        <v>630</v>
      </c>
      <c r="L98" s="445" t="s">
        <v>14</v>
      </c>
      <c r="M98" s="445" t="s">
        <v>628</v>
      </c>
      <c r="N98" s="445" t="s">
        <v>14</v>
      </c>
    </row>
    <row r="99" spans="1:14" hidden="1" x14ac:dyDescent="0.3">
      <c r="A99" s="445" t="s">
        <v>337</v>
      </c>
      <c r="B99" s="445" t="s">
        <v>631</v>
      </c>
      <c r="C99" s="445" t="s">
        <v>323</v>
      </c>
      <c r="D99" s="445" t="s">
        <v>324</v>
      </c>
      <c r="E99" s="445" t="s">
        <v>583</v>
      </c>
      <c r="F99" s="445" t="s">
        <v>70</v>
      </c>
      <c r="G99" s="445" t="s">
        <v>69</v>
      </c>
      <c r="H99" s="445" t="s">
        <v>61</v>
      </c>
      <c r="I99" s="445" t="s">
        <v>632</v>
      </c>
      <c r="J99" s="445" t="s">
        <v>631</v>
      </c>
      <c r="K99" s="445" t="s">
        <v>633</v>
      </c>
      <c r="L99" s="445" t="s">
        <v>14</v>
      </c>
      <c r="M99" s="445" t="s">
        <v>634</v>
      </c>
      <c r="N99" s="445" t="s">
        <v>14</v>
      </c>
    </row>
    <row r="100" spans="1:14" hidden="1" x14ac:dyDescent="0.3">
      <c r="A100" s="445" t="s">
        <v>426</v>
      </c>
      <c r="B100" s="445" t="s">
        <v>427</v>
      </c>
      <c r="C100" s="445" t="s">
        <v>323</v>
      </c>
      <c r="D100" s="445" t="s">
        <v>324</v>
      </c>
      <c r="E100" s="445" t="s">
        <v>583</v>
      </c>
      <c r="F100" s="445" t="s">
        <v>70</v>
      </c>
      <c r="G100" s="445" t="s">
        <v>69</v>
      </c>
      <c r="H100" s="445" t="s">
        <v>61</v>
      </c>
      <c r="I100" s="445" t="s">
        <v>635</v>
      </c>
      <c r="J100" s="445" t="s">
        <v>636</v>
      </c>
      <c r="K100" s="445" t="s">
        <v>637</v>
      </c>
      <c r="L100" s="445" t="s">
        <v>14</v>
      </c>
      <c r="M100" s="445" t="s">
        <v>638</v>
      </c>
      <c r="N100" s="445" t="s">
        <v>14</v>
      </c>
    </row>
    <row r="101" spans="1:14" hidden="1" x14ac:dyDescent="0.3">
      <c r="A101" s="445" t="s">
        <v>357</v>
      </c>
      <c r="B101" s="445" t="s">
        <v>624</v>
      </c>
      <c r="C101" s="445" t="s">
        <v>323</v>
      </c>
      <c r="D101" s="445" t="s">
        <v>324</v>
      </c>
      <c r="E101" s="445" t="s">
        <v>583</v>
      </c>
      <c r="F101" s="445" t="s">
        <v>70</v>
      </c>
      <c r="G101" s="445" t="s">
        <v>69</v>
      </c>
      <c r="H101" s="445" t="s">
        <v>61</v>
      </c>
      <c r="I101" s="445" t="s">
        <v>639</v>
      </c>
      <c r="J101" s="445" t="s">
        <v>626</v>
      </c>
      <c r="K101" s="445" t="s">
        <v>640</v>
      </c>
      <c r="L101" s="445" t="s">
        <v>14</v>
      </c>
      <c r="M101" s="445" t="s">
        <v>641</v>
      </c>
      <c r="N101" s="445" t="s">
        <v>14</v>
      </c>
    </row>
    <row r="102" spans="1:14" hidden="1" x14ac:dyDescent="0.3">
      <c r="A102" s="445" t="s">
        <v>357</v>
      </c>
      <c r="B102" s="445" t="s">
        <v>358</v>
      </c>
      <c r="C102" s="445" t="s">
        <v>323</v>
      </c>
      <c r="D102" s="445" t="s">
        <v>324</v>
      </c>
      <c r="E102" s="445" t="s">
        <v>583</v>
      </c>
      <c r="F102" s="445" t="s">
        <v>70</v>
      </c>
      <c r="G102" s="445" t="s">
        <v>69</v>
      </c>
      <c r="H102" s="445" t="s">
        <v>61</v>
      </c>
      <c r="I102" s="445" t="s">
        <v>369</v>
      </c>
      <c r="J102" s="445" t="s">
        <v>370</v>
      </c>
      <c r="K102" s="445" t="s">
        <v>642</v>
      </c>
      <c r="L102" s="445" t="s">
        <v>14</v>
      </c>
      <c r="M102" s="445" t="s">
        <v>372</v>
      </c>
      <c r="N102" s="445" t="s">
        <v>14</v>
      </c>
    </row>
    <row r="103" spans="1:14" hidden="1" x14ac:dyDescent="0.3">
      <c r="A103" s="445" t="s">
        <v>426</v>
      </c>
      <c r="B103" s="445" t="s">
        <v>497</v>
      </c>
      <c r="C103" s="445" t="s">
        <v>323</v>
      </c>
      <c r="D103" s="445" t="s">
        <v>324</v>
      </c>
      <c r="E103" s="445" t="s">
        <v>583</v>
      </c>
      <c r="F103" s="445" t="s">
        <v>70</v>
      </c>
      <c r="G103" s="445" t="s">
        <v>69</v>
      </c>
      <c r="H103" s="445" t="s">
        <v>61</v>
      </c>
      <c r="I103" s="445" t="s">
        <v>643</v>
      </c>
      <c r="J103" s="445" t="s">
        <v>499</v>
      </c>
      <c r="K103" s="445" t="s">
        <v>644</v>
      </c>
      <c r="L103" s="445" t="s">
        <v>14</v>
      </c>
      <c r="M103" s="445" t="s">
        <v>645</v>
      </c>
      <c r="N103" s="445" t="s">
        <v>14</v>
      </c>
    </row>
    <row r="104" spans="1:14" hidden="1" x14ac:dyDescent="0.3">
      <c r="A104" s="445" t="s">
        <v>337</v>
      </c>
      <c r="B104" s="445" t="s">
        <v>487</v>
      </c>
      <c r="C104" s="445" t="s">
        <v>323</v>
      </c>
      <c r="D104" s="445" t="s">
        <v>324</v>
      </c>
      <c r="E104" s="445" t="s">
        <v>583</v>
      </c>
      <c r="F104" s="445" t="s">
        <v>70</v>
      </c>
      <c r="G104" s="445" t="s">
        <v>69</v>
      </c>
      <c r="H104" s="445" t="s">
        <v>61</v>
      </c>
      <c r="I104" s="445" t="s">
        <v>488</v>
      </c>
      <c r="J104" s="445" t="s">
        <v>487</v>
      </c>
      <c r="K104" s="445" t="s">
        <v>646</v>
      </c>
      <c r="L104" s="445" t="s">
        <v>14</v>
      </c>
      <c r="M104" s="445" t="s">
        <v>490</v>
      </c>
      <c r="N104" s="445" t="s">
        <v>14</v>
      </c>
    </row>
    <row r="105" spans="1:14" hidden="1" x14ac:dyDescent="0.3">
      <c r="A105" s="445" t="s">
        <v>330</v>
      </c>
      <c r="B105" s="445" t="s">
        <v>647</v>
      </c>
      <c r="C105" s="445" t="s">
        <v>323</v>
      </c>
      <c r="D105" s="445" t="s">
        <v>324</v>
      </c>
      <c r="E105" s="445" t="s">
        <v>583</v>
      </c>
      <c r="F105" s="445" t="s">
        <v>70</v>
      </c>
      <c r="G105" s="445" t="s">
        <v>69</v>
      </c>
      <c r="H105" s="445" t="s">
        <v>62</v>
      </c>
      <c r="I105" s="445" t="s">
        <v>648</v>
      </c>
      <c r="J105" s="445" t="s">
        <v>649</v>
      </c>
      <c r="K105" s="445" t="s">
        <v>650</v>
      </c>
      <c r="L105" s="445" t="s">
        <v>14</v>
      </c>
      <c r="M105" s="445" t="s">
        <v>651</v>
      </c>
      <c r="N105" s="445" t="s">
        <v>14</v>
      </c>
    </row>
    <row r="106" spans="1:14" hidden="1" x14ac:dyDescent="0.3">
      <c r="A106" s="445" t="s">
        <v>357</v>
      </c>
      <c r="B106" s="445" t="s">
        <v>593</v>
      </c>
      <c r="C106" s="445" t="s">
        <v>323</v>
      </c>
      <c r="D106" s="445" t="s">
        <v>324</v>
      </c>
      <c r="E106" s="445" t="s">
        <v>583</v>
      </c>
      <c r="F106" s="445" t="s">
        <v>70</v>
      </c>
      <c r="G106" s="445" t="s">
        <v>69</v>
      </c>
      <c r="H106" s="445" t="s">
        <v>62</v>
      </c>
      <c r="I106" s="445" t="s">
        <v>594</v>
      </c>
      <c r="J106" s="445" t="s">
        <v>595</v>
      </c>
      <c r="K106" s="445" t="s">
        <v>652</v>
      </c>
      <c r="L106" s="445" t="s">
        <v>14</v>
      </c>
      <c r="M106" s="445" t="s">
        <v>597</v>
      </c>
      <c r="N106" s="445" t="s">
        <v>598</v>
      </c>
    </row>
    <row r="107" spans="1:14" hidden="1" x14ac:dyDescent="0.3">
      <c r="A107" s="445" t="s">
        <v>373</v>
      </c>
      <c r="B107" s="445" t="s">
        <v>653</v>
      </c>
      <c r="C107" s="445" t="s">
        <v>323</v>
      </c>
      <c r="D107" s="445" t="s">
        <v>324</v>
      </c>
      <c r="E107" s="445" t="s">
        <v>583</v>
      </c>
      <c r="F107" s="445" t="s">
        <v>70</v>
      </c>
      <c r="G107" s="445" t="s">
        <v>69</v>
      </c>
      <c r="H107" s="445" t="s">
        <v>62</v>
      </c>
      <c r="I107" s="445" t="s">
        <v>654</v>
      </c>
      <c r="J107" s="445" t="s">
        <v>655</v>
      </c>
      <c r="K107" s="445" t="s">
        <v>656</v>
      </c>
      <c r="L107" s="445" t="s">
        <v>14</v>
      </c>
      <c r="M107" s="445" t="s">
        <v>657</v>
      </c>
      <c r="N107" s="445" t="s">
        <v>14</v>
      </c>
    </row>
    <row r="108" spans="1:14" hidden="1" x14ac:dyDescent="0.3">
      <c r="A108" s="445" t="s">
        <v>373</v>
      </c>
      <c r="B108" s="445" t="s">
        <v>653</v>
      </c>
      <c r="C108" s="445" t="s">
        <v>323</v>
      </c>
      <c r="D108" s="445" t="s">
        <v>324</v>
      </c>
      <c r="E108" s="445" t="s">
        <v>583</v>
      </c>
      <c r="F108" s="445" t="s">
        <v>70</v>
      </c>
      <c r="G108" s="445" t="s">
        <v>69</v>
      </c>
      <c r="H108" s="445" t="s">
        <v>62</v>
      </c>
      <c r="I108" s="445" t="s">
        <v>654</v>
      </c>
      <c r="J108" s="445" t="s">
        <v>655</v>
      </c>
      <c r="K108" s="445" t="s">
        <v>658</v>
      </c>
      <c r="L108" s="445" t="s">
        <v>14</v>
      </c>
      <c r="M108" s="445" t="s">
        <v>657</v>
      </c>
      <c r="N108" s="445" t="s">
        <v>14</v>
      </c>
    </row>
    <row r="109" spans="1:14" hidden="1" x14ac:dyDescent="0.3">
      <c r="A109" s="445" t="s">
        <v>385</v>
      </c>
      <c r="B109" s="445" t="s">
        <v>386</v>
      </c>
      <c r="C109" s="445" t="s">
        <v>323</v>
      </c>
      <c r="D109" s="445" t="s">
        <v>324</v>
      </c>
      <c r="E109" s="445" t="s">
        <v>583</v>
      </c>
      <c r="F109" s="445" t="s">
        <v>70</v>
      </c>
      <c r="G109" s="445" t="s">
        <v>69</v>
      </c>
      <c r="H109" s="445" t="s">
        <v>62</v>
      </c>
      <c r="I109" s="445" t="s">
        <v>387</v>
      </c>
      <c r="J109" s="445" t="s">
        <v>388</v>
      </c>
      <c r="K109" s="445" t="s">
        <v>659</v>
      </c>
      <c r="L109" s="445" t="s">
        <v>14</v>
      </c>
      <c r="M109" s="445" t="s">
        <v>390</v>
      </c>
      <c r="N109" s="445" t="s">
        <v>14</v>
      </c>
    </row>
    <row r="110" spans="1:14" hidden="1" x14ac:dyDescent="0.3">
      <c r="A110" s="445" t="s">
        <v>385</v>
      </c>
      <c r="B110" s="445" t="s">
        <v>386</v>
      </c>
      <c r="C110" s="445" t="s">
        <v>323</v>
      </c>
      <c r="D110" s="445" t="s">
        <v>324</v>
      </c>
      <c r="E110" s="445" t="s">
        <v>583</v>
      </c>
      <c r="F110" s="445" t="s">
        <v>70</v>
      </c>
      <c r="G110" s="445" t="s">
        <v>69</v>
      </c>
      <c r="H110" s="445" t="s">
        <v>62</v>
      </c>
      <c r="I110" s="445" t="s">
        <v>387</v>
      </c>
      <c r="J110" s="445" t="s">
        <v>388</v>
      </c>
      <c r="K110" s="445" t="s">
        <v>660</v>
      </c>
      <c r="L110" s="445" t="s">
        <v>14</v>
      </c>
      <c r="M110" s="445" t="s">
        <v>390</v>
      </c>
      <c r="N110" s="445" t="s">
        <v>14</v>
      </c>
    </row>
    <row r="111" spans="1:14" hidden="1" x14ac:dyDescent="0.3">
      <c r="A111" s="445" t="s">
        <v>426</v>
      </c>
      <c r="B111" s="445" t="s">
        <v>427</v>
      </c>
      <c r="C111" s="445" t="s">
        <v>323</v>
      </c>
      <c r="D111" s="445" t="s">
        <v>324</v>
      </c>
      <c r="E111" s="445" t="s">
        <v>583</v>
      </c>
      <c r="F111" s="445" t="s">
        <v>70</v>
      </c>
      <c r="G111" s="445" t="s">
        <v>69</v>
      </c>
      <c r="H111" s="445" t="s">
        <v>62</v>
      </c>
      <c r="I111" s="445" t="s">
        <v>661</v>
      </c>
      <c r="J111" s="445" t="s">
        <v>662</v>
      </c>
      <c r="K111" s="445" t="s">
        <v>663</v>
      </c>
      <c r="L111" s="445" t="s">
        <v>14</v>
      </c>
      <c r="M111" s="445" t="s">
        <v>664</v>
      </c>
      <c r="N111" s="445" t="s">
        <v>14</v>
      </c>
    </row>
    <row r="112" spans="1:14" hidden="1" x14ac:dyDescent="0.3">
      <c r="A112" s="445" t="s">
        <v>385</v>
      </c>
      <c r="B112" s="445" t="s">
        <v>386</v>
      </c>
      <c r="C112" s="445" t="s">
        <v>323</v>
      </c>
      <c r="D112" s="445" t="s">
        <v>324</v>
      </c>
      <c r="E112" s="445" t="s">
        <v>583</v>
      </c>
      <c r="F112" s="445" t="s">
        <v>70</v>
      </c>
      <c r="G112" s="445" t="s">
        <v>69</v>
      </c>
      <c r="H112" s="445" t="s">
        <v>62</v>
      </c>
      <c r="I112" s="445" t="s">
        <v>396</v>
      </c>
      <c r="J112" s="445" t="s">
        <v>388</v>
      </c>
      <c r="K112" s="445" t="s">
        <v>665</v>
      </c>
      <c r="L112" s="445" t="s">
        <v>14</v>
      </c>
      <c r="M112" s="445" t="s">
        <v>398</v>
      </c>
      <c r="N112" s="445" t="s">
        <v>14</v>
      </c>
    </row>
    <row r="113" spans="1:14" hidden="1" x14ac:dyDescent="0.3">
      <c r="A113" s="445" t="s">
        <v>385</v>
      </c>
      <c r="B113" s="445" t="s">
        <v>386</v>
      </c>
      <c r="C113" s="445" t="s">
        <v>323</v>
      </c>
      <c r="D113" s="445" t="s">
        <v>324</v>
      </c>
      <c r="E113" s="445" t="s">
        <v>583</v>
      </c>
      <c r="F113" s="445" t="s">
        <v>70</v>
      </c>
      <c r="G113" s="445" t="s">
        <v>69</v>
      </c>
      <c r="H113" s="445" t="s">
        <v>62</v>
      </c>
      <c r="I113" s="445" t="s">
        <v>396</v>
      </c>
      <c r="J113" s="445" t="s">
        <v>388</v>
      </c>
      <c r="K113" s="445" t="s">
        <v>666</v>
      </c>
      <c r="L113" s="445" t="s">
        <v>14</v>
      </c>
      <c r="M113" s="445" t="s">
        <v>398</v>
      </c>
      <c r="N113" s="445" t="s">
        <v>14</v>
      </c>
    </row>
    <row r="114" spans="1:14" hidden="1" x14ac:dyDescent="0.3">
      <c r="A114" s="445" t="s">
        <v>433</v>
      </c>
      <c r="B114" s="445" t="s">
        <v>552</v>
      </c>
      <c r="C114" s="445" t="s">
        <v>323</v>
      </c>
      <c r="D114" s="445" t="s">
        <v>324</v>
      </c>
      <c r="E114" s="445" t="s">
        <v>583</v>
      </c>
      <c r="F114" s="445" t="s">
        <v>70</v>
      </c>
      <c r="G114" s="445" t="s">
        <v>69</v>
      </c>
      <c r="H114" s="445" t="s">
        <v>62</v>
      </c>
      <c r="I114" s="445" t="s">
        <v>667</v>
      </c>
      <c r="J114" s="445" t="s">
        <v>554</v>
      </c>
      <c r="K114" s="445" t="s">
        <v>668</v>
      </c>
      <c r="L114" s="445" t="s">
        <v>14</v>
      </c>
      <c r="M114" s="445" t="s">
        <v>669</v>
      </c>
      <c r="N114" s="445" t="s">
        <v>14</v>
      </c>
    </row>
    <row r="115" spans="1:14" hidden="1" x14ac:dyDescent="0.3">
      <c r="A115" s="445" t="s">
        <v>399</v>
      </c>
      <c r="B115" s="445" t="s">
        <v>400</v>
      </c>
      <c r="C115" s="445" t="s">
        <v>323</v>
      </c>
      <c r="D115" s="445" t="s">
        <v>324</v>
      </c>
      <c r="E115" s="445" t="s">
        <v>583</v>
      </c>
      <c r="F115" s="445" t="s">
        <v>70</v>
      </c>
      <c r="G115" s="445" t="s">
        <v>69</v>
      </c>
      <c r="H115" s="445" t="s">
        <v>62</v>
      </c>
      <c r="I115" s="445" t="s">
        <v>670</v>
      </c>
      <c r="J115" s="445" t="s">
        <v>446</v>
      </c>
      <c r="K115" s="445" t="s">
        <v>671</v>
      </c>
      <c r="L115" s="445" t="s">
        <v>14</v>
      </c>
      <c r="M115" s="445" t="s">
        <v>672</v>
      </c>
      <c r="N115" s="445" t="s">
        <v>14</v>
      </c>
    </row>
    <row r="116" spans="1:14" hidden="1" x14ac:dyDescent="0.3">
      <c r="A116" s="445" t="s">
        <v>373</v>
      </c>
      <c r="B116" s="445" t="s">
        <v>673</v>
      </c>
      <c r="C116" s="445" t="s">
        <v>323</v>
      </c>
      <c r="D116" s="445" t="s">
        <v>324</v>
      </c>
      <c r="E116" s="445" t="s">
        <v>583</v>
      </c>
      <c r="F116" s="445" t="s">
        <v>70</v>
      </c>
      <c r="G116" s="445" t="s">
        <v>69</v>
      </c>
      <c r="H116" s="445" t="s">
        <v>62</v>
      </c>
      <c r="I116" s="445" t="s">
        <v>674</v>
      </c>
      <c r="J116" s="445" t="s">
        <v>675</v>
      </c>
      <c r="K116" s="445" t="s">
        <v>676</v>
      </c>
      <c r="L116" s="445" t="s">
        <v>14</v>
      </c>
      <c r="M116" s="445" t="s">
        <v>677</v>
      </c>
      <c r="N116" s="445" t="s">
        <v>678</v>
      </c>
    </row>
    <row r="117" spans="1:14" hidden="1" x14ac:dyDescent="0.3">
      <c r="A117" s="445" t="s">
        <v>373</v>
      </c>
      <c r="B117" s="445" t="s">
        <v>374</v>
      </c>
      <c r="C117" s="445" t="s">
        <v>323</v>
      </c>
      <c r="D117" s="445" t="s">
        <v>324</v>
      </c>
      <c r="E117" s="445" t="s">
        <v>583</v>
      </c>
      <c r="F117" s="445" t="s">
        <v>70</v>
      </c>
      <c r="G117" s="445" t="s">
        <v>69</v>
      </c>
      <c r="H117" s="445" t="s">
        <v>62</v>
      </c>
      <c r="I117" s="445" t="s">
        <v>410</v>
      </c>
      <c r="J117" s="445" t="s">
        <v>411</v>
      </c>
      <c r="K117" s="445" t="s">
        <v>679</v>
      </c>
      <c r="L117" s="445" t="s">
        <v>14</v>
      </c>
      <c r="M117" s="445" t="s">
        <v>413</v>
      </c>
      <c r="N117" s="445" t="s">
        <v>14</v>
      </c>
    </row>
    <row r="118" spans="1:14" hidden="1" x14ac:dyDescent="0.3">
      <c r="A118" s="445" t="s">
        <v>373</v>
      </c>
      <c r="B118" s="445" t="s">
        <v>374</v>
      </c>
      <c r="C118" s="445" t="s">
        <v>323</v>
      </c>
      <c r="D118" s="445" t="s">
        <v>324</v>
      </c>
      <c r="E118" s="445" t="s">
        <v>583</v>
      </c>
      <c r="F118" s="445" t="s">
        <v>70</v>
      </c>
      <c r="G118" s="445" t="s">
        <v>69</v>
      </c>
      <c r="H118" s="445" t="s">
        <v>62</v>
      </c>
      <c r="I118" s="445" t="s">
        <v>422</v>
      </c>
      <c r="J118" s="445" t="s">
        <v>423</v>
      </c>
      <c r="K118" s="445" t="s">
        <v>680</v>
      </c>
      <c r="L118" s="445" t="s">
        <v>14</v>
      </c>
      <c r="M118" s="445" t="s">
        <v>425</v>
      </c>
      <c r="N118" s="445" t="s">
        <v>14</v>
      </c>
    </row>
    <row r="119" spans="1:14" x14ac:dyDescent="0.3">
      <c r="A119" s="445" t="s">
        <v>352</v>
      </c>
      <c r="B119" s="445" t="s">
        <v>353</v>
      </c>
      <c r="C119" s="445" t="s">
        <v>323</v>
      </c>
      <c r="D119" s="445" t="s">
        <v>324</v>
      </c>
      <c r="E119" s="445" t="s">
        <v>583</v>
      </c>
      <c r="F119" s="445" t="s">
        <v>70</v>
      </c>
      <c r="G119" s="445" t="s">
        <v>69</v>
      </c>
      <c r="H119" s="445" t="s">
        <v>62</v>
      </c>
      <c r="I119" s="445" t="s">
        <v>172</v>
      </c>
      <c r="J119" s="445" t="s">
        <v>681</v>
      </c>
      <c r="K119" s="445" t="s">
        <v>682</v>
      </c>
      <c r="L119" s="445" t="s">
        <v>14</v>
      </c>
      <c r="M119" s="445" t="s">
        <v>683</v>
      </c>
      <c r="N119" s="445" t="s">
        <v>14</v>
      </c>
    </row>
    <row r="120" spans="1:14" hidden="1" x14ac:dyDescent="0.3">
      <c r="A120" s="445" t="s">
        <v>385</v>
      </c>
      <c r="B120" s="445" t="s">
        <v>386</v>
      </c>
      <c r="C120" s="445" t="s">
        <v>323</v>
      </c>
      <c r="D120" s="445" t="s">
        <v>324</v>
      </c>
      <c r="E120" s="445" t="s">
        <v>583</v>
      </c>
      <c r="F120" s="445" t="s">
        <v>70</v>
      </c>
      <c r="G120" s="445" t="s">
        <v>69</v>
      </c>
      <c r="H120" s="445" t="s">
        <v>62</v>
      </c>
      <c r="I120" s="445" t="s">
        <v>684</v>
      </c>
      <c r="J120" s="445" t="s">
        <v>388</v>
      </c>
      <c r="K120" s="445" t="s">
        <v>685</v>
      </c>
      <c r="L120" s="445" t="s">
        <v>14</v>
      </c>
      <c r="M120" s="445" t="s">
        <v>686</v>
      </c>
      <c r="N120" s="445" t="s">
        <v>14</v>
      </c>
    </row>
    <row r="121" spans="1:14" hidden="1" x14ac:dyDescent="0.3">
      <c r="A121" s="445" t="s">
        <v>471</v>
      </c>
      <c r="B121" s="445" t="s">
        <v>472</v>
      </c>
      <c r="C121" s="445" t="s">
        <v>323</v>
      </c>
      <c r="D121" s="445" t="s">
        <v>324</v>
      </c>
      <c r="E121" s="445" t="s">
        <v>583</v>
      </c>
      <c r="F121" s="445" t="s">
        <v>70</v>
      </c>
      <c r="G121" s="445" t="s">
        <v>69</v>
      </c>
      <c r="H121" s="445" t="s">
        <v>62</v>
      </c>
      <c r="I121" s="445" t="s">
        <v>473</v>
      </c>
      <c r="J121" s="445" t="s">
        <v>474</v>
      </c>
      <c r="K121" s="445" t="s">
        <v>687</v>
      </c>
      <c r="L121" s="445" t="s">
        <v>14</v>
      </c>
      <c r="M121" s="445" t="s">
        <v>476</v>
      </c>
      <c r="N121" s="445" t="s">
        <v>14</v>
      </c>
    </row>
    <row r="122" spans="1:14" hidden="1" x14ac:dyDescent="0.3">
      <c r="A122" s="445" t="s">
        <v>357</v>
      </c>
      <c r="B122" s="445" t="s">
        <v>358</v>
      </c>
      <c r="C122" s="445" t="s">
        <v>323</v>
      </c>
      <c r="D122" s="445" t="s">
        <v>324</v>
      </c>
      <c r="E122" s="445" t="s">
        <v>583</v>
      </c>
      <c r="F122" s="445" t="s">
        <v>70</v>
      </c>
      <c r="G122" s="445" t="s">
        <v>69</v>
      </c>
      <c r="H122" s="445" t="s">
        <v>62</v>
      </c>
      <c r="I122" s="445" t="s">
        <v>359</v>
      </c>
      <c r="J122" s="445" t="s">
        <v>360</v>
      </c>
      <c r="K122" s="445" t="s">
        <v>688</v>
      </c>
      <c r="L122" s="445" t="s">
        <v>14</v>
      </c>
      <c r="M122" s="445" t="s">
        <v>362</v>
      </c>
      <c r="N122" s="445" t="s">
        <v>14</v>
      </c>
    </row>
    <row r="123" spans="1:14" hidden="1" x14ac:dyDescent="0.3">
      <c r="A123" s="445" t="s">
        <v>385</v>
      </c>
      <c r="B123" s="445" t="s">
        <v>689</v>
      </c>
      <c r="C123" s="445" t="s">
        <v>323</v>
      </c>
      <c r="D123" s="445" t="s">
        <v>324</v>
      </c>
      <c r="E123" s="445" t="s">
        <v>583</v>
      </c>
      <c r="F123" s="445" t="s">
        <v>70</v>
      </c>
      <c r="G123" s="445" t="s">
        <v>69</v>
      </c>
      <c r="H123" s="445" t="s">
        <v>62</v>
      </c>
      <c r="I123" s="445" t="s">
        <v>690</v>
      </c>
      <c r="J123" s="445" t="s">
        <v>691</v>
      </c>
      <c r="K123" s="445" t="s">
        <v>692</v>
      </c>
      <c r="L123" s="445" t="s">
        <v>14</v>
      </c>
      <c r="M123" s="445" t="s">
        <v>693</v>
      </c>
      <c r="N123" s="445" t="s">
        <v>14</v>
      </c>
    </row>
    <row r="124" spans="1:14" hidden="1" x14ac:dyDescent="0.3">
      <c r="A124" s="445" t="s">
        <v>399</v>
      </c>
      <c r="B124" s="445" t="s">
        <v>400</v>
      </c>
      <c r="C124" s="445" t="s">
        <v>323</v>
      </c>
      <c r="D124" s="445" t="s">
        <v>324</v>
      </c>
      <c r="E124" s="445" t="s">
        <v>583</v>
      </c>
      <c r="F124" s="445" t="s">
        <v>70</v>
      </c>
      <c r="G124" s="445" t="s">
        <v>69</v>
      </c>
      <c r="H124" s="445" t="s">
        <v>62</v>
      </c>
      <c r="I124" s="445" t="s">
        <v>694</v>
      </c>
      <c r="J124" s="445" t="s">
        <v>446</v>
      </c>
      <c r="K124" s="445" t="s">
        <v>695</v>
      </c>
      <c r="L124" s="445" t="s">
        <v>14</v>
      </c>
      <c r="M124" s="445" t="s">
        <v>696</v>
      </c>
      <c r="N124" s="445" t="s">
        <v>697</v>
      </c>
    </row>
    <row r="125" spans="1:14" hidden="1" x14ac:dyDescent="0.3">
      <c r="A125" s="445" t="s">
        <v>426</v>
      </c>
      <c r="B125" s="445" t="s">
        <v>427</v>
      </c>
      <c r="C125" s="445" t="s">
        <v>323</v>
      </c>
      <c r="D125" s="445" t="s">
        <v>324</v>
      </c>
      <c r="E125" s="445" t="s">
        <v>583</v>
      </c>
      <c r="F125" s="445" t="s">
        <v>70</v>
      </c>
      <c r="G125" s="445" t="s">
        <v>69</v>
      </c>
      <c r="H125" s="445" t="s">
        <v>62</v>
      </c>
      <c r="I125" s="445" t="s">
        <v>635</v>
      </c>
      <c r="J125" s="445" t="s">
        <v>636</v>
      </c>
      <c r="K125" s="445" t="s">
        <v>637</v>
      </c>
      <c r="L125" s="445" t="s">
        <v>14</v>
      </c>
      <c r="M125" s="445" t="s">
        <v>698</v>
      </c>
      <c r="N125" s="445" t="s">
        <v>14</v>
      </c>
    </row>
    <row r="126" spans="1:14" hidden="1" x14ac:dyDescent="0.3">
      <c r="A126" s="445" t="s">
        <v>433</v>
      </c>
      <c r="B126" s="445" t="s">
        <v>552</v>
      </c>
      <c r="C126" s="445" t="s">
        <v>323</v>
      </c>
      <c r="D126" s="445" t="s">
        <v>324</v>
      </c>
      <c r="E126" s="445" t="s">
        <v>583</v>
      </c>
      <c r="F126" s="445" t="s">
        <v>70</v>
      </c>
      <c r="G126" s="445" t="s">
        <v>69</v>
      </c>
      <c r="H126" s="445" t="s">
        <v>62</v>
      </c>
      <c r="I126" s="445" t="s">
        <v>553</v>
      </c>
      <c r="J126" s="445" t="s">
        <v>554</v>
      </c>
      <c r="K126" s="445" t="s">
        <v>699</v>
      </c>
      <c r="L126" s="445" t="s">
        <v>14</v>
      </c>
      <c r="M126" s="445" t="s">
        <v>556</v>
      </c>
      <c r="N126" s="445" t="s">
        <v>14</v>
      </c>
    </row>
    <row r="127" spans="1:14" hidden="1" x14ac:dyDescent="0.3">
      <c r="A127" s="445" t="s">
        <v>337</v>
      </c>
      <c r="B127" s="445" t="s">
        <v>631</v>
      </c>
      <c r="C127" s="445" t="s">
        <v>323</v>
      </c>
      <c r="D127" s="445" t="s">
        <v>324</v>
      </c>
      <c r="E127" s="445" t="s">
        <v>583</v>
      </c>
      <c r="F127" s="445" t="s">
        <v>70</v>
      </c>
      <c r="G127" s="445" t="s">
        <v>69</v>
      </c>
      <c r="H127" s="445" t="s">
        <v>62</v>
      </c>
      <c r="I127" s="445" t="s">
        <v>632</v>
      </c>
      <c r="J127" s="445" t="s">
        <v>631</v>
      </c>
      <c r="K127" s="445" t="s">
        <v>633</v>
      </c>
      <c r="L127" s="445" t="s">
        <v>14</v>
      </c>
      <c r="M127" s="445" t="s">
        <v>634</v>
      </c>
      <c r="N127" s="445" t="s">
        <v>14</v>
      </c>
    </row>
    <row r="128" spans="1:14" hidden="1" x14ac:dyDescent="0.3">
      <c r="A128" s="445" t="s">
        <v>426</v>
      </c>
      <c r="B128" s="445" t="s">
        <v>427</v>
      </c>
      <c r="C128" s="445" t="s">
        <v>323</v>
      </c>
      <c r="D128" s="445" t="s">
        <v>324</v>
      </c>
      <c r="E128" s="445" t="s">
        <v>583</v>
      </c>
      <c r="F128" s="445" t="s">
        <v>70</v>
      </c>
      <c r="G128" s="445" t="s">
        <v>69</v>
      </c>
      <c r="H128" s="445" t="s">
        <v>62</v>
      </c>
      <c r="I128" s="445" t="s">
        <v>635</v>
      </c>
      <c r="J128" s="445" t="s">
        <v>636</v>
      </c>
      <c r="K128" s="445" t="s">
        <v>700</v>
      </c>
      <c r="L128" s="445" t="s">
        <v>14</v>
      </c>
      <c r="M128" s="445" t="s">
        <v>638</v>
      </c>
      <c r="N128" s="445" t="s">
        <v>14</v>
      </c>
    </row>
    <row r="129" spans="1:14" hidden="1" x14ac:dyDescent="0.3">
      <c r="A129" s="445" t="s">
        <v>385</v>
      </c>
      <c r="B129" s="445" t="s">
        <v>689</v>
      </c>
      <c r="C129" s="445" t="s">
        <v>323</v>
      </c>
      <c r="D129" s="445" t="s">
        <v>324</v>
      </c>
      <c r="E129" s="445" t="s">
        <v>583</v>
      </c>
      <c r="F129" s="445" t="s">
        <v>70</v>
      </c>
      <c r="G129" s="445" t="s">
        <v>69</v>
      </c>
      <c r="H129" s="445" t="s">
        <v>62</v>
      </c>
      <c r="I129" s="445" t="s">
        <v>701</v>
      </c>
      <c r="J129" s="445" t="s">
        <v>691</v>
      </c>
      <c r="K129" s="445" t="s">
        <v>702</v>
      </c>
      <c r="L129" s="445" t="s">
        <v>14</v>
      </c>
      <c r="M129" s="445" t="s">
        <v>703</v>
      </c>
      <c r="N129" s="445" t="s">
        <v>14</v>
      </c>
    </row>
    <row r="130" spans="1:14" hidden="1" x14ac:dyDescent="0.3">
      <c r="A130" s="445" t="s">
        <v>385</v>
      </c>
      <c r="B130" s="445" t="s">
        <v>689</v>
      </c>
      <c r="C130" s="445" t="s">
        <v>323</v>
      </c>
      <c r="D130" s="445" t="s">
        <v>324</v>
      </c>
      <c r="E130" s="445" t="s">
        <v>583</v>
      </c>
      <c r="F130" s="445" t="s">
        <v>70</v>
      </c>
      <c r="G130" s="445" t="s">
        <v>69</v>
      </c>
      <c r="H130" s="445" t="s">
        <v>62</v>
      </c>
      <c r="I130" s="445" t="s">
        <v>701</v>
      </c>
      <c r="J130" s="445" t="s">
        <v>691</v>
      </c>
      <c r="K130" s="445" t="s">
        <v>704</v>
      </c>
      <c r="L130" s="445" t="s">
        <v>14</v>
      </c>
      <c r="M130" s="445" t="s">
        <v>703</v>
      </c>
      <c r="N130" s="445" t="s">
        <v>14</v>
      </c>
    </row>
    <row r="131" spans="1:14" hidden="1" x14ac:dyDescent="0.3">
      <c r="A131" s="445" t="s">
        <v>385</v>
      </c>
      <c r="B131" s="445" t="s">
        <v>689</v>
      </c>
      <c r="C131" s="445" t="s">
        <v>323</v>
      </c>
      <c r="D131" s="445" t="s">
        <v>324</v>
      </c>
      <c r="E131" s="445" t="s">
        <v>583</v>
      </c>
      <c r="F131" s="445" t="s">
        <v>70</v>
      </c>
      <c r="G131" s="445" t="s">
        <v>69</v>
      </c>
      <c r="H131" s="445" t="s">
        <v>62</v>
      </c>
      <c r="I131" s="445" t="s">
        <v>701</v>
      </c>
      <c r="J131" s="445" t="s">
        <v>691</v>
      </c>
      <c r="K131" s="445" t="s">
        <v>705</v>
      </c>
      <c r="L131" s="445" t="s">
        <v>14</v>
      </c>
      <c r="M131" s="445" t="s">
        <v>703</v>
      </c>
      <c r="N131" s="445" t="s">
        <v>14</v>
      </c>
    </row>
    <row r="132" spans="1:14" hidden="1" x14ac:dyDescent="0.3">
      <c r="A132" s="445" t="s">
        <v>337</v>
      </c>
      <c r="B132" s="445" t="s">
        <v>631</v>
      </c>
      <c r="C132" s="445" t="s">
        <v>323</v>
      </c>
      <c r="D132" s="445" t="s">
        <v>324</v>
      </c>
      <c r="E132" s="445" t="s">
        <v>583</v>
      </c>
      <c r="F132" s="445" t="s">
        <v>70</v>
      </c>
      <c r="G132" s="445" t="s">
        <v>69</v>
      </c>
      <c r="H132" s="445" t="s">
        <v>62</v>
      </c>
      <c r="I132" s="445" t="s">
        <v>706</v>
      </c>
      <c r="J132" s="445" t="s">
        <v>631</v>
      </c>
      <c r="K132" s="445" t="s">
        <v>707</v>
      </c>
      <c r="L132" s="445" t="s">
        <v>14</v>
      </c>
      <c r="M132" s="445" t="s">
        <v>708</v>
      </c>
      <c r="N132" s="445" t="s">
        <v>14</v>
      </c>
    </row>
    <row r="133" spans="1:14" hidden="1" x14ac:dyDescent="0.3">
      <c r="A133" s="445" t="s">
        <v>357</v>
      </c>
      <c r="B133" s="445" t="s">
        <v>358</v>
      </c>
      <c r="C133" s="445" t="s">
        <v>323</v>
      </c>
      <c r="D133" s="445" t="s">
        <v>324</v>
      </c>
      <c r="E133" s="445" t="s">
        <v>583</v>
      </c>
      <c r="F133" s="445" t="s">
        <v>70</v>
      </c>
      <c r="G133" s="445" t="s">
        <v>69</v>
      </c>
      <c r="H133" s="445" t="s">
        <v>62</v>
      </c>
      <c r="I133" s="445" t="s">
        <v>369</v>
      </c>
      <c r="J133" s="445" t="s">
        <v>370</v>
      </c>
      <c r="K133" s="445" t="s">
        <v>709</v>
      </c>
      <c r="L133" s="445" t="s">
        <v>14</v>
      </c>
      <c r="M133" s="445" t="s">
        <v>372</v>
      </c>
      <c r="N133" s="445" t="s">
        <v>14</v>
      </c>
    </row>
    <row r="134" spans="1:14" x14ac:dyDescent="0.3">
      <c r="A134" s="445" t="s">
        <v>352</v>
      </c>
      <c r="B134" s="445" t="s">
        <v>414</v>
      </c>
      <c r="C134" s="445" t="s">
        <v>323</v>
      </c>
      <c r="D134" s="445" t="s">
        <v>324</v>
      </c>
      <c r="E134" s="445" t="s">
        <v>583</v>
      </c>
      <c r="F134" s="445" t="s">
        <v>70</v>
      </c>
      <c r="G134" s="445" t="s">
        <v>69</v>
      </c>
      <c r="H134" s="445" t="s">
        <v>62</v>
      </c>
      <c r="I134" s="445" t="s">
        <v>132</v>
      </c>
      <c r="J134" s="445" t="s">
        <v>415</v>
      </c>
      <c r="K134" s="445" t="s">
        <v>710</v>
      </c>
      <c r="L134" s="445" t="s">
        <v>14</v>
      </c>
      <c r="M134" s="445" t="s">
        <v>452</v>
      </c>
      <c r="N134" s="445" t="s">
        <v>14</v>
      </c>
    </row>
    <row r="135" spans="1:14" x14ac:dyDescent="0.3">
      <c r="A135" s="445" t="s">
        <v>352</v>
      </c>
      <c r="B135" s="445" t="s">
        <v>414</v>
      </c>
      <c r="C135" s="445" t="s">
        <v>323</v>
      </c>
      <c r="D135" s="445" t="s">
        <v>324</v>
      </c>
      <c r="E135" s="445" t="s">
        <v>583</v>
      </c>
      <c r="F135" s="445" t="s">
        <v>70</v>
      </c>
      <c r="G135" s="445" t="s">
        <v>69</v>
      </c>
      <c r="H135" s="445" t="s">
        <v>62</v>
      </c>
      <c r="I135" s="445" t="s">
        <v>132</v>
      </c>
      <c r="J135" s="445" t="s">
        <v>415</v>
      </c>
      <c r="K135" s="445" t="s">
        <v>711</v>
      </c>
      <c r="L135" s="445" t="s">
        <v>14</v>
      </c>
      <c r="M135" s="445" t="s">
        <v>452</v>
      </c>
      <c r="N135" s="445" t="s">
        <v>14</v>
      </c>
    </row>
    <row r="136" spans="1:14" x14ac:dyDescent="0.3">
      <c r="A136" s="445" t="s">
        <v>352</v>
      </c>
      <c r="B136" s="445" t="s">
        <v>414</v>
      </c>
      <c r="C136" s="445" t="s">
        <v>323</v>
      </c>
      <c r="D136" s="445" t="s">
        <v>324</v>
      </c>
      <c r="E136" s="445" t="s">
        <v>583</v>
      </c>
      <c r="F136" s="445" t="s">
        <v>70</v>
      </c>
      <c r="G136" s="445" t="s">
        <v>69</v>
      </c>
      <c r="H136" s="445" t="s">
        <v>62</v>
      </c>
      <c r="I136" s="445" t="s">
        <v>132</v>
      </c>
      <c r="J136" s="445" t="s">
        <v>415</v>
      </c>
      <c r="K136" s="445" t="s">
        <v>712</v>
      </c>
      <c r="L136" s="445" t="s">
        <v>14</v>
      </c>
      <c r="M136" s="445" t="s">
        <v>452</v>
      </c>
      <c r="N136" s="445" t="s">
        <v>14</v>
      </c>
    </row>
    <row r="137" spans="1:14" x14ac:dyDescent="0.3">
      <c r="A137" s="445" t="s">
        <v>352</v>
      </c>
      <c r="B137" s="445" t="s">
        <v>414</v>
      </c>
      <c r="C137" s="445" t="s">
        <v>323</v>
      </c>
      <c r="D137" s="445" t="s">
        <v>324</v>
      </c>
      <c r="E137" s="445" t="s">
        <v>583</v>
      </c>
      <c r="F137" s="445" t="s">
        <v>70</v>
      </c>
      <c r="G137" s="445" t="s">
        <v>69</v>
      </c>
      <c r="H137" s="445" t="s">
        <v>62</v>
      </c>
      <c r="I137" s="445" t="s">
        <v>135</v>
      </c>
      <c r="J137" s="445" t="s">
        <v>415</v>
      </c>
      <c r="K137" s="445" t="s">
        <v>713</v>
      </c>
      <c r="L137" s="445" t="s">
        <v>14</v>
      </c>
      <c r="M137" s="445" t="s">
        <v>466</v>
      </c>
      <c r="N137" s="445" t="s">
        <v>14</v>
      </c>
    </row>
    <row r="138" spans="1:14" hidden="1" x14ac:dyDescent="0.3">
      <c r="A138" s="445" t="s">
        <v>330</v>
      </c>
      <c r="B138" s="445" t="s">
        <v>714</v>
      </c>
      <c r="C138" s="445" t="s">
        <v>323</v>
      </c>
      <c r="D138" s="445" t="s">
        <v>324</v>
      </c>
      <c r="E138" s="445" t="s">
        <v>583</v>
      </c>
      <c r="F138" s="445" t="s">
        <v>70</v>
      </c>
      <c r="G138" s="445" t="s">
        <v>69</v>
      </c>
      <c r="H138" s="445" t="s">
        <v>62</v>
      </c>
      <c r="I138" s="445" t="s">
        <v>715</v>
      </c>
      <c r="J138" s="445" t="s">
        <v>716</v>
      </c>
      <c r="K138" s="445" t="s">
        <v>717</v>
      </c>
      <c r="L138" s="445" t="s">
        <v>14</v>
      </c>
      <c r="M138" s="445" t="s">
        <v>718</v>
      </c>
      <c r="N138" s="445" t="s">
        <v>14</v>
      </c>
    </row>
    <row r="139" spans="1:14" hidden="1" x14ac:dyDescent="0.3">
      <c r="A139" s="445" t="s">
        <v>453</v>
      </c>
      <c r="B139" s="445" t="s">
        <v>454</v>
      </c>
      <c r="C139" s="445" t="s">
        <v>323</v>
      </c>
      <c r="D139" s="445" t="s">
        <v>324</v>
      </c>
      <c r="E139" s="445" t="s">
        <v>583</v>
      </c>
      <c r="F139" s="445" t="s">
        <v>70</v>
      </c>
      <c r="G139" s="445" t="s">
        <v>69</v>
      </c>
      <c r="H139" s="445" t="s">
        <v>62</v>
      </c>
      <c r="I139" s="445" t="s">
        <v>455</v>
      </c>
      <c r="J139" s="445" t="s">
        <v>456</v>
      </c>
      <c r="K139" s="445" t="s">
        <v>719</v>
      </c>
      <c r="L139" s="445" t="s">
        <v>14</v>
      </c>
      <c r="M139" s="445" t="s">
        <v>458</v>
      </c>
      <c r="N139" s="445" t="s">
        <v>14</v>
      </c>
    </row>
    <row r="140" spans="1:14" hidden="1" x14ac:dyDescent="0.3">
      <c r="A140" s="445" t="s">
        <v>453</v>
      </c>
      <c r="B140" s="445" t="s">
        <v>454</v>
      </c>
      <c r="C140" s="445" t="s">
        <v>323</v>
      </c>
      <c r="D140" s="445" t="s">
        <v>324</v>
      </c>
      <c r="E140" s="445" t="s">
        <v>583</v>
      </c>
      <c r="F140" s="445" t="s">
        <v>70</v>
      </c>
      <c r="G140" s="445" t="s">
        <v>69</v>
      </c>
      <c r="H140" s="445" t="s">
        <v>62</v>
      </c>
      <c r="I140" s="445" t="s">
        <v>455</v>
      </c>
      <c r="J140" s="445" t="s">
        <v>456</v>
      </c>
      <c r="K140" s="445" t="s">
        <v>720</v>
      </c>
      <c r="L140" s="445" t="s">
        <v>14</v>
      </c>
      <c r="M140" s="445" t="s">
        <v>458</v>
      </c>
      <c r="N140" s="445" t="s">
        <v>14</v>
      </c>
    </row>
    <row r="141" spans="1:14" hidden="1" x14ac:dyDescent="0.3">
      <c r="A141" s="445" t="s">
        <v>453</v>
      </c>
      <c r="B141" s="445" t="s">
        <v>454</v>
      </c>
      <c r="C141" s="445" t="s">
        <v>323</v>
      </c>
      <c r="D141" s="445" t="s">
        <v>324</v>
      </c>
      <c r="E141" s="445" t="s">
        <v>583</v>
      </c>
      <c r="F141" s="445" t="s">
        <v>70</v>
      </c>
      <c r="G141" s="445" t="s">
        <v>69</v>
      </c>
      <c r="H141" s="445" t="s">
        <v>62</v>
      </c>
      <c r="I141" s="445" t="s">
        <v>455</v>
      </c>
      <c r="J141" s="445" t="s">
        <v>456</v>
      </c>
      <c r="K141" s="445" t="s">
        <v>721</v>
      </c>
      <c r="L141" s="445" t="s">
        <v>14</v>
      </c>
      <c r="M141" s="445" t="s">
        <v>458</v>
      </c>
      <c r="N141" s="445" t="s">
        <v>14</v>
      </c>
    </row>
    <row r="142" spans="1:14" hidden="1" x14ac:dyDescent="0.3">
      <c r="A142" s="445" t="s">
        <v>426</v>
      </c>
      <c r="B142" s="445" t="s">
        <v>427</v>
      </c>
      <c r="C142" s="445" t="s">
        <v>323</v>
      </c>
      <c r="D142" s="445" t="s">
        <v>324</v>
      </c>
      <c r="E142" s="445" t="s">
        <v>583</v>
      </c>
      <c r="F142" s="445" t="s">
        <v>70</v>
      </c>
      <c r="G142" s="445" t="s">
        <v>69</v>
      </c>
      <c r="H142" s="445" t="s">
        <v>62</v>
      </c>
      <c r="I142" s="445" t="s">
        <v>722</v>
      </c>
      <c r="J142" s="445" t="s">
        <v>662</v>
      </c>
      <c r="K142" s="445" t="s">
        <v>723</v>
      </c>
      <c r="L142" s="445" t="s">
        <v>14</v>
      </c>
      <c r="M142" s="445" t="s">
        <v>724</v>
      </c>
      <c r="N142" s="445" t="s">
        <v>14</v>
      </c>
    </row>
    <row r="143" spans="1:14" hidden="1" x14ac:dyDescent="0.3">
      <c r="A143" s="445" t="s">
        <v>453</v>
      </c>
      <c r="B143" s="445" t="s">
        <v>454</v>
      </c>
      <c r="C143" s="445" t="s">
        <v>323</v>
      </c>
      <c r="D143" s="445" t="s">
        <v>324</v>
      </c>
      <c r="E143" s="445" t="s">
        <v>583</v>
      </c>
      <c r="F143" s="445" t="s">
        <v>70</v>
      </c>
      <c r="G143" s="445" t="s">
        <v>69</v>
      </c>
      <c r="H143" s="445" t="s">
        <v>62</v>
      </c>
      <c r="I143" s="445" t="s">
        <v>467</v>
      </c>
      <c r="J143" s="445" t="s">
        <v>456</v>
      </c>
      <c r="K143" s="445" t="s">
        <v>725</v>
      </c>
      <c r="L143" s="445" t="s">
        <v>14</v>
      </c>
      <c r="M143" s="445" t="s">
        <v>469</v>
      </c>
      <c r="N143" s="445" t="s">
        <v>470</v>
      </c>
    </row>
    <row r="144" spans="1:14" hidden="1" x14ac:dyDescent="0.3">
      <c r="A144" s="445" t="s">
        <v>453</v>
      </c>
      <c r="B144" s="445" t="s">
        <v>482</v>
      </c>
      <c r="C144" s="445" t="s">
        <v>323</v>
      </c>
      <c r="D144" s="445" t="s">
        <v>324</v>
      </c>
      <c r="E144" s="445" t="s">
        <v>583</v>
      </c>
      <c r="F144" s="445" t="s">
        <v>70</v>
      </c>
      <c r="G144" s="445" t="s">
        <v>69</v>
      </c>
      <c r="H144" s="445" t="s">
        <v>62</v>
      </c>
      <c r="I144" s="445" t="s">
        <v>726</v>
      </c>
      <c r="J144" s="445" t="s">
        <v>484</v>
      </c>
      <c r="K144" s="445" t="s">
        <v>727</v>
      </c>
      <c r="L144" s="445" t="s">
        <v>14</v>
      </c>
      <c r="M144" s="445" t="s">
        <v>728</v>
      </c>
      <c r="N144" s="445" t="s">
        <v>14</v>
      </c>
    </row>
    <row r="145" spans="1:14" hidden="1" x14ac:dyDescent="0.3">
      <c r="A145" s="445" t="s">
        <v>399</v>
      </c>
      <c r="B145" s="445" t="s">
        <v>460</v>
      </c>
      <c r="C145" s="445" t="s">
        <v>323</v>
      </c>
      <c r="D145" s="445" t="s">
        <v>324</v>
      </c>
      <c r="E145" s="445" t="s">
        <v>583</v>
      </c>
      <c r="F145" s="445" t="s">
        <v>70</v>
      </c>
      <c r="G145" s="445" t="s">
        <v>69</v>
      </c>
      <c r="H145" s="445" t="s">
        <v>62</v>
      </c>
      <c r="I145" s="445" t="s">
        <v>573</v>
      </c>
      <c r="J145" s="445" t="s">
        <v>574</v>
      </c>
      <c r="K145" s="445" t="s">
        <v>729</v>
      </c>
      <c r="L145" s="445" t="s">
        <v>14</v>
      </c>
      <c r="M145" s="445" t="s">
        <v>730</v>
      </c>
      <c r="N145" s="445" t="s">
        <v>14</v>
      </c>
    </row>
    <row r="146" spans="1:14" hidden="1" x14ac:dyDescent="0.3">
      <c r="A146" s="445" t="s">
        <v>453</v>
      </c>
      <c r="B146" s="445" t="s">
        <v>482</v>
      </c>
      <c r="C146" s="445" t="s">
        <v>323</v>
      </c>
      <c r="D146" s="445" t="s">
        <v>324</v>
      </c>
      <c r="E146" s="445" t="s">
        <v>583</v>
      </c>
      <c r="F146" s="445" t="s">
        <v>70</v>
      </c>
      <c r="G146" s="445" t="s">
        <v>69</v>
      </c>
      <c r="H146" s="445" t="s">
        <v>62</v>
      </c>
      <c r="I146" s="445" t="s">
        <v>483</v>
      </c>
      <c r="J146" s="445" t="s">
        <v>484</v>
      </c>
      <c r="K146" s="445" t="s">
        <v>731</v>
      </c>
      <c r="L146" s="445" t="s">
        <v>14</v>
      </c>
      <c r="M146" s="445" t="s">
        <v>486</v>
      </c>
      <c r="N146" s="445" t="s">
        <v>14</v>
      </c>
    </row>
    <row r="147" spans="1:14" hidden="1" x14ac:dyDescent="0.3">
      <c r="A147" s="445" t="s">
        <v>453</v>
      </c>
      <c r="B147" s="445" t="s">
        <v>482</v>
      </c>
      <c r="C147" s="445" t="s">
        <v>323</v>
      </c>
      <c r="D147" s="445" t="s">
        <v>324</v>
      </c>
      <c r="E147" s="445" t="s">
        <v>583</v>
      </c>
      <c r="F147" s="445" t="s">
        <v>70</v>
      </c>
      <c r="G147" s="445" t="s">
        <v>69</v>
      </c>
      <c r="H147" s="445" t="s">
        <v>62</v>
      </c>
      <c r="I147" s="445" t="s">
        <v>483</v>
      </c>
      <c r="J147" s="445" t="s">
        <v>484</v>
      </c>
      <c r="K147" s="445" t="s">
        <v>732</v>
      </c>
      <c r="L147" s="445" t="s">
        <v>14</v>
      </c>
      <c r="M147" s="445" t="s">
        <v>486</v>
      </c>
      <c r="N147" s="445" t="s">
        <v>14</v>
      </c>
    </row>
    <row r="148" spans="1:14" hidden="1" x14ac:dyDescent="0.3">
      <c r="A148" s="445" t="s">
        <v>453</v>
      </c>
      <c r="B148" s="445" t="s">
        <v>482</v>
      </c>
      <c r="C148" s="445" t="s">
        <v>323</v>
      </c>
      <c r="D148" s="445" t="s">
        <v>324</v>
      </c>
      <c r="E148" s="445" t="s">
        <v>583</v>
      </c>
      <c r="F148" s="445" t="s">
        <v>70</v>
      </c>
      <c r="G148" s="445" t="s">
        <v>69</v>
      </c>
      <c r="H148" s="445" t="s">
        <v>62</v>
      </c>
      <c r="I148" s="445" t="s">
        <v>483</v>
      </c>
      <c r="J148" s="445" t="s">
        <v>484</v>
      </c>
      <c r="K148" s="445" t="s">
        <v>733</v>
      </c>
      <c r="L148" s="445" t="s">
        <v>14</v>
      </c>
      <c r="M148" s="445" t="s">
        <v>486</v>
      </c>
      <c r="N148" s="445" t="s">
        <v>14</v>
      </c>
    </row>
    <row r="149" spans="1:14" hidden="1" x14ac:dyDescent="0.3">
      <c r="A149" s="445" t="s">
        <v>453</v>
      </c>
      <c r="B149" s="445" t="s">
        <v>482</v>
      </c>
      <c r="C149" s="445" t="s">
        <v>323</v>
      </c>
      <c r="D149" s="445" t="s">
        <v>324</v>
      </c>
      <c r="E149" s="445" t="s">
        <v>583</v>
      </c>
      <c r="F149" s="445" t="s">
        <v>70</v>
      </c>
      <c r="G149" s="445" t="s">
        <v>69</v>
      </c>
      <c r="H149" s="445" t="s">
        <v>62</v>
      </c>
      <c r="I149" s="445" t="s">
        <v>483</v>
      </c>
      <c r="J149" s="445" t="s">
        <v>484</v>
      </c>
      <c r="K149" s="445" t="s">
        <v>734</v>
      </c>
      <c r="L149" s="445" t="s">
        <v>14</v>
      </c>
      <c r="M149" s="445" t="s">
        <v>486</v>
      </c>
      <c r="N149" s="445" t="s">
        <v>14</v>
      </c>
    </row>
    <row r="150" spans="1:14" hidden="1" x14ac:dyDescent="0.3">
      <c r="A150" s="445" t="s">
        <v>426</v>
      </c>
      <c r="B150" s="445" t="s">
        <v>497</v>
      </c>
      <c r="C150" s="445" t="s">
        <v>323</v>
      </c>
      <c r="D150" s="445" t="s">
        <v>324</v>
      </c>
      <c r="E150" s="445" t="s">
        <v>583</v>
      </c>
      <c r="F150" s="445" t="s">
        <v>70</v>
      </c>
      <c r="G150" s="445" t="s">
        <v>69</v>
      </c>
      <c r="H150" s="445" t="s">
        <v>62</v>
      </c>
      <c r="I150" s="445" t="s">
        <v>498</v>
      </c>
      <c r="J150" s="445" t="s">
        <v>499</v>
      </c>
      <c r="K150" s="445" t="s">
        <v>735</v>
      </c>
      <c r="L150" s="445" t="s">
        <v>14</v>
      </c>
      <c r="M150" s="445" t="s">
        <v>501</v>
      </c>
      <c r="N150" s="445" t="s">
        <v>14</v>
      </c>
    </row>
    <row r="151" spans="1:14" hidden="1" x14ac:dyDescent="0.3">
      <c r="A151" s="445" t="s">
        <v>426</v>
      </c>
      <c r="B151" s="445" t="s">
        <v>497</v>
      </c>
      <c r="C151" s="445" t="s">
        <v>323</v>
      </c>
      <c r="D151" s="445" t="s">
        <v>324</v>
      </c>
      <c r="E151" s="445" t="s">
        <v>583</v>
      </c>
      <c r="F151" s="445" t="s">
        <v>70</v>
      </c>
      <c r="G151" s="445" t="s">
        <v>69</v>
      </c>
      <c r="H151" s="445" t="s">
        <v>62</v>
      </c>
      <c r="I151" s="445" t="s">
        <v>498</v>
      </c>
      <c r="J151" s="445" t="s">
        <v>499</v>
      </c>
      <c r="K151" s="445" t="s">
        <v>736</v>
      </c>
      <c r="L151" s="445" t="s">
        <v>14</v>
      </c>
      <c r="M151" s="445" t="s">
        <v>501</v>
      </c>
      <c r="N151" s="445" t="s">
        <v>14</v>
      </c>
    </row>
    <row r="152" spans="1:14" hidden="1" x14ac:dyDescent="0.3">
      <c r="A152" s="445" t="s">
        <v>426</v>
      </c>
      <c r="B152" s="445" t="s">
        <v>497</v>
      </c>
      <c r="C152" s="445" t="s">
        <v>323</v>
      </c>
      <c r="D152" s="445" t="s">
        <v>324</v>
      </c>
      <c r="E152" s="445" t="s">
        <v>583</v>
      </c>
      <c r="F152" s="445" t="s">
        <v>70</v>
      </c>
      <c r="G152" s="445" t="s">
        <v>69</v>
      </c>
      <c r="H152" s="445" t="s">
        <v>62</v>
      </c>
      <c r="I152" s="445" t="s">
        <v>498</v>
      </c>
      <c r="J152" s="445" t="s">
        <v>499</v>
      </c>
      <c r="K152" s="445" t="s">
        <v>737</v>
      </c>
      <c r="L152" s="445" t="s">
        <v>14</v>
      </c>
      <c r="M152" s="445" t="s">
        <v>501</v>
      </c>
      <c r="N152" s="445" t="s">
        <v>14</v>
      </c>
    </row>
    <row r="153" spans="1:14" hidden="1" x14ac:dyDescent="0.3">
      <c r="A153" s="445" t="s">
        <v>426</v>
      </c>
      <c r="B153" s="445" t="s">
        <v>497</v>
      </c>
      <c r="C153" s="445" t="s">
        <v>323</v>
      </c>
      <c r="D153" s="445" t="s">
        <v>324</v>
      </c>
      <c r="E153" s="445" t="s">
        <v>583</v>
      </c>
      <c r="F153" s="445" t="s">
        <v>70</v>
      </c>
      <c r="G153" s="445" t="s">
        <v>69</v>
      </c>
      <c r="H153" s="445" t="s">
        <v>62</v>
      </c>
      <c r="I153" s="445" t="s">
        <v>738</v>
      </c>
      <c r="J153" s="445" t="s">
        <v>499</v>
      </c>
      <c r="K153" s="445" t="s">
        <v>739</v>
      </c>
      <c r="L153" s="445" t="s">
        <v>14</v>
      </c>
      <c r="M153" s="445" t="s">
        <v>740</v>
      </c>
      <c r="N153" s="445" t="s">
        <v>14</v>
      </c>
    </row>
    <row r="154" spans="1:14" hidden="1" x14ac:dyDescent="0.3">
      <c r="A154" s="445" t="s">
        <v>357</v>
      </c>
      <c r="B154" s="445" t="s">
        <v>624</v>
      </c>
      <c r="C154" s="445" t="s">
        <v>323</v>
      </c>
      <c r="D154" s="445" t="s">
        <v>324</v>
      </c>
      <c r="E154" s="445" t="s">
        <v>583</v>
      </c>
      <c r="F154" s="445" t="s">
        <v>70</v>
      </c>
      <c r="G154" s="445" t="s">
        <v>69</v>
      </c>
      <c r="H154" s="445" t="s">
        <v>62</v>
      </c>
      <c r="I154" s="445" t="s">
        <v>741</v>
      </c>
      <c r="J154" s="445" t="s">
        <v>626</v>
      </c>
      <c r="K154" s="445" t="s">
        <v>742</v>
      </c>
      <c r="L154" s="445" t="s">
        <v>14</v>
      </c>
      <c r="M154" s="445" t="s">
        <v>743</v>
      </c>
      <c r="N154" s="445" t="s">
        <v>14</v>
      </c>
    </row>
    <row r="155" spans="1:14" hidden="1" x14ac:dyDescent="0.3">
      <c r="A155" s="445" t="s">
        <v>357</v>
      </c>
      <c r="B155" s="445" t="s">
        <v>358</v>
      </c>
      <c r="C155" s="445" t="s">
        <v>323</v>
      </c>
      <c r="D155" s="445" t="s">
        <v>324</v>
      </c>
      <c r="E155" s="445" t="s">
        <v>583</v>
      </c>
      <c r="F155" s="445" t="s">
        <v>70</v>
      </c>
      <c r="G155" s="445" t="s">
        <v>69</v>
      </c>
      <c r="H155" s="445" t="s">
        <v>62</v>
      </c>
      <c r="I155" s="445" t="s">
        <v>369</v>
      </c>
      <c r="J155" s="445" t="s">
        <v>370</v>
      </c>
      <c r="K155" s="445" t="s">
        <v>744</v>
      </c>
      <c r="L155" s="445" t="s">
        <v>14</v>
      </c>
      <c r="M155" s="445" t="s">
        <v>745</v>
      </c>
      <c r="N155" s="445" t="s">
        <v>14</v>
      </c>
    </row>
    <row r="156" spans="1:14" hidden="1" x14ac:dyDescent="0.3">
      <c r="A156" s="445" t="s">
        <v>746</v>
      </c>
      <c r="B156" s="445" t="s">
        <v>747</v>
      </c>
      <c r="C156" s="445" t="s">
        <v>323</v>
      </c>
      <c r="D156" s="445" t="s">
        <v>324</v>
      </c>
      <c r="E156" s="445" t="s">
        <v>583</v>
      </c>
      <c r="F156" s="445" t="s">
        <v>508</v>
      </c>
      <c r="G156" s="445" t="s">
        <v>69</v>
      </c>
      <c r="H156" s="445" t="s">
        <v>61</v>
      </c>
      <c r="I156" s="445" t="s">
        <v>748</v>
      </c>
      <c r="J156" s="445" t="s">
        <v>749</v>
      </c>
      <c r="K156" s="445" t="s">
        <v>750</v>
      </c>
      <c r="L156" s="445" t="s">
        <v>14</v>
      </c>
      <c r="M156" s="445" t="s">
        <v>751</v>
      </c>
      <c r="N156" s="445" t="s">
        <v>14</v>
      </c>
    </row>
    <row r="157" spans="1:14" hidden="1" x14ac:dyDescent="0.3">
      <c r="A157" s="445" t="s">
        <v>321</v>
      </c>
      <c r="B157" s="445" t="s">
        <v>603</v>
      </c>
      <c r="C157" s="445" t="s">
        <v>323</v>
      </c>
      <c r="D157" s="445" t="s">
        <v>324</v>
      </c>
      <c r="E157" s="445" t="s">
        <v>583</v>
      </c>
      <c r="F157" s="445" t="s">
        <v>508</v>
      </c>
      <c r="G157" s="445" t="s">
        <v>69</v>
      </c>
      <c r="H157" s="445" t="s">
        <v>61</v>
      </c>
      <c r="I157" s="445" t="s">
        <v>752</v>
      </c>
      <c r="J157" s="445" t="s">
        <v>753</v>
      </c>
      <c r="K157" s="445" t="s">
        <v>754</v>
      </c>
      <c r="L157" s="445" t="s">
        <v>14</v>
      </c>
      <c r="M157" s="445" t="s">
        <v>755</v>
      </c>
      <c r="N157" s="445" t="s">
        <v>14</v>
      </c>
    </row>
    <row r="158" spans="1:14" hidden="1" x14ac:dyDescent="0.3">
      <c r="A158" s="445" t="s">
        <v>471</v>
      </c>
      <c r="B158" s="445" t="s">
        <v>756</v>
      </c>
      <c r="C158" s="445" t="s">
        <v>323</v>
      </c>
      <c r="D158" s="445" t="s">
        <v>324</v>
      </c>
      <c r="E158" s="445" t="s">
        <v>583</v>
      </c>
      <c r="F158" s="445" t="s">
        <v>508</v>
      </c>
      <c r="G158" s="445" t="s">
        <v>69</v>
      </c>
      <c r="H158" s="445" t="s">
        <v>61</v>
      </c>
      <c r="I158" s="445" t="s">
        <v>757</v>
      </c>
      <c r="J158" s="445" t="s">
        <v>758</v>
      </c>
      <c r="K158" s="445" t="s">
        <v>759</v>
      </c>
      <c r="L158" s="445" t="s">
        <v>14</v>
      </c>
      <c r="M158" s="445" t="s">
        <v>760</v>
      </c>
      <c r="N158" s="445" t="s">
        <v>14</v>
      </c>
    </row>
    <row r="159" spans="1:14" hidden="1" x14ac:dyDescent="0.3">
      <c r="A159" s="445" t="s">
        <v>330</v>
      </c>
      <c r="B159" s="445" t="s">
        <v>761</v>
      </c>
      <c r="C159" s="445" t="s">
        <v>323</v>
      </c>
      <c r="D159" s="445" t="s">
        <v>324</v>
      </c>
      <c r="E159" s="445" t="s">
        <v>583</v>
      </c>
      <c r="F159" s="445" t="s">
        <v>508</v>
      </c>
      <c r="G159" s="445" t="s">
        <v>69</v>
      </c>
      <c r="H159" s="445" t="s">
        <v>61</v>
      </c>
      <c r="I159" s="445" t="s">
        <v>762</v>
      </c>
      <c r="J159" s="445" t="s">
        <v>763</v>
      </c>
      <c r="K159" s="445" t="s">
        <v>764</v>
      </c>
      <c r="L159" s="445" t="s">
        <v>14</v>
      </c>
      <c r="M159" s="445" t="s">
        <v>765</v>
      </c>
      <c r="N159" s="445" t="s">
        <v>14</v>
      </c>
    </row>
    <row r="160" spans="1:14" hidden="1" x14ac:dyDescent="0.3">
      <c r="A160" s="445" t="s">
        <v>337</v>
      </c>
      <c r="B160" s="445" t="s">
        <v>342</v>
      </c>
      <c r="C160" s="445" t="s">
        <v>323</v>
      </c>
      <c r="D160" s="445" t="s">
        <v>324</v>
      </c>
      <c r="E160" s="445" t="s">
        <v>583</v>
      </c>
      <c r="F160" s="445" t="s">
        <v>508</v>
      </c>
      <c r="G160" s="445" t="s">
        <v>69</v>
      </c>
      <c r="H160" s="445" t="s">
        <v>61</v>
      </c>
      <c r="I160" s="445" t="s">
        <v>766</v>
      </c>
      <c r="J160" s="445" t="s">
        <v>342</v>
      </c>
      <c r="K160" s="445" t="s">
        <v>767</v>
      </c>
      <c r="L160" s="445" t="s">
        <v>14</v>
      </c>
      <c r="M160" s="445" t="s">
        <v>768</v>
      </c>
      <c r="N160" s="445" t="s">
        <v>14</v>
      </c>
    </row>
    <row r="161" spans="1:14" hidden="1" x14ac:dyDescent="0.3">
      <c r="A161" s="445" t="s">
        <v>346</v>
      </c>
      <c r="B161" s="445" t="s">
        <v>515</v>
      </c>
      <c r="C161" s="445" t="s">
        <v>323</v>
      </c>
      <c r="D161" s="445" t="s">
        <v>324</v>
      </c>
      <c r="E161" s="445" t="s">
        <v>583</v>
      </c>
      <c r="F161" s="445" t="s">
        <v>508</v>
      </c>
      <c r="G161" s="445" t="s">
        <v>69</v>
      </c>
      <c r="H161" s="445" t="s">
        <v>61</v>
      </c>
      <c r="I161" s="445" t="s">
        <v>769</v>
      </c>
      <c r="J161" s="445" t="s">
        <v>517</v>
      </c>
      <c r="K161" s="445" t="s">
        <v>770</v>
      </c>
      <c r="L161" s="445" t="s">
        <v>14</v>
      </c>
      <c r="M161" s="445" t="s">
        <v>771</v>
      </c>
      <c r="N161" s="445" t="s">
        <v>14</v>
      </c>
    </row>
    <row r="162" spans="1:14" x14ac:dyDescent="0.3">
      <c r="A162" s="445" t="s">
        <v>352</v>
      </c>
      <c r="B162" s="445" t="s">
        <v>414</v>
      </c>
      <c r="C162" s="445" t="s">
        <v>323</v>
      </c>
      <c r="D162" s="445" t="s">
        <v>324</v>
      </c>
      <c r="E162" s="445" t="s">
        <v>583</v>
      </c>
      <c r="F162" s="445" t="s">
        <v>508</v>
      </c>
      <c r="G162" s="445" t="s">
        <v>69</v>
      </c>
      <c r="H162" s="445" t="s">
        <v>61</v>
      </c>
      <c r="I162" s="445" t="s">
        <v>143</v>
      </c>
      <c r="J162" s="445" t="s">
        <v>415</v>
      </c>
      <c r="K162" s="445" t="s">
        <v>772</v>
      </c>
      <c r="L162" s="445" t="s">
        <v>14</v>
      </c>
      <c r="M162" s="445" t="s">
        <v>528</v>
      </c>
      <c r="N162" s="445" t="s">
        <v>14</v>
      </c>
    </row>
    <row r="163" spans="1:14" hidden="1" x14ac:dyDescent="0.3">
      <c r="A163" s="445" t="s">
        <v>346</v>
      </c>
      <c r="B163" s="445" t="s">
        <v>515</v>
      </c>
      <c r="C163" s="445" t="s">
        <v>323</v>
      </c>
      <c r="D163" s="445" t="s">
        <v>324</v>
      </c>
      <c r="E163" s="445" t="s">
        <v>583</v>
      </c>
      <c r="F163" s="445" t="s">
        <v>508</v>
      </c>
      <c r="G163" s="445" t="s">
        <v>69</v>
      </c>
      <c r="H163" s="445" t="s">
        <v>61</v>
      </c>
      <c r="I163" s="445" t="s">
        <v>616</v>
      </c>
      <c r="J163" s="445" t="s">
        <v>517</v>
      </c>
      <c r="K163" s="445" t="s">
        <v>773</v>
      </c>
      <c r="L163" s="445" t="s">
        <v>14</v>
      </c>
      <c r="M163" s="445" t="s">
        <v>618</v>
      </c>
      <c r="N163" s="445" t="s">
        <v>14</v>
      </c>
    </row>
    <row r="164" spans="1:14" hidden="1" x14ac:dyDescent="0.3">
      <c r="A164" s="445" t="s">
        <v>363</v>
      </c>
      <c r="B164" s="445" t="s">
        <v>364</v>
      </c>
      <c r="C164" s="445" t="s">
        <v>323</v>
      </c>
      <c r="D164" s="445" t="s">
        <v>324</v>
      </c>
      <c r="E164" s="445" t="s">
        <v>583</v>
      </c>
      <c r="F164" s="445" t="s">
        <v>508</v>
      </c>
      <c r="G164" s="445" t="s">
        <v>69</v>
      </c>
      <c r="H164" s="445" t="s">
        <v>61</v>
      </c>
      <c r="I164" s="445" t="s">
        <v>774</v>
      </c>
      <c r="J164" s="445" t="s">
        <v>366</v>
      </c>
      <c r="K164" s="445" t="s">
        <v>775</v>
      </c>
      <c r="L164" s="445" t="s">
        <v>14</v>
      </c>
      <c r="M164" s="445" t="s">
        <v>776</v>
      </c>
      <c r="N164" s="445" t="s">
        <v>14</v>
      </c>
    </row>
    <row r="165" spans="1:14" x14ac:dyDescent="0.3">
      <c r="A165" s="445" t="s">
        <v>352</v>
      </c>
      <c r="B165" s="445" t="s">
        <v>353</v>
      </c>
      <c r="C165" s="445" t="s">
        <v>323</v>
      </c>
      <c r="D165" s="445" t="s">
        <v>324</v>
      </c>
      <c r="E165" s="445" t="s">
        <v>583</v>
      </c>
      <c r="F165" s="445" t="s">
        <v>508</v>
      </c>
      <c r="G165" s="445" t="s">
        <v>69</v>
      </c>
      <c r="H165" s="445" t="s">
        <v>61</v>
      </c>
      <c r="I165" s="445" t="s">
        <v>126</v>
      </c>
      <c r="J165" s="445" t="s">
        <v>354</v>
      </c>
      <c r="K165" s="445" t="s">
        <v>777</v>
      </c>
      <c r="L165" s="445" t="s">
        <v>14</v>
      </c>
      <c r="M165" s="445" t="s">
        <v>420</v>
      </c>
      <c r="N165" s="445" t="s">
        <v>421</v>
      </c>
    </row>
    <row r="166" spans="1:14" x14ac:dyDescent="0.3">
      <c r="A166" s="445" t="s">
        <v>352</v>
      </c>
      <c r="B166" s="445" t="s">
        <v>353</v>
      </c>
      <c r="C166" s="445" t="s">
        <v>323</v>
      </c>
      <c r="D166" s="445" t="s">
        <v>324</v>
      </c>
      <c r="E166" s="445" t="s">
        <v>583</v>
      </c>
      <c r="F166" s="445" t="s">
        <v>508</v>
      </c>
      <c r="G166" s="445" t="s">
        <v>69</v>
      </c>
      <c r="H166" s="445" t="s">
        <v>61</v>
      </c>
      <c r="I166" s="445" t="s">
        <v>126</v>
      </c>
      <c r="J166" s="445" t="s">
        <v>354</v>
      </c>
      <c r="K166" s="445" t="s">
        <v>778</v>
      </c>
      <c r="L166" s="445" t="s">
        <v>14</v>
      </c>
      <c r="M166" s="445" t="s">
        <v>420</v>
      </c>
      <c r="N166" s="445" t="s">
        <v>421</v>
      </c>
    </row>
    <row r="167" spans="1:14" hidden="1" x14ac:dyDescent="0.3">
      <c r="A167" s="445" t="s">
        <v>426</v>
      </c>
      <c r="B167" s="445" t="s">
        <v>497</v>
      </c>
      <c r="C167" s="445" t="s">
        <v>323</v>
      </c>
      <c r="D167" s="445" t="s">
        <v>324</v>
      </c>
      <c r="E167" s="445" t="s">
        <v>583</v>
      </c>
      <c r="F167" s="445" t="s">
        <v>508</v>
      </c>
      <c r="G167" s="445" t="s">
        <v>69</v>
      </c>
      <c r="H167" s="445" t="s">
        <v>61</v>
      </c>
      <c r="I167" s="445" t="s">
        <v>779</v>
      </c>
      <c r="J167" s="445" t="s">
        <v>499</v>
      </c>
      <c r="K167" s="445" t="s">
        <v>780</v>
      </c>
      <c r="L167" s="445" t="s">
        <v>14</v>
      </c>
      <c r="M167" s="445" t="s">
        <v>781</v>
      </c>
      <c r="N167" s="445" t="s">
        <v>782</v>
      </c>
    </row>
    <row r="168" spans="1:14" hidden="1" x14ac:dyDescent="0.3">
      <c r="A168" s="445" t="s">
        <v>426</v>
      </c>
      <c r="B168" s="445" t="s">
        <v>497</v>
      </c>
      <c r="C168" s="445" t="s">
        <v>323</v>
      </c>
      <c r="D168" s="445" t="s">
        <v>324</v>
      </c>
      <c r="E168" s="445" t="s">
        <v>583</v>
      </c>
      <c r="F168" s="445" t="s">
        <v>508</v>
      </c>
      <c r="G168" s="445" t="s">
        <v>69</v>
      </c>
      <c r="H168" s="445" t="s">
        <v>61</v>
      </c>
      <c r="I168" s="445" t="s">
        <v>783</v>
      </c>
      <c r="J168" s="445" t="s">
        <v>499</v>
      </c>
      <c r="K168" s="445" t="s">
        <v>784</v>
      </c>
      <c r="L168" s="445" t="s">
        <v>14</v>
      </c>
      <c r="M168" s="445" t="s">
        <v>785</v>
      </c>
      <c r="N168" s="445" t="s">
        <v>782</v>
      </c>
    </row>
    <row r="169" spans="1:14" hidden="1" x14ac:dyDescent="0.3">
      <c r="A169" s="445" t="s">
        <v>426</v>
      </c>
      <c r="B169" s="445" t="s">
        <v>497</v>
      </c>
      <c r="C169" s="445" t="s">
        <v>323</v>
      </c>
      <c r="D169" s="445" t="s">
        <v>324</v>
      </c>
      <c r="E169" s="445" t="s">
        <v>583</v>
      </c>
      <c r="F169" s="445" t="s">
        <v>508</v>
      </c>
      <c r="G169" s="445" t="s">
        <v>69</v>
      </c>
      <c r="H169" s="445" t="s">
        <v>61</v>
      </c>
      <c r="I169" s="445" t="s">
        <v>738</v>
      </c>
      <c r="J169" s="445" t="s">
        <v>499</v>
      </c>
      <c r="K169" s="445" t="s">
        <v>786</v>
      </c>
      <c r="L169" s="445" t="s">
        <v>14</v>
      </c>
      <c r="M169" s="445" t="s">
        <v>787</v>
      </c>
      <c r="N169" s="445" t="s">
        <v>14</v>
      </c>
    </row>
    <row r="170" spans="1:14" hidden="1" x14ac:dyDescent="0.3">
      <c r="A170" s="445" t="s">
        <v>471</v>
      </c>
      <c r="B170" s="445" t="s">
        <v>788</v>
      </c>
      <c r="C170" s="445" t="s">
        <v>323</v>
      </c>
      <c r="D170" s="445" t="s">
        <v>324</v>
      </c>
      <c r="E170" s="445" t="s">
        <v>583</v>
      </c>
      <c r="F170" s="445" t="s">
        <v>508</v>
      </c>
      <c r="G170" s="445" t="s">
        <v>69</v>
      </c>
      <c r="H170" s="445" t="s">
        <v>61</v>
      </c>
      <c r="I170" s="445" t="s">
        <v>789</v>
      </c>
      <c r="J170" s="445" t="s">
        <v>790</v>
      </c>
      <c r="K170" s="445" t="s">
        <v>791</v>
      </c>
      <c r="L170" s="445" t="s">
        <v>14</v>
      </c>
      <c r="M170" s="445" t="s">
        <v>792</v>
      </c>
      <c r="N170" s="445" t="s">
        <v>793</v>
      </c>
    </row>
    <row r="171" spans="1:14" x14ac:dyDescent="0.3">
      <c r="A171" s="445" t="s">
        <v>352</v>
      </c>
      <c r="B171" s="445" t="s">
        <v>414</v>
      </c>
      <c r="C171" s="445" t="s">
        <v>323</v>
      </c>
      <c r="D171" s="445" t="s">
        <v>324</v>
      </c>
      <c r="E171" s="445" t="s">
        <v>583</v>
      </c>
      <c r="F171" s="445" t="s">
        <v>508</v>
      </c>
      <c r="G171" s="445" t="s">
        <v>69</v>
      </c>
      <c r="H171" s="445" t="s">
        <v>61</v>
      </c>
      <c r="I171" s="445" t="s">
        <v>135</v>
      </c>
      <c r="J171" s="445" t="s">
        <v>415</v>
      </c>
      <c r="K171" s="445" t="s">
        <v>794</v>
      </c>
      <c r="L171" s="445" t="s">
        <v>14</v>
      </c>
      <c r="M171" s="445" t="s">
        <v>466</v>
      </c>
      <c r="N171" s="445" t="s">
        <v>14</v>
      </c>
    </row>
    <row r="172" spans="1:14" hidden="1" x14ac:dyDescent="0.3">
      <c r="A172" s="445" t="s">
        <v>795</v>
      </c>
      <c r="B172" s="445" t="s">
        <v>796</v>
      </c>
      <c r="C172" s="445" t="s">
        <v>323</v>
      </c>
      <c r="D172" s="445" t="s">
        <v>324</v>
      </c>
      <c r="E172" s="445" t="s">
        <v>583</v>
      </c>
      <c r="F172" s="445" t="s">
        <v>508</v>
      </c>
      <c r="G172" s="445" t="s">
        <v>69</v>
      </c>
      <c r="H172" s="445" t="s">
        <v>61</v>
      </c>
      <c r="I172" s="445" t="s">
        <v>797</v>
      </c>
      <c r="J172" s="445" t="s">
        <v>798</v>
      </c>
      <c r="K172" s="445" t="s">
        <v>799</v>
      </c>
      <c r="L172" s="445" t="s">
        <v>14</v>
      </c>
      <c r="M172" s="445" t="s">
        <v>800</v>
      </c>
      <c r="N172" s="445" t="s">
        <v>14</v>
      </c>
    </row>
    <row r="173" spans="1:14" hidden="1" x14ac:dyDescent="0.3">
      <c r="A173" s="445" t="s">
        <v>337</v>
      </c>
      <c r="B173" s="445" t="s">
        <v>801</v>
      </c>
      <c r="C173" s="445" t="s">
        <v>323</v>
      </c>
      <c r="D173" s="445" t="s">
        <v>324</v>
      </c>
      <c r="E173" s="445" t="s">
        <v>583</v>
      </c>
      <c r="F173" s="445" t="s">
        <v>508</v>
      </c>
      <c r="G173" s="445" t="s">
        <v>69</v>
      </c>
      <c r="H173" s="445" t="s">
        <v>61</v>
      </c>
      <c r="I173" s="445" t="s">
        <v>802</v>
      </c>
      <c r="J173" s="445" t="s">
        <v>801</v>
      </c>
      <c r="K173" s="445" t="s">
        <v>803</v>
      </c>
      <c r="L173" s="445" t="s">
        <v>14</v>
      </c>
      <c r="M173" s="445" t="s">
        <v>804</v>
      </c>
      <c r="N173" s="445" t="s">
        <v>14</v>
      </c>
    </row>
    <row r="174" spans="1:14" hidden="1" x14ac:dyDescent="0.3">
      <c r="A174" s="445" t="s">
        <v>805</v>
      </c>
      <c r="B174" s="445" t="s">
        <v>806</v>
      </c>
      <c r="C174" s="445" t="s">
        <v>323</v>
      </c>
      <c r="D174" s="445" t="s">
        <v>324</v>
      </c>
      <c r="E174" s="445" t="s">
        <v>583</v>
      </c>
      <c r="F174" s="445" t="s">
        <v>508</v>
      </c>
      <c r="G174" s="445" t="s">
        <v>69</v>
      </c>
      <c r="H174" s="445" t="s">
        <v>62</v>
      </c>
      <c r="I174" s="445" t="s">
        <v>807</v>
      </c>
      <c r="J174" s="445" t="s">
        <v>808</v>
      </c>
      <c r="K174" s="445" t="s">
        <v>809</v>
      </c>
      <c r="L174" s="445" t="s">
        <v>14</v>
      </c>
      <c r="M174" s="445" t="s">
        <v>810</v>
      </c>
      <c r="N174" s="445" t="s">
        <v>811</v>
      </c>
    </row>
    <row r="175" spans="1:14" hidden="1" x14ac:dyDescent="0.3">
      <c r="A175" s="445" t="s">
        <v>330</v>
      </c>
      <c r="B175" s="445" t="s">
        <v>391</v>
      </c>
      <c r="C175" s="445" t="s">
        <v>323</v>
      </c>
      <c r="D175" s="445" t="s">
        <v>324</v>
      </c>
      <c r="E175" s="445" t="s">
        <v>583</v>
      </c>
      <c r="F175" s="445" t="s">
        <v>508</v>
      </c>
      <c r="G175" s="445" t="s">
        <v>69</v>
      </c>
      <c r="H175" s="445" t="s">
        <v>62</v>
      </c>
      <c r="I175" s="445" t="s">
        <v>812</v>
      </c>
      <c r="J175" s="445" t="s">
        <v>393</v>
      </c>
      <c r="K175" s="445" t="s">
        <v>813</v>
      </c>
      <c r="L175" s="445" t="s">
        <v>14</v>
      </c>
      <c r="M175" s="445" t="s">
        <v>814</v>
      </c>
      <c r="N175" s="445" t="s">
        <v>14</v>
      </c>
    </row>
    <row r="176" spans="1:14" hidden="1" x14ac:dyDescent="0.3">
      <c r="A176" s="445" t="s">
        <v>491</v>
      </c>
      <c r="B176" s="445" t="s">
        <v>557</v>
      </c>
      <c r="C176" s="445" t="s">
        <v>323</v>
      </c>
      <c r="D176" s="445" t="s">
        <v>324</v>
      </c>
      <c r="E176" s="445" t="s">
        <v>583</v>
      </c>
      <c r="F176" s="445" t="s">
        <v>508</v>
      </c>
      <c r="G176" s="445" t="s">
        <v>69</v>
      </c>
      <c r="H176" s="445" t="s">
        <v>62</v>
      </c>
      <c r="I176" s="445" t="s">
        <v>815</v>
      </c>
      <c r="J176" s="445" t="s">
        <v>559</v>
      </c>
      <c r="K176" s="445" t="s">
        <v>816</v>
      </c>
      <c r="L176" s="445" t="s">
        <v>14</v>
      </c>
      <c r="M176" s="445" t="s">
        <v>817</v>
      </c>
      <c r="N176" s="445" t="s">
        <v>14</v>
      </c>
    </row>
    <row r="177" spans="1:14" hidden="1" x14ac:dyDescent="0.3">
      <c r="A177" s="445" t="s">
        <v>433</v>
      </c>
      <c r="B177" s="445" t="s">
        <v>552</v>
      </c>
      <c r="C177" s="445" t="s">
        <v>323</v>
      </c>
      <c r="D177" s="445" t="s">
        <v>324</v>
      </c>
      <c r="E177" s="445" t="s">
        <v>583</v>
      </c>
      <c r="F177" s="445" t="s">
        <v>508</v>
      </c>
      <c r="G177" s="445" t="s">
        <v>69</v>
      </c>
      <c r="H177" s="445" t="s">
        <v>62</v>
      </c>
      <c r="I177" s="445" t="s">
        <v>667</v>
      </c>
      <c r="J177" s="445" t="s">
        <v>554</v>
      </c>
      <c r="K177" s="445" t="s">
        <v>818</v>
      </c>
      <c r="L177" s="445" t="s">
        <v>14</v>
      </c>
      <c r="M177" s="445" t="s">
        <v>669</v>
      </c>
      <c r="N177" s="445" t="s">
        <v>14</v>
      </c>
    </row>
    <row r="178" spans="1:14" hidden="1" x14ac:dyDescent="0.3">
      <c r="A178" s="445" t="s">
        <v>385</v>
      </c>
      <c r="B178" s="445" t="s">
        <v>386</v>
      </c>
      <c r="C178" s="445" t="s">
        <v>323</v>
      </c>
      <c r="D178" s="445" t="s">
        <v>324</v>
      </c>
      <c r="E178" s="445" t="s">
        <v>583</v>
      </c>
      <c r="F178" s="445" t="s">
        <v>508</v>
      </c>
      <c r="G178" s="445" t="s">
        <v>69</v>
      </c>
      <c r="H178" s="445" t="s">
        <v>62</v>
      </c>
      <c r="I178" s="445" t="s">
        <v>396</v>
      </c>
      <c r="J178" s="445" t="s">
        <v>388</v>
      </c>
      <c r="K178" s="445" t="s">
        <v>819</v>
      </c>
      <c r="L178" s="445" t="s">
        <v>14</v>
      </c>
      <c r="M178" s="445" t="s">
        <v>820</v>
      </c>
      <c r="N178" s="445" t="s">
        <v>14</v>
      </c>
    </row>
    <row r="179" spans="1:14" hidden="1" x14ac:dyDescent="0.3">
      <c r="A179" s="445" t="s">
        <v>491</v>
      </c>
      <c r="B179" s="445" t="s">
        <v>557</v>
      </c>
      <c r="C179" s="445" t="s">
        <v>323</v>
      </c>
      <c r="D179" s="445" t="s">
        <v>324</v>
      </c>
      <c r="E179" s="445" t="s">
        <v>583</v>
      </c>
      <c r="F179" s="445" t="s">
        <v>508</v>
      </c>
      <c r="G179" s="445" t="s">
        <v>69</v>
      </c>
      <c r="H179" s="445" t="s">
        <v>62</v>
      </c>
      <c r="I179" s="445" t="s">
        <v>821</v>
      </c>
      <c r="J179" s="445" t="s">
        <v>559</v>
      </c>
      <c r="K179" s="445" t="s">
        <v>822</v>
      </c>
      <c r="L179" s="445" t="s">
        <v>14</v>
      </c>
      <c r="M179" s="445" t="s">
        <v>823</v>
      </c>
      <c r="N179" s="445" t="s">
        <v>14</v>
      </c>
    </row>
    <row r="180" spans="1:14" hidden="1" x14ac:dyDescent="0.3">
      <c r="A180" s="445" t="s">
        <v>373</v>
      </c>
      <c r="B180" s="445" t="s">
        <v>374</v>
      </c>
      <c r="C180" s="445" t="s">
        <v>323</v>
      </c>
      <c r="D180" s="445" t="s">
        <v>324</v>
      </c>
      <c r="E180" s="445" t="s">
        <v>583</v>
      </c>
      <c r="F180" s="445" t="s">
        <v>508</v>
      </c>
      <c r="G180" s="445" t="s">
        <v>69</v>
      </c>
      <c r="H180" s="445" t="s">
        <v>62</v>
      </c>
      <c r="I180" s="445" t="s">
        <v>410</v>
      </c>
      <c r="J180" s="445" t="s">
        <v>411</v>
      </c>
      <c r="K180" s="445" t="s">
        <v>824</v>
      </c>
      <c r="L180" s="445" t="s">
        <v>14</v>
      </c>
      <c r="M180" s="445" t="s">
        <v>413</v>
      </c>
      <c r="N180" s="445" t="s">
        <v>14</v>
      </c>
    </row>
    <row r="181" spans="1:14" hidden="1" x14ac:dyDescent="0.3">
      <c r="A181" s="445" t="s">
        <v>373</v>
      </c>
      <c r="B181" s="445" t="s">
        <v>374</v>
      </c>
      <c r="C181" s="445" t="s">
        <v>323</v>
      </c>
      <c r="D181" s="445" t="s">
        <v>324</v>
      </c>
      <c r="E181" s="445" t="s">
        <v>583</v>
      </c>
      <c r="F181" s="445" t="s">
        <v>508</v>
      </c>
      <c r="G181" s="445" t="s">
        <v>69</v>
      </c>
      <c r="H181" s="445" t="s">
        <v>62</v>
      </c>
      <c r="I181" s="445" t="s">
        <v>410</v>
      </c>
      <c r="J181" s="445" t="s">
        <v>411</v>
      </c>
      <c r="K181" s="445" t="s">
        <v>825</v>
      </c>
      <c r="L181" s="445" t="s">
        <v>14</v>
      </c>
      <c r="M181" s="445" t="s">
        <v>413</v>
      </c>
      <c r="N181" s="445" t="s">
        <v>14</v>
      </c>
    </row>
    <row r="182" spans="1:14" hidden="1" x14ac:dyDescent="0.3">
      <c r="A182" s="445" t="s">
        <v>373</v>
      </c>
      <c r="B182" s="445" t="s">
        <v>374</v>
      </c>
      <c r="C182" s="445" t="s">
        <v>323</v>
      </c>
      <c r="D182" s="445" t="s">
        <v>324</v>
      </c>
      <c r="E182" s="445" t="s">
        <v>583</v>
      </c>
      <c r="F182" s="445" t="s">
        <v>508</v>
      </c>
      <c r="G182" s="445" t="s">
        <v>69</v>
      </c>
      <c r="H182" s="445" t="s">
        <v>62</v>
      </c>
      <c r="I182" s="445" t="s">
        <v>410</v>
      </c>
      <c r="J182" s="445" t="s">
        <v>411</v>
      </c>
      <c r="K182" s="445" t="s">
        <v>826</v>
      </c>
      <c r="L182" s="445" t="s">
        <v>14</v>
      </c>
      <c r="M182" s="445" t="s">
        <v>413</v>
      </c>
      <c r="N182" s="445" t="s">
        <v>14</v>
      </c>
    </row>
    <row r="183" spans="1:14" hidden="1" x14ac:dyDescent="0.3">
      <c r="A183" s="445" t="s">
        <v>373</v>
      </c>
      <c r="B183" s="445" t="s">
        <v>374</v>
      </c>
      <c r="C183" s="445" t="s">
        <v>323</v>
      </c>
      <c r="D183" s="445" t="s">
        <v>324</v>
      </c>
      <c r="E183" s="445" t="s">
        <v>583</v>
      </c>
      <c r="F183" s="445" t="s">
        <v>508</v>
      </c>
      <c r="G183" s="445" t="s">
        <v>69</v>
      </c>
      <c r="H183" s="445" t="s">
        <v>62</v>
      </c>
      <c r="I183" s="445" t="s">
        <v>410</v>
      </c>
      <c r="J183" s="445" t="s">
        <v>411</v>
      </c>
      <c r="K183" s="445" t="s">
        <v>827</v>
      </c>
      <c r="L183" s="445" t="s">
        <v>14</v>
      </c>
      <c r="M183" s="445" t="s">
        <v>413</v>
      </c>
      <c r="N183" s="445" t="s">
        <v>14</v>
      </c>
    </row>
    <row r="184" spans="1:14" hidden="1" x14ac:dyDescent="0.3">
      <c r="A184" s="445" t="s">
        <v>357</v>
      </c>
      <c r="B184" s="445" t="s">
        <v>358</v>
      </c>
      <c r="C184" s="445" t="s">
        <v>323</v>
      </c>
      <c r="D184" s="445" t="s">
        <v>324</v>
      </c>
      <c r="E184" s="445" t="s">
        <v>583</v>
      </c>
      <c r="F184" s="445" t="s">
        <v>508</v>
      </c>
      <c r="G184" s="445" t="s">
        <v>69</v>
      </c>
      <c r="H184" s="445" t="s">
        <v>62</v>
      </c>
      <c r="I184" s="445" t="s">
        <v>359</v>
      </c>
      <c r="J184" s="445" t="s">
        <v>360</v>
      </c>
      <c r="K184" s="445" t="s">
        <v>828</v>
      </c>
      <c r="L184" s="445" t="s">
        <v>14</v>
      </c>
      <c r="M184" s="445" t="s">
        <v>362</v>
      </c>
      <c r="N184" s="445" t="s">
        <v>14</v>
      </c>
    </row>
    <row r="185" spans="1:14" hidden="1" x14ac:dyDescent="0.3">
      <c r="A185" s="445" t="s">
        <v>330</v>
      </c>
      <c r="B185" s="445" t="s">
        <v>391</v>
      </c>
      <c r="C185" s="445" t="s">
        <v>323</v>
      </c>
      <c r="D185" s="445" t="s">
        <v>324</v>
      </c>
      <c r="E185" s="445" t="s">
        <v>583</v>
      </c>
      <c r="F185" s="445" t="s">
        <v>508</v>
      </c>
      <c r="G185" s="445" t="s">
        <v>69</v>
      </c>
      <c r="H185" s="445" t="s">
        <v>62</v>
      </c>
      <c r="I185" s="445" t="s">
        <v>829</v>
      </c>
      <c r="J185" s="445" t="s">
        <v>830</v>
      </c>
      <c r="K185" s="445" t="s">
        <v>831</v>
      </c>
      <c r="L185" s="445" t="s">
        <v>14</v>
      </c>
      <c r="M185" s="445" t="s">
        <v>832</v>
      </c>
      <c r="N185" s="445" t="s">
        <v>833</v>
      </c>
    </row>
    <row r="186" spans="1:14" hidden="1" x14ac:dyDescent="0.3">
      <c r="A186" s="445" t="s">
        <v>433</v>
      </c>
      <c r="B186" s="445" t="s">
        <v>552</v>
      </c>
      <c r="C186" s="445" t="s">
        <v>323</v>
      </c>
      <c r="D186" s="445" t="s">
        <v>324</v>
      </c>
      <c r="E186" s="445" t="s">
        <v>583</v>
      </c>
      <c r="F186" s="445" t="s">
        <v>508</v>
      </c>
      <c r="G186" s="445" t="s">
        <v>69</v>
      </c>
      <c r="H186" s="445" t="s">
        <v>62</v>
      </c>
      <c r="I186" s="445" t="s">
        <v>834</v>
      </c>
      <c r="J186" s="445" t="s">
        <v>554</v>
      </c>
      <c r="K186" s="445" t="s">
        <v>835</v>
      </c>
      <c r="L186" s="445" t="s">
        <v>14</v>
      </c>
      <c r="M186" s="445" t="s">
        <v>836</v>
      </c>
      <c r="N186" s="445" t="s">
        <v>14</v>
      </c>
    </row>
    <row r="187" spans="1:14" hidden="1" x14ac:dyDescent="0.3">
      <c r="A187" s="445" t="s">
        <v>399</v>
      </c>
      <c r="B187" s="445" t="s">
        <v>400</v>
      </c>
      <c r="C187" s="445" t="s">
        <v>323</v>
      </c>
      <c r="D187" s="445" t="s">
        <v>324</v>
      </c>
      <c r="E187" s="445" t="s">
        <v>583</v>
      </c>
      <c r="F187" s="445" t="s">
        <v>508</v>
      </c>
      <c r="G187" s="445" t="s">
        <v>69</v>
      </c>
      <c r="H187" s="445" t="s">
        <v>62</v>
      </c>
      <c r="I187" s="445" t="s">
        <v>694</v>
      </c>
      <c r="J187" s="445" t="s">
        <v>446</v>
      </c>
      <c r="K187" s="445" t="s">
        <v>837</v>
      </c>
      <c r="L187" s="445" t="s">
        <v>14</v>
      </c>
      <c r="M187" s="445" t="s">
        <v>696</v>
      </c>
      <c r="N187" s="445" t="s">
        <v>697</v>
      </c>
    </row>
    <row r="188" spans="1:14" hidden="1" x14ac:dyDescent="0.3">
      <c r="A188" s="445" t="s">
        <v>357</v>
      </c>
      <c r="B188" s="445" t="s">
        <v>838</v>
      </c>
      <c r="C188" s="445" t="s">
        <v>323</v>
      </c>
      <c r="D188" s="445" t="s">
        <v>324</v>
      </c>
      <c r="E188" s="445" t="s">
        <v>583</v>
      </c>
      <c r="F188" s="445" t="s">
        <v>508</v>
      </c>
      <c r="G188" s="445" t="s">
        <v>69</v>
      </c>
      <c r="H188" s="445" t="s">
        <v>62</v>
      </c>
      <c r="I188" s="445" t="s">
        <v>839</v>
      </c>
      <c r="J188" s="445" t="s">
        <v>840</v>
      </c>
      <c r="K188" s="445" t="s">
        <v>841</v>
      </c>
      <c r="L188" s="445" t="s">
        <v>14</v>
      </c>
      <c r="M188" s="445" t="s">
        <v>842</v>
      </c>
      <c r="N188" s="445" t="s">
        <v>843</v>
      </c>
    </row>
    <row r="189" spans="1:14" hidden="1" x14ac:dyDescent="0.3">
      <c r="A189" s="445" t="s">
        <v>433</v>
      </c>
      <c r="B189" s="445" t="s">
        <v>552</v>
      </c>
      <c r="C189" s="445" t="s">
        <v>323</v>
      </c>
      <c r="D189" s="445" t="s">
        <v>324</v>
      </c>
      <c r="E189" s="445" t="s">
        <v>583</v>
      </c>
      <c r="F189" s="445" t="s">
        <v>508</v>
      </c>
      <c r="G189" s="445" t="s">
        <v>69</v>
      </c>
      <c r="H189" s="445" t="s">
        <v>62</v>
      </c>
      <c r="I189" s="445" t="s">
        <v>844</v>
      </c>
      <c r="J189" s="445" t="s">
        <v>845</v>
      </c>
      <c r="K189" s="445" t="s">
        <v>846</v>
      </c>
      <c r="L189" s="445" t="s">
        <v>14</v>
      </c>
      <c r="M189" s="445" t="s">
        <v>847</v>
      </c>
      <c r="N189" s="445" t="s">
        <v>14</v>
      </c>
    </row>
    <row r="190" spans="1:14" x14ac:dyDescent="0.3">
      <c r="A190" s="445" t="s">
        <v>352</v>
      </c>
      <c r="B190" s="445" t="s">
        <v>414</v>
      </c>
      <c r="C190" s="445" t="s">
        <v>323</v>
      </c>
      <c r="D190" s="445" t="s">
        <v>324</v>
      </c>
      <c r="E190" s="445" t="s">
        <v>583</v>
      </c>
      <c r="F190" s="445" t="s">
        <v>508</v>
      </c>
      <c r="G190" s="445" t="s">
        <v>69</v>
      </c>
      <c r="H190" s="445" t="s">
        <v>62</v>
      </c>
      <c r="I190" s="445" t="s">
        <v>193</v>
      </c>
      <c r="J190" s="445" t="s">
        <v>848</v>
      </c>
      <c r="K190" s="445" t="s">
        <v>849</v>
      </c>
      <c r="L190" s="445" t="s">
        <v>14</v>
      </c>
      <c r="M190" s="445" t="s">
        <v>850</v>
      </c>
      <c r="N190" s="445" t="s">
        <v>14</v>
      </c>
    </row>
    <row r="191" spans="1:14" x14ac:dyDescent="0.3">
      <c r="A191" s="445" t="s">
        <v>352</v>
      </c>
      <c r="B191" s="445" t="s">
        <v>414</v>
      </c>
      <c r="C191" s="445" t="s">
        <v>323</v>
      </c>
      <c r="D191" s="445" t="s">
        <v>324</v>
      </c>
      <c r="E191" s="445" t="s">
        <v>583</v>
      </c>
      <c r="F191" s="445" t="s">
        <v>508</v>
      </c>
      <c r="G191" s="445" t="s">
        <v>69</v>
      </c>
      <c r="H191" s="445" t="s">
        <v>62</v>
      </c>
      <c r="I191" s="445" t="s">
        <v>193</v>
      </c>
      <c r="J191" s="445" t="s">
        <v>848</v>
      </c>
      <c r="K191" s="445" t="s">
        <v>851</v>
      </c>
      <c r="L191" s="445" t="s">
        <v>14</v>
      </c>
      <c r="M191" s="445" t="s">
        <v>850</v>
      </c>
      <c r="N191" s="445" t="s">
        <v>14</v>
      </c>
    </row>
    <row r="192" spans="1:14" hidden="1" x14ac:dyDescent="0.3">
      <c r="A192" s="445" t="s">
        <v>399</v>
      </c>
      <c r="B192" s="445" t="s">
        <v>440</v>
      </c>
      <c r="C192" s="445" t="s">
        <v>323</v>
      </c>
      <c r="D192" s="445" t="s">
        <v>324</v>
      </c>
      <c r="E192" s="445" t="s">
        <v>583</v>
      </c>
      <c r="F192" s="445" t="s">
        <v>508</v>
      </c>
      <c r="G192" s="445" t="s">
        <v>69</v>
      </c>
      <c r="H192" s="445" t="s">
        <v>62</v>
      </c>
      <c r="I192" s="445" t="s">
        <v>852</v>
      </c>
      <c r="J192" s="445" t="s">
        <v>442</v>
      </c>
      <c r="K192" s="445" t="s">
        <v>853</v>
      </c>
      <c r="L192" s="445" t="s">
        <v>14</v>
      </c>
      <c r="M192" s="445" t="s">
        <v>854</v>
      </c>
      <c r="N192" s="445" t="s">
        <v>14</v>
      </c>
    </row>
    <row r="193" spans="1:14" hidden="1" x14ac:dyDescent="0.3">
      <c r="A193" s="445" t="s">
        <v>330</v>
      </c>
      <c r="B193" s="445" t="s">
        <v>714</v>
      </c>
      <c r="C193" s="445" t="s">
        <v>323</v>
      </c>
      <c r="D193" s="445" t="s">
        <v>324</v>
      </c>
      <c r="E193" s="445" t="s">
        <v>583</v>
      </c>
      <c r="F193" s="445" t="s">
        <v>508</v>
      </c>
      <c r="G193" s="445" t="s">
        <v>69</v>
      </c>
      <c r="H193" s="445" t="s">
        <v>62</v>
      </c>
      <c r="I193" s="445" t="s">
        <v>855</v>
      </c>
      <c r="J193" s="445" t="s">
        <v>856</v>
      </c>
      <c r="K193" s="445" t="s">
        <v>857</v>
      </c>
      <c r="L193" s="445" t="s">
        <v>14</v>
      </c>
      <c r="M193" s="445" t="s">
        <v>858</v>
      </c>
      <c r="N193" s="445" t="s">
        <v>14</v>
      </c>
    </row>
    <row r="194" spans="1:14" hidden="1" x14ac:dyDescent="0.3">
      <c r="A194" s="445" t="s">
        <v>385</v>
      </c>
      <c r="B194" s="445" t="s">
        <v>689</v>
      </c>
      <c r="C194" s="445" t="s">
        <v>323</v>
      </c>
      <c r="D194" s="445" t="s">
        <v>324</v>
      </c>
      <c r="E194" s="445" t="s">
        <v>583</v>
      </c>
      <c r="F194" s="445" t="s">
        <v>508</v>
      </c>
      <c r="G194" s="445" t="s">
        <v>69</v>
      </c>
      <c r="H194" s="445" t="s">
        <v>62</v>
      </c>
      <c r="I194" s="445" t="s">
        <v>701</v>
      </c>
      <c r="J194" s="445" t="s">
        <v>691</v>
      </c>
      <c r="K194" s="445" t="s">
        <v>859</v>
      </c>
      <c r="L194" s="445" t="s">
        <v>14</v>
      </c>
      <c r="M194" s="445" t="s">
        <v>703</v>
      </c>
      <c r="N194" s="445" t="s">
        <v>14</v>
      </c>
    </row>
    <row r="195" spans="1:14" hidden="1" x14ac:dyDescent="0.3">
      <c r="A195" s="445" t="s">
        <v>357</v>
      </c>
      <c r="B195" s="445" t="s">
        <v>624</v>
      </c>
      <c r="C195" s="445" t="s">
        <v>323</v>
      </c>
      <c r="D195" s="445" t="s">
        <v>324</v>
      </c>
      <c r="E195" s="445" t="s">
        <v>583</v>
      </c>
      <c r="F195" s="445" t="s">
        <v>508</v>
      </c>
      <c r="G195" s="445" t="s">
        <v>69</v>
      </c>
      <c r="H195" s="445" t="s">
        <v>62</v>
      </c>
      <c r="I195" s="445" t="s">
        <v>741</v>
      </c>
      <c r="J195" s="445" t="s">
        <v>626</v>
      </c>
      <c r="K195" s="445" t="s">
        <v>860</v>
      </c>
      <c r="L195" s="445" t="s">
        <v>14</v>
      </c>
      <c r="M195" s="445" t="s">
        <v>743</v>
      </c>
      <c r="N195" s="445" t="s">
        <v>14</v>
      </c>
    </row>
    <row r="196" spans="1:14" x14ac:dyDescent="0.3">
      <c r="A196" s="445" t="s">
        <v>352</v>
      </c>
      <c r="B196" s="445" t="s">
        <v>414</v>
      </c>
      <c r="C196" s="445" t="s">
        <v>323</v>
      </c>
      <c r="D196" s="445" t="s">
        <v>324</v>
      </c>
      <c r="E196" s="445" t="s">
        <v>583</v>
      </c>
      <c r="F196" s="445" t="s">
        <v>508</v>
      </c>
      <c r="G196" s="445" t="s">
        <v>69</v>
      </c>
      <c r="H196" s="445" t="s">
        <v>62</v>
      </c>
      <c r="I196" s="445" t="s">
        <v>129</v>
      </c>
      <c r="J196" s="445" t="s">
        <v>415</v>
      </c>
      <c r="K196" s="445" t="s">
        <v>861</v>
      </c>
      <c r="L196" s="445" t="s">
        <v>14</v>
      </c>
      <c r="M196" s="445" t="s">
        <v>450</v>
      </c>
      <c r="N196" s="445" t="s">
        <v>14</v>
      </c>
    </row>
    <row r="197" spans="1:14" hidden="1" x14ac:dyDescent="0.3">
      <c r="A197" s="445" t="s">
        <v>357</v>
      </c>
      <c r="B197" s="445" t="s">
        <v>358</v>
      </c>
      <c r="C197" s="445" t="s">
        <v>323</v>
      </c>
      <c r="D197" s="445" t="s">
        <v>324</v>
      </c>
      <c r="E197" s="445" t="s">
        <v>583</v>
      </c>
      <c r="F197" s="445" t="s">
        <v>508</v>
      </c>
      <c r="G197" s="445" t="s">
        <v>69</v>
      </c>
      <c r="H197" s="445" t="s">
        <v>62</v>
      </c>
      <c r="I197" s="445" t="s">
        <v>369</v>
      </c>
      <c r="J197" s="445" t="s">
        <v>370</v>
      </c>
      <c r="K197" s="445" t="s">
        <v>862</v>
      </c>
      <c r="L197" s="445" t="s">
        <v>14</v>
      </c>
      <c r="M197" s="445" t="s">
        <v>372</v>
      </c>
      <c r="N197" s="445" t="s">
        <v>14</v>
      </c>
    </row>
    <row r="198" spans="1:14" hidden="1" x14ac:dyDescent="0.3">
      <c r="A198" s="445" t="s">
        <v>357</v>
      </c>
      <c r="B198" s="445" t="s">
        <v>358</v>
      </c>
      <c r="C198" s="445" t="s">
        <v>323</v>
      </c>
      <c r="D198" s="445" t="s">
        <v>324</v>
      </c>
      <c r="E198" s="445" t="s">
        <v>583</v>
      </c>
      <c r="F198" s="445" t="s">
        <v>508</v>
      </c>
      <c r="G198" s="445" t="s">
        <v>69</v>
      </c>
      <c r="H198" s="445" t="s">
        <v>62</v>
      </c>
      <c r="I198" s="445" t="s">
        <v>369</v>
      </c>
      <c r="J198" s="445" t="s">
        <v>370</v>
      </c>
      <c r="K198" s="445" t="s">
        <v>863</v>
      </c>
      <c r="L198" s="445" t="s">
        <v>14</v>
      </c>
      <c r="M198" s="445" t="s">
        <v>372</v>
      </c>
      <c r="N198" s="445" t="s">
        <v>14</v>
      </c>
    </row>
    <row r="199" spans="1:14" hidden="1" x14ac:dyDescent="0.3">
      <c r="A199" s="445" t="s">
        <v>357</v>
      </c>
      <c r="B199" s="445" t="s">
        <v>358</v>
      </c>
      <c r="C199" s="445" t="s">
        <v>323</v>
      </c>
      <c r="D199" s="445" t="s">
        <v>324</v>
      </c>
      <c r="E199" s="445" t="s">
        <v>583</v>
      </c>
      <c r="F199" s="445" t="s">
        <v>508</v>
      </c>
      <c r="G199" s="445" t="s">
        <v>69</v>
      </c>
      <c r="H199" s="445" t="s">
        <v>62</v>
      </c>
      <c r="I199" s="445" t="s">
        <v>369</v>
      </c>
      <c r="J199" s="445" t="s">
        <v>370</v>
      </c>
      <c r="K199" s="445" t="s">
        <v>864</v>
      </c>
      <c r="L199" s="445" t="s">
        <v>14</v>
      </c>
      <c r="M199" s="445" t="s">
        <v>372</v>
      </c>
      <c r="N199" s="445" t="s">
        <v>14</v>
      </c>
    </row>
    <row r="200" spans="1:14" x14ac:dyDescent="0.3">
      <c r="A200" s="445" t="s">
        <v>352</v>
      </c>
      <c r="B200" s="445" t="s">
        <v>414</v>
      </c>
      <c r="C200" s="445" t="s">
        <v>323</v>
      </c>
      <c r="D200" s="445" t="s">
        <v>324</v>
      </c>
      <c r="E200" s="445" t="s">
        <v>583</v>
      </c>
      <c r="F200" s="445" t="s">
        <v>508</v>
      </c>
      <c r="G200" s="445" t="s">
        <v>69</v>
      </c>
      <c r="H200" s="445" t="s">
        <v>62</v>
      </c>
      <c r="I200" s="445" t="s">
        <v>132</v>
      </c>
      <c r="J200" s="445" t="s">
        <v>415</v>
      </c>
      <c r="K200" s="445" t="s">
        <v>865</v>
      </c>
      <c r="L200" s="445" t="s">
        <v>14</v>
      </c>
      <c r="M200" s="445" t="s">
        <v>452</v>
      </c>
      <c r="N200" s="445" t="s">
        <v>14</v>
      </c>
    </row>
    <row r="201" spans="1:14" hidden="1" x14ac:dyDescent="0.3">
      <c r="A201" s="445" t="s">
        <v>471</v>
      </c>
      <c r="B201" s="445" t="s">
        <v>472</v>
      </c>
      <c r="C201" s="445" t="s">
        <v>323</v>
      </c>
      <c r="D201" s="445" t="s">
        <v>324</v>
      </c>
      <c r="E201" s="445" t="s">
        <v>583</v>
      </c>
      <c r="F201" s="445" t="s">
        <v>508</v>
      </c>
      <c r="G201" s="445" t="s">
        <v>69</v>
      </c>
      <c r="H201" s="445" t="s">
        <v>62</v>
      </c>
      <c r="I201" s="445" t="s">
        <v>866</v>
      </c>
      <c r="J201" s="445" t="s">
        <v>867</v>
      </c>
      <c r="K201" s="445" t="s">
        <v>868</v>
      </c>
      <c r="L201" s="445" t="s">
        <v>14</v>
      </c>
      <c r="M201" s="445" t="s">
        <v>869</v>
      </c>
      <c r="N201" s="445" t="s">
        <v>14</v>
      </c>
    </row>
    <row r="202" spans="1:14" hidden="1" x14ac:dyDescent="0.3">
      <c r="A202" s="445" t="s">
        <v>453</v>
      </c>
      <c r="B202" s="445" t="s">
        <v>454</v>
      </c>
      <c r="C202" s="445" t="s">
        <v>323</v>
      </c>
      <c r="D202" s="445" t="s">
        <v>324</v>
      </c>
      <c r="E202" s="445" t="s">
        <v>583</v>
      </c>
      <c r="F202" s="445" t="s">
        <v>508</v>
      </c>
      <c r="G202" s="445" t="s">
        <v>69</v>
      </c>
      <c r="H202" s="445" t="s">
        <v>62</v>
      </c>
      <c r="I202" s="445" t="s">
        <v>455</v>
      </c>
      <c r="J202" s="445" t="s">
        <v>456</v>
      </c>
      <c r="K202" s="445" t="s">
        <v>870</v>
      </c>
      <c r="L202" s="445" t="s">
        <v>14</v>
      </c>
      <c r="M202" s="445" t="s">
        <v>458</v>
      </c>
      <c r="N202" s="445" t="s">
        <v>14</v>
      </c>
    </row>
    <row r="203" spans="1:14" hidden="1" x14ac:dyDescent="0.3">
      <c r="A203" s="445" t="s">
        <v>453</v>
      </c>
      <c r="B203" s="445" t="s">
        <v>454</v>
      </c>
      <c r="C203" s="445" t="s">
        <v>323</v>
      </c>
      <c r="D203" s="445" t="s">
        <v>324</v>
      </c>
      <c r="E203" s="445" t="s">
        <v>583</v>
      </c>
      <c r="F203" s="445" t="s">
        <v>508</v>
      </c>
      <c r="G203" s="445" t="s">
        <v>69</v>
      </c>
      <c r="H203" s="445" t="s">
        <v>62</v>
      </c>
      <c r="I203" s="445" t="s">
        <v>467</v>
      </c>
      <c r="J203" s="445" t="s">
        <v>456</v>
      </c>
      <c r="K203" s="445" t="s">
        <v>871</v>
      </c>
      <c r="L203" s="445" t="s">
        <v>14</v>
      </c>
      <c r="M203" s="445" t="s">
        <v>469</v>
      </c>
      <c r="N203" s="445" t="s">
        <v>470</v>
      </c>
    </row>
    <row r="204" spans="1:14" hidden="1" x14ac:dyDescent="0.3">
      <c r="A204" s="445" t="s">
        <v>453</v>
      </c>
      <c r="B204" s="445" t="s">
        <v>454</v>
      </c>
      <c r="C204" s="445" t="s">
        <v>323</v>
      </c>
      <c r="D204" s="445" t="s">
        <v>324</v>
      </c>
      <c r="E204" s="445" t="s">
        <v>583</v>
      </c>
      <c r="F204" s="445" t="s">
        <v>508</v>
      </c>
      <c r="G204" s="445" t="s">
        <v>69</v>
      </c>
      <c r="H204" s="445" t="s">
        <v>62</v>
      </c>
      <c r="I204" s="445" t="s">
        <v>467</v>
      </c>
      <c r="J204" s="445" t="s">
        <v>456</v>
      </c>
      <c r="K204" s="445" t="s">
        <v>872</v>
      </c>
      <c r="L204" s="445" t="s">
        <v>14</v>
      </c>
      <c r="M204" s="445" t="s">
        <v>469</v>
      </c>
      <c r="N204" s="445" t="s">
        <v>470</v>
      </c>
    </row>
    <row r="205" spans="1:14" hidden="1" x14ac:dyDescent="0.3">
      <c r="A205" s="445" t="s">
        <v>453</v>
      </c>
      <c r="B205" s="445" t="s">
        <v>454</v>
      </c>
      <c r="C205" s="445" t="s">
        <v>323</v>
      </c>
      <c r="D205" s="445" t="s">
        <v>324</v>
      </c>
      <c r="E205" s="445" t="s">
        <v>583</v>
      </c>
      <c r="F205" s="445" t="s">
        <v>508</v>
      </c>
      <c r="G205" s="445" t="s">
        <v>69</v>
      </c>
      <c r="H205" s="445" t="s">
        <v>62</v>
      </c>
      <c r="I205" s="445" t="s">
        <v>467</v>
      </c>
      <c r="J205" s="445" t="s">
        <v>456</v>
      </c>
      <c r="K205" s="445" t="s">
        <v>873</v>
      </c>
      <c r="L205" s="445" t="s">
        <v>14</v>
      </c>
      <c r="M205" s="445" t="s">
        <v>469</v>
      </c>
      <c r="N205" s="445" t="s">
        <v>470</v>
      </c>
    </row>
    <row r="206" spans="1:14" hidden="1" x14ac:dyDescent="0.3">
      <c r="A206" s="445" t="s">
        <v>330</v>
      </c>
      <c r="B206" s="445" t="s">
        <v>874</v>
      </c>
      <c r="C206" s="445" t="s">
        <v>323</v>
      </c>
      <c r="D206" s="445" t="s">
        <v>324</v>
      </c>
      <c r="E206" s="445" t="s">
        <v>583</v>
      </c>
      <c r="F206" s="445" t="s">
        <v>508</v>
      </c>
      <c r="G206" s="445" t="s">
        <v>69</v>
      </c>
      <c r="H206" s="445" t="s">
        <v>62</v>
      </c>
      <c r="I206" s="445" t="s">
        <v>875</v>
      </c>
      <c r="J206" s="445" t="s">
        <v>876</v>
      </c>
      <c r="K206" s="445" t="s">
        <v>877</v>
      </c>
      <c r="L206" s="445" t="s">
        <v>14</v>
      </c>
      <c r="M206" s="445" t="s">
        <v>878</v>
      </c>
      <c r="N206" s="445" t="s">
        <v>14</v>
      </c>
    </row>
    <row r="207" spans="1:14" hidden="1" x14ac:dyDescent="0.3">
      <c r="A207" s="445" t="s">
        <v>453</v>
      </c>
      <c r="B207" s="445" t="s">
        <v>482</v>
      </c>
      <c r="C207" s="445" t="s">
        <v>323</v>
      </c>
      <c r="D207" s="445" t="s">
        <v>324</v>
      </c>
      <c r="E207" s="445" t="s">
        <v>583</v>
      </c>
      <c r="F207" s="445" t="s">
        <v>508</v>
      </c>
      <c r="G207" s="445" t="s">
        <v>69</v>
      </c>
      <c r="H207" s="445" t="s">
        <v>62</v>
      </c>
      <c r="I207" s="445" t="s">
        <v>483</v>
      </c>
      <c r="J207" s="445" t="s">
        <v>484</v>
      </c>
      <c r="K207" s="445" t="s">
        <v>879</v>
      </c>
      <c r="L207" s="445" t="s">
        <v>14</v>
      </c>
      <c r="M207" s="445" t="s">
        <v>486</v>
      </c>
      <c r="N207" s="445" t="s">
        <v>14</v>
      </c>
    </row>
    <row r="208" spans="1:14" hidden="1" x14ac:dyDescent="0.3">
      <c r="A208" s="445" t="s">
        <v>453</v>
      </c>
      <c r="B208" s="445" t="s">
        <v>482</v>
      </c>
      <c r="C208" s="445" t="s">
        <v>323</v>
      </c>
      <c r="D208" s="445" t="s">
        <v>324</v>
      </c>
      <c r="E208" s="445" t="s">
        <v>583</v>
      </c>
      <c r="F208" s="445" t="s">
        <v>508</v>
      </c>
      <c r="G208" s="445" t="s">
        <v>69</v>
      </c>
      <c r="H208" s="445" t="s">
        <v>62</v>
      </c>
      <c r="I208" s="445" t="s">
        <v>483</v>
      </c>
      <c r="J208" s="445" t="s">
        <v>484</v>
      </c>
      <c r="K208" s="445" t="s">
        <v>880</v>
      </c>
      <c r="L208" s="445" t="s">
        <v>14</v>
      </c>
      <c r="M208" s="445" t="s">
        <v>486</v>
      </c>
      <c r="N208" s="445" t="s">
        <v>14</v>
      </c>
    </row>
    <row r="209" spans="1:14" hidden="1" x14ac:dyDescent="0.3">
      <c r="A209" s="445" t="s">
        <v>399</v>
      </c>
      <c r="B209" s="445" t="s">
        <v>577</v>
      </c>
      <c r="C209" s="445" t="s">
        <v>323</v>
      </c>
      <c r="D209" s="445" t="s">
        <v>324</v>
      </c>
      <c r="E209" s="445" t="s">
        <v>583</v>
      </c>
      <c r="F209" s="445" t="s">
        <v>508</v>
      </c>
      <c r="G209" s="445" t="s">
        <v>69</v>
      </c>
      <c r="H209" s="445" t="s">
        <v>62</v>
      </c>
      <c r="I209" s="445" t="s">
        <v>578</v>
      </c>
      <c r="J209" s="445" t="s">
        <v>479</v>
      </c>
      <c r="K209" s="445" t="s">
        <v>579</v>
      </c>
      <c r="L209" s="445" t="s">
        <v>14</v>
      </c>
      <c r="M209" s="445" t="s">
        <v>580</v>
      </c>
      <c r="N209" s="445" t="s">
        <v>14</v>
      </c>
    </row>
    <row r="210" spans="1:14" hidden="1" x14ac:dyDescent="0.3">
      <c r="A210" s="445" t="s">
        <v>426</v>
      </c>
      <c r="B210" s="445" t="s">
        <v>497</v>
      </c>
      <c r="C210" s="445" t="s">
        <v>323</v>
      </c>
      <c r="D210" s="445" t="s">
        <v>324</v>
      </c>
      <c r="E210" s="445" t="s">
        <v>583</v>
      </c>
      <c r="F210" s="445" t="s">
        <v>508</v>
      </c>
      <c r="G210" s="445" t="s">
        <v>69</v>
      </c>
      <c r="H210" s="445" t="s">
        <v>62</v>
      </c>
      <c r="I210" s="445" t="s">
        <v>498</v>
      </c>
      <c r="J210" s="445" t="s">
        <v>499</v>
      </c>
      <c r="K210" s="445" t="s">
        <v>881</v>
      </c>
      <c r="L210" s="445" t="s">
        <v>14</v>
      </c>
      <c r="M210" s="445" t="s">
        <v>501</v>
      </c>
      <c r="N210" s="445" t="s">
        <v>14</v>
      </c>
    </row>
    <row r="211" spans="1:14" x14ac:dyDescent="0.3">
      <c r="A211" s="445" t="s">
        <v>352</v>
      </c>
      <c r="B211" s="445" t="s">
        <v>414</v>
      </c>
      <c r="C211" s="445" t="s">
        <v>323</v>
      </c>
      <c r="D211" s="445" t="s">
        <v>324</v>
      </c>
      <c r="E211" s="445" t="s">
        <v>583</v>
      </c>
      <c r="F211" s="445" t="s">
        <v>508</v>
      </c>
      <c r="G211" s="445" t="s">
        <v>69</v>
      </c>
      <c r="H211" s="445" t="s">
        <v>62</v>
      </c>
      <c r="I211" s="445" t="s">
        <v>194</v>
      </c>
      <c r="J211" s="445" t="s">
        <v>415</v>
      </c>
      <c r="K211" s="445" t="s">
        <v>882</v>
      </c>
      <c r="L211" s="445" t="s">
        <v>14</v>
      </c>
      <c r="M211" s="445" t="s">
        <v>883</v>
      </c>
      <c r="N211" s="445" t="s">
        <v>14</v>
      </c>
    </row>
    <row r="212" spans="1:14" hidden="1" x14ac:dyDescent="0.3">
      <c r="A212" s="445" t="s">
        <v>337</v>
      </c>
      <c r="B212" s="445" t="s">
        <v>884</v>
      </c>
      <c r="C212" s="445" t="s">
        <v>323</v>
      </c>
      <c r="D212" s="445" t="s">
        <v>324</v>
      </c>
      <c r="E212" s="445" t="s">
        <v>885</v>
      </c>
      <c r="F212" s="445" t="s">
        <v>70</v>
      </c>
      <c r="G212" s="445" t="s">
        <v>69</v>
      </c>
      <c r="H212" s="445" t="s">
        <v>61</v>
      </c>
      <c r="I212" s="445" t="s">
        <v>886</v>
      </c>
      <c r="J212" s="445" t="s">
        <v>884</v>
      </c>
      <c r="K212" s="445" t="s">
        <v>887</v>
      </c>
      <c r="L212" s="445" t="s">
        <v>14</v>
      </c>
      <c r="M212" s="445" t="s">
        <v>888</v>
      </c>
      <c r="N212" s="445" t="s">
        <v>14</v>
      </c>
    </row>
    <row r="213" spans="1:14" hidden="1" x14ac:dyDescent="0.3">
      <c r="A213" s="445" t="s">
        <v>337</v>
      </c>
      <c r="B213" s="445" t="s">
        <v>342</v>
      </c>
      <c r="C213" s="445" t="s">
        <v>323</v>
      </c>
      <c r="D213" s="445" t="s">
        <v>324</v>
      </c>
      <c r="E213" s="445" t="s">
        <v>885</v>
      </c>
      <c r="F213" s="445" t="s">
        <v>70</v>
      </c>
      <c r="G213" s="445" t="s">
        <v>69</v>
      </c>
      <c r="H213" s="445" t="s">
        <v>61</v>
      </c>
      <c r="I213" s="445" t="s">
        <v>889</v>
      </c>
      <c r="J213" s="445" t="s">
        <v>342</v>
      </c>
      <c r="K213" s="445" t="s">
        <v>890</v>
      </c>
      <c r="L213" s="445" t="s">
        <v>14</v>
      </c>
      <c r="M213" s="445" t="s">
        <v>891</v>
      </c>
      <c r="N213" s="445" t="s">
        <v>14</v>
      </c>
    </row>
    <row r="214" spans="1:14" hidden="1" x14ac:dyDescent="0.3">
      <c r="A214" s="445" t="s">
        <v>357</v>
      </c>
      <c r="B214" s="445" t="s">
        <v>593</v>
      </c>
      <c r="C214" s="445" t="s">
        <v>323</v>
      </c>
      <c r="D214" s="445" t="s">
        <v>324</v>
      </c>
      <c r="E214" s="445" t="s">
        <v>885</v>
      </c>
      <c r="F214" s="445" t="s">
        <v>70</v>
      </c>
      <c r="G214" s="445" t="s">
        <v>69</v>
      </c>
      <c r="H214" s="445" t="s">
        <v>61</v>
      </c>
      <c r="I214" s="445" t="s">
        <v>594</v>
      </c>
      <c r="J214" s="445" t="s">
        <v>595</v>
      </c>
      <c r="K214" s="445" t="s">
        <v>892</v>
      </c>
      <c r="L214" s="445" t="s">
        <v>14</v>
      </c>
      <c r="M214" s="445" t="s">
        <v>597</v>
      </c>
      <c r="N214" s="445" t="s">
        <v>598</v>
      </c>
    </row>
    <row r="215" spans="1:14" hidden="1" x14ac:dyDescent="0.3">
      <c r="A215" s="445" t="s">
        <v>357</v>
      </c>
      <c r="B215" s="445" t="s">
        <v>593</v>
      </c>
      <c r="C215" s="445" t="s">
        <v>323</v>
      </c>
      <c r="D215" s="445" t="s">
        <v>324</v>
      </c>
      <c r="E215" s="445" t="s">
        <v>885</v>
      </c>
      <c r="F215" s="445" t="s">
        <v>70</v>
      </c>
      <c r="G215" s="445" t="s">
        <v>69</v>
      </c>
      <c r="H215" s="445" t="s">
        <v>61</v>
      </c>
      <c r="I215" s="445" t="s">
        <v>594</v>
      </c>
      <c r="J215" s="445" t="s">
        <v>595</v>
      </c>
      <c r="K215" s="445" t="s">
        <v>893</v>
      </c>
      <c r="L215" s="445" t="s">
        <v>14</v>
      </c>
      <c r="M215" s="445" t="s">
        <v>597</v>
      </c>
      <c r="N215" s="445" t="s">
        <v>598</v>
      </c>
    </row>
    <row r="216" spans="1:14" hidden="1" x14ac:dyDescent="0.3">
      <c r="A216" s="445" t="s">
        <v>357</v>
      </c>
      <c r="B216" s="445" t="s">
        <v>593</v>
      </c>
      <c r="C216" s="445" t="s">
        <v>323</v>
      </c>
      <c r="D216" s="445" t="s">
        <v>324</v>
      </c>
      <c r="E216" s="445" t="s">
        <v>885</v>
      </c>
      <c r="F216" s="445" t="s">
        <v>70</v>
      </c>
      <c r="G216" s="445" t="s">
        <v>69</v>
      </c>
      <c r="H216" s="445" t="s">
        <v>61</v>
      </c>
      <c r="I216" s="445" t="s">
        <v>594</v>
      </c>
      <c r="J216" s="445" t="s">
        <v>595</v>
      </c>
      <c r="K216" s="445" t="s">
        <v>894</v>
      </c>
      <c r="L216" s="445" t="s">
        <v>14</v>
      </c>
      <c r="M216" s="445" t="s">
        <v>597</v>
      </c>
      <c r="N216" s="445" t="s">
        <v>598</v>
      </c>
    </row>
    <row r="217" spans="1:14" hidden="1" x14ac:dyDescent="0.3">
      <c r="A217" s="445" t="s">
        <v>321</v>
      </c>
      <c r="B217" s="445" t="s">
        <v>603</v>
      </c>
      <c r="C217" s="445" t="s">
        <v>323</v>
      </c>
      <c r="D217" s="445" t="s">
        <v>324</v>
      </c>
      <c r="E217" s="445" t="s">
        <v>885</v>
      </c>
      <c r="F217" s="445" t="s">
        <v>70</v>
      </c>
      <c r="G217" s="445" t="s">
        <v>69</v>
      </c>
      <c r="H217" s="445" t="s">
        <v>61</v>
      </c>
      <c r="I217" s="445" t="s">
        <v>895</v>
      </c>
      <c r="J217" s="445" t="s">
        <v>605</v>
      </c>
      <c r="K217" s="445" t="s">
        <v>896</v>
      </c>
      <c r="L217" s="445" t="s">
        <v>14</v>
      </c>
      <c r="M217" s="445" t="s">
        <v>897</v>
      </c>
      <c r="N217" s="445" t="s">
        <v>14</v>
      </c>
    </row>
    <row r="218" spans="1:14" hidden="1" x14ac:dyDescent="0.3">
      <c r="A218" s="445" t="s">
        <v>337</v>
      </c>
      <c r="B218" s="445" t="s">
        <v>898</v>
      </c>
      <c r="C218" s="445" t="s">
        <v>323</v>
      </c>
      <c r="D218" s="445" t="s">
        <v>324</v>
      </c>
      <c r="E218" s="445" t="s">
        <v>885</v>
      </c>
      <c r="F218" s="445" t="s">
        <v>70</v>
      </c>
      <c r="G218" s="445" t="s">
        <v>69</v>
      </c>
      <c r="H218" s="445" t="s">
        <v>61</v>
      </c>
      <c r="I218" s="445" t="s">
        <v>899</v>
      </c>
      <c r="J218" s="445" t="s">
        <v>898</v>
      </c>
      <c r="K218" s="445" t="s">
        <v>900</v>
      </c>
      <c r="L218" s="445" t="s">
        <v>14</v>
      </c>
      <c r="M218" s="445" t="s">
        <v>901</v>
      </c>
      <c r="N218" s="445" t="s">
        <v>14</v>
      </c>
    </row>
    <row r="219" spans="1:14" hidden="1" x14ac:dyDescent="0.3">
      <c r="A219" s="445" t="s">
        <v>337</v>
      </c>
      <c r="B219" s="445" t="s">
        <v>898</v>
      </c>
      <c r="C219" s="445" t="s">
        <v>323</v>
      </c>
      <c r="D219" s="445" t="s">
        <v>324</v>
      </c>
      <c r="E219" s="445" t="s">
        <v>885</v>
      </c>
      <c r="F219" s="445" t="s">
        <v>70</v>
      </c>
      <c r="G219" s="445" t="s">
        <v>69</v>
      </c>
      <c r="H219" s="445" t="s">
        <v>61</v>
      </c>
      <c r="I219" s="445" t="s">
        <v>899</v>
      </c>
      <c r="J219" s="445" t="s">
        <v>898</v>
      </c>
      <c r="K219" s="445" t="s">
        <v>902</v>
      </c>
      <c r="L219" s="445" t="s">
        <v>14</v>
      </c>
      <c r="M219" s="445" t="s">
        <v>901</v>
      </c>
      <c r="N219" s="445" t="s">
        <v>14</v>
      </c>
    </row>
    <row r="220" spans="1:14" hidden="1" x14ac:dyDescent="0.3">
      <c r="A220" s="445" t="s">
        <v>337</v>
      </c>
      <c r="B220" s="445" t="s">
        <v>903</v>
      </c>
      <c r="C220" s="445" t="s">
        <v>323</v>
      </c>
      <c r="D220" s="445" t="s">
        <v>324</v>
      </c>
      <c r="E220" s="445" t="s">
        <v>885</v>
      </c>
      <c r="F220" s="445" t="s">
        <v>70</v>
      </c>
      <c r="G220" s="445" t="s">
        <v>69</v>
      </c>
      <c r="H220" s="445" t="s">
        <v>61</v>
      </c>
      <c r="I220" s="445" t="s">
        <v>904</v>
      </c>
      <c r="J220" s="445" t="s">
        <v>903</v>
      </c>
      <c r="K220" s="445" t="s">
        <v>905</v>
      </c>
      <c r="L220" s="445" t="s">
        <v>14</v>
      </c>
      <c r="M220" s="445" t="s">
        <v>906</v>
      </c>
      <c r="N220" s="445" t="s">
        <v>14</v>
      </c>
    </row>
    <row r="221" spans="1:14" hidden="1" x14ac:dyDescent="0.3">
      <c r="A221" s="445" t="s">
        <v>805</v>
      </c>
      <c r="B221" s="445" t="s">
        <v>907</v>
      </c>
      <c r="C221" s="445" t="s">
        <v>323</v>
      </c>
      <c r="D221" s="445" t="s">
        <v>324</v>
      </c>
      <c r="E221" s="445" t="s">
        <v>885</v>
      </c>
      <c r="F221" s="445" t="s">
        <v>70</v>
      </c>
      <c r="G221" s="445" t="s">
        <v>69</v>
      </c>
      <c r="H221" s="445" t="s">
        <v>61</v>
      </c>
      <c r="I221" s="445" t="s">
        <v>908</v>
      </c>
      <c r="J221" s="445" t="s">
        <v>909</v>
      </c>
      <c r="K221" s="445" t="s">
        <v>910</v>
      </c>
      <c r="L221" s="445" t="s">
        <v>14</v>
      </c>
      <c r="M221" s="445" t="s">
        <v>911</v>
      </c>
      <c r="N221" s="445" t="s">
        <v>14</v>
      </c>
    </row>
    <row r="222" spans="1:14" hidden="1" x14ac:dyDescent="0.3">
      <c r="A222" s="445" t="s">
        <v>379</v>
      </c>
      <c r="B222" s="445" t="s">
        <v>380</v>
      </c>
      <c r="C222" s="445" t="s">
        <v>323</v>
      </c>
      <c r="D222" s="445" t="s">
        <v>324</v>
      </c>
      <c r="E222" s="445" t="s">
        <v>885</v>
      </c>
      <c r="F222" s="445" t="s">
        <v>70</v>
      </c>
      <c r="G222" s="445" t="s">
        <v>69</v>
      </c>
      <c r="H222" s="445" t="s">
        <v>61</v>
      </c>
      <c r="I222" s="445" t="s">
        <v>912</v>
      </c>
      <c r="J222" s="445" t="s">
        <v>382</v>
      </c>
      <c r="K222" s="445" t="s">
        <v>913</v>
      </c>
      <c r="L222" s="445" t="s">
        <v>14</v>
      </c>
      <c r="M222" s="445" t="s">
        <v>914</v>
      </c>
      <c r="N222" s="445" t="s">
        <v>915</v>
      </c>
    </row>
    <row r="223" spans="1:14" hidden="1" x14ac:dyDescent="0.3">
      <c r="A223" s="445" t="s">
        <v>385</v>
      </c>
      <c r="B223" s="445" t="s">
        <v>386</v>
      </c>
      <c r="C223" s="445" t="s">
        <v>323</v>
      </c>
      <c r="D223" s="445" t="s">
        <v>324</v>
      </c>
      <c r="E223" s="445" t="s">
        <v>885</v>
      </c>
      <c r="F223" s="445" t="s">
        <v>70</v>
      </c>
      <c r="G223" s="445" t="s">
        <v>69</v>
      </c>
      <c r="H223" s="445" t="s">
        <v>61</v>
      </c>
      <c r="I223" s="445" t="s">
        <v>916</v>
      </c>
      <c r="J223" s="445" t="s">
        <v>388</v>
      </c>
      <c r="K223" s="445" t="s">
        <v>917</v>
      </c>
      <c r="L223" s="445" t="s">
        <v>14</v>
      </c>
      <c r="M223" s="445" t="s">
        <v>918</v>
      </c>
      <c r="N223" s="445" t="s">
        <v>14</v>
      </c>
    </row>
    <row r="224" spans="1:14" hidden="1" x14ac:dyDescent="0.3">
      <c r="A224" s="445" t="s">
        <v>379</v>
      </c>
      <c r="B224" s="445" t="s">
        <v>380</v>
      </c>
      <c r="C224" s="445" t="s">
        <v>323</v>
      </c>
      <c r="D224" s="445" t="s">
        <v>324</v>
      </c>
      <c r="E224" s="445" t="s">
        <v>885</v>
      </c>
      <c r="F224" s="445" t="s">
        <v>70</v>
      </c>
      <c r="G224" s="445" t="s">
        <v>69</v>
      </c>
      <c r="H224" s="445" t="s">
        <v>61</v>
      </c>
      <c r="I224" s="445" t="s">
        <v>919</v>
      </c>
      <c r="J224" s="445" t="s">
        <v>382</v>
      </c>
      <c r="K224" s="445" t="s">
        <v>920</v>
      </c>
      <c r="L224" s="445" t="s">
        <v>14</v>
      </c>
      <c r="M224" s="445" t="s">
        <v>921</v>
      </c>
      <c r="N224" s="445" t="s">
        <v>14</v>
      </c>
    </row>
    <row r="225" spans="1:14" hidden="1" x14ac:dyDescent="0.3">
      <c r="A225" s="445" t="s">
        <v>363</v>
      </c>
      <c r="B225" s="445" t="s">
        <v>364</v>
      </c>
      <c r="C225" s="445" t="s">
        <v>323</v>
      </c>
      <c r="D225" s="445" t="s">
        <v>324</v>
      </c>
      <c r="E225" s="445" t="s">
        <v>885</v>
      </c>
      <c r="F225" s="445" t="s">
        <v>70</v>
      </c>
      <c r="G225" s="445" t="s">
        <v>69</v>
      </c>
      <c r="H225" s="445" t="s">
        <v>61</v>
      </c>
      <c r="I225" s="445" t="s">
        <v>774</v>
      </c>
      <c r="J225" s="445" t="s">
        <v>366</v>
      </c>
      <c r="K225" s="445" t="s">
        <v>922</v>
      </c>
      <c r="L225" s="445" t="s">
        <v>14</v>
      </c>
      <c r="M225" s="445" t="s">
        <v>776</v>
      </c>
      <c r="N225" s="445" t="s">
        <v>14</v>
      </c>
    </row>
    <row r="226" spans="1:14" x14ac:dyDescent="0.3">
      <c r="A226" s="445" t="s">
        <v>352</v>
      </c>
      <c r="B226" s="445" t="s">
        <v>353</v>
      </c>
      <c r="C226" s="445" t="s">
        <v>323</v>
      </c>
      <c r="D226" s="445" t="s">
        <v>324</v>
      </c>
      <c r="E226" s="445" t="s">
        <v>885</v>
      </c>
      <c r="F226" s="445" t="s">
        <v>70</v>
      </c>
      <c r="G226" s="445" t="s">
        <v>69</v>
      </c>
      <c r="H226" s="445" t="s">
        <v>61</v>
      </c>
      <c r="I226" s="445" t="s">
        <v>119</v>
      </c>
      <c r="J226" s="445" t="s">
        <v>354</v>
      </c>
      <c r="K226" s="445" t="s">
        <v>923</v>
      </c>
      <c r="L226" s="445" t="s">
        <v>14</v>
      </c>
      <c r="M226" s="445" t="s">
        <v>356</v>
      </c>
      <c r="N226" s="445" t="s">
        <v>14</v>
      </c>
    </row>
    <row r="227" spans="1:14" x14ac:dyDescent="0.3">
      <c r="A227" s="445" t="s">
        <v>352</v>
      </c>
      <c r="B227" s="445" t="s">
        <v>353</v>
      </c>
      <c r="C227" s="445" t="s">
        <v>323</v>
      </c>
      <c r="D227" s="445" t="s">
        <v>324</v>
      </c>
      <c r="E227" s="445" t="s">
        <v>885</v>
      </c>
      <c r="F227" s="445" t="s">
        <v>70</v>
      </c>
      <c r="G227" s="445" t="s">
        <v>69</v>
      </c>
      <c r="H227" s="445" t="s">
        <v>61</v>
      </c>
      <c r="I227" s="445" t="s">
        <v>119</v>
      </c>
      <c r="J227" s="445" t="s">
        <v>354</v>
      </c>
      <c r="K227" s="445" t="s">
        <v>924</v>
      </c>
      <c r="L227" s="445" t="s">
        <v>14</v>
      </c>
      <c r="M227" s="445" t="s">
        <v>356</v>
      </c>
      <c r="N227" s="445" t="s">
        <v>14</v>
      </c>
    </row>
    <row r="228" spans="1:14" hidden="1" x14ac:dyDescent="0.3">
      <c r="A228" s="445" t="s">
        <v>346</v>
      </c>
      <c r="B228" s="445" t="s">
        <v>515</v>
      </c>
      <c r="C228" s="445" t="s">
        <v>323</v>
      </c>
      <c r="D228" s="445" t="s">
        <v>324</v>
      </c>
      <c r="E228" s="445" t="s">
        <v>885</v>
      </c>
      <c r="F228" s="445" t="s">
        <v>70</v>
      </c>
      <c r="G228" s="445" t="s">
        <v>69</v>
      </c>
      <c r="H228" s="445" t="s">
        <v>61</v>
      </c>
      <c r="I228" s="445" t="s">
        <v>516</v>
      </c>
      <c r="J228" s="445" t="s">
        <v>517</v>
      </c>
      <c r="K228" s="445" t="s">
        <v>925</v>
      </c>
      <c r="L228" s="445" t="s">
        <v>14</v>
      </c>
      <c r="M228" s="445" t="s">
        <v>926</v>
      </c>
      <c r="N228" s="445" t="s">
        <v>14</v>
      </c>
    </row>
    <row r="229" spans="1:14" hidden="1" x14ac:dyDescent="0.3">
      <c r="A229" s="445" t="s">
        <v>426</v>
      </c>
      <c r="B229" s="445" t="s">
        <v>497</v>
      </c>
      <c r="C229" s="445" t="s">
        <v>323</v>
      </c>
      <c r="D229" s="445" t="s">
        <v>324</v>
      </c>
      <c r="E229" s="445" t="s">
        <v>885</v>
      </c>
      <c r="F229" s="445" t="s">
        <v>70</v>
      </c>
      <c r="G229" s="445" t="s">
        <v>69</v>
      </c>
      <c r="H229" s="445" t="s">
        <v>61</v>
      </c>
      <c r="I229" s="445" t="s">
        <v>927</v>
      </c>
      <c r="J229" s="445" t="s">
        <v>499</v>
      </c>
      <c r="K229" s="445" t="s">
        <v>928</v>
      </c>
      <c r="L229" s="445" t="s">
        <v>14</v>
      </c>
      <c r="M229" s="445" t="s">
        <v>929</v>
      </c>
      <c r="N229" s="445" t="s">
        <v>14</v>
      </c>
    </row>
    <row r="230" spans="1:14" hidden="1" x14ac:dyDescent="0.3">
      <c r="A230" s="445" t="s">
        <v>357</v>
      </c>
      <c r="B230" s="445" t="s">
        <v>358</v>
      </c>
      <c r="C230" s="445" t="s">
        <v>323</v>
      </c>
      <c r="D230" s="445" t="s">
        <v>324</v>
      </c>
      <c r="E230" s="445" t="s">
        <v>885</v>
      </c>
      <c r="F230" s="445" t="s">
        <v>70</v>
      </c>
      <c r="G230" s="445" t="s">
        <v>69</v>
      </c>
      <c r="H230" s="445" t="s">
        <v>61</v>
      </c>
      <c r="I230" s="445" t="s">
        <v>359</v>
      </c>
      <c r="J230" s="445" t="s">
        <v>360</v>
      </c>
      <c r="K230" s="445" t="s">
        <v>930</v>
      </c>
      <c r="L230" s="445" t="s">
        <v>14</v>
      </c>
      <c r="M230" s="445" t="s">
        <v>362</v>
      </c>
      <c r="N230" s="445" t="s">
        <v>14</v>
      </c>
    </row>
    <row r="231" spans="1:14" hidden="1" x14ac:dyDescent="0.3">
      <c r="A231" s="445" t="s">
        <v>363</v>
      </c>
      <c r="B231" s="445" t="s">
        <v>364</v>
      </c>
      <c r="C231" s="445" t="s">
        <v>323</v>
      </c>
      <c r="D231" s="445" t="s">
        <v>324</v>
      </c>
      <c r="E231" s="445" t="s">
        <v>885</v>
      </c>
      <c r="F231" s="445" t="s">
        <v>70</v>
      </c>
      <c r="G231" s="445" t="s">
        <v>69</v>
      </c>
      <c r="H231" s="445" t="s">
        <v>61</v>
      </c>
      <c r="I231" s="445" t="s">
        <v>608</v>
      </c>
      <c r="J231" s="445" t="s">
        <v>366</v>
      </c>
      <c r="K231" s="445" t="s">
        <v>931</v>
      </c>
      <c r="L231" s="445" t="s">
        <v>14</v>
      </c>
      <c r="M231" s="445" t="s">
        <v>932</v>
      </c>
      <c r="N231" s="445" t="s">
        <v>14</v>
      </c>
    </row>
    <row r="232" spans="1:14" hidden="1" x14ac:dyDescent="0.3">
      <c r="A232" s="445" t="s">
        <v>357</v>
      </c>
      <c r="B232" s="445" t="s">
        <v>624</v>
      </c>
      <c r="C232" s="445" t="s">
        <v>323</v>
      </c>
      <c r="D232" s="445" t="s">
        <v>324</v>
      </c>
      <c r="E232" s="445" t="s">
        <v>885</v>
      </c>
      <c r="F232" s="445" t="s">
        <v>70</v>
      </c>
      <c r="G232" s="445" t="s">
        <v>69</v>
      </c>
      <c r="H232" s="445" t="s">
        <v>61</v>
      </c>
      <c r="I232" s="445" t="s">
        <v>933</v>
      </c>
      <c r="J232" s="445" t="s">
        <v>626</v>
      </c>
      <c r="K232" s="445" t="s">
        <v>934</v>
      </c>
      <c r="L232" s="445" t="s">
        <v>14</v>
      </c>
      <c r="M232" s="445" t="s">
        <v>935</v>
      </c>
      <c r="N232" s="445" t="s">
        <v>14</v>
      </c>
    </row>
    <row r="233" spans="1:14" x14ac:dyDescent="0.3">
      <c r="A233" s="445" t="s">
        <v>352</v>
      </c>
      <c r="B233" s="445" t="s">
        <v>414</v>
      </c>
      <c r="C233" s="445" t="s">
        <v>323</v>
      </c>
      <c r="D233" s="445" t="s">
        <v>324</v>
      </c>
      <c r="E233" s="445" t="s">
        <v>885</v>
      </c>
      <c r="F233" s="445" t="s">
        <v>70</v>
      </c>
      <c r="G233" s="445" t="s">
        <v>69</v>
      </c>
      <c r="H233" s="445" t="s">
        <v>61</v>
      </c>
      <c r="I233" s="445" t="s">
        <v>204</v>
      </c>
      <c r="J233" s="445" t="s">
        <v>415</v>
      </c>
      <c r="K233" s="445" t="s">
        <v>936</v>
      </c>
      <c r="L233" s="445" t="s">
        <v>14</v>
      </c>
      <c r="M233" s="445" t="s">
        <v>937</v>
      </c>
      <c r="N233" s="445" t="s">
        <v>14</v>
      </c>
    </row>
    <row r="234" spans="1:14" hidden="1" x14ac:dyDescent="0.3">
      <c r="A234" s="445" t="s">
        <v>357</v>
      </c>
      <c r="B234" s="445" t="s">
        <v>624</v>
      </c>
      <c r="C234" s="445" t="s">
        <v>323</v>
      </c>
      <c r="D234" s="445" t="s">
        <v>324</v>
      </c>
      <c r="E234" s="445" t="s">
        <v>885</v>
      </c>
      <c r="F234" s="445" t="s">
        <v>70</v>
      </c>
      <c r="G234" s="445" t="s">
        <v>69</v>
      </c>
      <c r="H234" s="445" t="s">
        <v>61</v>
      </c>
      <c r="I234" s="445" t="s">
        <v>625</v>
      </c>
      <c r="J234" s="445" t="s">
        <v>626</v>
      </c>
      <c r="K234" s="445" t="s">
        <v>938</v>
      </c>
      <c r="L234" s="445" t="s">
        <v>14</v>
      </c>
      <c r="M234" s="445" t="s">
        <v>628</v>
      </c>
      <c r="N234" s="445" t="s">
        <v>14</v>
      </c>
    </row>
    <row r="235" spans="1:14" x14ac:dyDescent="0.3">
      <c r="A235" s="445" t="s">
        <v>352</v>
      </c>
      <c r="B235" s="445" t="s">
        <v>414</v>
      </c>
      <c r="C235" s="445" t="s">
        <v>323</v>
      </c>
      <c r="D235" s="445" t="s">
        <v>324</v>
      </c>
      <c r="E235" s="445" t="s">
        <v>885</v>
      </c>
      <c r="F235" s="445" t="s">
        <v>70</v>
      </c>
      <c r="G235" s="445" t="s">
        <v>69</v>
      </c>
      <c r="H235" s="445" t="s">
        <v>61</v>
      </c>
      <c r="I235" s="445" t="s">
        <v>132</v>
      </c>
      <c r="J235" s="445" t="s">
        <v>415</v>
      </c>
      <c r="K235" s="445" t="s">
        <v>939</v>
      </c>
      <c r="L235" s="445" t="s">
        <v>14</v>
      </c>
      <c r="M235" s="445" t="s">
        <v>452</v>
      </c>
      <c r="N235" s="445" t="s">
        <v>14</v>
      </c>
    </row>
    <row r="236" spans="1:14" hidden="1" x14ac:dyDescent="0.3">
      <c r="A236" s="445" t="s">
        <v>357</v>
      </c>
      <c r="B236" s="445" t="s">
        <v>358</v>
      </c>
      <c r="C236" s="445" t="s">
        <v>323</v>
      </c>
      <c r="D236" s="445" t="s">
        <v>324</v>
      </c>
      <c r="E236" s="445" t="s">
        <v>885</v>
      </c>
      <c r="F236" s="445" t="s">
        <v>70</v>
      </c>
      <c r="G236" s="445" t="s">
        <v>69</v>
      </c>
      <c r="H236" s="445" t="s">
        <v>61</v>
      </c>
      <c r="I236" s="445" t="s">
        <v>369</v>
      </c>
      <c r="J236" s="445" t="s">
        <v>370</v>
      </c>
      <c r="K236" s="445" t="s">
        <v>940</v>
      </c>
      <c r="L236" s="445" t="s">
        <v>14</v>
      </c>
      <c r="M236" s="445" t="s">
        <v>372</v>
      </c>
      <c r="N236" s="445" t="s">
        <v>14</v>
      </c>
    </row>
    <row r="237" spans="1:14" hidden="1" x14ac:dyDescent="0.3">
      <c r="A237" s="445" t="s">
        <v>357</v>
      </c>
      <c r="B237" s="445" t="s">
        <v>358</v>
      </c>
      <c r="C237" s="445" t="s">
        <v>323</v>
      </c>
      <c r="D237" s="445" t="s">
        <v>324</v>
      </c>
      <c r="E237" s="445" t="s">
        <v>885</v>
      </c>
      <c r="F237" s="445" t="s">
        <v>70</v>
      </c>
      <c r="G237" s="445" t="s">
        <v>69</v>
      </c>
      <c r="H237" s="445" t="s">
        <v>61</v>
      </c>
      <c r="I237" s="445" t="s">
        <v>369</v>
      </c>
      <c r="J237" s="445" t="s">
        <v>370</v>
      </c>
      <c r="K237" s="445" t="s">
        <v>941</v>
      </c>
      <c r="L237" s="445" t="s">
        <v>14</v>
      </c>
      <c r="M237" s="445" t="s">
        <v>372</v>
      </c>
      <c r="N237" s="445" t="s">
        <v>14</v>
      </c>
    </row>
    <row r="238" spans="1:14" hidden="1" x14ac:dyDescent="0.3">
      <c r="A238" s="445" t="s">
        <v>491</v>
      </c>
      <c r="B238" s="445" t="s">
        <v>557</v>
      </c>
      <c r="C238" s="445" t="s">
        <v>323</v>
      </c>
      <c r="D238" s="445" t="s">
        <v>324</v>
      </c>
      <c r="E238" s="445" t="s">
        <v>885</v>
      </c>
      <c r="F238" s="445" t="s">
        <v>70</v>
      </c>
      <c r="G238" s="445" t="s">
        <v>69</v>
      </c>
      <c r="H238" s="445" t="s">
        <v>61</v>
      </c>
      <c r="I238" s="445" t="s">
        <v>558</v>
      </c>
      <c r="J238" s="445" t="s">
        <v>559</v>
      </c>
      <c r="K238" s="445" t="s">
        <v>942</v>
      </c>
      <c r="L238" s="445" t="s">
        <v>14</v>
      </c>
      <c r="M238" s="445" t="s">
        <v>561</v>
      </c>
      <c r="N238" s="445" t="s">
        <v>14</v>
      </c>
    </row>
    <row r="239" spans="1:14" hidden="1" x14ac:dyDescent="0.3">
      <c r="A239" s="445" t="s">
        <v>363</v>
      </c>
      <c r="B239" s="445" t="s">
        <v>364</v>
      </c>
      <c r="C239" s="445" t="s">
        <v>323</v>
      </c>
      <c r="D239" s="445" t="s">
        <v>324</v>
      </c>
      <c r="E239" s="445" t="s">
        <v>885</v>
      </c>
      <c r="F239" s="445" t="s">
        <v>70</v>
      </c>
      <c r="G239" s="445" t="s">
        <v>69</v>
      </c>
      <c r="H239" s="445" t="s">
        <v>61</v>
      </c>
      <c r="I239" s="445" t="s">
        <v>943</v>
      </c>
      <c r="J239" s="445" t="s">
        <v>366</v>
      </c>
      <c r="K239" s="445" t="s">
        <v>944</v>
      </c>
      <c r="L239" s="445" t="s">
        <v>14</v>
      </c>
      <c r="M239" s="445" t="s">
        <v>945</v>
      </c>
      <c r="N239" s="445" t="s">
        <v>14</v>
      </c>
    </row>
    <row r="240" spans="1:14" hidden="1" x14ac:dyDescent="0.3">
      <c r="A240" s="445" t="s">
        <v>471</v>
      </c>
      <c r="B240" s="445" t="s">
        <v>472</v>
      </c>
      <c r="C240" s="445" t="s">
        <v>323</v>
      </c>
      <c r="D240" s="445" t="s">
        <v>324</v>
      </c>
      <c r="E240" s="445" t="s">
        <v>885</v>
      </c>
      <c r="F240" s="445" t="s">
        <v>70</v>
      </c>
      <c r="G240" s="445" t="s">
        <v>69</v>
      </c>
      <c r="H240" s="445" t="s">
        <v>61</v>
      </c>
      <c r="I240" s="445" t="s">
        <v>524</v>
      </c>
      <c r="J240" s="445" t="s">
        <v>474</v>
      </c>
      <c r="K240" s="445" t="s">
        <v>946</v>
      </c>
      <c r="L240" s="445" t="s">
        <v>14</v>
      </c>
      <c r="M240" s="445" t="s">
        <v>526</v>
      </c>
      <c r="N240" s="445" t="s">
        <v>14</v>
      </c>
    </row>
    <row r="241" spans="1:14" hidden="1" x14ac:dyDescent="0.3">
      <c r="A241" s="445" t="s">
        <v>471</v>
      </c>
      <c r="B241" s="445" t="s">
        <v>472</v>
      </c>
      <c r="C241" s="445" t="s">
        <v>323</v>
      </c>
      <c r="D241" s="445" t="s">
        <v>324</v>
      </c>
      <c r="E241" s="445" t="s">
        <v>885</v>
      </c>
      <c r="F241" s="445" t="s">
        <v>70</v>
      </c>
      <c r="G241" s="445" t="s">
        <v>69</v>
      </c>
      <c r="H241" s="445" t="s">
        <v>61</v>
      </c>
      <c r="I241" s="445" t="s">
        <v>524</v>
      </c>
      <c r="J241" s="445" t="s">
        <v>474</v>
      </c>
      <c r="K241" s="445" t="s">
        <v>947</v>
      </c>
      <c r="L241" s="445" t="s">
        <v>14</v>
      </c>
      <c r="M241" s="445" t="s">
        <v>526</v>
      </c>
      <c r="N241" s="445" t="s">
        <v>14</v>
      </c>
    </row>
    <row r="242" spans="1:14" hidden="1" x14ac:dyDescent="0.3">
      <c r="A242" s="445" t="s">
        <v>948</v>
      </c>
      <c r="B242" s="445" t="s">
        <v>949</v>
      </c>
      <c r="C242" s="445" t="s">
        <v>323</v>
      </c>
      <c r="D242" s="445" t="s">
        <v>324</v>
      </c>
      <c r="E242" s="445" t="s">
        <v>885</v>
      </c>
      <c r="F242" s="445" t="s">
        <v>70</v>
      </c>
      <c r="G242" s="445" t="s">
        <v>69</v>
      </c>
      <c r="H242" s="445" t="s">
        <v>61</v>
      </c>
      <c r="I242" s="445" t="s">
        <v>950</v>
      </c>
      <c r="J242" s="445" t="s">
        <v>951</v>
      </c>
      <c r="K242" s="445" t="s">
        <v>952</v>
      </c>
      <c r="L242" s="445" t="s">
        <v>14</v>
      </c>
      <c r="M242" s="445" t="s">
        <v>953</v>
      </c>
      <c r="N242" s="445" t="s">
        <v>14</v>
      </c>
    </row>
    <row r="243" spans="1:14" hidden="1" x14ac:dyDescent="0.3">
      <c r="A243" s="445" t="s">
        <v>453</v>
      </c>
      <c r="B243" s="445" t="s">
        <v>454</v>
      </c>
      <c r="C243" s="445" t="s">
        <v>323</v>
      </c>
      <c r="D243" s="445" t="s">
        <v>324</v>
      </c>
      <c r="E243" s="445" t="s">
        <v>885</v>
      </c>
      <c r="F243" s="445" t="s">
        <v>70</v>
      </c>
      <c r="G243" s="445" t="s">
        <v>69</v>
      </c>
      <c r="H243" s="445" t="s">
        <v>61</v>
      </c>
      <c r="I243" s="445" t="s">
        <v>467</v>
      </c>
      <c r="J243" s="445" t="s">
        <v>456</v>
      </c>
      <c r="K243" s="445" t="s">
        <v>954</v>
      </c>
      <c r="L243" s="445" t="s">
        <v>14</v>
      </c>
      <c r="M243" s="445" t="s">
        <v>469</v>
      </c>
      <c r="N243" s="445" t="s">
        <v>470</v>
      </c>
    </row>
    <row r="244" spans="1:14" hidden="1" x14ac:dyDescent="0.3">
      <c r="A244" s="445" t="s">
        <v>471</v>
      </c>
      <c r="B244" s="445" t="s">
        <v>472</v>
      </c>
      <c r="C244" s="445" t="s">
        <v>323</v>
      </c>
      <c r="D244" s="445" t="s">
        <v>324</v>
      </c>
      <c r="E244" s="445" t="s">
        <v>885</v>
      </c>
      <c r="F244" s="445" t="s">
        <v>70</v>
      </c>
      <c r="G244" s="445" t="s">
        <v>69</v>
      </c>
      <c r="H244" s="445" t="s">
        <v>61</v>
      </c>
      <c r="I244" s="445" t="s">
        <v>473</v>
      </c>
      <c r="J244" s="445" t="s">
        <v>474</v>
      </c>
      <c r="K244" s="445" t="s">
        <v>955</v>
      </c>
      <c r="L244" s="445" t="s">
        <v>14</v>
      </c>
      <c r="M244" s="445" t="s">
        <v>476</v>
      </c>
      <c r="N244" s="445" t="s">
        <v>14</v>
      </c>
    </row>
    <row r="245" spans="1:14" hidden="1" x14ac:dyDescent="0.3">
      <c r="A245" s="445" t="s">
        <v>471</v>
      </c>
      <c r="B245" s="445" t="s">
        <v>472</v>
      </c>
      <c r="C245" s="445" t="s">
        <v>323</v>
      </c>
      <c r="D245" s="445" t="s">
        <v>324</v>
      </c>
      <c r="E245" s="445" t="s">
        <v>885</v>
      </c>
      <c r="F245" s="445" t="s">
        <v>70</v>
      </c>
      <c r="G245" s="445" t="s">
        <v>69</v>
      </c>
      <c r="H245" s="445" t="s">
        <v>61</v>
      </c>
      <c r="I245" s="445" t="s">
        <v>473</v>
      </c>
      <c r="J245" s="445" t="s">
        <v>474</v>
      </c>
      <c r="K245" s="445" t="s">
        <v>956</v>
      </c>
      <c r="L245" s="445" t="s">
        <v>14</v>
      </c>
      <c r="M245" s="445" t="s">
        <v>476</v>
      </c>
      <c r="N245" s="445" t="s">
        <v>14</v>
      </c>
    </row>
    <row r="246" spans="1:14" hidden="1" x14ac:dyDescent="0.3">
      <c r="A246" s="445" t="s">
        <v>357</v>
      </c>
      <c r="B246" s="445" t="s">
        <v>624</v>
      </c>
      <c r="C246" s="445" t="s">
        <v>323</v>
      </c>
      <c r="D246" s="445" t="s">
        <v>324</v>
      </c>
      <c r="E246" s="445" t="s">
        <v>885</v>
      </c>
      <c r="F246" s="445" t="s">
        <v>70</v>
      </c>
      <c r="G246" s="445" t="s">
        <v>69</v>
      </c>
      <c r="H246" s="445" t="s">
        <v>61</v>
      </c>
      <c r="I246" s="445" t="s">
        <v>957</v>
      </c>
      <c r="J246" s="445" t="s">
        <v>626</v>
      </c>
      <c r="K246" s="445" t="s">
        <v>958</v>
      </c>
      <c r="L246" s="445" t="s">
        <v>14</v>
      </c>
      <c r="M246" s="445" t="s">
        <v>959</v>
      </c>
      <c r="N246" s="445" t="s">
        <v>14</v>
      </c>
    </row>
    <row r="247" spans="1:14" hidden="1" x14ac:dyDescent="0.3">
      <c r="A247" s="445" t="s">
        <v>337</v>
      </c>
      <c r="B247" s="445" t="s">
        <v>903</v>
      </c>
      <c r="C247" s="445" t="s">
        <v>323</v>
      </c>
      <c r="D247" s="445" t="s">
        <v>324</v>
      </c>
      <c r="E247" s="445" t="s">
        <v>885</v>
      </c>
      <c r="F247" s="445" t="s">
        <v>70</v>
      </c>
      <c r="G247" s="445" t="s">
        <v>69</v>
      </c>
      <c r="H247" s="445" t="s">
        <v>61</v>
      </c>
      <c r="I247" s="445" t="s">
        <v>960</v>
      </c>
      <c r="J247" s="445" t="s">
        <v>903</v>
      </c>
      <c r="K247" s="445" t="s">
        <v>961</v>
      </c>
      <c r="L247" s="445" t="s">
        <v>14</v>
      </c>
      <c r="M247" s="445" t="s">
        <v>962</v>
      </c>
      <c r="N247" s="445" t="s">
        <v>14</v>
      </c>
    </row>
    <row r="248" spans="1:14" hidden="1" x14ac:dyDescent="0.3">
      <c r="A248" s="445" t="s">
        <v>385</v>
      </c>
      <c r="B248" s="445" t="s">
        <v>386</v>
      </c>
      <c r="C248" s="445" t="s">
        <v>323</v>
      </c>
      <c r="D248" s="445" t="s">
        <v>324</v>
      </c>
      <c r="E248" s="445" t="s">
        <v>885</v>
      </c>
      <c r="F248" s="445" t="s">
        <v>70</v>
      </c>
      <c r="G248" s="445" t="s">
        <v>69</v>
      </c>
      <c r="H248" s="445" t="s">
        <v>62</v>
      </c>
      <c r="I248" s="445" t="s">
        <v>530</v>
      </c>
      <c r="J248" s="445" t="s">
        <v>388</v>
      </c>
      <c r="K248" s="445" t="s">
        <v>963</v>
      </c>
      <c r="L248" s="445" t="s">
        <v>14</v>
      </c>
      <c r="M248" s="445" t="s">
        <v>532</v>
      </c>
      <c r="N248" s="445" t="s">
        <v>14</v>
      </c>
    </row>
    <row r="249" spans="1:14" hidden="1" x14ac:dyDescent="0.3">
      <c r="A249" s="445" t="s">
        <v>385</v>
      </c>
      <c r="B249" s="445" t="s">
        <v>689</v>
      </c>
      <c r="C249" s="445" t="s">
        <v>323</v>
      </c>
      <c r="D249" s="445" t="s">
        <v>324</v>
      </c>
      <c r="E249" s="445" t="s">
        <v>885</v>
      </c>
      <c r="F249" s="445" t="s">
        <v>70</v>
      </c>
      <c r="G249" s="445" t="s">
        <v>69</v>
      </c>
      <c r="H249" s="445" t="s">
        <v>62</v>
      </c>
      <c r="I249" s="445" t="s">
        <v>964</v>
      </c>
      <c r="J249" s="445" t="s">
        <v>691</v>
      </c>
      <c r="K249" s="445" t="s">
        <v>965</v>
      </c>
      <c r="L249" s="445" t="s">
        <v>14</v>
      </c>
      <c r="M249" s="445" t="s">
        <v>966</v>
      </c>
      <c r="N249" s="445" t="s">
        <v>14</v>
      </c>
    </row>
    <row r="250" spans="1:14" hidden="1" x14ac:dyDescent="0.3">
      <c r="A250" s="445" t="s">
        <v>385</v>
      </c>
      <c r="B250" s="445" t="s">
        <v>386</v>
      </c>
      <c r="C250" s="445" t="s">
        <v>323</v>
      </c>
      <c r="D250" s="445" t="s">
        <v>324</v>
      </c>
      <c r="E250" s="445" t="s">
        <v>885</v>
      </c>
      <c r="F250" s="445" t="s">
        <v>70</v>
      </c>
      <c r="G250" s="445" t="s">
        <v>69</v>
      </c>
      <c r="H250" s="445" t="s">
        <v>62</v>
      </c>
      <c r="I250" s="445" t="s">
        <v>684</v>
      </c>
      <c r="J250" s="445" t="s">
        <v>388</v>
      </c>
      <c r="K250" s="445" t="s">
        <v>967</v>
      </c>
      <c r="L250" s="445" t="s">
        <v>14</v>
      </c>
      <c r="M250" s="445" t="s">
        <v>686</v>
      </c>
      <c r="N250" s="445" t="s">
        <v>14</v>
      </c>
    </row>
    <row r="251" spans="1:14" hidden="1" x14ac:dyDescent="0.3">
      <c r="A251" s="445" t="s">
        <v>385</v>
      </c>
      <c r="B251" s="445" t="s">
        <v>386</v>
      </c>
      <c r="C251" s="445" t="s">
        <v>323</v>
      </c>
      <c r="D251" s="445" t="s">
        <v>324</v>
      </c>
      <c r="E251" s="445" t="s">
        <v>885</v>
      </c>
      <c r="F251" s="445" t="s">
        <v>70</v>
      </c>
      <c r="G251" s="445" t="s">
        <v>69</v>
      </c>
      <c r="H251" s="445" t="s">
        <v>62</v>
      </c>
      <c r="I251" s="445" t="s">
        <v>684</v>
      </c>
      <c r="J251" s="445" t="s">
        <v>388</v>
      </c>
      <c r="K251" s="445" t="s">
        <v>968</v>
      </c>
      <c r="L251" s="445" t="s">
        <v>14</v>
      </c>
      <c r="M251" s="445" t="s">
        <v>686</v>
      </c>
      <c r="N251" s="445" t="s">
        <v>14</v>
      </c>
    </row>
    <row r="252" spans="1:14" hidden="1" x14ac:dyDescent="0.3">
      <c r="A252" s="445" t="s">
        <v>357</v>
      </c>
      <c r="B252" s="445" t="s">
        <v>593</v>
      </c>
      <c r="C252" s="445" t="s">
        <v>323</v>
      </c>
      <c r="D252" s="445" t="s">
        <v>324</v>
      </c>
      <c r="E252" s="445" t="s">
        <v>885</v>
      </c>
      <c r="F252" s="445" t="s">
        <v>70</v>
      </c>
      <c r="G252" s="445" t="s">
        <v>69</v>
      </c>
      <c r="H252" s="445" t="s">
        <v>62</v>
      </c>
      <c r="I252" s="445" t="s">
        <v>594</v>
      </c>
      <c r="J252" s="445" t="s">
        <v>595</v>
      </c>
      <c r="K252" s="445" t="s">
        <v>969</v>
      </c>
      <c r="L252" s="445" t="s">
        <v>14</v>
      </c>
      <c r="M252" s="445" t="s">
        <v>597</v>
      </c>
      <c r="N252" s="445" t="s">
        <v>598</v>
      </c>
    </row>
    <row r="253" spans="1:14" hidden="1" x14ac:dyDescent="0.3">
      <c r="A253" s="445" t="s">
        <v>337</v>
      </c>
      <c r="B253" s="445" t="s">
        <v>620</v>
      </c>
      <c r="C253" s="445" t="s">
        <v>323</v>
      </c>
      <c r="D253" s="445" t="s">
        <v>324</v>
      </c>
      <c r="E253" s="445" t="s">
        <v>885</v>
      </c>
      <c r="F253" s="445" t="s">
        <v>70</v>
      </c>
      <c r="G253" s="445" t="s">
        <v>69</v>
      </c>
      <c r="H253" s="445" t="s">
        <v>62</v>
      </c>
      <c r="I253" s="445" t="s">
        <v>970</v>
      </c>
      <c r="J253" s="445" t="s">
        <v>620</v>
      </c>
      <c r="K253" s="445" t="s">
        <v>971</v>
      </c>
      <c r="L253" s="445" t="s">
        <v>14</v>
      </c>
      <c r="M253" s="445" t="s">
        <v>972</v>
      </c>
      <c r="N253" s="445" t="s">
        <v>14</v>
      </c>
    </row>
    <row r="254" spans="1:14" hidden="1" x14ac:dyDescent="0.3">
      <c r="A254" s="445" t="s">
        <v>337</v>
      </c>
      <c r="B254" s="445" t="s">
        <v>620</v>
      </c>
      <c r="C254" s="445" t="s">
        <v>323</v>
      </c>
      <c r="D254" s="445" t="s">
        <v>324</v>
      </c>
      <c r="E254" s="445" t="s">
        <v>885</v>
      </c>
      <c r="F254" s="445" t="s">
        <v>70</v>
      </c>
      <c r="G254" s="445" t="s">
        <v>69</v>
      </c>
      <c r="H254" s="445" t="s">
        <v>62</v>
      </c>
      <c r="I254" s="445" t="s">
        <v>970</v>
      </c>
      <c r="J254" s="445" t="s">
        <v>620</v>
      </c>
      <c r="K254" s="445" t="s">
        <v>973</v>
      </c>
      <c r="L254" s="445" t="s">
        <v>14</v>
      </c>
      <c r="M254" s="445" t="s">
        <v>972</v>
      </c>
      <c r="N254" s="445" t="s">
        <v>14</v>
      </c>
    </row>
    <row r="255" spans="1:14" hidden="1" x14ac:dyDescent="0.3">
      <c r="A255" s="445" t="s">
        <v>357</v>
      </c>
      <c r="B255" s="445" t="s">
        <v>593</v>
      </c>
      <c r="C255" s="445" t="s">
        <v>323</v>
      </c>
      <c r="D255" s="445" t="s">
        <v>324</v>
      </c>
      <c r="E255" s="445" t="s">
        <v>885</v>
      </c>
      <c r="F255" s="445" t="s">
        <v>70</v>
      </c>
      <c r="G255" s="445" t="s">
        <v>69</v>
      </c>
      <c r="H255" s="445" t="s">
        <v>62</v>
      </c>
      <c r="I255" s="445" t="s">
        <v>974</v>
      </c>
      <c r="J255" s="445" t="s">
        <v>595</v>
      </c>
      <c r="K255" s="445" t="s">
        <v>975</v>
      </c>
      <c r="L255" s="445" t="s">
        <v>14</v>
      </c>
      <c r="M255" s="445" t="s">
        <v>976</v>
      </c>
      <c r="N255" s="445" t="s">
        <v>14</v>
      </c>
    </row>
    <row r="256" spans="1:14" hidden="1" x14ac:dyDescent="0.3">
      <c r="A256" s="445" t="s">
        <v>385</v>
      </c>
      <c r="B256" s="445" t="s">
        <v>689</v>
      </c>
      <c r="C256" s="445" t="s">
        <v>323</v>
      </c>
      <c r="D256" s="445" t="s">
        <v>324</v>
      </c>
      <c r="E256" s="445" t="s">
        <v>885</v>
      </c>
      <c r="F256" s="445" t="s">
        <v>70</v>
      </c>
      <c r="G256" s="445" t="s">
        <v>69</v>
      </c>
      <c r="H256" s="445" t="s">
        <v>62</v>
      </c>
      <c r="I256" s="445" t="s">
        <v>977</v>
      </c>
      <c r="J256" s="445" t="s">
        <v>978</v>
      </c>
      <c r="K256" s="445" t="s">
        <v>979</v>
      </c>
      <c r="L256" s="445" t="s">
        <v>14</v>
      </c>
      <c r="M256" s="445" t="s">
        <v>980</v>
      </c>
      <c r="N256" s="445" t="s">
        <v>14</v>
      </c>
    </row>
    <row r="257" spans="1:14" hidden="1" x14ac:dyDescent="0.3">
      <c r="A257" s="445" t="s">
        <v>399</v>
      </c>
      <c r="B257" s="445" t="s">
        <v>460</v>
      </c>
      <c r="C257" s="445" t="s">
        <v>323</v>
      </c>
      <c r="D257" s="445" t="s">
        <v>324</v>
      </c>
      <c r="E257" s="445" t="s">
        <v>885</v>
      </c>
      <c r="F257" s="445" t="s">
        <v>70</v>
      </c>
      <c r="G257" s="445" t="s">
        <v>69</v>
      </c>
      <c r="H257" s="445" t="s">
        <v>62</v>
      </c>
      <c r="I257" s="445" t="s">
        <v>981</v>
      </c>
      <c r="J257" s="445" t="s">
        <v>479</v>
      </c>
      <c r="K257" s="445" t="s">
        <v>982</v>
      </c>
      <c r="L257" s="445" t="s">
        <v>14</v>
      </c>
      <c r="M257" s="445" t="s">
        <v>983</v>
      </c>
      <c r="N257" s="445" t="s">
        <v>14</v>
      </c>
    </row>
    <row r="258" spans="1:14" hidden="1" x14ac:dyDescent="0.3">
      <c r="A258" s="445" t="s">
        <v>399</v>
      </c>
      <c r="B258" s="445" t="s">
        <v>400</v>
      </c>
      <c r="C258" s="445" t="s">
        <v>323</v>
      </c>
      <c r="D258" s="445" t="s">
        <v>324</v>
      </c>
      <c r="E258" s="445" t="s">
        <v>885</v>
      </c>
      <c r="F258" s="445" t="s">
        <v>70</v>
      </c>
      <c r="G258" s="445" t="s">
        <v>69</v>
      </c>
      <c r="H258" s="445" t="s">
        <v>62</v>
      </c>
      <c r="I258" s="445" t="s">
        <v>694</v>
      </c>
      <c r="J258" s="445" t="s">
        <v>446</v>
      </c>
      <c r="K258" s="445" t="s">
        <v>984</v>
      </c>
      <c r="L258" s="445" t="s">
        <v>14</v>
      </c>
      <c r="M258" s="445" t="s">
        <v>696</v>
      </c>
      <c r="N258" s="445" t="s">
        <v>697</v>
      </c>
    </row>
    <row r="259" spans="1:14" hidden="1" x14ac:dyDescent="0.3">
      <c r="A259" s="445" t="s">
        <v>357</v>
      </c>
      <c r="B259" s="445" t="s">
        <v>358</v>
      </c>
      <c r="C259" s="445" t="s">
        <v>323</v>
      </c>
      <c r="D259" s="445" t="s">
        <v>324</v>
      </c>
      <c r="E259" s="445" t="s">
        <v>885</v>
      </c>
      <c r="F259" s="445" t="s">
        <v>70</v>
      </c>
      <c r="G259" s="445" t="s">
        <v>69</v>
      </c>
      <c r="H259" s="445" t="s">
        <v>62</v>
      </c>
      <c r="I259" s="445" t="s">
        <v>985</v>
      </c>
      <c r="J259" s="445" t="s">
        <v>370</v>
      </c>
      <c r="K259" s="445" t="s">
        <v>986</v>
      </c>
      <c r="L259" s="445" t="s">
        <v>14</v>
      </c>
      <c r="M259" s="445" t="s">
        <v>987</v>
      </c>
      <c r="N259" s="445" t="s">
        <v>14</v>
      </c>
    </row>
    <row r="260" spans="1:14" hidden="1" x14ac:dyDescent="0.3">
      <c r="A260" s="445" t="s">
        <v>357</v>
      </c>
      <c r="B260" s="445" t="s">
        <v>358</v>
      </c>
      <c r="C260" s="445" t="s">
        <v>323</v>
      </c>
      <c r="D260" s="445" t="s">
        <v>324</v>
      </c>
      <c r="E260" s="445" t="s">
        <v>885</v>
      </c>
      <c r="F260" s="445" t="s">
        <v>70</v>
      </c>
      <c r="G260" s="445" t="s">
        <v>69</v>
      </c>
      <c r="H260" s="445" t="s">
        <v>62</v>
      </c>
      <c r="I260" s="445" t="s">
        <v>985</v>
      </c>
      <c r="J260" s="445" t="s">
        <v>370</v>
      </c>
      <c r="K260" s="445" t="s">
        <v>988</v>
      </c>
      <c r="L260" s="445" t="s">
        <v>14</v>
      </c>
      <c r="M260" s="445" t="s">
        <v>987</v>
      </c>
      <c r="N260" s="445" t="s">
        <v>14</v>
      </c>
    </row>
    <row r="261" spans="1:14" hidden="1" x14ac:dyDescent="0.3">
      <c r="A261" s="445" t="s">
        <v>385</v>
      </c>
      <c r="B261" s="445" t="s">
        <v>386</v>
      </c>
      <c r="C261" s="445" t="s">
        <v>323</v>
      </c>
      <c r="D261" s="445" t="s">
        <v>324</v>
      </c>
      <c r="E261" s="445" t="s">
        <v>885</v>
      </c>
      <c r="F261" s="445" t="s">
        <v>70</v>
      </c>
      <c r="G261" s="445" t="s">
        <v>69</v>
      </c>
      <c r="H261" s="445" t="s">
        <v>62</v>
      </c>
      <c r="I261" s="445" t="s">
        <v>387</v>
      </c>
      <c r="J261" s="445" t="s">
        <v>388</v>
      </c>
      <c r="K261" s="445" t="s">
        <v>989</v>
      </c>
      <c r="L261" s="445" t="s">
        <v>14</v>
      </c>
      <c r="M261" s="445" t="s">
        <v>390</v>
      </c>
      <c r="N261" s="445" t="s">
        <v>14</v>
      </c>
    </row>
    <row r="262" spans="1:14" hidden="1" x14ac:dyDescent="0.3">
      <c r="A262" s="445" t="s">
        <v>491</v>
      </c>
      <c r="B262" s="445" t="s">
        <v>557</v>
      </c>
      <c r="C262" s="445" t="s">
        <v>323</v>
      </c>
      <c r="D262" s="445" t="s">
        <v>324</v>
      </c>
      <c r="E262" s="445" t="s">
        <v>885</v>
      </c>
      <c r="F262" s="445" t="s">
        <v>70</v>
      </c>
      <c r="G262" s="445" t="s">
        <v>69</v>
      </c>
      <c r="H262" s="445" t="s">
        <v>62</v>
      </c>
      <c r="I262" s="445" t="s">
        <v>558</v>
      </c>
      <c r="J262" s="445" t="s">
        <v>559</v>
      </c>
      <c r="K262" s="445" t="s">
        <v>990</v>
      </c>
      <c r="L262" s="445" t="s">
        <v>14</v>
      </c>
      <c r="M262" s="445" t="s">
        <v>991</v>
      </c>
      <c r="N262" s="445" t="s">
        <v>992</v>
      </c>
    </row>
    <row r="263" spans="1:14" hidden="1" x14ac:dyDescent="0.3">
      <c r="A263" s="445" t="s">
        <v>795</v>
      </c>
      <c r="B263" s="445" t="s">
        <v>796</v>
      </c>
      <c r="C263" s="445" t="s">
        <v>323</v>
      </c>
      <c r="D263" s="445" t="s">
        <v>324</v>
      </c>
      <c r="E263" s="445" t="s">
        <v>885</v>
      </c>
      <c r="F263" s="445" t="s">
        <v>70</v>
      </c>
      <c r="G263" s="445" t="s">
        <v>69</v>
      </c>
      <c r="H263" s="445" t="s">
        <v>62</v>
      </c>
      <c r="I263" s="445" t="s">
        <v>993</v>
      </c>
      <c r="J263" s="445" t="s">
        <v>798</v>
      </c>
      <c r="K263" s="445" t="s">
        <v>994</v>
      </c>
      <c r="L263" s="445" t="s">
        <v>14</v>
      </c>
      <c r="M263" s="445" t="s">
        <v>995</v>
      </c>
      <c r="N263" s="445" t="s">
        <v>14</v>
      </c>
    </row>
    <row r="264" spans="1:14" hidden="1" x14ac:dyDescent="0.3">
      <c r="A264" s="445" t="s">
        <v>433</v>
      </c>
      <c r="B264" s="445" t="s">
        <v>552</v>
      </c>
      <c r="C264" s="445" t="s">
        <v>323</v>
      </c>
      <c r="D264" s="445" t="s">
        <v>324</v>
      </c>
      <c r="E264" s="445" t="s">
        <v>885</v>
      </c>
      <c r="F264" s="445" t="s">
        <v>70</v>
      </c>
      <c r="G264" s="445" t="s">
        <v>69</v>
      </c>
      <c r="H264" s="445" t="s">
        <v>62</v>
      </c>
      <c r="I264" s="445" t="s">
        <v>667</v>
      </c>
      <c r="J264" s="445" t="s">
        <v>554</v>
      </c>
      <c r="K264" s="445" t="s">
        <v>996</v>
      </c>
      <c r="L264" s="445" t="s">
        <v>14</v>
      </c>
      <c r="M264" s="445" t="s">
        <v>669</v>
      </c>
      <c r="N264" s="445" t="s">
        <v>14</v>
      </c>
    </row>
    <row r="265" spans="1:14" hidden="1" x14ac:dyDescent="0.3">
      <c r="A265" s="445" t="s">
        <v>491</v>
      </c>
      <c r="B265" s="445" t="s">
        <v>557</v>
      </c>
      <c r="C265" s="445" t="s">
        <v>323</v>
      </c>
      <c r="D265" s="445" t="s">
        <v>324</v>
      </c>
      <c r="E265" s="445" t="s">
        <v>885</v>
      </c>
      <c r="F265" s="445" t="s">
        <v>70</v>
      </c>
      <c r="G265" s="445" t="s">
        <v>69</v>
      </c>
      <c r="H265" s="445" t="s">
        <v>62</v>
      </c>
      <c r="I265" s="445" t="s">
        <v>997</v>
      </c>
      <c r="J265" s="445" t="s">
        <v>998</v>
      </c>
      <c r="K265" s="445" t="s">
        <v>999</v>
      </c>
      <c r="L265" s="445" t="s">
        <v>14</v>
      </c>
      <c r="M265" s="445" t="s">
        <v>1000</v>
      </c>
      <c r="N265" s="445" t="s">
        <v>14</v>
      </c>
    </row>
    <row r="266" spans="1:14" hidden="1" x14ac:dyDescent="0.3">
      <c r="A266" s="445" t="s">
        <v>491</v>
      </c>
      <c r="B266" s="445" t="s">
        <v>557</v>
      </c>
      <c r="C266" s="445" t="s">
        <v>323</v>
      </c>
      <c r="D266" s="445" t="s">
        <v>324</v>
      </c>
      <c r="E266" s="445" t="s">
        <v>885</v>
      </c>
      <c r="F266" s="445" t="s">
        <v>70</v>
      </c>
      <c r="G266" s="445" t="s">
        <v>69</v>
      </c>
      <c r="H266" s="445" t="s">
        <v>62</v>
      </c>
      <c r="I266" s="445" t="s">
        <v>997</v>
      </c>
      <c r="J266" s="445" t="s">
        <v>998</v>
      </c>
      <c r="K266" s="445" t="s">
        <v>1001</v>
      </c>
      <c r="L266" s="445" t="s">
        <v>14</v>
      </c>
      <c r="M266" s="445" t="s">
        <v>1000</v>
      </c>
      <c r="N266" s="445" t="s">
        <v>14</v>
      </c>
    </row>
    <row r="267" spans="1:14" hidden="1" x14ac:dyDescent="0.3">
      <c r="A267" s="445" t="s">
        <v>399</v>
      </c>
      <c r="B267" s="445" t="s">
        <v>400</v>
      </c>
      <c r="C267" s="445" t="s">
        <v>323</v>
      </c>
      <c r="D267" s="445" t="s">
        <v>324</v>
      </c>
      <c r="E267" s="445" t="s">
        <v>885</v>
      </c>
      <c r="F267" s="445" t="s">
        <v>70</v>
      </c>
      <c r="G267" s="445" t="s">
        <v>69</v>
      </c>
      <c r="H267" s="445" t="s">
        <v>62</v>
      </c>
      <c r="I267" s="445" t="s">
        <v>1002</v>
      </c>
      <c r="J267" s="445" t="s">
        <v>446</v>
      </c>
      <c r="K267" s="445" t="s">
        <v>1003</v>
      </c>
      <c r="L267" s="445" t="s">
        <v>14</v>
      </c>
      <c r="M267" s="445" t="s">
        <v>1004</v>
      </c>
      <c r="N267" s="445" t="s">
        <v>14</v>
      </c>
    </row>
    <row r="268" spans="1:14" hidden="1" x14ac:dyDescent="0.3">
      <c r="A268" s="445" t="s">
        <v>399</v>
      </c>
      <c r="B268" s="445" t="s">
        <v>400</v>
      </c>
      <c r="C268" s="445" t="s">
        <v>323</v>
      </c>
      <c r="D268" s="445" t="s">
        <v>324</v>
      </c>
      <c r="E268" s="445" t="s">
        <v>885</v>
      </c>
      <c r="F268" s="445" t="s">
        <v>70</v>
      </c>
      <c r="G268" s="445" t="s">
        <v>69</v>
      </c>
      <c r="H268" s="445" t="s">
        <v>62</v>
      </c>
      <c r="I268" s="445" t="s">
        <v>1002</v>
      </c>
      <c r="J268" s="445" t="s">
        <v>446</v>
      </c>
      <c r="K268" s="445" t="s">
        <v>1005</v>
      </c>
      <c r="L268" s="445" t="s">
        <v>14</v>
      </c>
      <c r="M268" s="445" t="s">
        <v>1004</v>
      </c>
      <c r="N268" s="445" t="s">
        <v>14</v>
      </c>
    </row>
    <row r="269" spans="1:14" hidden="1" x14ac:dyDescent="0.3">
      <c r="A269" s="445" t="s">
        <v>337</v>
      </c>
      <c r="B269" s="445" t="s">
        <v>487</v>
      </c>
      <c r="C269" s="445" t="s">
        <v>323</v>
      </c>
      <c r="D269" s="445" t="s">
        <v>324</v>
      </c>
      <c r="E269" s="445" t="s">
        <v>885</v>
      </c>
      <c r="F269" s="445" t="s">
        <v>70</v>
      </c>
      <c r="G269" s="445" t="s">
        <v>69</v>
      </c>
      <c r="H269" s="445" t="s">
        <v>62</v>
      </c>
      <c r="I269" s="445" t="s">
        <v>488</v>
      </c>
      <c r="J269" s="445" t="s">
        <v>487</v>
      </c>
      <c r="K269" s="445" t="s">
        <v>1006</v>
      </c>
      <c r="L269" s="445" t="s">
        <v>14</v>
      </c>
      <c r="M269" s="445" t="s">
        <v>1007</v>
      </c>
      <c r="N269" s="445" t="s">
        <v>14</v>
      </c>
    </row>
    <row r="270" spans="1:14" hidden="1" x14ac:dyDescent="0.3">
      <c r="A270" s="445" t="s">
        <v>399</v>
      </c>
      <c r="B270" s="445" t="s">
        <v>400</v>
      </c>
      <c r="C270" s="445" t="s">
        <v>323</v>
      </c>
      <c r="D270" s="445" t="s">
        <v>324</v>
      </c>
      <c r="E270" s="445" t="s">
        <v>885</v>
      </c>
      <c r="F270" s="445" t="s">
        <v>70</v>
      </c>
      <c r="G270" s="445" t="s">
        <v>69</v>
      </c>
      <c r="H270" s="445" t="s">
        <v>62</v>
      </c>
      <c r="I270" s="445" t="s">
        <v>401</v>
      </c>
      <c r="J270" s="445" t="s">
        <v>402</v>
      </c>
      <c r="K270" s="445" t="s">
        <v>1008</v>
      </c>
      <c r="L270" s="445" t="s">
        <v>14</v>
      </c>
      <c r="M270" s="445" t="s">
        <v>404</v>
      </c>
      <c r="N270" s="445" t="s">
        <v>14</v>
      </c>
    </row>
    <row r="271" spans="1:14" hidden="1" x14ac:dyDescent="0.3">
      <c r="A271" s="445" t="s">
        <v>399</v>
      </c>
      <c r="B271" s="445" t="s">
        <v>400</v>
      </c>
      <c r="C271" s="445" t="s">
        <v>323</v>
      </c>
      <c r="D271" s="445" t="s">
        <v>324</v>
      </c>
      <c r="E271" s="445" t="s">
        <v>885</v>
      </c>
      <c r="F271" s="445" t="s">
        <v>70</v>
      </c>
      <c r="G271" s="445" t="s">
        <v>69</v>
      </c>
      <c r="H271" s="445" t="s">
        <v>62</v>
      </c>
      <c r="I271" s="445" t="s">
        <v>401</v>
      </c>
      <c r="J271" s="445" t="s">
        <v>402</v>
      </c>
      <c r="K271" s="445" t="s">
        <v>1009</v>
      </c>
      <c r="L271" s="445" t="s">
        <v>14</v>
      </c>
      <c r="M271" s="445" t="s">
        <v>404</v>
      </c>
      <c r="N271" s="445" t="s">
        <v>14</v>
      </c>
    </row>
    <row r="272" spans="1:14" hidden="1" x14ac:dyDescent="0.3">
      <c r="A272" s="445" t="s">
        <v>399</v>
      </c>
      <c r="B272" s="445" t="s">
        <v>400</v>
      </c>
      <c r="C272" s="445" t="s">
        <v>323</v>
      </c>
      <c r="D272" s="445" t="s">
        <v>324</v>
      </c>
      <c r="E272" s="445" t="s">
        <v>885</v>
      </c>
      <c r="F272" s="445" t="s">
        <v>70</v>
      </c>
      <c r="G272" s="445" t="s">
        <v>69</v>
      </c>
      <c r="H272" s="445" t="s">
        <v>62</v>
      </c>
      <c r="I272" s="445" t="s">
        <v>401</v>
      </c>
      <c r="J272" s="445" t="s">
        <v>402</v>
      </c>
      <c r="K272" s="445" t="s">
        <v>1010</v>
      </c>
      <c r="L272" s="445" t="s">
        <v>14</v>
      </c>
      <c r="M272" s="445" t="s">
        <v>404</v>
      </c>
      <c r="N272" s="445" t="s">
        <v>14</v>
      </c>
    </row>
    <row r="273" spans="1:14" hidden="1" x14ac:dyDescent="0.3">
      <c r="A273" s="445" t="s">
        <v>399</v>
      </c>
      <c r="B273" s="445" t="s">
        <v>400</v>
      </c>
      <c r="C273" s="445" t="s">
        <v>323</v>
      </c>
      <c r="D273" s="445" t="s">
        <v>324</v>
      </c>
      <c r="E273" s="445" t="s">
        <v>885</v>
      </c>
      <c r="F273" s="445" t="s">
        <v>70</v>
      </c>
      <c r="G273" s="445" t="s">
        <v>69</v>
      </c>
      <c r="H273" s="445" t="s">
        <v>62</v>
      </c>
      <c r="I273" s="445" t="s">
        <v>401</v>
      </c>
      <c r="J273" s="445" t="s">
        <v>402</v>
      </c>
      <c r="K273" s="445" t="s">
        <v>1011</v>
      </c>
      <c r="L273" s="445" t="s">
        <v>14</v>
      </c>
      <c r="M273" s="445" t="s">
        <v>404</v>
      </c>
      <c r="N273" s="445" t="s">
        <v>14</v>
      </c>
    </row>
    <row r="274" spans="1:14" hidden="1" x14ac:dyDescent="0.3">
      <c r="A274" s="445" t="s">
        <v>399</v>
      </c>
      <c r="B274" s="445" t="s">
        <v>400</v>
      </c>
      <c r="C274" s="445" t="s">
        <v>323</v>
      </c>
      <c r="D274" s="445" t="s">
        <v>324</v>
      </c>
      <c r="E274" s="445" t="s">
        <v>885</v>
      </c>
      <c r="F274" s="445" t="s">
        <v>70</v>
      </c>
      <c r="G274" s="445" t="s">
        <v>69</v>
      </c>
      <c r="H274" s="445" t="s">
        <v>62</v>
      </c>
      <c r="I274" s="445" t="s">
        <v>401</v>
      </c>
      <c r="J274" s="445" t="s">
        <v>402</v>
      </c>
      <c r="K274" s="445" t="s">
        <v>1012</v>
      </c>
      <c r="L274" s="445" t="s">
        <v>14</v>
      </c>
      <c r="M274" s="445" t="s">
        <v>404</v>
      </c>
      <c r="N274" s="445" t="s">
        <v>14</v>
      </c>
    </row>
    <row r="275" spans="1:14" hidden="1" x14ac:dyDescent="0.3">
      <c r="A275" s="445" t="s">
        <v>491</v>
      </c>
      <c r="B275" s="445" t="s">
        <v>557</v>
      </c>
      <c r="C275" s="445" t="s">
        <v>323</v>
      </c>
      <c r="D275" s="445" t="s">
        <v>324</v>
      </c>
      <c r="E275" s="445" t="s">
        <v>885</v>
      </c>
      <c r="F275" s="445" t="s">
        <v>70</v>
      </c>
      <c r="G275" s="445" t="s">
        <v>69</v>
      </c>
      <c r="H275" s="445" t="s">
        <v>62</v>
      </c>
      <c r="I275" s="445" t="s">
        <v>821</v>
      </c>
      <c r="J275" s="445" t="s">
        <v>559</v>
      </c>
      <c r="K275" s="445" t="s">
        <v>1013</v>
      </c>
      <c r="L275" s="445" t="s">
        <v>14</v>
      </c>
      <c r="M275" s="445" t="s">
        <v>823</v>
      </c>
      <c r="N275" s="445" t="s">
        <v>14</v>
      </c>
    </row>
    <row r="276" spans="1:14" hidden="1" x14ac:dyDescent="0.3">
      <c r="A276" s="445" t="s">
        <v>491</v>
      </c>
      <c r="B276" s="445" t="s">
        <v>557</v>
      </c>
      <c r="C276" s="445" t="s">
        <v>323</v>
      </c>
      <c r="D276" s="445" t="s">
        <v>324</v>
      </c>
      <c r="E276" s="445" t="s">
        <v>885</v>
      </c>
      <c r="F276" s="445" t="s">
        <v>70</v>
      </c>
      <c r="G276" s="445" t="s">
        <v>69</v>
      </c>
      <c r="H276" s="445" t="s">
        <v>62</v>
      </c>
      <c r="I276" s="445" t="s">
        <v>821</v>
      </c>
      <c r="J276" s="445" t="s">
        <v>559</v>
      </c>
      <c r="K276" s="445" t="s">
        <v>1014</v>
      </c>
      <c r="L276" s="445" t="s">
        <v>14</v>
      </c>
      <c r="M276" s="445" t="s">
        <v>823</v>
      </c>
      <c r="N276" s="445" t="s">
        <v>14</v>
      </c>
    </row>
    <row r="277" spans="1:14" hidden="1" x14ac:dyDescent="0.3">
      <c r="A277" s="445" t="s">
        <v>373</v>
      </c>
      <c r="B277" s="445" t="s">
        <v>374</v>
      </c>
      <c r="C277" s="445" t="s">
        <v>323</v>
      </c>
      <c r="D277" s="445" t="s">
        <v>324</v>
      </c>
      <c r="E277" s="445" t="s">
        <v>885</v>
      </c>
      <c r="F277" s="445" t="s">
        <v>70</v>
      </c>
      <c r="G277" s="445" t="s">
        <v>69</v>
      </c>
      <c r="H277" s="445" t="s">
        <v>62</v>
      </c>
      <c r="I277" s="445" t="s">
        <v>410</v>
      </c>
      <c r="J277" s="445" t="s">
        <v>411</v>
      </c>
      <c r="K277" s="445" t="s">
        <v>1015</v>
      </c>
      <c r="L277" s="445" t="s">
        <v>14</v>
      </c>
      <c r="M277" s="445" t="s">
        <v>413</v>
      </c>
      <c r="N277" s="445" t="s">
        <v>14</v>
      </c>
    </row>
    <row r="278" spans="1:14" hidden="1" x14ac:dyDescent="0.3">
      <c r="A278" s="445" t="s">
        <v>373</v>
      </c>
      <c r="B278" s="445" t="s">
        <v>374</v>
      </c>
      <c r="C278" s="445" t="s">
        <v>323</v>
      </c>
      <c r="D278" s="445" t="s">
        <v>324</v>
      </c>
      <c r="E278" s="445" t="s">
        <v>885</v>
      </c>
      <c r="F278" s="445" t="s">
        <v>70</v>
      </c>
      <c r="G278" s="445" t="s">
        <v>69</v>
      </c>
      <c r="H278" s="445" t="s">
        <v>62</v>
      </c>
      <c r="I278" s="445" t="s">
        <v>410</v>
      </c>
      <c r="J278" s="445" t="s">
        <v>411</v>
      </c>
      <c r="K278" s="445" t="s">
        <v>1016</v>
      </c>
      <c r="L278" s="445" t="s">
        <v>14</v>
      </c>
      <c r="M278" s="445" t="s">
        <v>413</v>
      </c>
      <c r="N278" s="445" t="s">
        <v>14</v>
      </c>
    </row>
    <row r="279" spans="1:14" hidden="1" x14ac:dyDescent="0.3">
      <c r="A279" s="445" t="s">
        <v>373</v>
      </c>
      <c r="B279" s="445" t="s">
        <v>374</v>
      </c>
      <c r="C279" s="445" t="s">
        <v>323</v>
      </c>
      <c r="D279" s="445" t="s">
        <v>324</v>
      </c>
      <c r="E279" s="445" t="s">
        <v>885</v>
      </c>
      <c r="F279" s="445" t="s">
        <v>70</v>
      </c>
      <c r="G279" s="445" t="s">
        <v>69</v>
      </c>
      <c r="H279" s="445" t="s">
        <v>62</v>
      </c>
      <c r="I279" s="445" t="s">
        <v>410</v>
      </c>
      <c r="J279" s="445" t="s">
        <v>411</v>
      </c>
      <c r="K279" s="445" t="s">
        <v>1017</v>
      </c>
      <c r="L279" s="445" t="s">
        <v>14</v>
      </c>
      <c r="M279" s="445" t="s">
        <v>413</v>
      </c>
      <c r="N279" s="445" t="s">
        <v>14</v>
      </c>
    </row>
    <row r="280" spans="1:14" hidden="1" x14ac:dyDescent="0.3">
      <c r="A280" s="445" t="s">
        <v>373</v>
      </c>
      <c r="B280" s="445" t="s">
        <v>374</v>
      </c>
      <c r="C280" s="445" t="s">
        <v>323</v>
      </c>
      <c r="D280" s="445" t="s">
        <v>324</v>
      </c>
      <c r="E280" s="445" t="s">
        <v>885</v>
      </c>
      <c r="F280" s="445" t="s">
        <v>70</v>
      </c>
      <c r="G280" s="445" t="s">
        <v>69</v>
      </c>
      <c r="H280" s="445" t="s">
        <v>62</v>
      </c>
      <c r="I280" s="445" t="s">
        <v>410</v>
      </c>
      <c r="J280" s="445" t="s">
        <v>411</v>
      </c>
      <c r="K280" s="445" t="s">
        <v>1018</v>
      </c>
      <c r="L280" s="445" t="s">
        <v>14</v>
      </c>
      <c r="M280" s="445" t="s">
        <v>413</v>
      </c>
      <c r="N280" s="445" t="s">
        <v>14</v>
      </c>
    </row>
    <row r="281" spans="1:14" hidden="1" x14ac:dyDescent="0.3">
      <c r="A281" s="445" t="s">
        <v>373</v>
      </c>
      <c r="B281" s="445" t="s">
        <v>374</v>
      </c>
      <c r="C281" s="445" t="s">
        <v>323</v>
      </c>
      <c r="D281" s="445" t="s">
        <v>324</v>
      </c>
      <c r="E281" s="445" t="s">
        <v>885</v>
      </c>
      <c r="F281" s="445" t="s">
        <v>70</v>
      </c>
      <c r="G281" s="445" t="s">
        <v>69</v>
      </c>
      <c r="H281" s="445" t="s">
        <v>62</v>
      </c>
      <c r="I281" s="445" t="s">
        <v>410</v>
      </c>
      <c r="J281" s="445" t="s">
        <v>411</v>
      </c>
      <c r="K281" s="445" t="s">
        <v>1019</v>
      </c>
      <c r="L281" s="445" t="s">
        <v>14</v>
      </c>
      <c r="M281" s="445" t="s">
        <v>413</v>
      </c>
      <c r="N281" s="445" t="s">
        <v>14</v>
      </c>
    </row>
    <row r="282" spans="1:14" hidden="1" x14ac:dyDescent="0.3">
      <c r="A282" s="445" t="s">
        <v>373</v>
      </c>
      <c r="B282" s="445" t="s">
        <v>374</v>
      </c>
      <c r="C282" s="445" t="s">
        <v>323</v>
      </c>
      <c r="D282" s="445" t="s">
        <v>324</v>
      </c>
      <c r="E282" s="445" t="s">
        <v>885</v>
      </c>
      <c r="F282" s="445" t="s">
        <v>70</v>
      </c>
      <c r="G282" s="445" t="s">
        <v>69</v>
      </c>
      <c r="H282" s="445" t="s">
        <v>62</v>
      </c>
      <c r="I282" s="445" t="s">
        <v>410</v>
      </c>
      <c r="J282" s="445" t="s">
        <v>411</v>
      </c>
      <c r="K282" s="445" t="s">
        <v>1020</v>
      </c>
      <c r="L282" s="445" t="s">
        <v>14</v>
      </c>
      <c r="M282" s="445" t="s">
        <v>413</v>
      </c>
      <c r="N282" s="445" t="s">
        <v>14</v>
      </c>
    </row>
    <row r="283" spans="1:14" hidden="1" x14ac:dyDescent="0.3">
      <c r="A283" s="445" t="s">
        <v>373</v>
      </c>
      <c r="B283" s="445" t="s">
        <v>374</v>
      </c>
      <c r="C283" s="445" t="s">
        <v>323</v>
      </c>
      <c r="D283" s="445" t="s">
        <v>324</v>
      </c>
      <c r="E283" s="445" t="s">
        <v>885</v>
      </c>
      <c r="F283" s="445" t="s">
        <v>70</v>
      </c>
      <c r="G283" s="445" t="s">
        <v>69</v>
      </c>
      <c r="H283" s="445" t="s">
        <v>62</v>
      </c>
      <c r="I283" s="445" t="s">
        <v>410</v>
      </c>
      <c r="J283" s="445" t="s">
        <v>411</v>
      </c>
      <c r="K283" s="445" t="s">
        <v>1021</v>
      </c>
      <c r="L283" s="445" t="s">
        <v>14</v>
      </c>
      <c r="M283" s="445" t="s">
        <v>413</v>
      </c>
      <c r="N283" s="445" t="s">
        <v>14</v>
      </c>
    </row>
    <row r="284" spans="1:14" hidden="1" x14ac:dyDescent="0.3">
      <c r="A284" s="445" t="s">
        <v>373</v>
      </c>
      <c r="B284" s="445" t="s">
        <v>374</v>
      </c>
      <c r="C284" s="445" t="s">
        <v>323</v>
      </c>
      <c r="D284" s="445" t="s">
        <v>324</v>
      </c>
      <c r="E284" s="445" t="s">
        <v>885</v>
      </c>
      <c r="F284" s="445" t="s">
        <v>70</v>
      </c>
      <c r="G284" s="445" t="s">
        <v>69</v>
      </c>
      <c r="H284" s="445" t="s">
        <v>62</v>
      </c>
      <c r="I284" s="445" t="s">
        <v>410</v>
      </c>
      <c r="J284" s="445" t="s">
        <v>411</v>
      </c>
      <c r="K284" s="445" t="s">
        <v>1022</v>
      </c>
      <c r="L284" s="445" t="s">
        <v>14</v>
      </c>
      <c r="M284" s="445" t="s">
        <v>413</v>
      </c>
      <c r="N284" s="445" t="s">
        <v>14</v>
      </c>
    </row>
    <row r="285" spans="1:14" x14ac:dyDescent="0.3">
      <c r="A285" s="445" t="s">
        <v>352</v>
      </c>
      <c r="B285" s="445" t="s">
        <v>414</v>
      </c>
      <c r="C285" s="445" t="s">
        <v>323</v>
      </c>
      <c r="D285" s="445" t="s">
        <v>324</v>
      </c>
      <c r="E285" s="445" t="s">
        <v>885</v>
      </c>
      <c r="F285" s="445" t="s">
        <v>70</v>
      </c>
      <c r="G285" s="445" t="s">
        <v>69</v>
      </c>
      <c r="H285" s="445" t="s">
        <v>62</v>
      </c>
      <c r="I285" s="445" t="s">
        <v>123</v>
      </c>
      <c r="J285" s="445" t="s">
        <v>415</v>
      </c>
      <c r="K285" s="445" t="s">
        <v>1023</v>
      </c>
      <c r="L285" s="445" t="s">
        <v>14</v>
      </c>
      <c r="M285" s="445" t="s">
        <v>417</v>
      </c>
      <c r="N285" s="445" t="s">
        <v>14</v>
      </c>
    </row>
    <row r="286" spans="1:14" hidden="1" x14ac:dyDescent="0.3">
      <c r="A286" s="445" t="s">
        <v>373</v>
      </c>
      <c r="B286" s="445" t="s">
        <v>653</v>
      </c>
      <c r="C286" s="445" t="s">
        <v>323</v>
      </c>
      <c r="D286" s="445" t="s">
        <v>324</v>
      </c>
      <c r="E286" s="445" t="s">
        <v>885</v>
      </c>
      <c r="F286" s="445" t="s">
        <v>70</v>
      </c>
      <c r="G286" s="445" t="s">
        <v>69</v>
      </c>
      <c r="H286" s="445" t="s">
        <v>62</v>
      </c>
      <c r="I286" s="445" t="s">
        <v>1024</v>
      </c>
      <c r="J286" s="445" t="s">
        <v>1025</v>
      </c>
      <c r="K286" s="445" t="s">
        <v>1026</v>
      </c>
      <c r="L286" s="445" t="s">
        <v>14</v>
      </c>
      <c r="M286" s="445" t="s">
        <v>1027</v>
      </c>
      <c r="N286" s="445" t="s">
        <v>14</v>
      </c>
    </row>
    <row r="287" spans="1:14" hidden="1" x14ac:dyDescent="0.3">
      <c r="A287" s="445" t="s">
        <v>399</v>
      </c>
      <c r="B287" s="445" t="s">
        <v>440</v>
      </c>
      <c r="C287" s="445" t="s">
        <v>323</v>
      </c>
      <c r="D287" s="445" t="s">
        <v>324</v>
      </c>
      <c r="E287" s="445" t="s">
        <v>885</v>
      </c>
      <c r="F287" s="445" t="s">
        <v>70</v>
      </c>
      <c r="G287" s="445" t="s">
        <v>69</v>
      </c>
      <c r="H287" s="445" t="s">
        <v>62</v>
      </c>
      <c r="I287" s="445" t="s">
        <v>852</v>
      </c>
      <c r="J287" s="445" t="s">
        <v>442</v>
      </c>
      <c r="K287" s="445" t="s">
        <v>1028</v>
      </c>
      <c r="L287" s="445" t="s">
        <v>14</v>
      </c>
      <c r="M287" s="445" t="s">
        <v>854</v>
      </c>
      <c r="N287" s="445" t="s">
        <v>14</v>
      </c>
    </row>
    <row r="288" spans="1:14" hidden="1" x14ac:dyDescent="0.3">
      <c r="A288" s="445" t="s">
        <v>373</v>
      </c>
      <c r="B288" s="445" t="s">
        <v>374</v>
      </c>
      <c r="C288" s="445" t="s">
        <v>323</v>
      </c>
      <c r="D288" s="445" t="s">
        <v>324</v>
      </c>
      <c r="E288" s="445" t="s">
        <v>885</v>
      </c>
      <c r="F288" s="445" t="s">
        <v>70</v>
      </c>
      <c r="G288" s="445" t="s">
        <v>69</v>
      </c>
      <c r="H288" s="445" t="s">
        <v>62</v>
      </c>
      <c r="I288" s="445" t="s">
        <v>422</v>
      </c>
      <c r="J288" s="445" t="s">
        <v>423</v>
      </c>
      <c r="K288" s="445" t="s">
        <v>1029</v>
      </c>
      <c r="L288" s="445" t="s">
        <v>14</v>
      </c>
      <c r="M288" s="445" t="s">
        <v>425</v>
      </c>
      <c r="N288" s="445" t="s">
        <v>14</v>
      </c>
    </row>
    <row r="289" spans="1:14" x14ac:dyDescent="0.3">
      <c r="A289" s="445" t="s">
        <v>352</v>
      </c>
      <c r="B289" s="445" t="s">
        <v>353</v>
      </c>
      <c r="C289" s="445" t="s">
        <v>323</v>
      </c>
      <c r="D289" s="445" t="s">
        <v>324</v>
      </c>
      <c r="E289" s="445" t="s">
        <v>885</v>
      </c>
      <c r="F289" s="445" t="s">
        <v>70</v>
      </c>
      <c r="G289" s="445" t="s">
        <v>69</v>
      </c>
      <c r="H289" s="445" t="s">
        <v>62</v>
      </c>
      <c r="I289" s="445" t="s">
        <v>119</v>
      </c>
      <c r="J289" s="445" t="s">
        <v>354</v>
      </c>
      <c r="K289" s="445" t="s">
        <v>1030</v>
      </c>
      <c r="L289" s="445" t="s">
        <v>14</v>
      </c>
      <c r="M289" s="445" t="s">
        <v>356</v>
      </c>
      <c r="N289" s="445" t="s">
        <v>14</v>
      </c>
    </row>
    <row r="290" spans="1:14" hidden="1" x14ac:dyDescent="0.3">
      <c r="A290" s="445" t="s">
        <v>471</v>
      </c>
      <c r="B290" s="445" t="s">
        <v>472</v>
      </c>
      <c r="C290" s="445" t="s">
        <v>323</v>
      </c>
      <c r="D290" s="445" t="s">
        <v>324</v>
      </c>
      <c r="E290" s="445" t="s">
        <v>885</v>
      </c>
      <c r="F290" s="445" t="s">
        <v>70</v>
      </c>
      <c r="G290" s="445" t="s">
        <v>69</v>
      </c>
      <c r="H290" s="445" t="s">
        <v>62</v>
      </c>
      <c r="I290" s="445" t="s">
        <v>473</v>
      </c>
      <c r="J290" s="445" t="s">
        <v>474</v>
      </c>
      <c r="K290" s="445" t="s">
        <v>1031</v>
      </c>
      <c r="L290" s="445" t="s">
        <v>14</v>
      </c>
      <c r="M290" s="445" t="s">
        <v>476</v>
      </c>
      <c r="N290" s="445" t="s">
        <v>14</v>
      </c>
    </row>
    <row r="291" spans="1:14" x14ac:dyDescent="0.3">
      <c r="A291" s="445" t="s">
        <v>352</v>
      </c>
      <c r="B291" s="445" t="s">
        <v>414</v>
      </c>
      <c r="C291" s="445" t="s">
        <v>323</v>
      </c>
      <c r="D291" s="445" t="s">
        <v>324</v>
      </c>
      <c r="E291" s="445" t="s">
        <v>885</v>
      </c>
      <c r="F291" s="445" t="s">
        <v>70</v>
      </c>
      <c r="G291" s="445" t="s">
        <v>69</v>
      </c>
      <c r="H291" s="445" t="s">
        <v>62</v>
      </c>
      <c r="I291" s="445" t="s">
        <v>129</v>
      </c>
      <c r="J291" s="445" t="s">
        <v>415</v>
      </c>
      <c r="K291" s="445" t="s">
        <v>1032</v>
      </c>
      <c r="L291" s="445" t="s">
        <v>14</v>
      </c>
      <c r="M291" s="445" t="s">
        <v>1033</v>
      </c>
      <c r="N291" s="445" t="s">
        <v>421</v>
      </c>
    </row>
    <row r="292" spans="1:14" hidden="1" x14ac:dyDescent="0.3">
      <c r="A292" s="445" t="s">
        <v>433</v>
      </c>
      <c r="B292" s="445" t="s">
        <v>552</v>
      </c>
      <c r="C292" s="445" t="s">
        <v>323</v>
      </c>
      <c r="D292" s="445" t="s">
        <v>324</v>
      </c>
      <c r="E292" s="445" t="s">
        <v>885</v>
      </c>
      <c r="F292" s="445" t="s">
        <v>70</v>
      </c>
      <c r="G292" s="445" t="s">
        <v>69</v>
      </c>
      <c r="H292" s="445" t="s">
        <v>62</v>
      </c>
      <c r="I292" s="445" t="s">
        <v>834</v>
      </c>
      <c r="J292" s="445" t="s">
        <v>554</v>
      </c>
      <c r="K292" s="445" t="s">
        <v>1034</v>
      </c>
      <c r="L292" s="445" t="s">
        <v>14</v>
      </c>
      <c r="M292" s="445" t="s">
        <v>836</v>
      </c>
      <c r="N292" s="445" t="s">
        <v>14</v>
      </c>
    </row>
    <row r="293" spans="1:14" hidden="1" x14ac:dyDescent="0.3">
      <c r="A293" s="445" t="s">
        <v>433</v>
      </c>
      <c r="B293" s="445" t="s">
        <v>552</v>
      </c>
      <c r="C293" s="445" t="s">
        <v>323</v>
      </c>
      <c r="D293" s="445" t="s">
        <v>324</v>
      </c>
      <c r="E293" s="445" t="s">
        <v>885</v>
      </c>
      <c r="F293" s="445" t="s">
        <v>70</v>
      </c>
      <c r="G293" s="445" t="s">
        <v>69</v>
      </c>
      <c r="H293" s="445" t="s">
        <v>62</v>
      </c>
      <c r="I293" s="445" t="s">
        <v>834</v>
      </c>
      <c r="J293" s="445" t="s">
        <v>554</v>
      </c>
      <c r="K293" s="445" t="s">
        <v>1035</v>
      </c>
      <c r="L293" s="445" t="s">
        <v>14</v>
      </c>
      <c r="M293" s="445" t="s">
        <v>836</v>
      </c>
      <c r="N293" s="445" t="s">
        <v>14</v>
      </c>
    </row>
    <row r="294" spans="1:14" hidden="1" x14ac:dyDescent="0.3">
      <c r="A294" s="445" t="s">
        <v>433</v>
      </c>
      <c r="B294" s="445" t="s">
        <v>552</v>
      </c>
      <c r="C294" s="445" t="s">
        <v>323</v>
      </c>
      <c r="D294" s="445" t="s">
        <v>324</v>
      </c>
      <c r="E294" s="445" t="s">
        <v>885</v>
      </c>
      <c r="F294" s="445" t="s">
        <v>70</v>
      </c>
      <c r="G294" s="445" t="s">
        <v>69</v>
      </c>
      <c r="H294" s="445" t="s">
        <v>62</v>
      </c>
      <c r="I294" s="445" t="s">
        <v>834</v>
      </c>
      <c r="J294" s="445" t="s">
        <v>554</v>
      </c>
      <c r="K294" s="445" t="s">
        <v>1036</v>
      </c>
      <c r="L294" s="445" t="s">
        <v>14</v>
      </c>
      <c r="M294" s="445" t="s">
        <v>836</v>
      </c>
      <c r="N294" s="445" t="s">
        <v>14</v>
      </c>
    </row>
    <row r="295" spans="1:14" hidden="1" x14ac:dyDescent="0.3">
      <c r="A295" s="445" t="s">
        <v>385</v>
      </c>
      <c r="B295" s="445" t="s">
        <v>689</v>
      </c>
      <c r="C295" s="445" t="s">
        <v>323</v>
      </c>
      <c r="D295" s="445" t="s">
        <v>324</v>
      </c>
      <c r="E295" s="445" t="s">
        <v>885</v>
      </c>
      <c r="F295" s="445" t="s">
        <v>70</v>
      </c>
      <c r="G295" s="445" t="s">
        <v>69</v>
      </c>
      <c r="H295" s="445" t="s">
        <v>62</v>
      </c>
      <c r="I295" s="445" t="s">
        <v>690</v>
      </c>
      <c r="J295" s="445" t="s">
        <v>691</v>
      </c>
      <c r="K295" s="445" t="s">
        <v>1037</v>
      </c>
      <c r="L295" s="445" t="s">
        <v>14</v>
      </c>
      <c r="M295" s="445" t="s">
        <v>693</v>
      </c>
      <c r="N295" s="445" t="s">
        <v>14</v>
      </c>
    </row>
    <row r="296" spans="1:14" hidden="1" x14ac:dyDescent="0.3">
      <c r="A296" s="445" t="s">
        <v>385</v>
      </c>
      <c r="B296" s="445" t="s">
        <v>689</v>
      </c>
      <c r="C296" s="445" t="s">
        <v>323</v>
      </c>
      <c r="D296" s="445" t="s">
        <v>324</v>
      </c>
      <c r="E296" s="445" t="s">
        <v>885</v>
      </c>
      <c r="F296" s="445" t="s">
        <v>70</v>
      </c>
      <c r="G296" s="445" t="s">
        <v>69</v>
      </c>
      <c r="H296" s="445" t="s">
        <v>62</v>
      </c>
      <c r="I296" s="445" t="s">
        <v>690</v>
      </c>
      <c r="J296" s="445" t="s">
        <v>691</v>
      </c>
      <c r="K296" s="445" t="s">
        <v>1038</v>
      </c>
      <c r="L296" s="445" t="s">
        <v>14</v>
      </c>
      <c r="M296" s="445" t="s">
        <v>693</v>
      </c>
      <c r="N296" s="445" t="s">
        <v>14</v>
      </c>
    </row>
    <row r="297" spans="1:14" hidden="1" x14ac:dyDescent="0.3">
      <c r="A297" s="445" t="s">
        <v>385</v>
      </c>
      <c r="B297" s="445" t="s">
        <v>689</v>
      </c>
      <c r="C297" s="445" t="s">
        <v>323</v>
      </c>
      <c r="D297" s="445" t="s">
        <v>324</v>
      </c>
      <c r="E297" s="445" t="s">
        <v>885</v>
      </c>
      <c r="F297" s="445" t="s">
        <v>70</v>
      </c>
      <c r="G297" s="445" t="s">
        <v>69</v>
      </c>
      <c r="H297" s="445" t="s">
        <v>62</v>
      </c>
      <c r="I297" s="445" t="s">
        <v>690</v>
      </c>
      <c r="J297" s="445" t="s">
        <v>691</v>
      </c>
      <c r="K297" s="445" t="s">
        <v>1039</v>
      </c>
      <c r="L297" s="445" t="s">
        <v>14</v>
      </c>
      <c r="M297" s="445" t="s">
        <v>693</v>
      </c>
      <c r="N297" s="445" t="s">
        <v>14</v>
      </c>
    </row>
    <row r="298" spans="1:14" hidden="1" x14ac:dyDescent="0.3">
      <c r="A298" s="445" t="s">
        <v>385</v>
      </c>
      <c r="B298" s="445" t="s">
        <v>689</v>
      </c>
      <c r="C298" s="445" t="s">
        <v>323</v>
      </c>
      <c r="D298" s="445" t="s">
        <v>324</v>
      </c>
      <c r="E298" s="445" t="s">
        <v>885</v>
      </c>
      <c r="F298" s="445" t="s">
        <v>70</v>
      </c>
      <c r="G298" s="445" t="s">
        <v>69</v>
      </c>
      <c r="H298" s="445" t="s">
        <v>62</v>
      </c>
      <c r="I298" s="445" t="s">
        <v>690</v>
      </c>
      <c r="J298" s="445" t="s">
        <v>691</v>
      </c>
      <c r="K298" s="445" t="s">
        <v>1040</v>
      </c>
      <c r="L298" s="445" t="s">
        <v>14</v>
      </c>
      <c r="M298" s="445" t="s">
        <v>693</v>
      </c>
      <c r="N298" s="445" t="s">
        <v>14</v>
      </c>
    </row>
    <row r="299" spans="1:14" hidden="1" x14ac:dyDescent="0.3">
      <c r="A299" s="445" t="s">
        <v>357</v>
      </c>
      <c r="B299" s="445" t="s">
        <v>624</v>
      </c>
      <c r="C299" s="445" t="s">
        <v>323</v>
      </c>
      <c r="D299" s="445" t="s">
        <v>324</v>
      </c>
      <c r="E299" s="445" t="s">
        <v>885</v>
      </c>
      <c r="F299" s="445" t="s">
        <v>70</v>
      </c>
      <c r="G299" s="445" t="s">
        <v>69</v>
      </c>
      <c r="H299" s="445" t="s">
        <v>62</v>
      </c>
      <c r="I299" s="445" t="s">
        <v>933</v>
      </c>
      <c r="J299" s="445" t="s">
        <v>626</v>
      </c>
      <c r="K299" s="445" t="s">
        <v>1041</v>
      </c>
      <c r="L299" s="445" t="s">
        <v>14</v>
      </c>
      <c r="M299" s="445" t="s">
        <v>935</v>
      </c>
      <c r="N299" s="445" t="s">
        <v>14</v>
      </c>
    </row>
    <row r="300" spans="1:14" x14ac:dyDescent="0.3">
      <c r="A300" s="445" t="s">
        <v>352</v>
      </c>
      <c r="B300" s="445" t="s">
        <v>414</v>
      </c>
      <c r="C300" s="445" t="s">
        <v>323</v>
      </c>
      <c r="D300" s="445" t="s">
        <v>324</v>
      </c>
      <c r="E300" s="445" t="s">
        <v>885</v>
      </c>
      <c r="F300" s="445" t="s">
        <v>70</v>
      </c>
      <c r="G300" s="445" t="s">
        <v>69</v>
      </c>
      <c r="H300" s="445" t="s">
        <v>62</v>
      </c>
      <c r="I300" s="445" t="s">
        <v>204</v>
      </c>
      <c r="J300" s="445" t="s">
        <v>415</v>
      </c>
      <c r="K300" s="445" t="s">
        <v>1042</v>
      </c>
      <c r="L300" s="445" t="s">
        <v>14</v>
      </c>
      <c r="M300" s="445" t="s">
        <v>937</v>
      </c>
      <c r="N300" s="445" t="s">
        <v>14</v>
      </c>
    </row>
    <row r="301" spans="1:14" x14ac:dyDescent="0.3">
      <c r="A301" s="445" t="s">
        <v>352</v>
      </c>
      <c r="B301" s="445" t="s">
        <v>414</v>
      </c>
      <c r="C301" s="445" t="s">
        <v>323</v>
      </c>
      <c r="D301" s="445" t="s">
        <v>324</v>
      </c>
      <c r="E301" s="445" t="s">
        <v>885</v>
      </c>
      <c r="F301" s="445" t="s">
        <v>70</v>
      </c>
      <c r="G301" s="445" t="s">
        <v>69</v>
      </c>
      <c r="H301" s="445" t="s">
        <v>62</v>
      </c>
      <c r="I301" s="445" t="s">
        <v>204</v>
      </c>
      <c r="J301" s="445" t="s">
        <v>415</v>
      </c>
      <c r="K301" s="445" t="s">
        <v>1043</v>
      </c>
      <c r="L301" s="445" t="s">
        <v>14</v>
      </c>
      <c r="M301" s="445" t="s">
        <v>937</v>
      </c>
      <c r="N301" s="445" t="s">
        <v>14</v>
      </c>
    </row>
    <row r="302" spans="1:14" x14ac:dyDescent="0.3">
      <c r="A302" s="445" t="s">
        <v>352</v>
      </c>
      <c r="B302" s="445" t="s">
        <v>414</v>
      </c>
      <c r="C302" s="445" t="s">
        <v>323</v>
      </c>
      <c r="D302" s="445" t="s">
        <v>324</v>
      </c>
      <c r="E302" s="445" t="s">
        <v>885</v>
      </c>
      <c r="F302" s="445" t="s">
        <v>70</v>
      </c>
      <c r="G302" s="445" t="s">
        <v>69</v>
      </c>
      <c r="H302" s="445" t="s">
        <v>62</v>
      </c>
      <c r="I302" s="445" t="s">
        <v>228</v>
      </c>
      <c r="J302" s="445" t="s">
        <v>415</v>
      </c>
      <c r="K302" s="445" t="s">
        <v>1044</v>
      </c>
      <c r="L302" s="445" t="s">
        <v>14</v>
      </c>
      <c r="M302" s="445" t="s">
        <v>1045</v>
      </c>
      <c r="N302" s="445" t="s">
        <v>14</v>
      </c>
    </row>
    <row r="303" spans="1:14" hidden="1" x14ac:dyDescent="0.3">
      <c r="A303" s="445" t="s">
        <v>433</v>
      </c>
      <c r="B303" s="445" t="s">
        <v>552</v>
      </c>
      <c r="C303" s="445" t="s">
        <v>323</v>
      </c>
      <c r="D303" s="445" t="s">
        <v>324</v>
      </c>
      <c r="E303" s="445" t="s">
        <v>885</v>
      </c>
      <c r="F303" s="445" t="s">
        <v>70</v>
      </c>
      <c r="G303" s="445" t="s">
        <v>69</v>
      </c>
      <c r="H303" s="445" t="s">
        <v>62</v>
      </c>
      <c r="I303" s="445" t="s">
        <v>1046</v>
      </c>
      <c r="J303" s="445" t="s">
        <v>554</v>
      </c>
      <c r="K303" s="445" t="s">
        <v>1047</v>
      </c>
      <c r="L303" s="445" t="s">
        <v>14</v>
      </c>
      <c r="M303" s="445" t="s">
        <v>1048</v>
      </c>
      <c r="N303" s="445" t="s">
        <v>14</v>
      </c>
    </row>
    <row r="304" spans="1:14" hidden="1" x14ac:dyDescent="0.3">
      <c r="A304" s="445" t="s">
        <v>433</v>
      </c>
      <c r="B304" s="445" t="s">
        <v>552</v>
      </c>
      <c r="C304" s="445" t="s">
        <v>323</v>
      </c>
      <c r="D304" s="445" t="s">
        <v>324</v>
      </c>
      <c r="E304" s="445" t="s">
        <v>885</v>
      </c>
      <c r="F304" s="445" t="s">
        <v>70</v>
      </c>
      <c r="G304" s="445" t="s">
        <v>69</v>
      </c>
      <c r="H304" s="445" t="s">
        <v>62</v>
      </c>
      <c r="I304" s="445" t="s">
        <v>1046</v>
      </c>
      <c r="J304" s="445" t="s">
        <v>554</v>
      </c>
      <c r="K304" s="445" t="s">
        <v>1049</v>
      </c>
      <c r="L304" s="445" t="s">
        <v>14</v>
      </c>
      <c r="M304" s="445" t="s">
        <v>1048</v>
      </c>
      <c r="N304" s="445" t="s">
        <v>14</v>
      </c>
    </row>
    <row r="305" spans="1:14" hidden="1" x14ac:dyDescent="0.3">
      <c r="A305" s="445" t="s">
        <v>433</v>
      </c>
      <c r="B305" s="445" t="s">
        <v>552</v>
      </c>
      <c r="C305" s="445" t="s">
        <v>323</v>
      </c>
      <c r="D305" s="445" t="s">
        <v>324</v>
      </c>
      <c r="E305" s="445" t="s">
        <v>885</v>
      </c>
      <c r="F305" s="445" t="s">
        <v>70</v>
      </c>
      <c r="G305" s="445" t="s">
        <v>69</v>
      </c>
      <c r="H305" s="445" t="s">
        <v>62</v>
      </c>
      <c r="I305" s="445" t="s">
        <v>1046</v>
      </c>
      <c r="J305" s="445" t="s">
        <v>554</v>
      </c>
      <c r="K305" s="445" t="s">
        <v>1050</v>
      </c>
      <c r="L305" s="445" t="s">
        <v>14</v>
      </c>
      <c r="M305" s="445" t="s">
        <v>1048</v>
      </c>
      <c r="N305" s="445" t="s">
        <v>14</v>
      </c>
    </row>
    <row r="306" spans="1:14" hidden="1" x14ac:dyDescent="0.3">
      <c r="A306" s="445" t="s">
        <v>433</v>
      </c>
      <c r="B306" s="445" t="s">
        <v>552</v>
      </c>
      <c r="C306" s="445" t="s">
        <v>323</v>
      </c>
      <c r="D306" s="445" t="s">
        <v>324</v>
      </c>
      <c r="E306" s="445" t="s">
        <v>885</v>
      </c>
      <c r="F306" s="445" t="s">
        <v>70</v>
      </c>
      <c r="G306" s="445" t="s">
        <v>69</v>
      </c>
      <c r="H306" s="445" t="s">
        <v>62</v>
      </c>
      <c r="I306" s="445" t="s">
        <v>1046</v>
      </c>
      <c r="J306" s="445" t="s">
        <v>554</v>
      </c>
      <c r="K306" s="445" t="s">
        <v>1051</v>
      </c>
      <c r="L306" s="445" t="s">
        <v>14</v>
      </c>
      <c r="M306" s="445" t="s">
        <v>1048</v>
      </c>
      <c r="N306" s="445" t="s">
        <v>14</v>
      </c>
    </row>
    <row r="307" spans="1:14" hidden="1" x14ac:dyDescent="0.3">
      <c r="A307" s="445" t="s">
        <v>433</v>
      </c>
      <c r="B307" s="445" t="s">
        <v>552</v>
      </c>
      <c r="C307" s="445" t="s">
        <v>323</v>
      </c>
      <c r="D307" s="445" t="s">
        <v>324</v>
      </c>
      <c r="E307" s="445" t="s">
        <v>885</v>
      </c>
      <c r="F307" s="445" t="s">
        <v>70</v>
      </c>
      <c r="G307" s="445" t="s">
        <v>69</v>
      </c>
      <c r="H307" s="445" t="s">
        <v>62</v>
      </c>
      <c r="I307" s="445" t="s">
        <v>1046</v>
      </c>
      <c r="J307" s="445" t="s">
        <v>554</v>
      </c>
      <c r="K307" s="445" t="s">
        <v>1052</v>
      </c>
      <c r="L307" s="445" t="s">
        <v>14</v>
      </c>
      <c r="M307" s="445" t="s">
        <v>1048</v>
      </c>
      <c r="N307" s="445" t="s">
        <v>14</v>
      </c>
    </row>
    <row r="308" spans="1:14" hidden="1" x14ac:dyDescent="0.3">
      <c r="A308" s="445" t="s">
        <v>433</v>
      </c>
      <c r="B308" s="445" t="s">
        <v>552</v>
      </c>
      <c r="C308" s="445" t="s">
        <v>323</v>
      </c>
      <c r="D308" s="445" t="s">
        <v>324</v>
      </c>
      <c r="E308" s="445" t="s">
        <v>885</v>
      </c>
      <c r="F308" s="445" t="s">
        <v>70</v>
      </c>
      <c r="G308" s="445" t="s">
        <v>69</v>
      </c>
      <c r="H308" s="445" t="s">
        <v>62</v>
      </c>
      <c r="I308" s="445" t="s">
        <v>1046</v>
      </c>
      <c r="J308" s="445" t="s">
        <v>554</v>
      </c>
      <c r="K308" s="445" t="s">
        <v>1053</v>
      </c>
      <c r="L308" s="445" t="s">
        <v>14</v>
      </c>
      <c r="M308" s="445" t="s">
        <v>1048</v>
      </c>
      <c r="N308" s="445" t="s">
        <v>14</v>
      </c>
    </row>
    <row r="309" spans="1:14" hidden="1" x14ac:dyDescent="0.3">
      <c r="A309" s="445" t="s">
        <v>399</v>
      </c>
      <c r="B309" s="445" t="s">
        <v>440</v>
      </c>
      <c r="C309" s="445" t="s">
        <v>323</v>
      </c>
      <c r="D309" s="445" t="s">
        <v>324</v>
      </c>
      <c r="E309" s="445" t="s">
        <v>885</v>
      </c>
      <c r="F309" s="445" t="s">
        <v>70</v>
      </c>
      <c r="G309" s="445" t="s">
        <v>69</v>
      </c>
      <c r="H309" s="445" t="s">
        <v>62</v>
      </c>
      <c r="I309" s="445" t="s">
        <v>1054</v>
      </c>
      <c r="J309" s="445" t="s">
        <v>442</v>
      </c>
      <c r="K309" s="445" t="s">
        <v>1055</v>
      </c>
      <c r="L309" s="445" t="s">
        <v>14</v>
      </c>
      <c r="M309" s="445" t="s">
        <v>1056</v>
      </c>
      <c r="N309" s="445" t="s">
        <v>1057</v>
      </c>
    </row>
    <row r="310" spans="1:14" hidden="1" x14ac:dyDescent="0.3">
      <c r="A310" s="445" t="s">
        <v>426</v>
      </c>
      <c r="B310" s="445" t="s">
        <v>497</v>
      </c>
      <c r="C310" s="445" t="s">
        <v>323</v>
      </c>
      <c r="D310" s="445" t="s">
        <v>324</v>
      </c>
      <c r="E310" s="445" t="s">
        <v>885</v>
      </c>
      <c r="F310" s="445" t="s">
        <v>70</v>
      </c>
      <c r="G310" s="445" t="s">
        <v>69</v>
      </c>
      <c r="H310" s="445" t="s">
        <v>62</v>
      </c>
      <c r="I310" s="445" t="s">
        <v>1058</v>
      </c>
      <c r="J310" s="445" t="s">
        <v>499</v>
      </c>
      <c r="K310" s="445" t="s">
        <v>1059</v>
      </c>
      <c r="L310" s="445" t="s">
        <v>14</v>
      </c>
      <c r="M310" s="445" t="s">
        <v>1060</v>
      </c>
      <c r="N310" s="445" t="s">
        <v>14</v>
      </c>
    </row>
    <row r="311" spans="1:14" hidden="1" x14ac:dyDescent="0.3">
      <c r="A311" s="445" t="s">
        <v>373</v>
      </c>
      <c r="B311" s="445" t="s">
        <v>1061</v>
      </c>
      <c r="C311" s="445" t="s">
        <v>323</v>
      </c>
      <c r="D311" s="445" t="s">
        <v>324</v>
      </c>
      <c r="E311" s="445" t="s">
        <v>885</v>
      </c>
      <c r="F311" s="445" t="s">
        <v>70</v>
      </c>
      <c r="G311" s="445" t="s">
        <v>69</v>
      </c>
      <c r="H311" s="445" t="s">
        <v>62</v>
      </c>
      <c r="I311" s="445" t="s">
        <v>1062</v>
      </c>
      <c r="J311" s="445" t="s">
        <v>1063</v>
      </c>
      <c r="K311" s="445" t="s">
        <v>1064</v>
      </c>
      <c r="L311" s="445" t="s">
        <v>14</v>
      </c>
      <c r="M311" s="445" t="s">
        <v>1065</v>
      </c>
      <c r="N311" s="445" t="s">
        <v>14</v>
      </c>
    </row>
    <row r="312" spans="1:14" hidden="1" x14ac:dyDescent="0.3">
      <c r="A312" s="445" t="s">
        <v>357</v>
      </c>
      <c r="B312" s="445" t="s">
        <v>624</v>
      </c>
      <c r="C312" s="445" t="s">
        <v>323</v>
      </c>
      <c r="D312" s="445" t="s">
        <v>324</v>
      </c>
      <c r="E312" s="445" t="s">
        <v>885</v>
      </c>
      <c r="F312" s="445" t="s">
        <v>70</v>
      </c>
      <c r="G312" s="445" t="s">
        <v>69</v>
      </c>
      <c r="H312" s="445" t="s">
        <v>62</v>
      </c>
      <c r="I312" s="445" t="s">
        <v>625</v>
      </c>
      <c r="J312" s="445" t="s">
        <v>626</v>
      </c>
      <c r="K312" s="445" t="s">
        <v>1066</v>
      </c>
      <c r="L312" s="445" t="s">
        <v>14</v>
      </c>
      <c r="M312" s="445" t="s">
        <v>628</v>
      </c>
      <c r="N312" s="445" t="s">
        <v>14</v>
      </c>
    </row>
    <row r="313" spans="1:14" hidden="1" x14ac:dyDescent="0.3">
      <c r="A313" s="445" t="s">
        <v>433</v>
      </c>
      <c r="B313" s="445" t="s">
        <v>552</v>
      </c>
      <c r="C313" s="445" t="s">
        <v>323</v>
      </c>
      <c r="D313" s="445" t="s">
        <v>324</v>
      </c>
      <c r="E313" s="445" t="s">
        <v>885</v>
      </c>
      <c r="F313" s="445" t="s">
        <v>70</v>
      </c>
      <c r="G313" s="445" t="s">
        <v>69</v>
      </c>
      <c r="H313" s="445" t="s">
        <v>62</v>
      </c>
      <c r="I313" s="445" t="s">
        <v>553</v>
      </c>
      <c r="J313" s="445" t="s">
        <v>554</v>
      </c>
      <c r="K313" s="445" t="s">
        <v>1067</v>
      </c>
      <c r="L313" s="445" t="s">
        <v>14</v>
      </c>
      <c r="M313" s="445" t="s">
        <v>556</v>
      </c>
      <c r="N313" s="445" t="s">
        <v>14</v>
      </c>
    </row>
    <row r="314" spans="1:14" hidden="1" x14ac:dyDescent="0.3">
      <c r="A314" s="445" t="s">
        <v>426</v>
      </c>
      <c r="B314" s="445" t="s">
        <v>427</v>
      </c>
      <c r="C314" s="445" t="s">
        <v>323</v>
      </c>
      <c r="D314" s="445" t="s">
        <v>324</v>
      </c>
      <c r="E314" s="445" t="s">
        <v>885</v>
      </c>
      <c r="F314" s="445" t="s">
        <v>70</v>
      </c>
      <c r="G314" s="445" t="s">
        <v>69</v>
      </c>
      <c r="H314" s="445" t="s">
        <v>62</v>
      </c>
      <c r="I314" s="445" t="s">
        <v>635</v>
      </c>
      <c r="J314" s="445" t="s">
        <v>636</v>
      </c>
      <c r="K314" s="445" t="s">
        <v>637</v>
      </c>
      <c r="L314" s="445" t="s">
        <v>14</v>
      </c>
      <c r="M314" s="445" t="s">
        <v>638</v>
      </c>
      <c r="N314" s="445" t="s">
        <v>14</v>
      </c>
    </row>
    <row r="315" spans="1:14" hidden="1" x14ac:dyDescent="0.3">
      <c r="A315" s="445" t="s">
        <v>426</v>
      </c>
      <c r="B315" s="445" t="s">
        <v>427</v>
      </c>
      <c r="C315" s="445" t="s">
        <v>323</v>
      </c>
      <c r="D315" s="445" t="s">
        <v>324</v>
      </c>
      <c r="E315" s="445" t="s">
        <v>885</v>
      </c>
      <c r="F315" s="445" t="s">
        <v>70</v>
      </c>
      <c r="G315" s="445" t="s">
        <v>69</v>
      </c>
      <c r="H315" s="445" t="s">
        <v>62</v>
      </c>
      <c r="I315" s="445" t="s">
        <v>635</v>
      </c>
      <c r="J315" s="445" t="s">
        <v>636</v>
      </c>
      <c r="K315" s="445" t="s">
        <v>1068</v>
      </c>
      <c r="L315" s="445" t="s">
        <v>14</v>
      </c>
      <c r="M315" s="445" t="s">
        <v>638</v>
      </c>
      <c r="N315" s="445" t="s">
        <v>14</v>
      </c>
    </row>
    <row r="316" spans="1:14" hidden="1" x14ac:dyDescent="0.3">
      <c r="A316" s="445" t="s">
        <v>426</v>
      </c>
      <c r="B316" s="445" t="s">
        <v>427</v>
      </c>
      <c r="C316" s="445" t="s">
        <v>323</v>
      </c>
      <c r="D316" s="445" t="s">
        <v>324</v>
      </c>
      <c r="E316" s="445" t="s">
        <v>885</v>
      </c>
      <c r="F316" s="445" t="s">
        <v>70</v>
      </c>
      <c r="G316" s="445" t="s">
        <v>69</v>
      </c>
      <c r="H316" s="445" t="s">
        <v>62</v>
      </c>
      <c r="I316" s="445" t="s">
        <v>635</v>
      </c>
      <c r="J316" s="445" t="s">
        <v>636</v>
      </c>
      <c r="K316" s="445" t="s">
        <v>1069</v>
      </c>
      <c r="L316" s="445" t="s">
        <v>14</v>
      </c>
      <c r="M316" s="445" t="s">
        <v>638</v>
      </c>
      <c r="N316" s="445" t="s">
        <v>14</v>
      </c>
    </row>
    <row r="317" spans="1:14" hidden="1" x14ac:dyDescent="0.3">
      <c r="A317" s="445" t="s">
        <v>426</v>
      </c>
      <c r="B317" s="445" t="s">
        <v>427</v>
      </c>
      <c r="C317" s="445" t="s">
        <v>323</v>
      </c>
      <c r="D317" s="445" t="s">
        <v>324</v>
      </c>
      <c r="E317" s="445" t="s">
        <v>885</v>
      </c>
      <c r="F317" s="445" t="s">
        <v>70</v>
      </c>
      <c r="G317" s="445" t="s">
        <v>69</v>
      </c>
      <c r="H317" s="445" t="s">
        <v>62</v>
      </c>
      <c r="I317" s="445" t="s">
        <v>635</v>
      </c>
      <c r="J317" s="445" t="s">
        <v>636</v>
      </c>
      <c r="K317" s="445" t="s">
        <v>1070</v>
      </c>
      <c r="L317" s="445" t="s">
        <v>14</v>
      </c>
      <c r="M317" s="445" t="s">
        <v>638</v>
      </c>
      <c r="N317" s="445" t="s">
        <v>14</v>
      </c>
    </row>
    <row r="318" spans="1:14" hidden="1" x14ac:dyDescent="0.3">
      <c r="A318" s="445" t="s">
        <v>426</v>
      </c>
      <c r="B318" s="445" t="s">
        <v>427</v>
      </c>
      <c r="C318" s="445" t="s">
        <v>323</v>
      </c>
      <c r="D318" s="445" t="s">
        <v>324</v>
      </c>
      <c r="E318" s="445" t="s">
        <v>885</v>
      </c>
      <c r="F318" s="445" t="s">
        <v>70</v>
      </c>
      <c r="G318" s="445" t="s">
        <v>69</v>
      </c>
      <c r="H318" s="445" t="s">
        <v>62</v>
      </c>
      <c r="I318" s="445" t="s">
        <v>635</v>
      </c>
      <c r="J318" s="445" t="s">
        <v>636</v>
      </c>
      <c r="K318" s="445" t="s">
        <v>1071</v>
      </c>
      <c r="L318" s="445" t="s">
        <v>14</v>
      </c>
      <c r="M318" s="445" t="s">
        <v>638</v>
      </c>
      <c r="N318" s="445" t="s">
        <v>14</v>
      </c>
    </row>
    <row r="319" spans="1:14" hidden="1" x14ac:dyDescent="0.3">
      <c r="A319" s="445" t="s">
        <v>426</v>
      </c>
      <c r="B319" s="445" t="s">
        <v>427</v>
      </c>
      <c r="C319" s="445" t="s">
        <v>323</v>
      </c>
      <c r="D319" s="445" t="s">
        <v>324</v>
      </c>
      <c r="E319" s="445" t="s">
        <v>885</v>
      </c>
      <c r="F319" s="445" t="s">
        <v>70</v>
      </c>
      <c r="G319" s="445" t="s">
        <v>69</v>
      </c>
      <c r="H319" s="445" t="s">
        <v>62</v>
      </c>
      <c r="I319" s="445" t="s">
        <v>635</v>
      </c>
      <c r="J319" s="445" t="s">
        <v>636</v>
      </c>
      <c r="K319" s="445" t="s">
        <v>1072</v>
      </c>
      <c r="L319" s="445" t="s">
        <v>14</v>
      </c>
      <c r="M319" s="445" t="s">
        <v>638</v>
      </c>
      <c r="N319" s="445" t="s">
        <v>14</v>
      </c>
    </row>
    <row r="320" spans="1:14" hidden="1" x14ac:dyDescent="0.3">
      <c r="A320" s="445" t="s">
        <v>491</v>
      </c>
      <c r="B320" s="445" t="s">
        <v>557</v>
      </c>
      <c r="C320" s="445" t="s">
        <v>323</v>
      </c>
      <c r="D320" s="445" t="s">
        <v>324</v>
      </c>
      <c r="E320" s="445" t="s">
        <v>885</v>
      </c>
      <c r="F320" s="445" t="s">
        <v>70</v>
      </c>
      <c r="G320" s="445" t="s">
        <v>69</v>
      </c>
      <c r="H320" s="445" t="s">
        <v>62</v>
      </c>
      <c r="I320" s="445" t="s">
        <v>1073</v>
      </c>
      <c r="J320" s="445" t="s">
        <v>559</v>
      </c>
      <c r="K320" s="445" t="s">
        <v>1074</v>
      </c>
      <c r="L320" s="445" t="s">
        <v>14</v>
      </c>
      <c r="M320" s="445" t="s">
        <v>1075</v>
      </c>
      <c r="N320" s="445" t="s">
        <v>14</v>
      </c>
    </row>
    <row r="321" spans="1:14" hidden="1" x14ac:dyDescent="0.3">
      <c r="A321" s="445" t="s">
        <v>385</v>
      </c>
      <c r="B321" s="445" t="s">
        <v>689</v>
      </c>
      <c r="C321" s="445" t="s">
        <v>323</v>
      </c>
      <c r="D321" s="445" t="s">
        <v>324</v>
      </c>
      <c r="E321" s="445" t="s">
        <v>885</v>
      </c>
      <c r="F321" s="445" t="s">
        <v>70</v>
      </c>
      <c r="G321" s="445" t="s">
        <v>69</v>
      </c>
      <c r="H321" s="445" t="s">
        <v>62</v>
      </c>
      <c r="I321" s="445" t="s">
        <v>701</v>
      </c>
      <c r="J321" s="445" t="s">
        <v>691</v>
      </c>
      <c r="K321" s="445" t="s">
        <v>1076</v>
      </c>
      <c r="L321" s="445" t="s">
        <v>14</v>
      </c>
      <c r="M321" s="445" t="s">
        <v>703</v>
      </c>
      <c r="N321" s="445" t="s">
        <v>14</v>
      </c>
    </row>
    <row r="322" spans="1:14" hidden="1" x14ac:dyDescent="0.3">
      <c r="A322" s="445" t="s">
        <v>385</v>
      </c>
      <c r="B322" s="445" t="s">
        <v>689</v>
      </c>
      <c r="C322" s="445" t="s">
        <v>323</v>
      </c>
      <c r="D322" s="445" t="s">
        <v>324</v>
      </c>
      <c r="E322" s="445" t="s">
        <v>885</v>
      </c>
      <c r="F322" s="445" t="s">
        <v>70</v>
      </c>
      <c r="G322" s="445" t="s">
        <v>69</v>
      </c>
      <c r="H322" s="445" t="s">
        <v>62</v>
      </c>
      <c r="I322" s="445" t="s">
        <v>701</v>
      </c>
      <c r="J322" s="445" t="s">
        <v>691</v>
      </c>
      <c r="K322" s="445" t="s">
        <v>1077</v>
      </c>
      <c r="L322" s="445" t="s">
        <v>14</v>
      </c>
      <c r="M322" s="445" t="s">
        <v>703</v>
      </c>
      <c r="N322" s="445" t="s">
        <v>14</v>
      </c>
    </row>
    <row r="323" spans="1:14" hidden="1" x14ac:dyDescent="0.3">
      <c r="A323" s="445" t="s">
        <v>385</v>
      </c>
      <c r="B323" s="445" t="s">
        <v>689</v>
      </c>
      <c r="C323" s="445" t="s">
        <v>323</v>
      </c>
      <c r="D323" s="445" t="s">
        <v>324</v>
      </c>
      <c r="E323" s="445" t="s">
        <v>885</v>
      </c>
      <c r="F323" s="445" t="s">
        <v>70</v>
      </c>
      <c r="G323" s="445" t="s">
        <v>69</v>
      </c>
      <c r="H323" s="445" t="s">
        <v>62</v>
      </c>
      <c r="I323" s="445" t="s">
        <v>701</v>
      </c>
      <c r="J323" s="445" t="s">
        <v>691</v>
      </c>
      <c r="K323" s="445" t="s">
        <v>1078</v>
      </c>
      <c r="L323" s="445" t="s">
        <v>14</v>
      </c>
      <c r="M323" s="445" t="s">
        <v>703</v>
      </c>
      <c r="N323" s="445" t="s">
        <v>14</v>
      </c>
    </row>
    <row r="324" spans="1:14" hidden="1" x14ac:dyDescent="0.3">
      <c r="A324" s="445" t="s">
        <v>385</v>
      </c>
      <c r="B324" s="445" t="s">
        <v>689</v>
      </c>
      <c r="C324" s="445" t="s">
        <v>323</v>
      </c>
      <c r="D324" s="445" t="s">
        <v>324</v>
      </c>
      <c r="E324" s="445" t="s">
        <v>885</v>
      </c>
      <c r="F324" s="445" t="s">
        <v>70</v>
      </c>
      <c r="G324" s="445" t="s">
        <v>69</v>
      </c>
      <c r="H324" s="445" t="s">
        <v>62</v>
      </c>
      <c r="I324" s="445" t="s">
        <v>701</v>
      </c>
      <c r="J324" s="445" t="s">
        <v>691</v>
      </c>
      <c r="K324" s="445" t="s">
        <v>1079</v>
      </c>
      <c r="L324" s="445" t="s">
        <v>14</v>
      </c>
      <c r="M324" s="445" t="s">
        <v>703</v>
      </c>
      <c r="N324" s="445" t="s">
        <v>14</v>
      </c>
    </row>
    <row r="325" spans="1:14" hidden="1" x14ac:dyDescent="0.3">
      <c r="A325" s="445" t="s">
        <v>385</v>
      </c>
      <c r="B325" s="445" t="s">
        <v>689</v>
      </c>
      <c r="C325" s="445" t="s">
        <v>323</v>
      </c>
      <c r="D325" s="445" t="s">
        <v>324</v>
      </c>
      <c r="E325" s="445" t="s">
        <v>885</v>
      </c>
      <c r="F325" s="445" t="s">
        <v>70</v>
      </c>
      <c r="G325" s="445" t="s">
        <v>69</v>
      </c>
      <c r="H325" s="445" t="s">
        <v>62</v>
      </c>
      <c r="I325" s="445" t="s">
        <v>701</v>
      </c>
      <c r="J325" s="445" t="s">
        <v>691</v>
      </c>
      <c r="K325" s="445" t="s">
        <v>1080</v>
      </c>
      <c r="L325" s="445" t="s">
        <v>14</v>
      </c>
      <c r="M325" s="445" t="s">
        <v>703</v>
      </c>
      <c r="N325" s="445" t="s">
        <v>14</v>
      </c>
    </row>
    <row r="326" spans="1:14" hidden="1" x14ac:dyDescent="0.3">
      <c r="A326" s="445" t="s">
        <v>385</v>
      </c>
      <c r="B326" s="445" t="s">
        <v>689</v>
      </c>
      <c r="C326" s="445" t="s">
        <v>323</v>
      </c>
      <c r="D326" s="445" t="s">
        <v>324</v>
      </c>
      <c r="E326" s="445" t="s">
        <v>885</v>
      </c>
      <c r="F326" s="445" t="s">
        <v>70</v>
      </c>
      <c r="G326" s="445" t="s">
        <v>69</v>
      </c>
      <c r="H326" s="445" t="s">
        <v>62</v>
      </c>
      <c r="I326" s="445" t="s">
        <v>701</v>
      </c>
      <c r="J326" s="445" t="s">
        <v>691</v>
      </c>
      <c r="K326" s="445" t="s">
        <v>1081</v>
      </c>
      <c r="L326" s="445" t="s">
        <v>14</v>
      </c>
      <c r="M326" s="445" t="s">
        <v>703</v>
      </c>
      <c r="N326" s="445" t="s">
        <v>14</v>
      </c>
    </row>
    <row r="327" spans="1:14" hidden="1" x14ac:dyDescent="0.3">
      <c r="A327" s="445" t="s">
        <v>385</v>
      </c>
      <c r="B327" s="445" t="s">
        <v>689</v>
      </c>
      <c r="C327" s="445" t="s">
        <v>323</v>
      </c>
      <c r="D327" s="445" t="s">
        <v>324</v>
      </c>
      <c r="E327" s="445" t="s">
        <v>885</v>
      </c>
      <c r="F327" s="445" t="s">
        <v>70</v>
      </c>
      <c r="G327" s="445" t="s">
        <v>69</v>
      </c>
      <c r="H327" s="445" t="s">
        <v>62</v>
      </c>
      <c r="I327" s="445" t="s">
        <v>701</v>
      </c>
      <c r="J327" s="445" t="s">
        <v>691</v>
      </c>
      <c r="K327" s="445" t="s">
        <v>1082</v>
      </c>
      <c r="L327" s="445" t="s">
        <v>14</v>
      </c>
      <c r="M327" s="445" t="s">
        <v>703</v>
      </c>
      <c r="N327" s="445" t="s">
        <v>14</v>
      </c>
    </row>
    <row r="328" spans="1:14" hidden="1" x14ac:dyDescent="0.3">
      <c r="A328" s="445" t="s">
        <v>385</v>
      </c>
      <c r="B328" s="445" t="s">
        <v>689</v>
      </c>
      <c r="C328" s="445" t="s">
        <v>323</v>
      </c>
      <c r="D328" s="445" t="s">
        <v>324</v>
      </c>
      <c r="E328" s="445" t="s">
        <v>885</v>
      </c>
      <c r="F328" s="445" t="s">
        <v>70</v>
      </c>
      <c r="G328" s="445" t="s">
        <v>69</v>
      </c>
      <c r="H328" s="445" t="s">
        <v>62</v>
      </c>
      <c r="I328" s="445" t="s">
        <v>701</v>
      </c>
      <c r="J328" s="445" t="s">
        <v>691</v>
      </c>
      <c r="K328" s="445" t="s">
        <v>1083</v>
      </c>
      <c r="L328" s="445" t="s">
        <v>14</v>
      </c>
      <c r="M328" s="445" t="s">
        <v>703</v>
      </c>
      <c r="N328" s="445" t="s">
        <v>14</v>
      </c>
    </row>
    <row r="329" spans="1:14" hidden="1" x14ac:dyDescent="0.3">
      <c r="A329" s="445" t="s">
        <v>385</v>
      </c>
      <c r="B329" s="445" t="s">
        <v>689</v>
      </c>
      <c r="C329" s="445" t="s">
        <v>323</v>
      </c>
      <c r="D329" s="445" t="s">
        <v>324</v>
      </c>
      <c r="E329" s="445" t="s">
        <v>885</v>
      </c>
      <c r="F329" s="445" t="s">
        <v>70</v>
      </c>
      <c r="G329" s="445" t="s">
        <v>69</v>
      </c>
      <c r="H329" s="445" t="s">
        <v>62</v>
      </c>
      <c r="I329" s="445" t="s">
        <v>701</v>
      </c>
      <c r="J329" s="445" t="s">
        <v>691</v>
      </c>
      <c r="K329" s="445" t="s">
        <v>1084</v>
      </c>
      <c r="L329" s="445" t="s">
        <v>14</v>
      </c>
      <c r="M329" s="445" t="s">
        <v>703</v>
      </c>
      <c r="N329" s="445" t="s">
        <v>14</v>
      </c>
    </row>
    <row r="330" spans="1:14" hidden="1" x14ac:dyDescent="0.3">
      <c r="A330" s="445" t="s">
        <v>385</v>
      </c>
      <c r="B330" s="445" t="s">
        <v>689</v>
      </c>
      <c r="C330" s="445" t="s">
        <v>323</v>
      </c>
      <c r="D330" s="445" t="s">
        <v>324</v>
      </c>
      <c r="E330" s="445" t="s">
        <v>885</v>
      </c>
      <c r="F330" s="445" t="s">
        <v>70</v>
      </c>
      <c r="G330" s="445" t="s">
        <v>69</v>
      </c>
      <c r="H330" s="445" t="s">
        <v>62</v>
      </c>
      <c r="I330" s="445" t="s">
        <v>701</v>
      </c>
      <c r="J330" s="445" t="s">
        <v>691</v>
      </c>
      <c r="K330" s="445" t="s">
        <v>1085</v>
      </c>
      <c r="L330" s="445" t="s">
        <v>14</v>
      </c>
      <c r="M330" s="445" t="s">
        <v>703</v>
      </c>
      <c r="N330" s="445" t="s">
        <v>14</v>
      </c>
    </row>
    <row r="331" spans="1:14" hidden="1" x14ac:dyDescent="0.3">
      <c r="A331" s="445" t="s">
        <v>385</v>
      </c>
      <c r="B331" s="445" t="s">
        <v>689</v>
      </c>
      <c r="C331" s="445" t="s">
        <v>323</v>
      </c>
      <c r="D331" s="445" t="s">
        <v>324</v>
      </c>
      <c r="E331" s="445" t="s">
        <v>885</v>
      </c>
      <c r="F331" s="445" t="s">
        <v>70</v>
      </c>
      <c r="G331" s="445" t="s">
        <v>69</v>
      </c>
      <c r="H331" s="445" t="s">
        <v>62</v>
      </c>
      <c r="I331" s="445" t="s">
        <v>701</v>
      </c>
      <c r="J331" s="445" t="s">
        <v>691</v>
      </c>
      <c r="K331" s="445" t="s">
        <v>1086</v>
      </c>
      <c r="L331" s="445" t="s">
        <v>14</v>
      </c>
      <c r="M331" s="445" t="s">
        <v>703</v>
      </c>
      <c r="N331" s="445" t="s">
        <v>14</v>
      </c>
    </row>
    <row r="332" spans="1:14" hidden="1" x14ac:dyDescent="0.3">
      <c r="A332" s="445" t="s">
        <v>385</v>
      </c>
      <c r="B332" s="445" t="s">
        <v>689</v>
      </c>
      <c r="C332" s="445" t="s">
        <v>323</v>
      </c>
      <c r="D332" s="445" t="s">
        <v>324</v>
      </c>
      <c r="E332" s="445" t="s">
        <v>885</v>
      </c>
      <c r="F332" s="445" t="s">
        <v>70</v>
      </c>
      <c r="G332" s="445" t="s">
        <v>69</v>
      </c>
      <c r="H332" s="445" t="s">
        <v>62</v>
      </c>
      <c r="I332" s="445" t="s">
        <v>701</v>
      </c>
      <c r="J332" s="445" t="s">
        <v>691</v>
      </c>
      <c r="K332" s="445" t="s">
        <v>1087</v>
      </c>
      <c r="L332" s="445" t="s">
        <v>14</v>
      </c>
      <c r="M332" s="445" t="s">
        <v>703</v>
      </c>
      <c r="N332" s="445" t="s">
        <v>14</v>
      </c>
    </row>
    <row r="333" spans="1:14" hidden="1" x14ac:dyDescent="0.3">
      <c r="A333" s="445" t="s">
        <v>385</v>
      </c>
      <c r="B333" s="445" t="s">
        <v>689</v>
      </c>
      <c r="C333" s="445" t="s">
        <v>323</v>
      </c>
      <c r="D333" s="445" t="s">
        <v>324</v>
      </c>
      <c r="E333" s="445" t="s">
        <v>885</v>
      </c>
      <c r="F333" s="445" t="s">
        <v>70</v>
      </c>
      <c r="G333" s="445" t="s">
        <v>69</v>
      </c>
      <c r="H333" s="445" t="s">
        <v>62</v>
      </c>
      <c r="I333" s="445" t="s">
        <v>701</v>
      </c>
      <c r="J333" s="445" t="s">
        <v>691</v>
      </c>
      <c r="K333" s="445" t="s">
        <v>1088</v>
      </c>
      <c r="L333" s="445" t="s">
        <v>14</v>
      </c>
      <c r="M333" s="445" t="s">
        <v>703</v>
      </c>
      <c r="N333" s="445" t="s">
        <v>14</v>
      </c>
    </row>
    <row r="334" spans="1:14" hidden="1" x14ac:dyDescent="0.3">
      <c r="A334" s="445" t="s">
        <v>385</v>
      </c>
      <c r="B334" s="445" t="s">
        <v>689</v>
      </c>
      <c r="C334" s="445" t="s">
        <v>323</v>
      </c>
      <c r="D334" s="445" t="s">
        <v>324</v>
      </c>
      <c r="E334" s="445" t="s">
        <v>885</v>
      </c>
      <c r="F334" s="445" t="s">
        <v>70</v>
      </c>
      <c r="G334" s="445" t="s">
        <v>69</v>
      </c>
      <c r="H334" s="445" t="s">
        <v>62</v>
      </c>
      <c r="I334" s="445" t="s">
        <v>701</v>
      </c>
      <c r="J334" s="445" t="s">
        <v>691</v>
      </c>
      <c r="K334" s="445" t="s">
        <v>1089</v>
      </c>
      <c r="L334" s="445" t="s">
        <v>14</v>
      </c>
      <c r="M334" s="445" t="s">
        <v>703</v>
      </c>
      <c r="N334" s="445" t="s">
        <v>14</v>
      </c>
    </row>
    <row r="335" spans="1:14" hidden="1" x14ac:dyDescent="0.3">
      <c r="A335" s="445" t="s">
        <v>337</v>
      </c>
      <c r="B335" s="445" t="s">
        <v>1090</v>
      </c>
      <c r="C335" s="445" t="s">
        <v>323</v>
      </c>
      <c r="D335" s="445" t="s">
        <v>324</v>
      </c>
      <c r="E335" s="445" t="s">
        <v>885</v>
      </c>
      <c r="F335" s="445" t="s">
        <v>70</v>
      </c>
      <c r="G335" s="445" t="s">
        <v>69</v>
      </c>
      <c r="H335" s="445" t="s">
        <v>62</v>
      </c>
      <c r="I335" s="445" t="s">
        <v>1091</v>
      </c>
      <c r="J335" s="445" t="s">
        <v>1090</v>
      </c>
      <c r="K335" s="445" t="s">
        <v>1092</v>
      </c>
      <c r="L335" s="445" t="s">
        <v>14</v>
      </c>
      <c r="M335" s="445" t="s">
        <v>1093</v>
      </c>
      <c r="N335" s="445" t="s">
        <v>14</v>
      </c>
    </row>
    <row r="336" spans="1:14" hidden="1" x14ac:dyDescent="0.3">
      <c r="A336" s="445" t="s">
        <v>357</v>
      </c>
      <c r="B336" s="445" t="s">
        <v>358</v>
      </c>
      <c r="C336" s="445" t="s">
        <v>323</v>
      </c>
      <c r="D336" s="445" t="s">
        <v>324</v>
      </c>
      <c r="E336" s="445" t="s">
        <v>885</v>
      </c>
      <c r="F336" s="445" t="s">
        <v>70</v>
      </c>
      <c r="G336" s="445" t="s">
        <v>69</v>
      </c>
      <c r="H336" s="445" t="s">
        <v>62</v>
      </c>
      <c r="I336" s="445" t="s">
        <v>369</v>
      </c>
      <c r="J336" s="445" t="s">
        <v>370</v>
      </c>
      <c r="K336" s="445" t="s">
        <v>1094</v>
      </c>
      <c r="L336" s="445" t="s">
        <v>14</v>
      </c>
      <c r="M336" s="445" t="s">
        <v>372</v>
      </c>
      <c r="N336" s="445" t="s">
        <v>14</v>
      </c>
    </row>
    <row r="337" spans="1:14" hidden="1" x14ac:dyDescent="0.3">
      <c r="A337" s="445" t="s">
        <v>357</v>
      </c>
      <c r="B337" s="445" t="s">
        <v>358</v>
      </c>
      <c r="C337" s="445" t="s">
        <v>323</v>
      </c>
      <c r="D337" s="445" t="s">
        <v>324</v>
      </c>
      <c r="E337" s="445" t="s">
        <v>885</v>
      </c>
      <c r="F337" s="445" t="s">
        <v>70</v>
      </c>
      <c r="G337" s="445" t="s">
        <v>69</v>
      </c>
      <c r="H337" s="445" t="s">
        <v>62</v>
      </c>
      <c r="I337" s="445" t="s">
        <v>369</v>
      </c>
      <c r="J337" s="445" t="s">
        <v>370</v>
      </c>
      <c r="K337" s="445" t="s">
        <v>1095</v>
      </c>
      <c r="L337" s="445" t="s">
        <v>14</v>
      </c>
      <c r="M337" s="445" t="s">
        <v>372</v>
      </c>
      <c r="N337" s="445" t="s">
        <v>14</v>
      </c>
    </row>
    <row r="338" spans="1:14" hidden="1" x14ac:dyDescent="0.3">
      <c r="A338" s="445" t="s">
        <v>357</v>
      </c>
      <c r="B338" s="445" t="s">
        <v>358</v>
      </c>
      <c r="C338" s="445" t="s">
        <v>323</v>
      </c>
      <c r="D338" s="445" t="s">
        <v>324</v>
      </c>
      <c r="E338" s="445" t="s">
        <v>885</v>
      </c>
      <c r="F338" s="445" t="s">
        <v>70</v>
      </c>
      <c r="G338" s="445" t="s">
        <v>69</v>
      </c>
      <c r="H338" s="445" t="s">
        <v>62</v>
      </c>
      <c r="I338" s="445" t="s">
        <v>369</v>
      </c>
      <c r="J338" s="445" t="s">
        <v>370</v>
      </c>
      <c r="K338" s="445" t="s">
        <v>1096</v>
      </c>
      <c r="L338" s="445" t="s">
        <v>14</v>
      </c>
      <c r="M338" s="445" t="s">
        <v>372</v>
      </c>
      <c r="N338" s="445" t="s">
        <v>14</v>
      </c>
    </row>
    <row r="339" spans="1:14" hidden="1" x14ac:dyDescent="0.3">
      <c r="A339" s="445" t="s">
        <v>491</v>
      </c>
      <c r="B339" s="445" t="s">
        <v>557</v>
      </c>
      <c r="C339" s="445" t="s">
        <v>323</v>
      </c>
      <c r="D339" s="445" t="s">
        <v>324</v>
      </c>
      <c r="E339" s="445" t="s">
        <v>885</v>
      </c>
      <c r="F339" s="445" t="s">
        <v>70</v>
      </c>
      <c r="G339" s="445" t="s">
        <v>69</v>
      </c>
      <c r="H339" s="445" t="s">
        <v>62</v>
      </c>
      <c r="I339" s="445" t="s">
        <v>558</v>
      </c>
      <c r="J339" s="445" t="s">
        <v>559</v>
      </c>
      <c r="K339" s="445" t="s">
        <v>1097</v>
      </c>
      <c r="L339" s="445" t="s">
        <v>14</v>
      </c>
      <c r="M339" s="445" t="s">
        <v>561</v>
      </c>
      <c r="N339" s="445" t="s">
        <v>14</v>
      </c>
    </row>
    <row r="340" spans="1:14" x14ac:dyDescent="0.3">
      <c r="A340" s="445" t="s">
        <v>352</v>
      </c>
      <c r="B340" s="445" t="s">
        <v>414</v>
      </c>
      <c r="C340" s="445" t="s">
        <v>323</v>
      </c>
      <c r="D340" s="445" t="s">
        <v>324</v>
      </c>
      <c r="E340" s="445" t="s">
        <v>885</v>
      </c>
      <c r="F340" s="445" t="s">
        <v>70</v>
      </c>
      <c r="G340" s="445" t="s">
        <v>69</v>
      </c>
      <c r="H340" s="445" t="s">
        <v>62</v>
      </c>
      <c r="I340" s="445" t="s">
        <v>132</v>
      </c>
      <c r="J340" s="445" t="s">
        <v>415</v>
      </c>
      <c r="K340" s="445" t="s">
        <v>1098</v>
      </c>
      <c r="L340" s="445" t="s">
        <v>14</v>
      </c>
      <c r="M340" s="445" t="s">
        <v>452</v>
      </c>
      <c r="N340" s="445" t="s">
        <v>14</v>
      </c>
    </row>
    <row r="341" spans="1:14" x14ac:dyDescent="0.3">
      <c r="A341" s="445" t="s">
        <v>352</v>
      </c>
      <c r="B341" s="445" t="s">
        <v>414</v>
      </c>
      <c r="C341" s="445" t="s">
        <v>323</v>
      </c>
      <c r="D341" s="445" t="s">
        <v>324</v>
      </c>
      <c r="E341" s="445" t="s">
        <v>885</v>
      </c>
      <c r="F341" s="445" t="s">
        <v>70</v>
      </c>
      <c r="G341" s="445" t="s">
        <v>69</v>
      </c>
      <c r="H341" s="445" t="s">
        <v>62</v>
      </c>
      <c r="I341" s="445" t="s">
        <v>132</v>
      </c>
      <c r="J341" s="445" t="s">
        <v>415</v>
      </c>
      <c r="K341" s="445" t="s">
        <v>1099</v>
      </c>
      <c r="L341" s="445" t="s">
        <v>14</v>
      </c>
      <c r="M341" s="445" t="s">
        <v>452</v>
      </c>
      <c r="N341" s="445" t="s">
        <v>14</v>
      </c>
    </row>
    <row r="342" spans="1:14" x14ac:dyDescent="0.3">
      <c r="A342" s="445" t="s">
        <v>352</v>
      </c>
      <c r="B342" s="445" t="s">
        <v>414</v>
      </c>
      <c r="C342" s="445" t="s">
        <v>323</v>
      </c>
      <c r="D342" s="445" t="s">
        <v>324</v>
      </c>
      <c r="E342" s="445" t="s">
        <v>885</v>
      </c>
      <c r="F342" s="445" t="s">
        <v>70</v>
      </c>
      <c r="G342" s="445" t="s">
        <v>69</v>
      </c>
      <c r="H342" s="445" t="s">
        <v>62</v>
      </c>
      <c r="I342" s="445" t="s">
        <v>132</v>
      </c>
      <c r="J342" s="445" t="s">
        <v>415</v>
      </c>
      <c r="K342" s="445" t="s">
        <v>1100</v>
      </c>
      <c r="L342" s="445" t="s">
        <v>14</v>
      </c>
      <c r="M342" s="445" t="s">
        <v>452</v>
      </c>
      <c r="N342" s="445" t="s">
        <v>14</v>
      </c>
    </row>
    <row r="343" spans="1:14" x14ac:dyDescent="0.3">
      <c r="A343" s="445" t="s">
        <v>352</v>
      </c>
      <c r="B343" s="445" t="s">
        <v>414</v>
      </c>
      <c r="C343" s="445" t="s">
        <v>323</v>
      </c>
      <c r="D343" s="445" t="s">
        <v>324</v>
      </c>
      <c r="E343" s="445" t="s">
        <v>885</v>
      </c>
      <c r="F343" s="445" t="s">
        <v>70</v>
      </c>
      <c r="G343" s="445" t="s">
        <v>69</v>
      </c>
      <c r="H343" s="445" t="s">
        <v>62</v>
      </c>
      <c r="I343" s="445" t="s">
        <v>135</v>
      </c>
      <c r="J343" s="445" t="s">
        <v>415</v>
      </c>
      <c r="K343" s="445" t="s">
        <v>1101</v>
      </c>
      <c r="L343" s="445" t="s">
        <v>14</v>
      </c>
      <c r="M343" s="445" t="s">
        <v>466</v>
      </c>
      <c r="N343" s="445" t="s">
        <v>14</v>
      </c>
    </row>
    <row r="344" spans="1:14" x14ac:dyDescent="0.3">
      <c r="A344" s="445" t="s">
        <v>352</v>
      </c>
      <c r="B344" s="445" t="s">
        <v>414</v>
      </c>
      <c r="C344" s="445" t="s">
        <v>323</v>
      </c>
      <c r="D344" s="445" t="s">
        <v>324</v>
      </c>
      <c r="E344" s="445" t="s">
        <v>885</v>
      </c>
      <c r="F344" s="445" t="s">
        <v>70</v>
      </c>
      <c r="G344" s="445" t="s">
        <v>69</v>
      </c>
      <c r="H344" s="445" t="s">
        <v>62</v>
      </c>
      <c r="I344" s="445" t="s">
        <v>135</v>
      </c>
      <c r="J344" s="445" t="s">
        <v>415</v>
      </c>
      <c r="K344" s="445" t="s">
        <v>1102</v>
      </c>
      <c r="L344" s="445" t="s">
        <v>14</v>
      </c>
      <c r="M344" s="445" t="s">
        <v>466</v>
      </c>
      <c r="N344" s="445" t="s">
        <v>14</v>
      </c>
    </row>
    <row r="345" spans="1:14" x14ac:dyDescent="0.3">
      <c r="A345" s="445" t="s">
        <v>352</v>
      </c>
      <c r="B345" s="445" t="s">
        <v>414</v>
      </c>
      <c r="C345" s="445" t="s">
        <v>323</v>
      </c>
      <c r="D345" s="445" t="s">
        <v>324</v>
      </c>
      <c r="E345" s="445" t="s">
        <v>885</v>
      </c>
      <c r="F345" s="445" t="s">
        <v>70</v>
      </c>
      <c r="G345" s="445" t="s">
        <v>69</v>
      </c>
      <c r="H345" s="445" t="s">
        <v>62</v>
      </c>
      <c r="I345" s="445" t="s">
        <v>135</v>
      </c>
      <c r="J345" s="445" t="s">
        <v>415</v>
      </c>
      <c r="K345" s="445" t="s">
        <v>1103</v>
      </c>
      <c r="L345" s="445" t="s">
        <v>14</v>
      </c>
      <c r="M345" s="445" t="s">
        <v>466</v>
      </c>
      <c r="N345" s="445" t="s">
        <v>14</v>
      </c>
    </row>
    <row r="346" spans="1:14" hidden="1" x14ac:dyDescent="0.3">
      <c r="A346" s="445" t="s">
        <v>453</v>
      </c>
      <c r="B346" s="445" t="s">
        <v>454</v>
      </c>
      <c r="C346" s="445" t="s">
        <v>323</v>
      </c>
      <c r="D346" s="445" t="s">
        <v>324</v>
      </c>
      <c r="E346" s="445" t="s">
        <v>885</v>
      </c>
      <c r="F346" s="445" t="s">
        <v>70</v>
      </c>
      <c r="G346" s="445" t="s">
        <v>69</v>
      </c>
      <c r="H346" s="445" t="s">
        <v>62</v>
      </c>
      <c r="I346" s="445" t="s">
        <v>455</v>
      </c>
      <c r="J346" s="445" t="s">
        <v>456</v>
      </c>
      <c r="K346" s="445" t="s">
        <v>1104</v>
      </c>
      <c r="L346" s="445" t="s">
        <v>14</v>
      </c>
      <c r="M346" s="445" t="s">
        <v>458</v>
      </c>
      <c r="N346" s="445" t="s">
        <v>14</v>
      </c>
    </row>
    <row r="347" spans="1:14" hidden="1" x14ac:dyDescent="0.3">
      <c r="A347" s="445" t="s">
        <v>399</v>
      </c>
      <c r="B347" s="445" t="s">
        <v>577</v>
      </c>
      <c r="C347" s="445" t="s">
        <v>323</v>
      </c>
      <c r="D347" s="445" t="s">
        <v>324</v>
      </c>
      <c r="E347" s="445" t="s">
        <v>885</v>
      </c>
      <c r="F347" s="445" t="s">
        <v>70</v>
      </c>
      <c r="G347" s="445" t="s">
        <v>69</v>
      </c>
      <c r="H347" s="445" t="s">
        <v>62</v>
      </c>
      <c r="I347" s="445" t="s">
        <v>1105</v>
      </c>
      <c r="J347" s="445" t="s">
        <v>1106</v>
      </c>
      <c r="K347" s="445" t="s">
        <v>1107</v>
      </c>
      <c r="L347" s="445" t="s">
        <v>14</v>
      </c>
      <c r="M347" s="445" t="s">
        <v>1108</v>
      </c>
      <c r="N347" s="445" t="s">
        <v>1109</v>
      </c>
    </row>
    <row r="348" spans="1:14" hidden="1" x14ac:dyDescent="0.3">
      <c r="A348" s="445" t="s">
        <v>399</v>
      </c>
      <c r="B348" s="445" t="s">
        <v>577</v>
      </c>
      <c r="C348" s="445" t="s">
        <v>323</v>
      </c>
      <c r="D348" s="445" t="s">
        <v>324</v>
      </c>
      <c r="E348" s="445" t="s">
        <v>885</v>
      </c>
      <c r="F348" s="445" t="s">
        <v>70</v>
      </c>
      <c r="G348" s="445" t="s">
        <v>69</v>
      </c>
      <c r="H348" s="445" t="s">
        <v>62</v>
      </c>
      <c r="I348" s="445" t="s">
        <v>1105</v>
      </c>
      <c r="J348" s="445" t="s">
        <v>1106</v>
      </c>
      <c r="K348" s="445" t="s">
        <v>1110</v>
      </c>
      <c r="L348" s="445" t="s">
        <v>14</v>
      </c>
      <c r="M348" s="445" t="s">
        <v>1108</v>
      </c>
      <c r="N348" s="445" t="s">
        <v>14</v>
      </c>
    </row>
    <row r="349" spans="1:14" hidden="1" x14ac:dyDescent="0.3">
      <c r="A349" s="445" t="s">
        <v>385</v>
      </c>
      <c r="B349" s="445" t="s">
        <v>386</v>
      </c>
      <c r="C349" s="445" t="s">
        <v>323</v>
      </c>
      <c r="D349" s="445" t="s">
        <v>324</v>
      </c>
      <c r="E349" s="445" t="s">
        <v>885</v>
      </c>
      <c r="F349" s="445" t="s">
        <v>70</v>
      </c>
      <c r="G349" s="445" t="s">
        <v>69</v>
      </c>
      <c r="H349" s="445" t="s">
        <v>62</v>
      </c>
      <c r="I349" s="445" t="s">
        <v>387</v>
      </c>
      <c r="J349" s="445" t="s">
        <v>388</v>
      </c>
      <c r="K349" s="445" t="s">
        <v>1111</v>
      </c>
      <c r="L349" s="445" t="s">
        <v>14</v>
      </c>
      <c r="M349" s="445" t="s">
        <v>1112</v>
      </c>
      <c r="N349" s="445" t="s">
        <v>14</v>
      </c>
    </row>
    <row r="350" spans="1:14" hidden="1" x14ac:dyDescent="0.3">
      <c r="A350" s="445" t="s">
        <v>433</v>
      </c>
      <c r="B350" s="445" t="s">
        <v>552</v>
      </c>
      <c r="C350" s="445" t="s">
        <v>323</v>
      </c>
      <c r="D350" s="445" t="s">
        <v>324</v>
      </c>
      <c r="E350" s="445" t="s">
        <v>885</v>
      </c>
      <c r="F350" s="445" t="s">
        <v>70</v>
      </c>
      <c r="G350" s="445" t="s">
        <v>69</v>
      </c>
      <c r="H350" s="445" t="s">
        <v>62</v>
      </c>
      <c r="I350" s="445" t="s">
        <v>1113</v>
      </c>
      <c r="J350" s="445" t="s">
        <v>1114</v>
      </c>
      <c r="K350" s="445" t="s">
        <v>1115</v>
      </c>
      <c r="L350" s="445" t="s">
        <v>14</v>
      </c>
      <c r="M350" s="445" t="s">
        <v>1116</v>
      </c>
      <c r="N350" s="445" t="s">
        <v>14</v>
      </c>
    </row>
    <row r="351" spans="1:14" hidden="1" x14ac:dyDescent="0.3">
      <c r="A351" s="445" t="s">
        <v>491</v>
      </c>
      <c r="B351" s="445" t="s">
        <v>557</v>
      </c>
      <c r="C351" s="445" t="s">
        <v>323</v>
      </c>
      <c r="D351" s="445" t="s">
        <v>324</v>
      </c>
      <c r="E351" s="445" t="s">
        <v>885</v>
      </c>
      <c r="F351" s="445" t="s">
        <v>70</v>
      </c>
      <c r="G351" s="445" t="s">
        <v>69</v>
      </c>
      <c r="H351" s="445" t="s">
        <v>62</v>
      </c>
      <c r="I351" s="445" t="s">
        <v>1117</v>
      </c>
      <c r="J351" s="445" t="s">
        <v>559</v>
      </c>
      <c r="K351" s="445" t="s">
        <v>1118</v>
      </c>
      <c r="L351" s="445" t="s">
        <v>14</v>
      </c>
      <c r="M351" s="445" t="s">
        <v>1119</v>
      </c>
      <c r="N351" s="445" t="s">
        <v>14</v>
      </c>
    </row>
    <row r="352" spans="1:14" hidden="1" x14ac:dyDescent="0.3">
      <c r="A352" s="445" t="s">
        <v>491</v>
      </c>
      <c r="B352" s="445" t="s">
        <v>557</v>
      </c>
      <c r="C352" s="445" t="s">
        <v>323</v>
      </c>
      <c r="D352" s="445" t="s">
        <v>324</v>
      </c>
      <c r="E352" s="445" t="s">
        <v>885</v>
      </c>
      <c r="F352" s="445" t="s">
        <v>70</v>
      </c>
      <c r="G352" s="445" t="s">
        <v>69</v>
      </c>
      <c r="H352" s="445" t="s">
        <v>62</v>
      </c>
      <c r="I352" s="445" t="s">
        <v>1120</v>
      </c>
      <c r="J352" s="445" t="s">
        <v>559</v>
      </c>
      <c r="K352" s="445" t="s">
        <v>1121</v>
      </c>
      <c r="L352" s="445" t="s">
        <v>14</v>
      </c>
      <c r="M352" s="445" t="s">
        <v>1122</v>
      </c>
      <c r="N352" s="445" t="s">
        <v>14</v>
      </c>
    </row>
    <row r="353" spans="1:14" hidden="1" x14ac:dyDescent="0.3">
      <c r="A353" s="445" t="s">
        <v>453</v>
      </c>
      <c r="B353" s="445" t="s">
        <v>454</v>
      </c>
      <c r="C353" s="445" t="s">
        <v>323</v>
      </c>
      <c r="D353" s="445" t="s">
        <v>324</v>
      </c>
      <c r="E353" s="445" t="s">
        <v>885</v>
      </c>
      <c r="F353" s="445" t="s">
        <v>70</v>
      </c>
      <c r="G353" s="445" t="s">
        <v>69</v>
      </c>
      <c r="H353" s="445" t="s">
        <v>62</v>
      </c>
      <c r="I353" s="445" t="s">
        <v>467</v>
      </c>
      <c r="J353" s="445" t="s">
        <v>456</v>
      </c>
      <c r="K353" s="445" t="s">
        <v>1123</v>
      </c>
      <c r="L353" s="445" t="s">
        <v>14</v>
      </c>
      <c r="M353" s="445" t="s">
        <v>469</v>
      </c>
      <c r="N353" s="445" t="s">
        <v>470</v>
      </c>
    </row>
    <row r="354" spans="1:14" hidden="1" x14ac:dyDescent="0.3">
      <c r="A354" s="445" t="s">
        <v>453</v>
      </c>
      <c r="B354" s="445" t="s">
        <v>454</v>
      </c>
      <c r="C354" s="445" t="s">
        <v>323</v>
      </c>
      <c r="D354" s="445" t="s">
        <v>324</v>
      </c>
      <c r="E354" s="445" t="s">
        <v>885</v>
      </c>
      <c r="F354" s="445" t="s">
        <v>70</v>
      </c>
      <c r="G354" s="445" t="s">
        <v>69</v>
      </c>
      <c r="H354" s="445" t="s">
        <v>62</v>
      </c>
      <c r="I354" s="445" t="s">
        <v>467</v>
      </c>
      <c r="J354" s="445" t="s">
        <v>456</v>
      </c>
      <c r="K354" s="445" t="s">
        <v>1124</v>
      </c>
      <c r="L354" s="445" t="s">
        <v>14</v>
      </c>
      <c r="M354" s="445" t="s">
        <v>469</v>
      </c>
      <c r="N354" s="445" t="s">
        <v>470</v>
      </c>
    </row>
    <row r="355" spans="1:14" hidden="1" x14ac:dyDescent="0.3">
      <c r="A355" s="445" t="s">
        <v>453</v>
      </c>
      <c r="B355" s="445" t="s">
        <v>454</v>
      </c>
      <c r="C355" s="445" t="s">
        <v>323</v>
      </c>
      <c r="D355" s="445" t="s">
        <v>324</v>
      </c>
      <c r="E355" s="445" t="s">
        <v>885</v>
      </c>
      <c r="F355" s="445" t="s">
        <v>70</v>
      </c>
      <c r="G355" s="445" t="s">
        <v>69</v>
      </c>
      <c r="H355" s="445" t="s">
        <v>62</v>
      </c>
      <c r="I355" s="445" t="s">
        <v>467</v>
      </c>
      <c r="J355" s="445" t="s">
        <v>456</v>
      </c>
      <c r="K355" s="445" t="s">
        <v>1125</v>
      </c>
      <c r="L355" s="445" t="s">
        <v>14</v>
      </c>
      <c r="M355" s="445" t="s">
        <v>469</v>
      </c>
      <c r="N355" s="445" t="s">
        <v>1126</v>
      </c>
    </row>
    <row r="356" spans="1:14" hidden="1" x14ac:dyDescent="0.3">
      <c r="A356" s="445" t="s">
        <v>471</v>
      </c>
      <c r="B356" s="445" t="s">
        <v>756</v>
      </c>
      <c r="C356" s="445" t="s">
        <v>323</v>
      </c>
      <c r="D356" s="445" t="s">
        <v>324</v>
      </c>
      <c r="E356" s="445" t="s">
        <v>885</v>
      </c>
      <c r="F356" s="445" t="s">
        <v>70</v>
      </c>
      <c r="G356" s="445" t="s">
        <v>69</v>
      </c>
      <c r="H356" s="445" t="s">
        <v>62</v>
      </c>
      <c r="I356" s="445" t="s">
        <v>1127</v>
      </c>
      <c r="J356" s="445" t="s">
        <v>758</v>
      </c>
      <c r="K356" s="445" t="s">
        <v>1128</v>
      </c>
      <c r="L356" s="445" t="s">
        <v>14</v>
      </c>
      <c r="M356" s="445" t="s">
        <v>1129</v>
      </c>
      <c r="N356" s="445" t="s">
        <v>14</v>
      </c>
    </row>
    <row r="357" spans="1:14" hidden="1" x14ac:dyDescent="0.3">
      <c r="A357" s="445" t="s">
        <v>453</v>
      </c>
      <c r="B357" s="445" t="s">
        <v>482</v>
      </c>
      <c r="C357" s="445" t="s">
        <v>323</v>
      </c>
      <c r="D357" s="445" t="s">
        <v>324</v>
      </c>
      <c r="E357" s="445" t="s">
        <v>885</v>
      </c>
      <c r="F357" s="445" t="s">
        <v>70</v>
      </c>
      <c r="G357" s="445" t="s">
        <v>69</v>
      </c>
      <c r="H357" s="445" t="s">
        <v>62</v>
      </c>
      <c r="I357" s="445" t="s">
        <v>483</v>
      </c>
      <c r="J357" s="445" t="s">
        <v>484</v>
      </c>
      <c r="K357" s="445" t="s">
        <v>1130</v>
      </c>
      <c r="L357" s="445" t="s">
        <v>14</v>
      </c>
      <c r="M357" s="445" t="s">
        <v>486</v>
      </c>
      <c r="N357" s="445" t="s">
        <v>14</v>
      </c>
    </row>
    <row r="358" spans="1:14" hidden="1" x14ac:dyDescent="0.3">
      <c r="A358" s="445" t="s">
        <v>453</v>
      </c>
      <c r="B358" s="445" t="s">
        <v>482</v>
      </c>
      <c r="C358" s="445" t="s">
        <v>323</v>
      </c>
      <c r="D358" s="445" t="s">
        <v>324</v>
      </c>
      <c r="E358" s="445" t="s">
        <v>885</v>
      </c>
      <c r="F358" s="445" t="s">
        <v>70</v>
      </c>
      <c r="G358" s="445" t="s">
        <v>69</v>
      </c>
      <c r="H358" s="445" t="s">
        <v>62</v>
      </c>
      <c r="I358" s="445" t="s">
        <v>483</v>
      </c>
      <c r="J358" s="445" t="s">
        <v>484</v>
      </c>
      <c r="K358" s="445" t="s">
        <v>1131</v>
      </c>
      <c r="L358" s="445" t="s">
        <v>14</v>
      </c>
      <c r="M358" s="445" t="s">
        <v>486</v>
      </c>
      <c r="N358" s="445" t="s">
        <v>14</v>
      </c>
    </row>
    <row r="359" spans="1:14" hidden="1" x14ac:dyDescent="0.3">
      <c r="A359" s="445" t="s">
        <v>453</v>
      </c>
      <c r="B359" s="445" t="s">
        <v>482</v>
      </c>
      <c r="C359" s="445" t="s">
        <v>323</v>
      </c>
      <c r="D359" s="445" t="s">
        <v>324</v>
      </c>
      <c r="E359" s="445" t="s">
        <v>885</v>
      </c>
      <c r="F359" s="445" t="s">
        <v>70</v>
      </c>
      <c r="G359" s="445" t="s">
        <v>69</v>
      </c>
      <c r="H359" s="445" t="s">
        <v>62</v>
      </c>
      <c r="I359" s="445" t="s">
        <v>483</v>
      </c>
      <c r="J359" s="445" t="s">
        <v>484</v>
      </c>
      <c r="K359" s="445" t="s">
        <v>1132</v>
      </c>
      <c r="L359" s="445" t="s">
        <v>14</v>
      </c>
      <c r="M359" s="445" t="s">
        <v>486</v>
      </c>
      <c r="N359" s="445" t="s">
        <v>14</v>
      </c>
    </row>
    <row r="360" spans="1:14" hidden="1" x14ac:dyDescent="0.3">
      <c r="A360" s="445" t="s">
        <v>453</v>
      </c>
      <c r="B360" s="445" t="s">
        <v>482</v>
      </c>
      <c r="C360" s="445" t="s">
        <v>323</v>
      </c>
      <c r="D360" s="445" t="s">
        <v>324</v>
      </c>
      <c r="E360" s="445" t="s">
        <v>885</v>
      </c>
      <c r="F360" s="445" t="s">
        <v>70</v>
      </c>
      <c r="G360" s="445" t="s">
        <v>69</v>
      </c>
      <c r="H360" s="445" t="s">
        <v>62</v>
      </c>
      <c r="I360" s="445" t="s">
        <v>483</v>
      </c>
      <c r="J360" s="445" t="s">
        <v>484</v>
      </c>
      <c r="K360" s="445" t="s">
        <v>1133</v>
      </c>
      <c r="L360" s="445" t="s">
        <v>14</v>
      </c>
      <c r="M360" s="445" t="s">
        <v>486</v>
      </c>
      <c r="N360" s="445" t="s">
        <v>14</v>
      </c>
    </row>
    <row r="361" spans="1:14" hidden="1" x14ac:dyDescent="0.3">
      <c r="A361" s="445" t="s">
        <v>453</v>
      </c>
      <c r="B361" s="445" t="s">
        <v>482</v>
      </c>
      <c r="C361" s="445" t="s">
        <v>323</v>
      </c>
      <c r="D361" s="445" t="s">
        <v>324</v>
      </c>
      <c r="E361" s="445" t="s">
        <v>885</v>
      </c>
      <c r="F361" s="445" t="s">
        <v>70</v>
      </c>
      <c r="G361" s="445" t="s">
        <v>69</v>
      </c>
      <c r="H361" s="445" t="s">
        <v>62</v>
      </c>
      <c r="I361" s="445" t="s">
        <v>483</v>
      </c>
      <c r="J361" s="445" t="s">
        <v>484</v>
      </c>
      <c r="K361" s="445" t="s">
        <v>1134</v>
      </c>
      <c r="L361" s="445" t="s">
        <v>14</v>
      </c>
      <c r="M361" s="445" t="s">
        <v>486</v>
      </c>
      <c r="N361" s="445" t="s">
        <v>14</v>
      </c>
    </row>
    <row r="362" spans="1:14" hidden="1" x14ac:dyDescent="0.3">
      <c r="A362" s="445" t="s">
        <v>399</v>
      </c>
      <c r="B362" s="445" t="s">
        <v>577</v>
      </c>
      <c r="C362" s="445" t="s">
        <v>323</v>
      </c>
      <c r="D362" s="445" t="s">
        <v>324</v>
      </c>
      <c r="E362" s="445" t="s">
        <v>885</v>
      </c>
      <c r="F362" s="445" t="s">
        <v>70</v>
      </c>
      <c r="G362" s="445" t="s">
        <v>69</v>
      </c>
      <c r="H362" s="445" t="s">
        <v>62</v>
      </c>
      <c r="I362" s="445" t="s">
        <v>578</v>
      </c>
      <c r="J362" s="445" t="s">
        <v>479</v>
      </c>
      <c r="K362" s="445" t="s">
        <v>1135</v>
      </c>
      <c r="L362" s="445" t="s">
        <v>14</v>
      </c>
      <c r="M362" s="445" t="s">
        <v>580</v>
      </c>
      <c r="N362" s="445" t="s">
        <v>14</v>
      </c>
    </row>
    <row r="363" spans="1:14" hidden="1" x14ac:dyDescent="0.3">
      <c r="A363" s="445" t="s">
        <v>337</v>
      </c>
      <c r="B363" s="445" t="s">
        <v>487</v>
      </c>
      <c r="C363" s="445" t="s">
        <v>323</v>
      </c>
      <c r="D363" s="445" t="s">
        <v>324</v>
      </c>
      <c r="E363" s="445" t="s">
        <v>885</v>
      </c>
      <c r="F363" s="445" t="s">
        <v>70</v>
      </c>
      <c r="G363" s="445" t="s">
        <v>69</v>
      </c>
      <c r="H363" s="445" t="s">
        <v>62</v>
      </c>
      <c r="I363" s="445" t="s">
        <v>488</v>
      </c>
      <c r="J363" s="445" t="s">
        <v>487</v>
      </c>
      <c r="K363" s="445" t="s">
        <v>1136</v>
      </c>
      <c r="L363" s="445" t="s">
        <v>14</v>
      </c>
      <c r="M363" s="445" t="s">
        <v>490</v>
      </c>
      <c r="N363" s="445" t="s">
        <v>14</v>
      </c>
    </row>
    <row r="364" spans="1:14" hidden="1" x14ac:dyDescent="0.3">
      <c r="A364" s="445" t="s">
        <v>337</v>
      </c>
      <c r="B364" s="445" t="s">
        <v>487</v>
      </c>
      <c r="C364" s="445" t="s">
        <v>323</v>
      </c>
      <c r="D364" s="445" t="s">
        <v>324</v>
      </c>
      <c r="E364" s="445" t="s">
        <v>885</v>
      </c>
      <c r="F364" s="445" t="s">
        <v>70</v>
      </c>
      <c r="G364" s="445" t="s">
        <v>69</v>
      </c>
      <c r="H364" s="445" t="s">
        <v>62</v>
      </c>
      <c r="I364" s="445" t="s">
        <v>488</v>
      </c>
      <c r="J364" s="445" t="s">
        <v>487</v>
      </c>
      <c r="K364" s="445" t="s">
        <v>1137</v>
      </c>
      <c r="L364" s="445" t="s">
        <v>14</v>
      </c>
      <c r="M364" s="445" t="s">
        <v>490</v>
      </c>
      <c r="N364" s="445" t="s">
        <v>14</v>
      </c>
    </row>
    <row r="365" spans="1:14" hidden="1" x14ac:dyDescent="0.3">
      <c r="A365" s="445" t="s">
        <v>399</v>
      </c>
      <c r="B365" s="445" t="s">
        <v>477</v>
      </c>
      <c r="C365" s="445" t="s">
        <v>323</v>
      </c>
      <c r="D365" s="445" t="s">
        <v>324</v>
      </c>
      <c r="E365" s="445" t="s">
        <v>885</v>
      </c>
      <c r="F365" s="445" t="s">
        <v>70</v>
      </c>
      <c r="G365" s="445" t="s">
        <v>69</v>
      </c>
      <c r="H365" s="445" t="s">
        <v>62</v>
      </c>
      <c r="I365" s="445" t="s">
        <v>478</v>
      </c>
      <c r="J365" s="445" t="s">
        <v>479</v>
      </c>
      <c r="K365" s="445" t="s">
        <v>1138</v>
      </c>
      <c r="L365" s="445" t="s">
        <v>14</v>
      </c>
      <c r="M365" s="445" t="s">
        <v>503</v>
      </c>
      <c r="N365" s="445" t="s">
        <v>14</v>
      </c>
    </row>
    <row r="366" spans="1:14" hidden="1" x14ac:dyDescent="0.3">
      <c r="A366" s="445" t="s">
        <v>426</v>
      </c>
      <c r="B366" s="445" t="s">
        <v>497</v>
      </c>
      <c r="C366" s="445" t="s">
        <v>323</v>
      </c>
      <c r="D366" s="445" t="s">
        <v>324</v>
      </c>
      <c r="E366" s="445" t="s">
        <v>885</v>
      </c>
      <c r="F366" s="445" t="s">
        <v>70</v>
      </c>
      <c r="G366" s="445" t="s">
        <v>69</v>
      </c>
      <c r="H366" s="445" t="s">
        <v>62</v>
      </c>
      <c r="I366" s="445" t="s">
        <v>498</v>
      </c>
      <c r="J366" s="445" t="s">
        <v>499</v>
      </c>
      <c r="K366" s="445" t="s">
        <v>1139</v>
      </c>
      <c r="L366" s="445" t="s">
        <v>14</v>
      </c>
      <c r="M366" s="445" t="s">
        <v>501</v>
      </c>
      <c r="N366" s="445" t="s">
        <v>14</v>
      </c>
    </row>
    <row r="367" spans="1:14" hidden="1" x14ac:dyDescent="0.3">
      <c r="A367" s="445" t="s">
        <v>426</v>
      </c>
      <c r="B367" s="445" t="s">
        <v>497</v>
      </c>
      <c r="C367" s="445" t="s">
        <v>323</v>
      </c>
      <c r="D367" s="445" t="s">
        <v>324</v>
      </c>
      <c r="E367" s="445" t="s">
        <v>885</v>
      </c>
      <c r="F367" s="445" t="s">
        <v>70</v>
      </c>
      <c r="G367" s="445" t="s">
        <v>69</v>
      </c>
      <c r="H367" s="445" t="s">
        <v>62</v>
      </c>
      <c r="I367" s="445" t="s">
        <v>498</v>
      </c>
      <c r="J367" s="445" t="s">
        <v>499</v>
      </c>
      <c r="K367" s="445" t="s">
        <v>1140</v>
      </c>
      <c r="L367" s="445" t="s">
        <v>14</v>
      </c>
      <c r="M367" s="445" t="s">
        <v>501</v>
      </c>
      <c r="N367" s="445" t="s">
        <v>14</v>
      </c>
    </row>
    <row r="368" spans="1:14" hidden="1" x14ac:dyDescent="0.3">
      <c r="A368" s="445" t="s">
        <v>337</v>
      </c>
      <c r="B368" s="445" t="s">
        <v>1141</v>
      </c>
      <c r="C368" s="445" t="s">
        <v>323</v>
      </c>
      <c r="D368" s="445" t="s">
        <v>324</v>
      </c>
      <c r="E368" s="445" t="s">
        <v>885</v>
      </c>
      <c r="F368" s="445" t="s">
        <v>70</v>
      </c>
      <c r="G368" s="445" t="s">
        <v>69</v>
      </c>
      <c r="H368" s="445" t="s">
        <v>62</v>
      </c>
      <c r="I368" s="445" t="s">
        <v>1142</v>
      </c>
      <c r="J368" s="445" t="s">
        <v>1141</v>
      </c>
      <c r="K368" s="445" t="s">
        <v>1143</v>
      </c>
      <c r="L368" s="445" t="s">
        <v>14</v>
      </c>
      <c r="M368" s="445" t="s">
        <v>1144</v>
      </c>
      <c r="N368" s="445" t="s">
        <v>14</v>
      </c>
    </row>
    <row r="369" spans="1:14" hidden="1" x14ac:dyDescent="0.3">
      <c r="A369" s="445" t="s">
        <v>373</v>
      </c>
      <c r="B369" s="445" t="s">
        <v>1061</v>
      </c>
      <c r="C369" s="445" t="s">
        <v>323</v>
      </c>
      <c r="D369" s="445" t="s">
        <v>324</v>
      </c>
      <c r="E369" s="445" t="s">
        <v>885</v>
      </c>
      <c r="F369" s="445" t="s">
        <v>70</v>
      </c>
      <c r="G369" s="445" t="s">
        <v>69</v>
      </c>
      <c r="H369" s="445" t="s">
        <v>62</v>
      </c>
      <c r="I369" s="445" t="s">
        <v>1145</v>
      </c>
      <c r="J369" s="445" t="s">
        <v>1063</v>
      </c>
      <c r="K369" s="445" t="s">
        <v>1146</v>
      </c>
      <c r="L369" s="445" t="s">
        <v>14</v>
      </c>
      <c r="M369" s="445" t="s">
        <v>1147</v>
      </c>
      <c r="N369" s="445" t="s">
        <v>14</v>
      </c>
    </row>
    <row r="370" spans="1:14" hidden="1" x14ac:dyDescent="0.3">
      <c r="A370" s="445" t="s">
        <v>373</v>
      </c>
      <c r="B370" s="445" t="s">
        <v>1061</v>
      </c>
      <c r="C370" s="445" t="s">
        <v>323</v>
      </c>
      <c r="D370" s="445" t="s">
        <v>324</v>
      </c>
      <c r="E370" s="445" t="s">
        <v>885</v>
      </c>
      <c r="F370" s="445" t="s">
        <v>70</v>
      </c>
      <c r="G370" s="445" t="s">
        <v>69</v>
      </c>
      <c r="H370" s="445" t="s">
        <v>62</v>
      </c>
      <c r="I370" s="445" t="s">
        <v>1145</v>
      </c>
      <c r="J370" s="445" t="s">
        <v>1063</v>
      </c>
      <c r="K370" s="445" t="s">
        <v>1148</v>
      </c>
      <c r="L370" s="445" t="s">
        <v>14</v>
      </c>
      <c r="M370" s="445" t="s">
        <v>1147</v>
      </c>
      <c r="N370" s="445" t="s">
        <v>14</v>
      </c>
    </row>
    <row r="371" spans="1:14" hidden="1" x14ac:dyDescent="0.3">
      <c r="A371" s="445" t="s">
        <v>373</v>
      </c>
      <c r="B371" s="445" t="s">
        <v>1061</v>
      </c>
      <c r="C371" s="445" t="s">
        <v>323</v>
      </c>
      <c r="D371" s="445" t="s">
        <v>324</v>
      </c>
      <c r="E371" s="445" t="s">
        <v>885</v>
      </c>
      <c r="F371" s="445" t="s">
        <v>70</v>
      </c>
      <c r="G371" s="445" t="s">
        <v>69</v>
      </c>
      <c r="H371" s="445" t="s">
        <v>62</v>
      </c>
      <c r="I371" s="445" t="s">
        <v>1062</v>
      </c>
      <c r="J371" s="445" t="s">
        <v>1063</v>
      </c>
      <c r="K371" s="445" t="s">
        <v>1149</v>
      </c>
      <c r="L371" s="445" t="s">
        <v>14</v>
      </c>
      <c r="M371" s="445" t="s">
        <v>1150</v>
      </c>
      <c r="N371" s="445" t="s">
        <v>14</v>
      </c>
    </row>
    <row r="372" spans="1:14" hidden="1" x14ac:dyDescent="0.3">
      <c r="A372" s="445" t="s">
        <v>357</v>
      </c>
      <c r="B372" s="445" t="s">
        <v>624</v>
      </c>
      <c r="C372" s="445" t="s">
        <v>323</v>
      </c>
      <c r="D372" s="445" t="s">
        <v>324</v>
      </c>
      <c r="E372" s="445" t="s">
        <v>885</v>
      </c>
      <c r="F372" s="445" t="s">
        <v>70</v>
      </c>
      <c r="G372" s="445" t="s">
        <v>69</v>
      </c>
      <c r="H372" s="445" t="s">
        <v>62</v>
      </c>
      <c r="I372" s="445" t="s">
        <v>741</v>
      </c>
      <c r="J372" s="445" t="s">
        <v>626</v>
      </c>
      <c r="K372" s="445" t="s">
        <v>1151</v>
      </c>
      <c r="L372" s="445" t="s">
        <v>14</v>
      </c>
      <c r="M372" s="445" t="s">
        <v>743</v>
      </c>
      <c r="N372" s="445" t="s">
        <v>14</v>
      </c>
    </row>
    <row r="373" spans="1:14" hidden="1" x14ac:dyDescent="0.3">
      <c r="A373" s="445" t="s">
        <v>321</v>
      </c>
      <c r="B373" s="445" t="s">
        <v>603</v>
      </c>
      <c r="C373" s="445" t="s">
        <v>323</v>
      </c>
      <c r="D373" s="445" t="s">
        <v>324</v>
      </c>
      <c r="E373" s="445" t="s">
        <v>885</v>
      </c>
      <c r="F373" s="445" t="s">
        <v>70</v>
      </c>
      <c r="G373" s="445" t="s">
        <v>69</v>
      </c>
      <c r="H373" s="445" t="s">
        <v>62</v>
      </c>
      <c r="I373" s="445" t="s">
        <v>1152</v>
      </c>
      <c r="J373" s="445" t="s">
        <v>605</v>
      </c>
      <c r="K373" s="445" t="s">
        <v>1153</v>
      </c>
      <c r="L373" s="445" t="s">
        <v>14</v>
      </c>
      <c r="M373" s="445" t="s">
        <v>1154</v>
      </c>
      <c r="N373" s="445" t="s">
        <v>14</v>
      </c>
    </row>
    <row r="374" spans="1:14" hidden="1" x14ac:dyDescent="0.3">
      <c r="A374" s="445" t="s">
        <v>321</v>
      </c>
      <c r="B374" s="445" t="s">
        <v>1155</v>
      </c>
      <c r="C374" s="445" t="s">
        <v>323</v>
      </c>
      <c r="D374" s="445" t="s">
        <v>324</v>
      </c>
      <c r="E374" s="445" t="s">
        <v>885</v>
      </c>
      <c r="F374" s="445" t="s">
        <v>70</v>
      </c>
      <c r="G374" s="445" t="s">
        <v>69</v>
      </c>
      <c r="H374" s="445" t="s">
        <v>62</v>
      </c>
      <c r="I374" s="445" t="s">
        <v>1156</v>
      </c>
      <c r="J374" s="445" t="s">
        <v>1157</v>
      </c>
      <c r="K374" s="445" t="s">
        <v>1158</v>
      </c>
      <c r="L374" s="445" t="s">
        <v>14</v>
      </c>
      <c r="M374" s="445" t="s">
        <v>1159</v>
      </c>
      <c r="N374" s="445" t="s">
        <v>14</v>
      </c>
    </row>
    <row r="375" spans="1:14" hidden="1" x14ac:dyDescent="0.3">
      <c r="A375" s="445" t="s">
        <v>399</v>
      </c>
      <c r="B375" s="445" t="s">
        <v>477</v>
      </c>
      <c r="C375" s="445" t="s">
        <v>323</v>
      </c>
      <c r="D375" s="445" t="s">
        <v>324</v>
      </c>
      <c r="E375" s="445" t="s">
        <v>885</v>
      </c>
      <c r="F375" s="445" t="s">
        <v>70</v>
      </c>
      <c r="G375" s="445" t="s">
        <v>69</v>
      </c>
      <c r="H375" s="445" t="s">
        <v>62</v>
      </c>
      <c r="I375" s="445" t="s">
        <v>981</v>
      </c>
      <c r="J375" s="445" t="s">
        <v>479</v>
      </c>
      <c r="K375" s="445" t="s">
        <v>1160</v>
      </c>
      <c r="L375" s="445" t="s">
        <v>14</v>
      </c>
      <c r="M375" s="445" t="s">
        <v>1161</v>
      </c>
      <c r="N375" s="445" t="s">
        <v>1109</v>
      </c>
    </row>
    <row r="376" spans="1:14" hidden="1" x14ac:dyDescent="0.3">
      <c r="A376" s="445" t="s">
        <v>805</v>
      </c>
      <c r="B376" s="445" t="s">
        <v>907</v>
      </c>
      <c r="C376" s="445" t="s">
        <v>323</v>
      </c>
      <c r="D376" s="445" t="s">
        <v>324</v>
      </c>
      <c r="E376" s="445" t="s">
        <v>885</v>
      </c>
      <c r="F376" s="445" t="s">
        <v>508</v>
      </c>
      <c r="G376" s="445" t="s">
        <v>69</v>
      </c>
      <c r="H376" s="445" t="s">
        <v>61</v>
      </c>
      <c r="I376" s="445" t="s">
        <v>1162</v>
      </c>
      <c r="J376" s="445" t="s">
        <v>909</v>
      </c>
      <c r="K376" s="445" t="s">
        <v>1163</v>
      </c>
      <c r="L376" s="445" t="s">
        <v>14</v>
      </c>
      <c r="M376" s="445" t="s">
        <v>1164</v>
      </c>
      <c r="N376" s="445" t="s">
        <v>14</v>
      </c>
    </row>
    <row r="377" spans="1:14" hidden="1" x14ac:dyDescent="0.3">
      <c r="A377" s="445" t="s">
        <v>346</v>
      </c>
      <c r="B377" s="445" t="s">
        <v>1165</v>
      </c>
      <c r="C377" s="445" t="s">
        <v>323</v>
      </c>
      <c r="D377" s="445" t="s">
        <v>324</v>
      </c>
      <c r="E377" s="445" t="s">
        <v>885</v>
      </c>
      <c r="F377" s="445" t="s">
        <v>508</v>
      </c>
      <c r="G377" s="445" t="s">
        <v>69</v>
      </c>
      <c r="H377" s="445" t="s">
        <v>61</v>
      </c>
      <c r="I377" s="445" t="s">
        <v>1166</v>
      </c>
      <c r="J377" s="445" t="s">
        <v>1167</v>
      </c>
      <c r="K377" s="445" t="s">
        <v>1168</v>
      </c>
      <c r="L377" s="445" t="s">
        <v>14</v>
      </c>
      <c r="M377" s="445" t="s">
        <v>1169</v>
      </c>
      <c r="N377" s="445" t="s">
        <v>14</v>
      </c>
    </row>
    <row r="378" spans="1:14" hidden="1" x14ac:dyDescent="0.3">
      <c r="A378" s="445" t="s">
        <v>379</v>
      </c>
      <c r="B378" s="445" t="s">
        <v>380</v>
      </c>
      <c r="C378" s="445" t="s">
        <v>323</v>
      </c>
      <c r="D378" s="445" t="s">
        <v>324</v>
      </c>
      <c r="E378" s="445" t="s">
        <v>885</v>
      </c>
      <c r="F378" s="445" t="s">
        <v>508</v>
      </c>
      <c r="G378" s="445" t="s">
        <v>69</v>
      </c>
      <c r="H378" s="445" t="s">
        <v>61</v>
      </c>
      <c r="I378" s="445" t="s">
        <v>1170</v>
      </c>
      <c r="J378" s="445" t="s">
        <v>382</v>
      </c>
      <c r="K378" s="445" t="s">
        <v>1171</v>
      </c>
      <c r="L378" s="445" t="s">
        <v>14</v>
      </c>
      <c r="M378" s="445" t="s">
        <v>1172</v>
      </c>
      <c r="N378" s="445" t="s">
        <v>14</v>
      </c>
    </row>
    <row r="379" spans="1:14" hidden="1" x14ac:dyDescent="0.3">
      <c r="A379" s="445" t="s">
        <v>385</v>
      </c>
      <c r="B379" s="445" t="s">
        <v>386</v>
      </c>
      <c r="C379" s="445" t="s">
        <v>323</v>
      </c>
      <c r="D379" s="445" t="s">
        <v>324</v>
      </c>
      <c r="E379" s="445" t="s">
        <v>885</v>
      </c>
      <c r="F379" s="445" t="s">
        <v>508</v>
      </c>
      <c r="G379" s="445" t="s">
        <v>69</v>
      </c>
      <c r="H379" s="445" t="s">
        <v>61</v>
      </c>
      <c r="I379" s="445" t="s">
        <v>1173</v>
      </c>
      <c r="J379" s="445" t="s">
        <v>388</v>
      </c>
      <c r="K379" s="445" t="s">
        <v>1174</v>
      </c>
      <c r="L379" s="445" t="s">
        <v>14</v>
      </c>
      <c r="M379" s="445" t="s">
        <v>1175</v>
      </c>
      <c r="N379" s="445" t="s">
        <v>14</v>
      </c>
    </row>
    <row r="380" spans="1:14" hidden="1" x14ac:dyDescent="0.3">
      <c r="A380" s="445" t="s">
        <v>337</v>
      </c>
      <c r="B380" s="445" t="s">
        <v>620</v>
      </c>
      <c r="C380" s="445" t="s">
        <v>323</v>
      </c>
      <c r="D380" s="445" t="s">
        <v>324</v>
      </c>
      <c r="E380" s="445" t="s">
        <v>885</v>
      </c>
      <c r="F380" s="445" t="s">
        <v>508</v>
      </c>
      <c r="G380" s="445" t="s">
        <v>69</v>
      </c>
      <c r="H380" s="445" t="s">
        <v>61</v>
      </c>
      <c r="I380" s="445" t="s">
        <v>1176</v>
      </c>
      <c r="J380" s="445" t="s">
        <v>620</v>
      </c>
      <c r="K380" s="445" t="s">
        <v>1177</v>
      </c>
      <c r="L380" s="445" t="s">
        <v>14</v>
      </c>
      <c r="M380" s="445" t="s">
        <v>1178</v>
      </c>
      <c r="N380" s="445" t="s">
        <v>14</v>
      </c>
    </row>
    <row r="381" spans="1:14" hidden="1" x14ac:dyDescent="0.3">
      <c r="A381" s="445" t="s">
        <v>330</v>
      </c>
      <c r="B381" s="445" t="s">
        <v>647</v>
      </c>
      <c r="C381" s="445" t="s">
        <v>323</v>
      </c>
      <c r="D381" s="445" t="s">
        <v>324</v>
      </c>
      <c r="E381" s="445" t="s">
        <v>885</v>
      </c>
      <c r="F381" s="445" t="s">
        <v>508</v>
      </c>
      <c r="G381" s="445" t="s">
        <v>69</v>
      </c>
      <c r="H381" s="445" t="s">
        <v>61</v>
      </c>
      <c r="I381" s="445" t="s">
        <v>1179</v>
      </c>
      <c r="J381" s="445" t="s">
        <v>1180</v>
      </c>
      <c r="K381" s="445" t="s">
        <v>1181</v>
      </c>
      <c r="L381" s="445" t="s">
        <v>14</v>
      </c>
      <c r="M381" s="445" t="s">
        <v>1182</v>
      </c>
      <c r="N381" s="445" t="s">
        <v>14</v>
      </c>
    </row>
    <row r="382" spans="1:14" hidden="1" x14ac:dyDescent="0.3">
      <c r="A382" s="445" t="s">
        <v>337</v>
      </c>
      <c r="B382" s="445" t="s">
        <v>620</v>
      </c>
      <c r="C382" s="445" t="s">
        <v>323</v>
      </c>
      <c r="D382" s="445" t="s">
        <v>324</v>
      </c>
      <c r="E382" s="445" t="s">
        <v>885</v>
      </c>
      <c r="F382" s="445" t="s">
        <v>508</v>
      </c>
      <c r="G382" s="445" t="s">
        <v>69</v>
      </c>
      <c r="H382" s="445" t="s">
        <v>61</v>
      </c>
      <c r="I382" s="445" t="s">
        <v>1183</v>
      </c>
      <c r="J382" s="445" t="s">
        <v>620</v>
      </c>
      <c r="K382" s="445" t="s">
        <v>1184</v>
      </c>
      <c r="L382" s="445" t="s">
        <v>14</v>
      </c>
      <c r="M382" s="445" t="s">
        <v>1185</v>
      </c>
      <c r="N382" s="445" t="s">
        <v>14</v>
      </c>
    </row>
    <row r="383" spans="1:14" hidden="1" x14ac:dyDescent="0.3">
      <c r="A383" s="445" t="s">
        <v>363</v>
      </c>
      <c r="B383" s="445" t="s">
        <v>1186</v>
      </c>
      <c r="C383" s="445" t="s">
        <v>323</v>
      </c>
      <c r="D383" s="445" t="s">
        <v>324</v>
      </c>
      <c r="E383" s="445" t="s">
        <v>885</v>
      </c>
      <c r="F383" s="445" t="s">
        <v>508</v>
      </c>
      <c r="G383" s="445" t="s">
        <v>69</v>
      </c>
      <c r="H383" s="445" t="s">
        <v>61</v>
      </c>
      <c r="I383" s="445" t="s">
        <v>1187</v>
      </c>
      <c r="J383" s="445" t="s">
        <v>1188</v>
      </c>
      <c r="K383" s="445" t="s">
        <v>1189</v>
      </c>
      <c r="L383" s="445" t="s">
        <v>14</v>
      </c>
      <c r="M383" s="445" t="s">
        <v>1190</v>
      </c>
      <c r="N383" s="445" t="s">
        <v>14</v>
      </c>
    </row>
    <row r="384" spans="1:14" hidden="1" x14ac:dyDescent="0.3">
      <c r="A384" s="445" t="s">
        <v>337</v>
      </c>
      <c r="B384" s="445" t="s">
        <v>1191</v>
      </c>
      <c r="C384" s="445" t="s">
        <v>323</v>
      </c>
      <c r="D384" s="445" t="s">
        <v>324</v>
      </c>
      <c r="E384" s="445" t="s">
        <v>885</v>
      </c>
      <c r="F384" s="445" t="s">
        <v>508</v>
      </c>
      <c r="G384" s="445" t="s">
        <v>69</v>
      </c>
      <c r="H384" s="445" t="s">
        <v>61</v>
      </c>
      <c r="I384" s="445" t="s">
        <v>1192</v>
      </c>
      <c r="J384" s="445" t="s">
        <v>1191</v>
      </c>
      <c r="K384" s="445" t="s">
        <v>1193</v>
      </c>
      <c r="L384" s="445" t="s">
        <v>14</v>
      </c>
      <c r="M384" s="445" t="s">
        <v>1194</v>
      </c>
      <c r="N384" s="445" t="s">
        <v>14</v>
      </c>
    </row>
    <row r="385" spans="1:14" hidden="1" x14ac:dyDescent="0.3">
      <c r="A385" s="445" t="s">
        <v>433</v>
      </c>
      <c r="B385" s="445" t="s">
        <v>1195</v>
      </c>
      <c r="C385" s="445" t="s">
        <v>323</v>
      </c>
      <c r="D385" s="445" t="s">
        <v>324</v>
      </c>
      <c r="E385" s="445" t="s">
        <v>885</v>
      </c>
      <c r="F385" s="445" t="s">
        <v>508</v>
      </c>
      <c r="G385" s="445" t="s">
        <v>69</v>
      </c>
      <c r="H385" s="445" t="s">
        <v>61</v>
      </c>
      <c r="I385" s="445" t="s">
        <v>1196</v>
      </c>
      <c r="J385" s="445" t="s">
        <v>1197</v>
      </c>
      <c r="K385" s="445" t="s">
        <v>1198</v>
      </c>
      <c r="L385" s="445" t="s">
        <v>14</v>
      </c>
      <c r="M385" s="445" t="s">
        <v>1199</v>
      </c>
      <c r="N385" s="445" t="s">
        <v>14</v>
      </c>
    </row>
    <row r="386" spans="1:14" hidden="1" x14ac:dyDescent="0.3">
      <c r="A386" s="445" t="s">
        <v>337</v>
      </c>
      <c r="B386" s="445" t="s">
        <v>631</v>
      </c>
      <c r="C386" s="445" t="s">
        <v>323</v>
      </c>
      <c r="D386" s="445" t="s">
        <v>324</v>
      </c>
      <c r="E386" s="445" t="s">
        <v>885</v>
      </c>
      <c r="F386" s="445" t="s">
        <v>508</v>
      </c>
      <c r="G386" s="445" t="s">
        <v>69</v>
      </c>
      <c r="H386" s="445" t="s">
        <v>61</v>
      </c>
      <c r="I386" s="445" t="s">
        <v>1200</v>
      </c>
      <c r="J386" s="445" t="s">
        <v>631</v>
      </c>
      <c r="K386" s="445" t="s">
        <v>1201</v>
      </c>
      <c r="L386" s="445" t="s">
        <v>14</v>
      </c>
      <c r="M386" s="445" t="s">
        <v>1202</v>
      </c>
      <c r="N386" s="445" t="s">
        <v>14</v>
      </c>
    </row>
    <row r="387" spans="1:14" hidden="1" x14ac:dyDescent="0.3">
      <c r="A387" s="445" t="s">
        <v>337</v>
      </c>
      <c r="B387" s="445" t="s">
        <v>898</v>
      </c>
      <c r="C387" s="445" t="s">
        <v>323</v>
      </c>
      <c r="D387" s="445" t="s">
        <v>324</v>
      </c>
      <c r="E387" s="445" t="s">
        <v>885</v>
      </c>
      <c r="F387" s="445" t="s">
        <v>508</v>
      </c>
      <c r="G387" s="445" t="s">
        <v>69</v>
      </c>
      <c r="H387" s="445" t="s">
        <v>61</v>
      </c>
      <c r="I387" s="445" t="s">
        <v>899</v>
      </c>
      <c r="J387" s="445" t="s">
        <v>898</v>
      </c>
      <c r="K387" s="445" t="s">
        <v>1203</v>
      </c>
      <c r="L387" s="445" t="s">
        <v>14</v>
      </c>
      <c r="M387" s="445" t="s">
        <v>901</v>
      </c>
      <c r="N387" s="445" t="s">
        <v>14</v>
      </c>
    </row>
    <row r="388" spans="1:14" hidden="1" x14ac:dyDescent="0.3">
      <c r="A388" s="445" t="s">
        <v>337</v>
      </c>
      <c r="B388" s="445" t="s">
        <v>898</v>
      </c>
      <c r="C388" s="445" t="s">
        <v>323</v>
      </c>
      <c r="D388" s="445" t="s">
        <v>324</v>
      </c>
      <c r="E388" s="445" t="s">
        <v>885</v>
      </c>
      <c r="F388" s="445" t="s">
        <v>508</v>
      </c>
      <c r="G388" s="445" t="s">
        <v>69</v>
      </c>
      <c r="H388" s="445" t="s">
        <v>61</v>
      </c>
      <c r="I388" s="445" t="s">
        <v>899</v>
      </c>
      <c r="J388" s="445" t="s">
        <v>898</v>
      </c>
      <c r="K388" s="445" t="s">
        <v>1204</v>
      </c>
      <c r="L388" s="445" t="s">
        <v>14</v>
      </c>
      <c r="M388" s="445" t="s">
        <v>901</v>
      </c>
      <c r="N388" s="445" t="s">
        <v>14</v>
      </c>
    </row>
    <row r="389" spans="1:14" hidden="1" x14ac:dyDescent="0.3">
      <c r="A389" s="445" t="s">
        <v>337</v>
      </c>
      <c r="B389" s="445" t="s">
        <v>338</v>
      </c>
      <c r="C389" s="445" t="s">
        <v>323</v>
      </c>
      <c r="D389" s="445" t="s">
        <v>324</v>
      </c>
      <c r="E389" s="445" t="s">
        <v>885</v>
      </c>
      <c r="F389" s="445" t="s">
        <v>508</v>
      </c>
      <c r="G389" s="445" t="s">
        <v>69</v>
      </c>
      <c r="H389" s="445" t="s">
        <v>61</v>
      </c>
      <c r="I389" s="445" t="s">
        <v>339</v>
      </c>
      <c r="J389" s="445" t="s">
        <v>338</v>
      </c>
      <c r="K389" s="445" t="s">
        <v>1205</v>
      </c>
      <c r="L389" s="445" t="s">
        <v>14</v>
      </c>
      <c r="M389" s="445" t="s">
        <v>341</v>
      </c>
      <c r="N389" s="445" t="s">
        <v>14</v>
      </c>
    </row>
    <row r="390" spans="1:14" hidden="1" x14ac:dyDescent="0.3">
      <c r="A390" s="445" t="s">
        <v>330</v>
      </c>
      <c r="B390" s="445" t="s">
        <v>761</v>
      </c>
      <c r="C390" s="445" t="s">
        <v>323</v>
      </c>
      <c r="D390" s="445" t="s">
        <v>324</v>
      </c>
      <c r="E390" s="445" t="s">
        <v>885</v>
      </c>
      <c r="F390" s="445" t="s">
        <v>508</v>
      </c>
      <c r="G390" s="445" t="s">
        <v>69</v>
      </c>
      <c r="H390" s="445" t="s">
        <v>61</v>
      </c>
      <c r="I390" s="445" t="s">
        <v>762</v>
      </c>
      <c r="J390" s="445" t="s">
        <v>763</v>
      </c>
      <c r="K390" s="445" t="s">
        <v>764</v>
      </c>
      <c r="L390" s="445" t="s">
        <v>14</v>
      </c>
      <c r="M390" s="445" t="s">
        <v>765</v>
      </c>
      <c r="N390" s="445" t="s">
        <v>14</v>
      </c>
    </row>
    <row r="391" spans="1:14" hidden="1" x14ac:dyDescent="0.3">
      <c r="A391" s="445" t="s">
        <v>337</v>
      </c>
      <c r="B391" s="445" t="s">
        <v>620</v>
      </c>
      <c r="C391" s="445" t="s">
        <v>323</v>
      </c>
      <c r="D391" s="445" t="s">
        <v>324</v>
      </c>
      <c r="E391" s="445" t="s">
        <v>885</v>
      </c>
      <c r="F391" s="445" t="s">
        <v>508</v>
      </c>
      <c r="G391" s="445" t="s">
        <v>69</v>
      </c>
      <c r="H391" s="445" t="s">
        <v>61</v>
      </c>
      <c r="I391" s="445" t="s">
        <v>1206</v>
      </c>
      <c r="J391" s="445" t="s">
        <v>620</v>
      </c>
      <c r="K391" s="445" t="s">
        <v>1207</v>
      </c>
      <c r="L391" s="445" t="s">
        <v>14</v>
      </c>
      <c r="M391" s="445" t="s">
        <v>1208</v>
      </c>
      <c r="N391" s="445" t="s">
        <v>14</v>
      </c>
    </row>
    <row r="392" spans="1:14" hidden="1" x14ac:dyDescent="0.3">
      <c r="A392" s="445" t="s">
        <v>426</v>
      </c>
      <c r="B392" s="445" t="s">
        <v>497</v>
      </c>
      <c r="C392" s="445" t="s">
        <v>323</v>
      </c>
      <c r="D392" s="445" t="s">
        <v>324</v>
      </c>
      <c r="E392" s="445" t="s">
        <v>885</v>
      </c>
      <c r="F392" s="445" t="s">
        <v>508</v>
      </c>
      <c r="G392" s="445" t="s">
        <v>69</v>
      </c>
      <c r="H392" s="445" t="s">
        <v>61</v>
      </c>
      <c r="I392" s="445" t="s">
        <v>545</v>
      </c>
      <c r="J392" s="445" t="s">
        <v>499</v>
      </c>
      <c r="K392" s="445" t="s">
        <v>1209</v>
      </c>
      <c r="L392" s="445" t="s">
        <v>14</v>
      </c>
      <c r="M392" s="445" t="s">
        <v>1210</v>
      </c>
      <c r="N392" s="445" t="s">
        <v>14</v>
      </c>
    </row>
    <row r="393" spans="1:14" hidden="1" x14ac:dyDescent="0.3">
      <c r="A393" s="445" t="s">
        <v>426</v>
      </c>
      <c r="B393" s="445" t="s">
        <v>497</v>
      </c>
      <c r="C393" s="445" t="s">
        <v>323</v>
      </c>
      <c r="D393" s="445" t="s">
        <v>324</v>
      </c>
      <c r="E393" s="445" t="s">
        <v>885</v>
      </c>
      <c r="F393" s="445" t="s">
        <v>508</v>
      </c>
      <c r="G393" s="445" t="s">
        <v>69</v>
      </c>
      <c r="H393" s="445" t="s">
        <v>61</v>
      </c>
      <c r="I393" s="445" t="s">
        <v>1211</v>
      </c>
      <c r="J393" s="445" t="s">
        <v>499</v>
      </c>
      <c r="K393" s="445" t="s">
        <v>1212</v>
      </c>
      <c r="L393" s="445" t="s">
        <v>14</v>
      </c>
      <c r="M393" s="445" t="s">
        <v>1213</v>
      </c>
      <c r="N393" s="445" t="s">
        <v>1214</v>
      </c>
    </row>
    <row r="394" spans="1:14" hidden="1" x14ac:dyDescent="0.3">
      <c r="A394" s="445" t="s">
        <v>426</v>
      </c>
      <c r="B394" s="445" t="s">
        <v>497</v>
      </c>
      <c r="C394" s="445" t="s">
        <v>323</v>
      </c>
      <c r="D394" s="445" t="s">
        <v>324</v>
      </c>
      <c r="E394" s="445" t="s">
        <v>885</v>
      </c>
      <c r="F394" s="445" t="s">
        <v>508</v>
      </c>
      <c r="G394" s="445" t="s">
        <v>69</v>
      </c>
      <c r="H394" s="445" t="s">
        <v>61</v>
      </c>
      <c r="I394" s="445" t="s">
        <v>1211</v>
      </c>
      <c r="J394" s="445" t="s">
        <v>499</v>
      </c>
      <c r="K394" s="445" t="s">
        <v>1215</v>
      </c>
      <c r="L394" s="445" t="s">
        <v>14</v>
      </c>
      <c r="M394" s="445" t="s">
        <v>1213</v>
      </c>
      <c r="N394" s="445" t="s">
        <v>1214</v>
      </c>
    </row>
    <row r="395" spans="1:14" x14ac:dyDescent="0.3">
      <c r="A395" s="445" t="s">
        <v>352</v>
      </c>
      <c r="B395" s="445" t="s">
        <v>414</v>
      </c>
      <c r="C395" s="445" t="s">
        <v>323</v>
      </c>
      <c r="D395" s="445" t="s">
        <v>324</v>
      </c>
      <c r="E395" s="445" t="s">
        <v>885</v>
      </c>
      <c r="F395" s="445" t="s">
        <v>508</v>
      </c>
      <c r="G395" s="445" t="s">
        <v>69</v>
      </c>
      <c r="H395" s="445" t="s">
        <v>61</v>
      </c>
      <c r="I395" s="445" t="s">
        <v>194</v>
      </c>
      <c r="J395" s="445" t="s">
        <v>415</v>
      </c>
      <c r="K395" s="445" t="s">
        <v>1216</v>
      </c>
      <c r="L395" s="445" t="s">
        <v>14</v>
      </c>
      <c r="M395" s="445" t="s">
        <v>883</v>
      </c>
      <c r="N395" s="445" t="s">
        <v>14</v>
      </c>
    </row>
    <row r="396" spans="1:14" hidden="1" x14ac:dyDescent="0.3">
      <c r="A396" s="445" t="s">
        <v>426</v>
      </c>
      <c r="B396" s="445" t="s">
        <v>497</v>
      </c>
      <c r="C396" s="445" t="s">
        <v>323</v>
      </c>
      <c r="D396" s="445" t="s">
        <v>324</v>
      </c>
      <c r="E396" s="445" t="s">
        <v>885</v>
      </c>
      <c r="F396" s="445" t="s">
        <v>508</v>
      </c>
      <c r="G396" s="445" t="s">
        <v>69</v>
      </c>
      <c r="H396" s="445" t="s">
        <v>61</v>
      </c>
      <c r="I396" s="445" t="s">
        <v>783</v>
      </c>
      <c r="J396" s="445" t="s">
        <v>499</v>
      </c>
      <c r="K396" s="445" t="s">
        <v>1217</v>
      </c>
      <c r="L396" s="445" t="s">
        <v>14</v>
      </c>
      <c r="M396" s="445" t="s">
        <v>785</v>
      </c>
      <c r="N396" s="445" t="s">
        <v>1218</v>
      </c>
    </row>
    <row r="397" spans="1:14" hidden="1" x14ac:dyDescent="0.3">
      <c r="A397" s="445" t="s">
        <v>337</v>
      </c>
      <c r="B397" s="445" t="s">
        <v>342</v>
      </c>
      <c r="C397" s="445" t="s">
        <v>323</v>
      </c>
      <c r="D397" s="445" t="s">
        <v>324</v>
      </c>
      <c r="E397" s="445" t="s">
        <v>885</v>
      </c>
      <c r="F397" s="445" t="s">
        <v>508</v>
      </c>
      <c r="G397" s="445" t="s">
        <v>69</v>
      </c>
      <c r="H397" s="445" t="s">
        <v>61</v>
      </c>
      <c r="I397" s="445" t="s">
        <v>1219</v>
      </c>
      <c r="J397" s="445" t="s">
        <v>342</v>
      </c>
      <c r="K397" s="445" t="s">
        <v>1220</v>
      </c>
      <c r="L397" s="445" t="s">
        <v>14</v>
      </c>
      <c r="M397" s="445" t="s">
        <v>1221</v>
      </c>
      <c r="N397" s="445" t="s">
        <v>14</v>
      </c>
    </row>
    <row r="398" spans="1:14" hidden="1" x14ac:dyDescent="0.3">
      <c r="A398" s="445" t="s">
        <v>357</v>
      </c>
      <c r="B398" s="445" t="s">
        <v>358</v>
      </c>
      <c r="C398" s="445" t="s">
        <v>323</v>
      </c>
      <c r="D398" s="445" t="s">
        <v>324</v>
      </c>
      <c r="E398" s="445" t="s">
        <v>885</v>
      </c>
      <c r="F398" s="445" t="s">
        <v>508</v>
      </c>
      <c r="G398" s="445" t="s">
        <v>69</v>
      </c>
      <c r="H398" s="445" t="s">
        <v>61</v>
      </c>
      <c r="I398" s="445" t="s">
        <v>369</v>
      </c>
      <c r="J398" s="445" t="s">
        <v>370</v>
      </c>
      <c r="K398" s="445" t="s">
        <v>1222</v>
      </c>
      <c r="L398" s="445" t="s">
        <v>14</v>
      </c>
      <c r="M398" s="445" t="s">
        <v>372</v>
      </c>
      <c r="N398" s="445" t="s">
        <v>14</v>
      </c>
    </row>
    <row r="399" spans="1:14" hidden="1" x14ac:dyDescent="0.3">
      <c r="A399" s="445" t="s">
        <v>491</v>
      </c>
      <c r="B399" s="445" t="s">
        <v>557</v>
      </c>
      <c r="C399" s="445" t="s">
        <v>323</v>
      </c>
      <c r="D399" s="445" t="s">
        <v>324</v>
      </c>
      <c r="E399" s="445" t="s">
        <v>885</v>
      </c>
      <c r="F399" s="445" t="s">
        <v>508</v>
      </c>
      <c r="G399" s="445" t="s">
        <v>69</v>
      </c>
      <c r="H399" s="445" t="s">
        <v>61</v>
      </c>
      <c r="I399" s="445" t="s">
        <v>558</v>
      </c>
      <c r="J399" s="445" t="s">
        <v>559</v>
      </c>
      <c r="K399" s="445" t="s">
        <v>1223</v>
      </c>
      <c r="L399" s="445" t="s">
        <v>14</v>
      </c>
      <c r="M399" s="445" t="s">
        <v>561</v>
      </c>
      <c r="N399" s="445" t="s">
        <v>14</v>
      </c>
    </row>
    <row r="400" spans="1:14" hidden="1" x14ac:dyDescent="0.3">
      <c r="A400" s="445" t="s">
        <v>346</v>
      </c>
      <c r="B400" s="445" t="s">
        <v>515</v>
      </c>
      <c r="C400" s="445" t="s">
        <v>323</v>
      </c>
      <c r="D400" s="445" t="s">
        <v>324</v>
      </c>
      <c r="E400" s="445" t="s">
        <v>885</v>
      </c>
      <c r="F400" s="445" t="s">
        <v>508</v>
      </c>
      <c r="G400" s="445" t="s">
        <v>69</v>
      </c>
      <c r="H400" s="445" t="s">
        <v>61</v>
      </c>
      <c r="I400" s="445" t="s">
        <v>1224</v>
      </c>
      <c r="J400" s="445" t="s">
        <v>517</v>
      </c>
      <c r="K400" s="445" t="s">
        <v>1225</v>
      </c>
      <c r="L400" s="445" t="s">
        <v>14</v>
      </c>
      <c r="M400" s="445" t="s">
        <v>1226</v>
      </c>
      <c r="N400" s="445" t="s">
        <v>1227</v>
      </c>
    </row>
    <row r="401" spans="1:14" hidden="1" x14ac:dyDescent="0.3">
      <c r="A401" s="445" t="s">
        <v>948</v>
      </c>
      <c r="B401" s="445" t="s">
        <v>949</v>
      </c>
      <c r="C401" s="445" t="s">
        <v>323</v>
      </c>
      <c r="D401" s="445" t="s">
        <v>324</v>
      </c>
      <c r="E401" s="445" t="s">
        <v>885</v>
      </c>
      <c r="F401" s="445" t="s">
        <v>508</v>
      </c>
      <c r="G401" s="445" t="s">
        <v>69</v>
      </c>
      <c r="H401" s="445" t="s">
        <v>61</v>
      </c>
      <c r="I401" s="445" t="s">
        <v>950</v>
      </c>
      <c r="J401" s="445" t="s">
        <v>951</v>
      </c>
      <c r="K401" s="445" t="s">
        <v>1228</v>
      </c>
      <c r="L401" s="445" t="s">
        <v>14</v>
      </c>
      <c r="M401" s="445" t="s">
        <v>953</v>
      </c>
      <c r="N401" s="445" t="s">
        <v>14</v>
      </c>
    </row>
    <row r="402" spans="1:14" hidden="1" x14ac:dyDescent="0.3">
      <c r="A402" s="445" t="s">
        <v>363</v>
      </c>
      <c r="B402" s="445" t="s">
        <v>1229</v>
      </c>
      <c r="C402" s="445" t="s">
        <v>323</v>
      </c>
      <c r="D402" s="445" t="s">
        <v>324</v>
      </c>
      <c r="E402" s="445" t="s">
        <v>885</v>
      </c>
      <c r="F402" s="445" t="s">
        <v>508</v>
      </c>
      <c r="G402" s="445" t="s">
        <v>69</v>
      </c>
      <c r="H402" s="445" t="s">
        <v>61</v>
      </c>
      <c r="I402" s="445" t="s">
        <v>1230</v>
      </c>
      <c r="J402" s="445" t="s">
        <v>1231</v>
      </c>
      <c r="K402" s="445" t="s">
        <v>1232</v>
      </c>
      <c r="L402" s="445" t="s">
        <v>14</v>
      </c>
      <c r="M402" s="445" t="s">
        <v>1233</v>
      </c>
      <c r="N402" s="445" t="s">
        <v>14</v>
      </c>
    </row>
    <row r="403" spans="1:14" hidden="1" x14ac:dyDescent="0.3">
      <c r="A403" s="445" t="s">
        <v>337</v>
      </c>
      <c r="B403" s="445" t="s">
        <v>1090</v>
      </c>
      <c r="C403" s="445" t="s">
        <v>323</v>
      </c>
      <c r="D403" s="445" t="s">
        <v>324</v>
      </c>
      <c r="E403" s="445" t="s">
        <v>885</v>
      </c>
      <c r="F403" s="445" t="s">
        <v>508</v>
      </c>
      <c r="G403" s="445" t="s">
        <v>69</v>
      </c>
      <c r="H403" s="445" t="s">
        <v>61</v>
      </c>
      <c r="I403" s="445" t="s">
        <v>1234</v>
      </c>
      <c r="J403" s="445" t="s">
        <v>1090</v>
      </c>
      <c r="K403" s="445" t="s">
        <v>1235</v>
      </c>
      <c r="L403" s="445" t="s">
        <v>14</v>
      </c>
      <c r="M403" s="445" t="s">
        <v>1236</v>
      </c>
      <c r="N403" s="445" t="s">
        <v>14</v>
      </c>
    </row>
    <row r="404" spans="1:14" hidden="1" x14ac:dyDescent="0.3">
      <c r="A404" s="445" t="s">
        <v>337</v>
      </c>
      <c r="B404" s="445" t="s">
        <v>487</v>
      </c>
      <c r="C404" s="445" t="s">
        <v>323</v>
      </c>
      <c r="D404" s="445" t="s">
        <v>324</v>
      </c>
      <c r="E404" s="445" t="s">
        <v>885</v>
      </c>
      <c r="F404" s="445" t="s">
        <v>508</v>
      </c>
      <c r="G404" s="445" t="s">
        <v>69</v>
      </c>
      <c r="H404" s="445" t="s">
        <v>61</v>
      </c>
      <c r="I404" s="445" t="s">
        <v>1237</v>
      </c>
      <c r="J404" s="445" t="s">
        <v>487</v>
      </c>
      <c r="K404" s="445" t="s">
        <v>1238</v>
      </c>
      <c r="L404" s="445" t="s">
        <v>14</v>
      </c>
      <c r="M404" s="445" t="s">
        <v>1239</v>
      </c>
      <c r="N404" s="445" t="s">
        <v>14</v>
      </c>
    </row>
    <row r="405" spans="1:14" hidden="1" x14ac:dyDescent="0.3">
      <c r="A405" s="445" t="s">
        <v>385</v>
      </c>
      <c r="B405" s="445" t="s">
        <v>689</v>
      </c>
      <c r="C405" s="445" t="s">
        <v>323</v>
      </c>
      <c r="D405" s="445" t="s">
        <v>324</v>
      </c>
      <c r="E405" s="445" t="s">
        <v>885</v>
      </c>
      <c r="F405" s="445" t="s">
        <v>508</v>
      </c>
      <c r="G405" s="445" t="s">
        <v>69</v>
      </c>
      <c r="H405" s="445" t="s">
        <v>62</v>
      </c>
      <c r="I405" s="445" t="s">
        <v>964</v>
      </c>
      <c r="J405" s="445" t="s">
        <v>691</v>
      </c>
      <c r="K405" s="445" t="s">
        <v>1240</v>
      </c>
      <c r="L405" s="445" t="s">
        <v>14</v>
      </c>
      <c r="M405" s="445" t="s">
        <v>966</v>
      </c>
      <c r="N405" s="445" t="s">
        <v>14</v>
      </c>
    </row>
    <row r="406" spans="1:14" hidden="1" x14ac:dyDescent="0.3">
      <c r="A406" s="445" t="s">
        <v>805</v>
      </c>
      <c r="B406" s="445" t="s">
        <v>806</v>
      </c>
      <c r="C406" s="445" t="s">
        <v>323</v>
      </c>
      <c r="D406" s="445" t="s">
        <v>324</v>
      </c>
      <c r="E406" s="445" t="s">
        <v>885</v>
      </c>
      <c r="F406" s="445" t="s">
        <v>508</v>
      </c>
      <c r="G406" s="445" t="s">
        <v>69</v>
      </c>
      <c r="H406" s="445" t="s">
        <v>62</v>
      </c>
      <c r="I406" s="445" t="s">
        <v>1241</v>
      </c>
      <c r="J406" s="445" t="s">
        <v>808</v>
      </c>
      <c r="K406" s="445" t="s">
        <v>1242</v>
      </c>
      <c r="L406" s="445" t="s">
        <v>14</v>
      </c>
      <c r="M406" s="445" t="s">
        <v>1243</v>
      </c>
      <c r="N406" s="445" t="s">
        <v>14</v>
      </c>
    </row>
    <row r="407" spans="1:14" x14ac:dyDescent="0.3">
      <c r="A407" s="445" t="s">
        <v>352</v>
      </c>
      <c r="B407" s="445" t="s">
        <v>353</v>
      </c>
      <c r="C407" s="445" t="s">
        <v>323</v>
      </c>
      <c r="D407" s="445" t="s">
        <v>324</v>
      </c>
      <c r="E407" s="445" t="s">
        <v>885</v>
      </c>
      <c r="F407" s="445" t="s">
        <v>508</v>
      </c>
      <c r="G407" s="445" t="s">
        <v>69</v>
      </c>
      <c r="H407" s="445" t="s">
        <v>62</v>
      </c>
      <c r="I407" s="445" t="s">
        <v>126</v>
      </c>
      <c r="J407" s="445" t="s">
        <v>354</v>
      </c>
      <c r="K407" s="445" t="s">
        <v>1244</v>
      </c>
      <c r="L407" s="445" t="s">
        <v>14</v>
      </c>
      <c r="M407" s="445" t="s">
        <v>420</v>
      </c>
      <c r="N407" s="445" t="s">
        <v>1245</v>
      </c>
    </row>
    <row r="408" spans="1:14" x14ac:dyDescent="0.3">
      <c r="A408" s="445" t="s">
        <v>352</v>
      </c>
      <c r="B408" s="445" t="s">
        <v>353</v>
      </c>
      <c r="C408" s="445" t="s">
        <v>323</v>
      </c>
      <c r="D408" s="445" t="s">
        <v>324</v>
      </c>
      <c r="E408" s="445" t="s">
        <v>885</v>
      </c>
      <c r="F408" s="445" t="s">
        <v>508</v>
      </c>
      <c r="G408" s="445" t="s">
        <v>69</v>
      </c>
      <c r="H408" s="445" t="s">
        <v>62</v>
      </c>
      <c r="I408" s="445" t="s">
        <v>126</v>
      </c>
      <c r="J408" s="445" t="s">
        <v>354</v>
      </c>
      <c r="K408" s="445" t="s">
        <v>1246</v>
      </c>
      <c r="L408" s="445" t="s">
        <v>14</v>
      </c>
      <c r="M408" s="445" t="s">
        <v>420</v>
      </c>
      <c r="N408" s="445" t="s">
        <v>14</v>
      </c>
    </row>
    <row r="409" spans="1:14" x14ac:dyDescent="0.3">
      <c r="A409" s="445" t="s">
        <v>352</v>
      </c>
      <c r="B409" s="445" t="s">
        <v>353</v>
      </c>
      <c r="C409" s="445" t="s">
        <v>323</v>
      </c>
      <c r="D409" s="445" t="s">
        <v>324</v>
      </c>
      <c r="E409" s="445" t="s">
        <v>885</v>
      </c>
      <c r="F409" s="445" t="s">
        <v>508</v>
      </c>
      <c r="G409" s="445" t="s">
        <v>69</v>
      </c>
      <c r="H409" s="445" t="s">
        <v>62</v>
      </c>
      <c r="I409" s="445" t="s">
        <v>126</v>
      </c>
      <c r="J409" s="445" t="s">
        <v>354</v>
      </c>
      <c r="K409" s="445" t="s">
        <v>1247</v>
      </c>
      <c r="L409" s="445" t="s">
        <v>14</v>
      </c>
      <c r="M409" s="445" t="s">
        <v>420</v>
      </c>
      <c r="N409" s="445" t="s">
        <v>14</v>
      </c>
    </row>
    <row r="410" spans="1:14" hidden="1" x14ac:dyDescent="0.3">
      <c r="A410" s="445" t="s">
        <v>330</v>
      </c>
      <c r="B410" s="445" t="s">
        <v>761</v>
      </c>
      <c r="C410" s="445" t="s">
        <v>323</v>
      </c>
      <c r="D410" s="445" t="s">
        <v>324</v>
      </c>
      <c r="E410" s="445" t="s">
        <v>885</v>
      </c>
      <c r="F410" s="445" t="s">
        <v>508</v>
      </c>
      <c r="G410" s="445" t="s">
        <v>69</v>
      </c>
      <c r="H410" s="445" t="s">
        <v>62</v>
      </c>
      <c r="I410" s="445" t="s">
        <v>1248</v>
      </c>
      <c r="J410" s="445" t="s">
        <v>1249</v>
      </c>
      <c r="K410" s="445" t="s">
        <v>1250</v>
      </c>
      <c r="L410" s="445" t="s">
        <v>14</v>
      </c>
      <c r="M410" s="445" t="s">
        <v>1251</v>
      </c>
      <c r="N410" s="445" t="s">
        <v>14</v>
      </c>
    </row>
    <row r="411" spans="1:14" hidden="1" x14ac:dyDescent="0.3">
      <c r="A411" s="445" t="s">
        <v>357</v>
      </c>
      <c r="B411" s="445" t="s">
        <v>358</v>
      </c>
      <c r="C411" s="445" t="s">
        <v>323</v>
      </c>
      <c r="D411" s="445" t="s">
        <v>324</v>
      </c>
      <c r="E411" s="445" t="s">
        <v>885</v>
      </c>
      <c r="F411" s="445" t="s">
        <v>508</v>
      </c>
      <c r="G411" s="445" t="s">
        <v>69</v>
      </c>
      <c r="H411" s="445" t="s">
        <v>62</v>
      </c>
      <c r="I411" s="445" t="s">
        <v>985</v>
      </c>
      <c r="J411" s="445" t="s">
        <v>370</v>
      </c>
      <c r="K411" s="445" t="s">
        <v>1252</v>
      </c>
      <c r="L411" s="445" t="s">
        <v>14</v>
      </c>
      <c r="M411" s="445" t="s">
        <v>987</v>
      </c>
      <c r="N411" s="445" t="s">
        <v>14</v>
      </c>
    </row>
    <row r="412" spans="1:14" hidden="1" x14ac:dyDescent="0.3">
      <c r="A412" s="445" t="s">
        <v>357</v>
      </c>
      <c r="B412" s="445" t="s">
        <v>358</v>
      </c>
      <c r="C412" s="445" t="s">
        <v>323</v>
      </c>
      <c r="D412" s="445" t="s">
        <v>324</v>
      </c>
      <c r="E412" s="445" t="s">
        <v>885</v>
      </c>
      <c r="F412" s="445" t="s">
        <v>508</v>
      </c>
      <c r="G412" s="445" t="s">
        <v>69</v>
      </c>
      <c r="H412" s="445" t="s">
        <v>62</v>
      </c>
      <c r="I412" s="445" t="s">
        <v>985</v>
      </c>
      <c r="J412" s="445" t="s">
        <v>370</v>
      </c>
      <c r="K412" s="445" t="s">
        <v>1253</v>
      </c>
      <c r="L412" s="445" t="s">
        <v>14</v>
      </c>
      <c r="M412" s="445" t="s">
        <v>987</v>
      </c>
      <c r="N412" s="445" t="s">
        <v>14</v>
      </c>
    </row>
    <row r="413" spans="1:14" hidden="1" x14ac:dyDescent="0.3">
      <c r="A413" s="445" t="s">
        <v>357</v>
      </c>
      <c r="B413" s="445" t="s">
        <v>358</v>
      </c>
      <c r="C413" s="445" t="s">
        <v>323</v>
      </c>
      <c r="D413" s="445" t="s">
        <v>324</v>
      </c>
      <c r="E413" s="445" t="s">
        <v>885</v>
      </c>
      <c r="F413" s="445" t="s">
        <v>508</v>
      </c>
      <c r="G413" s="445" t="s">
        <v>69</v>
      </c>
      <c r="H413" s="445" t="s">
        <v>62</v>
      </c>
      <c r="I413" s="445" t="s">
        <v>985</v>
      </c>
      <c r="J413" s="445" t="s">
        <v>370</v>
      </c>
      <c r="K413" s="445" t="s">
        <v>1254</v>
      </c>
      <c r="L413" s="445" t="s">
        <v>14</v>
      </c>
      <c r="M413" s="445" t="s">
        <v>987</v>
      </c>
      <c r="N413" s="445" t="s">
        <v>14</v>
      </c>
    </row>
    <row r="414" spans="1:14" hidden="1" x14ac:dyDescent="0.3">
      <c r="A414" s="445" t="s">
        <v>330</v>
      </c>
      <c r="B414" s="445" t="s">
        <v>391</v>
      </c>
      <c r="C414" s="445" t="s">
        <v>323</v>
      </c>
      <c r="D414" s="445" t="s">
        <v>324</v>
      </c>
      <c r="E414" s="445" t="s">
        <v>885</v>
      </c>
      <c r="F414" s="445" t="s">
        <v>508</v>
      </c>
      <c r="G414" s="445" t="s">
        <v>69</v>
      </c>
      <c r="H414" s="445" t="s">
        <v>62</v>
      </c>
      <c r="I414" s="445" t="s">
        <v>392</v>
      </c>
      <c r="J414" s="445" t="s">
        <v>393</v>
      </c>
      <c r="K414" s="445" t="s">
        <v>1255</v>
      </c>
      <c r="L414" s="445" t="s">
        <v>14</v>
      </c>
      <c r="M414" s="445" t="s">
        <v>1256</v>
      </c>
      <c r="N414" s="445" t="s">
        <v>14</v>
      </c>
    </row>
    <row r="415" spans="1:14" hidden="1" x14ac:dyDescent="0.3">
      <c r="A415" s="445" t="s">
        <v>426</v>
      </c>
      <c r="B415" s="445" t="s">
        <v>427</v>
      </c>
      <c r="C415" s="445" t="s">
        <v>323</v>
      </c>
      <c r="D415" s="445" t="s">
        <v>324</v>
      </c>
      <c r="E415" s="445" t="s">
        <v>885</v>
      </c>
      <c r="F415" s="445" t="s">
        <v>508</v>
      </c>
      <c r="G415" s="445" t="s">
        <v>69</v>
      </c>
      <c r="H415" s="445" t="s">
        <v>62</v>
      </c>
      <c r="I415" s="445" t="s">
        <v>661</v>
      </c>
      <c r="J415" s="445" t="s">
        <v>662</v>
      </c>
      <c r="K415" s="445" t="s">
        <v>1257</v>
      </c>
      <c r="L415" s="445" t="s">
        <v>14</v>
      </c>
      <c r="M415" s="445" t="s">
        <v>664</v>
      </c>
      <c r="N415" s="445" t="s">
        <v>14</v>
      </c>
    </row>
    <row r="416" spans="1:14" hidden="1" x14ac:dyDescent="0.3">
      <c r="A416" s="445" t="s">
        <v>805</v>
      </c>
      <c r="B416" s="445" t="s">
        <v>907</v>
      </c>
      <c r="C416" s="445" t="s">
        <v>323</v>
      </c>
      <c r="D416" s="445" t="s">
        <v>324</v>
      </c>
      <c r="E416" s="445" t="s">
        <v>885</v>
      </c>
      <c r="F416" s="445" t="s">
        <v>508</v>
      </c>
      <c r="G416" s="445" t="s">
        <v>69</v>
      </c>
      <c r="H416" s="445" t="s">
        <v>62</v>
      </c>
      <c r="I416" s="445" t="s">
        <v>1258</v>
      </c>
      <c r="J416" s="445" t="s">
        <v>1259</v>
      </c>
      <c r="K416" s="445" t="s">
        <v>1260</v>
      </c>
      <c r="L416" s="445" t="s">
        <v>14</v>
      </c>
      <c r="M416" s="445" t="s">
        <v>1261</v>
      </c>
      <c r="N416" s="445" t="s">
        <v>14</v>
      </c>
    </row>
    <row r="417" spans="1:14" hidden="1" x14ac:dyDescent="0.3">
      <c r="A417" s="445" t="s">
        <v>330</v>
      </c>
      <c r="B417" s="445" t="s">
        <v>647</v>
      </c>
      <c r="C417" s="445" t="s">
        <v>323</v>
      </c>
      <c r="D417" s="445" t="s">
        <v>324</v>
      </c>
      <c r="E417" s="445" t="s">
        <v>885</v>
      </c>
      <c r="F417" s="445" t="s">
        <v>508</v>
      </c>
      <c r="G417" s="445" t="s">
        <v>69</v>
      </c>
      <c r="H417" s="445" t="s">
        <v>62</v>
      </c>
      <c r="I417" s="445" t="s">
        <v>1262</v>
      </c>
      <c r="J417" s="445" t="s">
        <v>1263</v>
      </c>
      <c r="K417" s="445" t="s">
        <v>1264</v>
      </c>
      <c r="L417" s="445" t="s">
        <v>14</v>
      </c>
      <c r="M417" s="445" t="s">
        <v>1265</v>
      </c>
      <c r="N417" s="445" t="s">
        <v>14</v>
      </c>
    </row>
    <row r="418" spans="1:14" x14ac:dyDescent="0.3">
      <c r="A418" s="445" t="s">
        <v>352</v>
      </c>
      <c r="B418" s="445" t="s">
        <v>414</v>
      </c>
      <c r="C418" s="445" t="s">
        <v>323</v>
      </c>
      <c r="D418" s="445" t="s">
        <v>324</v>
      </c>
      <c r="E418" s="445" t="s">
        <v>885</v>
      </c>
      <c r="F418" s="445" t="s">
        <v>508</v>
      </c>
      <c r="G418" s="445" t="s">
        <v>69</v>
      </c>
      <c r="H418" s="445" t="s">
        <v>62</v>
      </c>
      <c r="I418" s="445" t="s">
        <v>157</v>
      </c>
      <c r="J418" s="445" t="s">
        <v>533</v>
      </c>
      <c r="K418" s="445" t="s">
        <v>1266</v>
      </c>
      <c r="L418" s="445" t="s">
        <v>14</v>
      </c>
      <c r="M418" s="445" t="s">
        <v>535</v>
      </c>
      <c r="N418" s="445" t="s">
        <v>14</v>
      </c>
    </row>
    <row r="419" spans="1:14" x14ac:dyDescent="0.3">
      <c r="A419" s="445" t="s">
        <v>352</v>
      </c>
      <c r="B419" s="445" t="s">
        <v>414</v>
      </c>
      <c r="C419" s="445" t="s">
        <v>323</v>
      </c>
      <c r="D419" s="445" t="s">
        <v>324</v>
      </c>
      <c r="E419" s="445" t="s">
        <v>885</v>
      </c>
      <c r="F419" s="445" t="s">
        <v>508</v>
      </c>
      <c r="G419" s="445" t="s">
        <v>69</v>
      </c>
      <c r="H419" s="445" t="s">
        <v>62</v>
      </c>
      <c r="I419" s="445" t="s">
        <v>157</v>
      </c>
      <c r="J419" s="445" t="s">
        <v>533</v>
      </c>
      <c r="K419" s="445" t="s">
        <v>1267</v>
      </c>
      <c r="L419" s="445" t="s">
        <v>14</v>
      </c>
      <c r="M419" s="445" t="s">
        <v>535</v>
      </c>
      <c r="N419" s="445" t="s">
        <v>14</v>
      </c>
    </row>
    <row r="420" spans="1:14" hidden="1" x14ac:dyDescent="0.3">
      <c r="A420" s="445" t="s">
        <v>330</v>
      </c>
      <c r="B420" s="445" t="s">
        <v>761</v>
      </c>
      <c r="C420" s="445" t="s">
        <v>323</v>
      </c>
      <c r="D420" s="445" t="s">
        <v>324</v>
      </c>
      <c r="E420" s="445" t="s">
        <v>885</v>
      </c>
      <c r="F420" s="445" t="s">
        <v>508</v>
      </c>
      <c r="G420" s="445" t="s">
        <v>69</v>
      </c>
      <c r="H420" s="445" t="s">
        <v>62</v>
      </c>
      <c r="I420" s="445" t="s">
        <v>1268</v>
      </c>
      <c r="J420" s="445" t="s">
        <v>1249</v>
      </c>
      <c r="K420" s="445" t="s">
        <v>1269</v>
      </c>
      <c r="L420" s="445" t="s">
        <v>14</v>
      </c>
      <c r="M420" s="445" t="s">
        <v>1270</v>
      </c>
      <c r="N420" s="445" t="s">
        <v>14</v>
      </c>
    </row>
    <row r="421" spans="1:14" hidden="1" x14ac:dyDescent="0.3">
      <c r="A421" s="445" t="s">
        <v>491</v>
      </c>
      <c r="B421" s="445" t="s">
        <v>557</v>
      </c>
      <c r="C421" s="445" t="s">
        <v>323</v>
      </c>
      <c r="D421" s="445" t="s">
        <v>324</v>
      </c>
      <c r="E421" s="445" t="s">
        <v>885</v>
      </c>
      <c r="F421" s="445" t="s">
        <v>508</v>
      </c>
      <c r="G421" s="445" t="s">
        <v>69</v>
      </c>
      <c r="H421" s="445" t="s">
        <v>62</v>
      </c>
      <c r="I421" s="445" t="s">
        <v>997</v>
      </c>
      <c r="J421" s="445" t="s">
        <v>998</v>
      </c>
      <c r="K421" s="445" t="s">
        <v>1271</v>
      </c>
      <c r="L421" s="445" t="s">
        <v>14</v>
      </c>
      <c r="M421" s="445" t="s">
        <v>1000</v>
      </c>
      <c r="N421" s="445" t="s">
        <v>14</v>
      </c>
    </row>
    <row r="422" spans="1:14" hidden="1" x14ac:dyDescent="0.3">
      <c r="A422" s="445" t="s">
        <v>399</v>
      </c>
      <c r="B422" s="445" t="s">
        <v>400</v>
      </c>
      <c r="C422" s="445" t="s">
        <v>323</v>
      </c>
      <c r="D422" s="445" t="s">
        <v>324</v>
      </c>
      <c r="E422" s="445" t="s">
        <v>885</v>
      </c>
      <c r="F422" s="445" t="s">
        <v>508</v>
      </c>
      <c r="G422" s="445" t="s">
        <v>69</v>
      </c>
      <c r="H422" s="445" t="s">
        <v>62</v>
      </c>
      <c r="I422" s="445" t="s">
        <v>1002</v>
      </c>
      <c r="J422" s="445" t="s">
        <v>446</v>
      </c>
      <c r="K422" s="445" t="s">
        <v>1272</v>
      </c>
      <c r="L422" s="445" t="s">
        <v>14</v>
      </c>
      <c r="M422" s="445" t="s">
        <v>1004</v>
      </c>
      <c r="N422" s="445" t="s">
        <v>14</v>
      </c>
    </row>
    <row r="423" spans="1:14" hidden="1" x14ac:dyDescent="0.3">
      <c r="A423" s="445" t="s">
        <v>399</v>
      </c>
      <c r="B423" s="445" t="s">
        <v>400</v>
      </c>
      <c r="C423" s="445" t="s">
        <v>323</v>
      </c>
      <c r="D423" s="445" t="s">
        <v>324</v>
      </c>
      <c r="E423" s="445" t="s">
        <v>885</v>
      </c>
      <c r="F423" s="445" t="s">
        <v>508</v>
      </c>
      <c r="G423" s="445" t="s">
        <v>69</v>
      </c>
      <c r="H423" s="445" t="s">
        <v>62</v>
      </c>
      <c r="I423" s="445" t="s">
        <v>1002</v>
      </c>
      <c r="J423" s="445" t="s">
        <v>446</v>
      </c>
      <c r="K423" s="445" t="s">
        <v>1273</v>
      </c>
      <c r="L423" s="445" t="s">
        <v>14</v>
      </c>
      <c r="M423" s="445" t="s">
        <v>1004</v>
      </c>
      <c r="N423" s="445" t="s">
        <v>14</v>
      </c>
    </row>
    <row r="424" spans="1:14" hidden="1" x14ac:dyDescent="0.3">
      <c r="A424" s="445" t="s">
        <v>399</v>
      </c>
      <c r="B424" s="445" t="s">
        <v>400</v>
      </c>
      <c r="C424" s="445" t="s">
        <v>323</v>
      </c>
      <c r="D424" s="445" t="s">
        <v>324</v>
      </c>
      <c r="E424" s="445" t="s">
        <v>885</v>
      </c>
      <c r="F424" s="445" t="s">
        <v>508</v>
      </c>
      <c r="G424" s="445" t="s">
        <v>69</v>
      </c>
      <c r="H424" s="445" t="s">
        <v>62</v>
      </c>
      <c r="I424" s="445" t="s">
        <v>1002</v>
      </c>
      <c r="J424" s="445" t="s">
        <v>446</v>
      </c>
      <c r="K424" s="445" t="s">
        <v>1274</v>
      </c>
      <c r="L424" s="445" t="s">
        <v>14</v>
      </c>
      <c r="M424" s="445" t="s">
        <v>1004</v>
      </c>
      <c r="N424" s="445" t="s">
        <v>14</v>
      </c>
    </row>
    <row r="425" spans="1:14" hidden="1" x14ac:dyDescent="0.3">
      <c r="A425" s="445" t="s">
        <v>399</v>
      </c>
      <c r="B425" s="445" t="s">
        <v>400</v>
      </c>
      <c r="C425" s="445" t="s">
        <v>323</v>
      </c>
      <c r="D425" s="445" t="s">
        <v>324</v>
      </c>
      <c r="E425" s="445" t="s">
        <v>885</v>
      </c>
      <c r="F425" s="445" t="s">
        <v>508</v>
      </c>
      <c r="G425" s="445" t="s">
        <v>69</v>
      </c>
      <c r="H425" s="445" t="s">
        <v>62</v>
      </c>
      <c r="I425" s="445" t="s">
        <v>1002</v>
      </c>
      <c r="J425" s="445" t="s">
        <v>446</v>
      </c>
      <c r="K425" s="445" t="s">
        <v>1275</v>
      </c>
      <c r="L425" s="445" t="s">
        <v>14</v>
      </c>
      <c r="M425" s="445" t="s">
        <v>1004</v>
      </c>
      <c r="N425" s="445" t="s">
        <v>14</v>
      </c>
    </row>
    <row r="426" spans="1:14" hidden="1" x14ac:dyDescent="0.3">
      <c r="A426" s="445" t="s">
        <v>399</v>
      </c>
      <c r="B426" s="445" t="s">
        <v>400</v>
      </c>
      <c r="C426" s="445" t="s">
        <v>323</v>
      </c>
      <c r="D426" s="445" t="s">
        <v>324</v>
      </c>
      <c r="E426" s="445" t="s">
        <v>885</v>
      </c>
      <c r="F426" s="445" t="s">
        <v>508</v>
      </c>
      <c r="G426" s="445" t="s">
        <v>69</v>
      </c>
      <c r="H426" s="445" t="s">
        <v>62</v>
      </c>
      <c r="I426" s="445" t="s">
        <v>1002</v>
      </c>
      <c r="J426" s="445" t="s">
        <v>446</v>
      </c>
      <c r="K426" s="445" t="s">
        <v>1276</v>
      </c>
      <c r="L426" s="445" t="s">
        <v>14</v>
      </c>
      <c r="M426" s="445" t="s">
        <v>1004</v>
      </c>
      <c r="N426" s="445" t="s">
        <v>14</v>
      </c>
    </row>
    <row r="427" spans="1:14" hidden="1" x14ac:dyDescent="0.3">
      <c r="A427" s="445" t="s">
        <v>399</v>
      </c>
      <c r="B427" s="445" t="s">
        <v>400</v>
      </c>
      <c r="C427" s="445" t="s">
        <v>323</v>
      </c>
      <c r="D427" s="445" t="s">
        <v>324</v>
      </c>
      <c r="E427" s="445" t="s">
        <v>885</v>
      </c>
      <c r="F427" s="445" t="s">
        <v>508</v>
      </c>
      <c r="G427" s="445" t="s">
        <v>69</v>
      </c>
      <c r="H427" s="445" t="s">
        <v>62</v>
      </c>
      <c r="I427" s="445" t="s">
        <v>401</v>
      </c>
      <c r="J427" s="445" t="s">
        <v>402</v>
      </c>
      <c r="K427" s="445" t="s">
        <v>1277</v>
      </c>
      <c r="L427" s="445" t="s">
        <v>14</v>
      </c>
      <c r="M427" s="445" t="s">
        <v>404</v>
      </c>
      <c r="N427" s="445" t="s">
        <v>14</v>
      </c>
    </row>
    <row r="428" spans="1:14" hidden="1" x14ac:dyDescent="0.3">
      <c r="A428" s="445" t="s">
        <v>399</v>
      </c>
      <c r="B428" s="445" t="s">
        <v>400</v>
      </c>
      <c r="C428" s="445" t="s">
        <v>323</v>
      </c>
      <c r="D428" s="445" t="s">
        <v>324</v>
      </c>
      <c r="E428" s="445" t="s">
        <v>885</v>
      </c>
      <c r="F428" s="445" t="s">
        <v>508</v>
      </c>
      <c r="G428" s="445" t="s">
        <v>69</v>
      </c>
      <c r="H428" s="445" t="s">
        <v>62</v>
      </c>
      <c r="I428" s="445" t="s">
        <v>401</v>
      </c>
      <c r="J428" s="445" t="s">
        <v>402</v>
      </c>
      <c r="K428" s="445" t="s">
        <v>1278</v>
      </c>
      <c r="L428" s="445" t="s">
        <v>14</v>
      </c>
      <c r="M428" s="445" t="s">
        <v>404</v>
      </c>
      <c r="N428" s="445" t="s">
        <v>14</v>
      </c>
    </row>
    <row r="429" spans="1:14" hidden="1" x14ac:dyDescent="0.3">
      <c r="A429" s="445" t="s">
        <v>399</v>
      </c>
      <c r="B429" s="445" t="s">
        <v>400</v>
      </c>
      <c r="C429" s="445" t="s">
        <v>323</v>
      </c>
      <c r="D429" s="445" t="s">
        <v>324</v>
      </c>
      <c r="E429" s="445" t="s">
        <v>885</v>
      </c>
      <c r="F429" s="445" t="s">
        <v>508</v>
      </c>
      <c r="G429" s="445" t="s">
        <v>69</v>
      </c>
      <c r="H429" s="445" t="s">
        <v>62</v>
      </c>
      <c r="I429" s="445" t="s">
        <v>401</v>
      </c>
      <c r="J429" s="445" t="s">
        <v>402</v>
      </c>
      <c r="K429" s="445" t="s">
        <v>1279</v>
      </c>
      <c r="L429" s="445" t="s">
        <v>14</v>
      </c>
      <c r="M429" s="445" t="s">
        <v>404</v>
      </c>
      <c r="N429" s="445" t="s">
        <v>14</v>
      </c>
    </row>
    <row r="430" spans="1:14" hidden="1" x14ac:dyDescent="0.3">
      <c r="A430" s="445" t="s">
        <v>399</v>
      </c>
      <c r="B430" s="445" t="s">
        <v>400</v>
      </c>
      <c r="C430" s="445" t="s">
        <v>323</v>
      </c>
      <c r="D430" s="445" t="s">
        <v>324</v>
      </c>
      <c r="E430" s="445" t="s">
        <v>885</v>
      </c>
      <c r="F430" s="445" t="s">
        <v>508</v>
      </c>
      <c r="G430" s="445" t="s">
        <v>69</v>
      </c>
      <c r="H430" s="445" t="s">
        <v>62</v>
      </c>
      <c r="I430" s="445" t="s">
        <v>401</v>
      </c>
      <c r="J430" s="445" t="s">
        <v>402</v>
      </c>
      <c r="K430" s="445" t="s">
        <v>1280</v>
      </c>
      <c r="L430" s="445" t="s">
        <v>14</v>
      </c>
      <c r="M430" s="445" t="s">
        <v>404</v>
      </c>
      <c r="N430" s="445" t="s">
        <v>14</v>
      </c>
    </row>
    <row r="431" spans="1:14" hidden="1" x14ac:dyDescent="0.3">
      <c r="A431" s="445" t="s">
        <v>399</v>
      </c>
      <c r="B431" s="445" t="s">
        <v>400</v>
      </c>
      <c r="C431" s="445" t="s">
        <v>323</v>
      </c>
      <c r="D431" s="445" t="s">
        <v>324</v>
      </c>
      <c r="E431" s="445" t="s">
        <v>885</v>
      </c>
      <c r="F431" s="445" t="s">
        <v>508</v>
      </c>
      <c r="G431" s="445" t="s">
        <v>69</v>
      </c>
      <c r="H431" s="445" t="s">
        <v>62</v>
      </c>
      <c r="I431" s="445" t="s">
        <v>401</v>
      </c>
      <c r="J431" s="445" t="s">
        <v>402</v>
      </c>
      <c r="K431" s="445" t="s">
        <v>1281</v>
      </c>
      <c r="L431" s="445" t="s">
        <v>14</v>
      </c>
      <c r="M431" s="445" t="s">
        <v>404</v>
      </c>
      <c r="N431" s="445" t="s">
        <v>14</v>
      </c>
    </row>
    <row r="432" spans="1:14" hidden="1" x14ac:dyDescent="0.3">
      <c r="A432" s="445" t="s">
        <v>373</v>
      </c>
      <c r="B432" s="445" t="s">
        <v>374</v>
      </c>
      <c r="C432" s="445" t="s">
        <v>323</v>
      </c>
      <c r="D432" s="445" t="s">
        <v>324</v>
      </c>
      <c r="E432" s="445" t="s">
        <v>885</v>
      </c>
      <c r="F432" s="445" t="s">
        <v>508</v>
      </c>
      <c r="G432" s="445" t="s">
        <v>69</v>
      </c>
      <c r="H432" s="445" t="s">
        <v>62</v>
      </c>
      <c r="I432" s="445" t="s">
        <v>410</v>
      </c>
      <c r="J432" s="445" t="s">
        <v>411</v>
      </c>
      <c r="K432" s="445" t="s">
        <v>1282</v>
      </c>
      <c r="L432" s="445" t="s">
        <v>14</v>
      </c>
      <c r="M432" s="445" t="s">
        <v>413</v>
      </c>
      <c r="N432" s="445" t="s">
        <v>14</v>
      </c>
    </row>
    <row r="433" spans="1:14" hidden="1" x14ac:dyDescent="0.3">
      <c r="A433" s="445" t="s">
        <v>373</v>
      </c>
      <c r="B433" s="445" t="s">
        <v>374</v>
      </c>
      <c r="C433" s="445" t="s">
        <v>323</v>
      </c>
      <c r="D433" s="445" t="s">
        <v>324</v>
      </c>
      <c r="E433" s="445" t="s">
        <v>885</v>
      </c>
      <c r="F433" s="445" t="s">
        <v>508</v>
      </c>
      <c r="G433" s="445" t="s">
        <v>69</v>
      </c>
      <c r="H433" s="445" t="s">
        <v>62</v>
      </c>
      <c r="I433" s="445" t="s">
        <v>410</v>
      </c>
      <c r="J433" s="445" t="s">
        <v>411</v>
      </c>
      <c r="K433" s="445" t="s">
        <v>1283</v>
      </c>
      <c r="L433" s="445" t="s">
        <v>14</v>
      </c>
      <c r="M433" s="445" t="s">
        <v>413</v>
      </c>
      <c r="N433" s="445" t="s">
        <v>14</v>
      </c>
    </row>
    <row r="434" spans="1:14" hidden="1" x14ac:dyDescent="0.3">
      <c r="A434" s="445" t="s">
        <v>321</v>
      </c>
      <c r="B434" s="445" t="s">
        <v>603</v>
      </c>
      <c r="C434" s="445" t="s">
        <v>323</v>
      </c>
      <c r="D434" s="445" t="s">
        <v>324</v>
      </c>
      <c r="E434" s="445" t="s">
        <v>885</v>
      </c>
      <c r="F434" s="445" t="s">
        <v>508</v>
      </c>
      <c r="G434" s="445" t="s">
        <v>69</v>
      </c>
      <c r="H434" s="445" t="s">
        <v>62</v>
      </c>
      <c r="I434" s="445" t="s">
        <v>604</v>
      </c>
      <c r="J434" s="445" t="s">
        <v>605</v>
      </c>
      <c r="K434" s="445" t="s">
        <v>1284</v>
      </c>
      <c r="L434" s="445" t="s">
        <v>14</v>
      </c>
      <c r="M434" s="445" t="s">
        <v>607</v>
      </c>
      <c r="N434" s="445" t="s">
        <v>14</v>
      </c>
    </row>
    <row r="435" spans="1:14" x14ac:dyDescent="0.3">
      <c r="A435" s="445" t="s">
        <v>352</v>
      </c>
      <c r="B435" s="445" t="s">
        <v>353</v>
      </c>
      <c r="C435" s="445" t="s">
        <v>323</v>
      </c>
      <c r="D435" s="445" t="s">
        <v>324</v>
      </c>
      <c r="E435" s="445" t="s">
        <v>885</v>
      </c>
      <c r="F435" s="445" t="s">
        <v>508</v>
      </c>
      <c r="G435" s="445" t="s">
        <v>69</v>
      </c>
      <c r="H435" s="445" t="s">
        <v>62</v>
      </c>
      <c r="I435" s="445" t="s">
        <v>172</v>
      </c>
      <c r="J435" s="445" t="s">
        <v>681</v>
      </c>
      <c r="K435" s="445" t="s">
        <v>1285</v>
      </c>
      <c r="L435" s="445" t="s">
        <v>14</v>
      </c>
      <c r="M435" s="445" t="s">
        <v>683</v>
      </c>
      <c r="N435" s="445" t="s">
        <v>14</v>
      </c>
    </row>
    <row r="436" spans="1:14" hidden="1" x14ac:dyDescent="0.3">
      <c r="A436" s="445" t="s">
        <v>399</v>
      </c>
      <c r="B436" s="445" t="s">
        <v>400</v>
      </c>
      <c r="C436" s="445" t="s">
        <v>323</v>
      </c>
      <c r="D436" s="445" t="s">
        <v>324</v>
      </c>
      <c r="E436" s="445" t="s">
        <v>885</v>
      </c>
      <c r="F436" s="445" t="s">
        <v>508</v>
      </c>
      <c r="G436" s="445" t="s">
        <v>69</v>
      </c>
      <c r="H436" s="445" t="s">
        <v>62</v>
      </c>
      <c r="I436" s="445" t="s">
        <v>445</v>
      </c>
      <c r="J436" s="445" t="s">
        <v>446</v>
      </c>
      <c r="K436" s="445" t="s">
        <v>1286</v>
      </c>
      <c r="L436" s="445" t="s">
        <v>14</v>
      </c>
      <c r="M436" s="445" t="s">
        <v>1287</v>
      </c>
      <c r="N436" s="445" t="s">
        <v>14</v>
      </c>
    </row>
    <row r="437" spans="1:14" hidden="1" x14ac:dyDescent="0.3">
      <c r="A437" s="445" t="s">
        <v>357</v>
      </c>
      <c r="B437" s="445" t="s">
        <v>838</v>
      </c>
      <c r="C437" s="445" t="s">
        <v>323</v>
      </c>
      <c r="D437" s="445" t="s">
        <v>324</v>
      </c>
      <c r="E437" s="445" t="s">
        <v>885</v>
      </c>
      <c r="F437" s="445" t="s">
        <v>508</v>
      </c>
      <c r="G437" s="445" t="s">
        <v>69</v>
      </c>
      <c r="H437" s="445" t="s">
        <v>62</v>
      </c>
      <c r="I437" s="445" t="s">
        <v>1288</v>
      </c>
      <c r="J437" s="445" t="s">
        <v>840</v>
      </c>
      <c r="K437" s="445" t="s">
        <v>1289</v>
      </c>
      <c r="L437" s="445" t="s">
        <v>14</v>
      </c>
      <c r="M437" s="445" t="s">
        <v>1290</v>
      </c>
      <c r="N437" s="445" t="s">
        <v>843</v>
      </c>
    </row>
    <row r="438" spans="1:14" hidden="1" x14ac:dyDescent="0.3">
      <c r="A438" s="445" t="s">
        <v>433</v>
      </c>
      <c r="B438" s="445" t="s">
        <v>552</v>
      </c>
      <c r="C438" s="445" t="s">
        <v>323</v>
      </c>
      <c r="D438" s="445" t="s">
        <v>324</v>
      </c>
      <c r="E438" s="445" t="s">
        <v>885</v>
      </c>
      <c r="F438" s="445" t="s">
        <v>508</v>
      </c>
      <c r="G438" s="445" t="s">
        <v>69</v>
      </c>
      <c r="H438" s="445" t="s">
        <v>62</v>
      </c>
      <c r="I438" s="445" t="s">
        <v>834</v>
      </c>
      <c r="J438" s="445" t="s">
        <v>554</v>
      </c>
      <c r="K438" s="445" t="s">
        <v>1291</v>
      </c>
      <c r="L438" s="445" t="s">
        <v>14</v>
      </c>
      <c r="M438" s="445" t="s">
        <v>836</v>
      </c>
      <c r="N438" s="445" t="s">
        <v>14</v>
      </c>
    </row>
    <row r="439" spans="1:14" x14ac:dyDescent="0.3">
      <c r="A439" s="445" t="s">
        <v>352</v>
      </c>
      <c r="B439" s="445" t="s">
        <v>414</v>
      </c>
      <c r="C439" s="445" t="s">
        <v>323</v>
      </c>
      <c r="D439" s="445" t="s">
        <v>324</v>
      </c>
      <c r="E439" s="445" t="s">
        <v>885</v>
      </c>
      <c r="F439" s="445" t="s">
        <v>508</v>
      </c>
      <c r="G439" s="445" t="s">
        <v>69</v>
      </c>
      <c r="H439" s="445" t="s">
        <v>62</v>
      </c>
      <c r="I439" s="445" t="s">
        <v>260</v>
      </c>
      <c r="J439" s="445" t="s">
        <v>415</v>
      </c>
      <c r="K439" s="445" t="s">
        <v>1292</v>
      </c>
      <c r="L439" s="445" t="s">
        <v>14</v>
      </c>
      <c r="M439" s="445" t="s">
        <v>1293</v>
      </c>
      <c r="N439" s="445" t="s">
        <v>14</v>
      </c>
    </row>
    <row r="440" spans="1:14" hidden="1" x14ac:dyDescent="0.3">
      <c r="A440" s="445" t="s">
        <v>385</v>
      </c>
      <c r="B440" s="445" t="s">
        <v>689</v>
      </c>
      <c r="C440" s="445" t="s">
        <v>323</v>
      </c>
      <c r="D440" s="445" t="s">
        <v>324</v>
      </c>
      <c r="E440" s="445" t="s">
        <v>885</v>
      </c>
      <c r="F440" s="445" t="s">
        <v>508</v>
      </c>
      <c r="G440" s="445" t="s">
        <v>69</v>
      </c>
      <c r="H440" s="445" t="s">
        <v>62</v>
      </c>
      <c r="I440" s="445" t="s">
        <v>690</v>
      </c>
      <c r="J440" s="445" t="s">
        <v>691</v>
      </c>
      <c r="K440" s="445" t="s">
        <v>1294</v>
      </c>
      <c r="L440" s="445" t="s">
        <v>14</v>
      </c>
      <c r="M440" s="445" t="s">
        <v>693</v>
      </c>
      <c r="N440" s="445" t="s">
        <v>14</v>
      </c>
    </row>
    <row r="441" spans="1:14" hidden="1" x14ac:dyDescent="0.3">
      <c r="A441" s="445" t="s">
        <v>433</v>
      </c>
      <c r="B441" s="445" t="s">
        <v>552</v>
      </c>
      <c r="C441" s="445" t="s">
        <v>323</v>
      </c>
      <c r="D441" s="445" t="s">
        <v>324</v>
      </c>
      <c r="E441" s="445" t="s">
        <v>885</v>
      </c>
      <c r="F441" s="445" t="s">
        <v>508</v>
      </c>
      <c r="G441" s="445" t="s">
        <v>69</v>
      </c>
      <c r="H441" s="445" t="s">
        <v>62</v>
      </c>
      <c r="I441" s="445" t="s">
        <v>844</v>
      </c>
      <c r="J441" s="445" t="s">
        <v>845</v>
      </c>
      <c r="K441" s="445" t="s">
        <v>1295</v>
      </c>
      <c r="L441" s="445" t="s">
        <v>14</v>
      </c>
      <c r="M441" s="445" t="s">
        <v>847</v>
      </c>
      <c r="N441" s="445" t="s">
        <v>14</v>
      </c>
    </row>
    <row r="442" spans="1:14" hidden="1" x14ac:dyDescent="0.3">
      <c r="A442" s="445" t="s">
        <v>433</v>
      </c>
      <c r="B442" s="445" t="s">
        <v>552</v>
      </c>
      <c r="C442" s="445" t="s">
        <v>323</v>
      </c>
      <c r="D442" s="445" t="s">
        <v>324</v>
      </c>
      <c r="E442" s="445" t="s">
        <v>885</v>
      </c>
      <c r="F442" s="445" t="s">
        <v>508</v>
      </c>
      <c r="G442" s="445" t="s">
        <v>69</v>
      </c>
      <c r="H442" s="445" t="s">
        <v>62</v>
      </c>
      <c r="I442" s="445" t="s">
        <v>1046</v>
      </c>
      <c r="J442" s="445" t="s">
        <v>554</v>
      </c>
      <c r="K442" s="445" t="s">
        <v>1296</v>
      </c>
      <c r="L442" s="445" t="s">
        <v>14</v>
      </c>
      <c r="M442" s="445" t="s">
        <v>1048</v>
      </c>
      <c r="N442" s="445" t="s">
        <v>14</v>
      </c>
    </row>
    <row r="443" spans="1:14" hidden="1" x14ac:dyDescent="0.3">
      <c r="A443" s="445" t="s">
        <v>433</v>
      </c>
      <c r="B443" s="445" t="s">
        <v>552</v>
      </c>
      <c r="C443" s="445" t="s">
        <v>323</v>
      </c>
      <c r="D443" s="445" t="s">
        <v>324</v>
      </c>
      <c r="E443" s="445" t="s">
        <v>885</v>
      </c>
      <c r="F443" s="445" t="s">
        <v>508</v>
      </c>
      <c r="G443" s="445" t="s">
        <v>69</v>
      </c>
      <c r="H443" s="445" t="s">
        <v>62</v>
      </c>
      <c r="I443" s="445" t="s">
        <v>1046</v>
      </c>
      <c r="J443" s="445" t="s">
        <v>554</v>
      </c>
      <c r="K443" s="445" t="s">
        <v>1297</v>
      </c>
      <c r="L443" s="445" t="s">
        <v>14</v>
      </c>
      <c r="M443" s="445" t="s">
        <v>1048</v>
      </c>
      <c r="N443" s="445" t="s">
        <v>14</v>
      </c>
    </row>
    <row r="444" spans="1:14" hidden="1" x14ac:dyDescent="0.3">
      <c r="A444" s="445" t="s">
        <v>433</v>
      </c>
      <c r="B444" s="445" t="s">
        <v>552</v>
      </c>
      <c r="C444" s="445" t="s">
        <v>323</v>
      </c>
      <c r="D444" s="445" t="s">
        <v>324</v>
      </c>
      <c r="E444" s="445" t="s">
        <v>885</v>
      </c>
      <c r="F444" s="445" t="s">
        <v>508</v>
      </c>
      <c r="G444" s="445" t="s">
        <v>69</v>
      </c>
      <c r="H444" s="445" t="s">
        <v>62</v>
      </c>
      <c r="I444" s="445" t="s">
        <v>1046</v>
      </c>
      <c r="J444" s="445" t="s">
        <v>554</v>
      </c>
      <c r="K444" s="445" t="s">
        <v>1298</v>
      </c>
      <c r="L444" s="445" t="s">
        <v>14</v>
      </c>
      <c r="M444" s="445" t="s">
        <v>1048</v>
      </c>
      <c r="N444" s="445" t="s">
        <v>14</v>
      </c>
    </row>
    <row r="445" spans="1:14" hidden="1" x14ac:dyDescent="0.3">
      <c r="A445" s="445" t="s">
        <v>433</v>
      </c>
      <c r="B445" s="445" t="s">
        <v>552</v>
      </c>
      <c r="C445" s="445" t="s">
        <v>323</v>
      </c>
      <c r="D445" s="445" t="s">
        <v>324</v>
      </c>
      <c r="E445" s="445" t="s">
        <v>885</v>
      </c>
      <c r="F445" s="445" t="s">
        <v>508</v>
      </c>
      <c r="G445" s="445" t="s">
        <v>69</v>
      </c>
      <c r="H445" s="445" t="s">
        <v>62</v>
      </c>
      <c r="I445" s="445" t="s">
        <v>553</v>
      </c>
      <c r="J445" s="445" t="s">
        <v>554</v>
      </c>
      <c r="K445" s="445" t="s">
        <v>1299</v>
      </c>
      <c r="L445" s="445" t="s">
        <v>14</v>
      </c>
      <c r="M445" s="445" t="s">
        <v>556</v>
      </c>
      <c r="N445" s="445" t="s">
        <v>14</v>
      </c>
    </row>
    <row r="446" spans="1:14" hidden="1" x14ac:dyDescent="0.3">
      <c r="A446" s="445" t="s">
        <v>399</v>
      </c>
      <c r="B446" s="445" t="s">
        <v>440</v>
      </c>
      <c r="C446" s="445" t="s">
        <v>323</v>
      </c>
      <c r="D446" s="445" t="s">
        <v>324</v>
      </c>
      <c r="E446" s="445" t="s">
        <v>885</v>
      </c>
      <c r="F446" s="445" t="s">
        <v>508</v>
      </c>
      <c r="G446" s="445" t="s">
        <v>69</v>
      </c>
      <c r="H446" s="445" t="s">
        <v>62</v>
      </c>
      <c r="I446" s="445" t="s">
        <v>1300</v>
      </c>
      <c r="J446" s="445" t="s">
        <v>1301</v>
      </c>
      <c r="K446" s="445" t="s">
        <v>1302</v>
      </c>
      <c r="L446" s="445" t="s">
        <v>14</v>
      </c>
      <c r="M446" s="445" t="s">
        <v>1303</v>
      </c>
      <c r="N446" s="445" t="s">
        <v>14</v>
      </c>
    </row>
    <row r="447" spans="1:14" hidden="1" x14ac:dyDescent="0.3">
      <c r="A447" s="445" t="s">
        <v>373</v>
      </c>
      <c r="B447" s="445" t="s">
        <v>1061</v>
      </c>
      <c r="C447" s="445" t="s">
        <v>323</v>
      </c>
      <c r="D447" s="445" t="s">
        <v>324</v>
      </c>
      <c r="E447" s="445" t="s">
        <v>885</v>
      </c>
      <c r="F447" s="445" t="s">
        <v>508</v>
      </c>
      <c r="G447" s="445" t="s">
        <v>69</v>
      </c>
      <c r="H447" s="445" t="s">
        <v>62</v>
      </c>
      <c r="I447" s="445" t="s">
        <v>1062</v>
      </c>
      <c r="J447" s="445" t="s">
        <v>1063</v>
      </c>
      <c r="K447" s="445" t="s">
        <v>1304</v>
      </c>
      <c r="L447" s="445" t="s">
        <v>14</v>
      </c>
      <c r="M447" s="445" t="s">
        <v>1305</v>
      </c>
      <c r="N447" s="445" t="s">
        <v>14</v>
      </c>
    </row>
    <row r="448" spans="1:14" hidden="1" x14ac:dyDescent="0.3">
      <c r="A448" s="445" t="s">
        <v>373</v>
      </c>
      <c r="B448" s="445" t="s">
        <v>1061</v>
      </c>
      <c r="C448" s="445" t="s">
        <v>323</v>
      </c>
      <c r="D448" s="445" t="s">
        <v>324</v>
      </c>
      <c r="E448" s="445" t="s">
        <v>885</v>
      </c>
      <c r="F448" s="445" t="s">
        <v>508</v>
      </c>
      <c r="G448" s="445" t="s">
        <v>69</v>
      </c>
      <c r="H448" s="445" t="s">
        <v>62</v>
      </c>
      <c r="I448" s="445" t="s">
        <v>1062</v>
      </c>
      <c r="J448" s="445" t="s">
        <v>1063</v>
      </c>
      <c r="K448" s="445" t="s">
        <v>1306</v>
      </c>
      <c r="L448" s="445" t="s">
        <v>14</v>
      </c>
      <c r="M448" s="445" t="s">
        <v>1305</v>
      </c>
      <c r="N448" s="445" t="s">
        <v>14</v>
      </c>
    </row>
    <row r="449" spans="1:14" hidden="1" x14ac:dyDescent="0.3">
      <c r="A449" s="445" t="s">
        <v>373</v>
      </c>
      <c r="B449" s="445" t="s">
        <v>1061</v>
      </c>
      <c r="C449" s="445" t="s">
        <v>323</v>
      </c>
      <c r="D449" s="445" t="s">
        <v>324</v>
      </c>
      <c r="E449" s="445" t="s">
        <v>885</v>
      </c>
      <c r="F449" s="445" t="s">
        <v>508</v>
      </c>
      <c r="G449" s="445" t="s">
        <v>69</v>
      </c>
      <c r="H449" s="445" t="s">
        <v>62</v>
      </c>
      <c r="I449" s="445" t="s">
        <v>1062</v>
      </c>
      <c r="J449" s="445" t="s">
        <v>1063</v>
      </c>
      <c r="K449" s="445" t="s">
        <v>1307</v>
      </c>
      <c r="L449" s="445" t="s">
        <v>14</v>
      </c>
      <c r="M449" s="445" t="s">
        <v>1305</v>
      </c>
      <c r="N449" s="445" t="s">
        <v>14</v>
      </c>
    </row>
    <row r="450" spans="1:14" hidden="1" x14ac:dyDescent="0.3">
      <c r="A450" s="445" t="s">
        <v>426</v>
      </c>
      <c r="B450" s="445" t="s">
        <v>427</v>
      </c>
      <c r="C450" s="445" t="s">
        <v>323</v>
      </c>
      <c r="D450" s="445" t="s">
        <v>324</v>
      </c>
      <c r="E450" s="445" t="s">
        <v>885</v>
      </c>
      <c r="F450" s="445" t="s">
        <v>508</v>
      </c>
      <c r="G450" s="445" t="s">
        <v>69</v>
      </c>
      <c r="H450" s="445" t="s">
        <v>62</v>
      </c>
      <c r="I450" s="445" t="s">
        <v>635</v>
      </c>
      <c r="J450" s="445" t="s">
        <v>636</v>
      </c>
      <c r="K450" s="445" t="s">
        <v>1308</v>
      </c>
      <c r="L450" s="445" t="s">
        <v>14</v>
      </c>
      <c r="M450" s="445" t="s">
        <v>638</v>
      </c>
      <c r="N450" s="445" t="s">
        <v>14</v>
      </c>
    </row>
    <row r="451" spans="1:14" hidden="1" x14ac:dyDescent="0.3">
      <c r="A451" s="445" t="s">
        <v>385</v>
      </c>
      <c r="B451" s="445" t="s">
        <v>689</v>
      </c>
      <c r="C451" s="445" t="s">
        <v>323</v>
      </c>
      <c r="D451" s="445" t="s">
        <v>324</v>
      </c>
      <c r="E451" s="445" t="s">
        <v>885</v>
      </c>
      <c r="F451" s="445" t="s">
        <v>508</v>
      </c>
      <c r="G451" s="445" t="s">
        <v>69</v>
      </c>
      <c r="H451" s="445" t="s">
        <v>62</v>
      </c>
      <c r="I451" s="445" t="s">
        <v>701</v>
      </c>
      <c r="J451" s="445" t="s">
        <v>691</v>
      </c>
      <c r="K451" s="445" t="s">
        <v>1309</v>
      </c>
      <c r="L451" s="445" t="s">
        <v>14</v>
      </c>
      <c r="M451" s="445" t="s">
        <v>703</v>
      </c>
      <c r="N451" s="445" t="s">
        <v>14</v>
      </c>
    </row>
    <row r="452" spans="1:14" hidden="1" x14ac:dyDescent="0.3">
      <c r="A452" s="445" t="s">
        <v>385</v>
      </c>
      <c r="B452" s="445" t="s">
        <v>689</v>
      </c>
      <c r="C452" s="445" t="s">
        <v>323</v>
      </c>
      <c r="D452" s="445" t="s">
        <v>324</v>
      </c>
      <c r="E452" s="445" t="s">
        <v>885</v>
      </c>
      <c r="F452" s="445" t="s">
        <v>508</v>
      </c>
      <c r="G452" s="445" t="s">
        <v>69</v>
      </c>
      <c r="H452" s="445" t="s">
        <v>62</v>
      </c>
      <c r="I452" s="445" t="s">
        <v>701</v>
      </c>
      <c r="J452" s="445" t="s">
        <v>691</v>
      </c>
      <c r="K452" s="445" t="s">
        <v>1310</v>
      </c>
      <c r="L452" s="445" t="s">
        <v>14</v>
      </c>
      <c r="M452" s="445" t="s">
        <v>703</v>
      </c>
      <c r="N452" s="445" t="s">
        <v>14</v>
      </c>
    </row>
    <row r="453" spans="1:14" hidden="1" x14ac:dyDescent="0.3">
      <c r="A453" s="445" t="s">
        <v>385</v>
      </c>
      <c r="B453" s="445" t="s">
        <v>689</v>
      </c>
      <c r="C453" s="445" t="s">
        <v>323</v>
      </c>
      <c r="D453" s="445" t="s">
        <v>324</v>
      </c>
      <c r="E453" s="445" t="s">
        <v>885</v>
      </c>
      <c r="F453" s="445" t="s">
        <v>508</v>
      </c>
      <c r="G453" s="445" t="s">
        <v>69</v>
      </c>
      <c r="H453" s="445" t="s">
        <v>62</v>
      </c>
      <c r="I453" s="445" t="s">
        <v>701</v>
      </c>
      <c r="J453" s="445" t="s">
        <v>691</v>
      </c>
      <c r="K453" s="445" t="s">
        <v>1311</v>
      </c>
      <c r="L453" s="445" t="s">
        <v>14</v>
      </c>
      <c r="M453" s="445" t="s">
        <v>703</v>
      </c>
      <c r="N453" s="445" t="s">
        <v>14</v>
      </c>
    </row>
    <row r="454" spans="1:14" hidden="1" x14ac:dyDescent="0.3">
      <c r="A454" s="445" t="s">
        <v>385</v>
      </c>
      <c r="B454" s="445" t="s">
        <v>689</v>
      </c>
      <c r="C454" s="445" t="s">
        <v>323</v>
      </c>
      <c r="D454" s="445" t="s">
        <v>324</v>
      </c>
      <c r="E454" s="445" t="s">
        <v>885</v>
      </c>
      <c r="F454" s="445" t="s">
        <v>508</v>
      </c>
      <c r="G454" s="445" t="s">
        <v>69</v>
      </c>
      <c r="H454" s="445" t="s">
        <v>62</v>
      </c>
      <c r="I454" s="445" t="s">
        <v>701</v>
      </c>
      <c r="J454" s="445" t="s">
        <v>691</v>
      </c>
      <c r="K454" s="445" t="s">
        <v>1312</v>
      </c>
      <c r="L454" s="445" t="s">
        <v>14</v>
      </c>
      <c r="M454" s="445" t="s">
        <v>703</v>
      </c>
      <c r="N454" s="445" t="s">
        <v>14</v>
      </c>
    </row>
    <row r="455" spans="1:14" hidden="1" x14ac:dyDescent="0.3">
      <c r="A455" s="445" t="s">
        <v>385</v>
      </c>
      <c r="B455" s="445" t="s">
        <v>689</v>
      </c>
      <c r="C455" s="445" t="s">
        <v>323</v>
      </c>
      <c r="D455" s="445" t="s">
        <v>324</v>
      </c>
      <c r="E455" s="445" t="s">
        <v>885</v>
      </c>
      <c r="F455" s="445" t="s">
        <v>508</v>
      </c>
      <c r="G455" s="445" t="s">
        <v>69</v>
      </c>
      <c r="H455" s="445" t="s">
        <v>62</v>
      </c>
      <c r="I455" s="445" t="s">
        <v>701</v>
      </c>
      <c r="J455" s="445" t="s">
        <v>691</v>
      </c>
      <c r="K455" s="445" t="s">
        <v>1313</v>
      </c>
      <c r="L455" s="445" t="s">
        <v>14</v>
      </c>
      <c r="M455" s="445" t="s">
        <v>703</v>
      </c>
      <c r="N455" s="445" t="s">
        <v>14</v>
      </c>
    </row>
    <row r="456" spans="1:14" hidden="1" x14ac:dyDescent="0.3">
      <c r="A456" s="445" t="s">
        <v>385</v>
      </c>
      <c r="B456" s="445" t="s">
        <v>689</v>
      </c>
      <c r="C456" s="445" t="s">
        <v>323</v>
      </c>
      <c r="D456" s="445" t="s">
        <v>324</v>
      </c>
      <c r="E456" s="445" t="s">
        <v>885</v>
      </c>
      <c r="F456" s="445" t="s">
        <v>508</v>
      </c>
      <c r="G456" s="445" t="s">
        <v>69</v>
      </c>
      <c r="H456" s="445" t="s">
        <v>62</v>
      </c>
      <c r="I456" s="445" t="s">
        <v>701</v>
      </c>
      <c r="J456" s="445" t="s">
        <v>691</v>
      </c>
      <c r="K456" s="445" t="s">
        <v>1314</v>
      </c>
      <c r="L456" s="445" t="s">
        <v>14</v>
      </c>
      <c r="M456" s="445" t="s">
        <v>703</v>
      </c>
      <c r="N456" s="445" t="s">
        <v>14</v>
      </c>
    </row>
    <row r="457" spans="1:14" hidden="1" x14ac:dyDescent="0.3">
      <c r="A457" s="445" t="s">
        <v>385</v>
      </c>
      <c r="B457" s="445" t="s">
        <v>689</v>
      </c>
      <c r="C457" s="445" t="s">
        <v>323</v>
      </c>
      <c r="D457" s="445" t="s">
        <v>324</v>
      </c>
      <c r="E457" s="445" t="s">
        <v>885</v>
      </c>
      <c r="F457" s="445" t="s">
        <v>508</v>
      </c>
      <c r="G457" s="445" t="s">
        <v>69</v>
      </c>
      <c r="H457" s="445" t="s">
        <v>62</v>
      </c>
      <c r="I457" s="445" t="s">
        <v>701</v>
      </c>
      <c r="J457" s="445" t="s">
        <v>691</v>
      </c>
      <c r="K457" s="445" t="s">
        <v>1315</v>
      </c>
      <c r="L457" s="445" t="s">
        <v>14</v>
      </c>
      <c r="M457" s="445" t="s">
        <v>703</v>
      </c>
      <c r="N457" s="445" t="s">
        <v>14</v>
      </c>
    </row>
    <row r="458" spans="1:14" x14ac:dyDescent="0.3">
      <c r="A458" s="445" t="s">
        <v>352</v>
      </c>
      <c r="B458" s="445" t="s">
        <v>414</v>
      </c>
      <c r="C458" s="445" t="s">
        <v>323</v>
      </c>
      <c r="D458" s="445" t="s">
        <v>324</v>
      </c>
      <c r="E458" s="445" t="s">
        <v>885</v>
      </c>
      <c r="F458" s="445" t="s">
        <v>508</v>
      </c>
      <c r="G458" s="445" t="s">
        <v>69</v>
      </c>
      <c r="H458" s="445" t="s">
        <v>62</v>
      </c>
      <c r="I458" s="445" t="s">
        <v>132</v>
      </c>
      <c r="J458" s="445" t="s">
        <v>415</v>
      </c>
      <c r="K458" s="445" t="s">
        <v>1316</v>
      </c>
      <c r="L458" s="445" t="s">
        <v>14</v>
      </c>
      <c r="M458" s="445" t="s">
        <v>452</v>
      </c>
      <c r="N458" s="445" t="s">
        <v>14</v>
      </c>
    </row>
    <row r="459" spans="1:14" x14ac:dyDescent="0.3">
      <c r="A459" s="445" t="s">
        <v>352</v>
      </c>
      <c r="B459" s="445" t="s">
        <v>414</v>
      </c>
      <c r="C459" s="445" t="s">
        <v>323</v>
      </c>
      <c r="D459" s="445" t="s">
        <v>324</v>
      </c>
      <c r="E459" s="445" t="s">
        <v>885</v>
      </c>
      <c r="F459" s="445" t="s">
        <v>508</v>
      </c>
      <c r="G459" s="445" t="s">
        <v>69</v>
      </c>
      <c r="H459" s="445" t="s">
        <v>62</v>
      </c>
      <c r="I459" s="445" t="s">
        <v>132</v>
      </c>
      <c r="J459" s="445" t="s">
        <v>415</v>
      </c>
      <c r="K459" s="445" t="s">
        <v>1317</v>
      </c>
      <c r="L459" s="445" t="s">
        <v>14</v>
      </c>
      <c r="M459" s="445" t="s">
        <v>452</v>
      </c>
      <c r="N459" s="445" t="s">
        <v>14</v>
      </c>
    </row>
    <row r="460" spans="1:14" x14ac:dyDescent="0.3">
      <c r="A460" s="445" t="s">
        <v>352</v>
      </c>
      <c r="B460" s="445" t="s">
        <v>414</v>
      </c>
      <c r="C460" s="445" t="s">
        <v>323</v>
      </c>
      <c r="D460" s="445" t="s">
        <v>324</v>
      </c>
      <c r="E460" s="445" t="s">
        <v>885</v>
      </c>
      <c r="F460" s="445" t="s">
        <v>508</v>
      </c>
      <c r="G460" s="445" t="s">
        <v>69</v>
      </c>
      <c r="H460" s="445" t="s">
        <v>62</v>
      </c>
      <c r="I460" s="445" t="s">
        <v>132</v>
      </c>
      <c r="J460" s="445" t="s">
        <v>415</v>
      </c>
      <c r="K460" s="445" t="s">
        <v>1318</v>
      </c>
      <c r="L460" s="445" t="s">
        <v>14</v>
      </c>
      <c r="M460" s="445" t="s">
        <v>452</v>
      </c>
      <c r="N460" s="445" t="s">
        <v>14</v>
      </c>
    </row>
    <row r="461" spans="1:14" x14ac:dyDescent="0.3">
      <c r="A461" s="445" t="s">
        <v>352</v>
      </c>
      <c r="B461" s="445" t="s">
        <v>414</v>
      </c>
      <c r="C461" s="445" t="s">
        <v>323</v>
      </c>
      <c r="D461" s="445" t="s">
        <v>324</v>
      </c>
      <c r="E461" s="445" t="s">
        <v>885</v>
      </c>
      <c r="F461" s="445" t="s">
        <v>508</v>
      </c>
      <c r="G461" s="445" t="s">
        <v>69</v>
      </c>
      <c r="H461" s="445" t="s">
        <v>62</v>
      </c>
      <c r="I461" s="445" t="s">
        <v>132</v>
      </c>
      <c r="J461" s="445" t="s">
        <v>415</v>
      </c>
      <c r="K461" s="445" t="s">
        <v>1319</v>
      </c>
      <c r="L461" s="445" t="s">
        <v>14</v>
      </c>
      <c r="M461" s="445" t="s">
        <v>452</v>
      </c>
      <c r="N461" s="445" t="s">
        <v>14</v>
      </c>
    </row>
    <row r="462" spans="1:14" x14ac:dyDescent="0.3">
      <c r="A462" s="445" t="s">
        <v>352</v>
      </c>
      <c r="B462" s="445" t="s">
        <v>414</v>
      </c>
      <c r="C462" s="445" t="s">
        <v>323</v>
      </c>
      <c r="D462" s="445" t="s">
        <v>324</v>
      </c>
      <c r="E462" s="445" t="s">
        <v>885</v>
      </c>
      <c r="F462" s="445" t="s">
        <v>508</v>
      </c>
      <c r="G462" s="445" t="s">
        <v>69</v>
      </c>
      <c r="H462" s="445" t="s">
        <v>62</v>
      </c>
      <c r="I462" s="445" t="s">
        <v>132</v>
      </c>
      <c r="J462" s="445" t="s">
        <v>415</v>
      </c>
      <c r="K462" s="445" t="s">
        <v>1320</v>
      </c>
      <c r="L462" s="445" t="s">
        <v>14</v>
      </c>
      <c r="M462" s="445" t="s">
        <v>452</v>
      </c>
      <c r="N462" s="445" t="s">
        <v>14</v>
      </c>
    </row>
    <row r="463" spans="1:14" x14ac:dyDescent="0.3">
      <c r="A463" s="445" t="s">
        <v>352</v>
      </c>
      <c r="B463" s="445" t="s">
        <v>414</v>
      </c>
      <c r="C463" s="445" t="s">
        <v>323</v>
      </c>
      <c r="D463" s="445" t="s">
        <v>324</v>
      </c>
      <c r="E463" s="445" t="s">
        <v>885</v>
      </c>
      <c r="F463" s="445" t="s">
        <v>508</v>
      </c>
      <c r="G463" s="445" t="s">
        <v>69</v>
      </c>
      <c r="H463" s="445" t="s">
        <v>62</v>
      </c>
      <c r="I463" s="445" t="s">
        <v>132</v>
      </c>
      <c r="J463" s="445" t="s">
        <v>415</v>
      </c>
      <c r="K463" s="445" t="s">
        <v>1321</v>
      </c>
      <c r="L463" s="445" t="s">
        <v>14</v>
      </c>
      <c r="M463" s="445" t="s">
        <v>452</v>
      </c>
      <c r="N463" s="445" t="s">
        <v>14</v>
      </c>
    </row>
    <row r="464" spans="1:14" x14ac:dyDescent="0.3">
      <c r="A464" s="445" t="s">
        <v>352</v>
      </c>
      <c r="B464" s="445" t="s">
        <v>414</v>
      </c>
      <c r="C464" s="445" t="s">
        <v>323</v>
      </c>
      <c r="D464" s="445" t="s">
        <v>324</v>
      </c>
      <c r="E464" s="445" t="s">
        <v>885</v>
      </c>
      <c r="F464" s="445" t="s">
        <v>508</v>
      </c>
      <c r="G464" s="445" t="s">
        <v>69</v>
      </c>
      <c r="H464" s="445" t="s">
        <v>62</v>
      </c>
      <c r="I464" s="445" t="s">
        <v>132</v>
      </c>
      <c r="J464" s="445" t="s">
        <v>415</v>
      </c>
      <c r="K464" s="445" t="s">
        <v>1322</v>
      </c>
      <c r="L464" s="445" t="s">
        <v>14</v>
      </c>
      <c r="M464" s="445" t="s">
        <v>452</v>
      </c>
      <c r="N464" s="445" t="s">
        <v>14</v>
      </c>
    </row>
    <row r="465" spans="1:14" x14ac:dyDescent="0.3">
      <c r="A465" s="445" t="s">
        <v>352</v>
      </c>
      <c r="B465" s="445" t="s">
        <v>414</v>
      </c>
      <c r="C465" s="445" t="s">
        <v>323</v>
      </c>
      <c r="D465" s="445" t="s">
        <v>324</v>
      </c>
      <c r="E465" s="445" t="s">
        <v>885</v>
      </c>
      <c r="F465" s="445" t="s">
        <v>508</v>
      </c>
      <c r="G465" s="445" t="s">
        <v>69</v>
      </c>
      <c r="H465" s="445" t="s">
        <v>62</v>
      </c>
      <c r="I465" s="445" t="s">
        <v>135</v>
      </c>
      <c r="J465" s="445" t="s">
        <v>415</v>
      </c>
      <c r="K465" s="445" t="s">
        <v>1323</v>
      </c>
      <c r="L465" s="445" t="s">
        <v>14</v>
      </c>
      <c r="M465" s="445" t="s">
        <v>466</v>
      </c>
      <c r="N465" s="445" t="s">
        <v>14</v>
      </c>
    </row>
    <row r="466" spans="1:14" x14ac:dyDescent="0.3">
      <c r="A466" s="445" t="s">
        <v>352</v>
      </c>
      <c r="B466" s="445" t="s">
        <v>414</v>
      </c>
      <c r="C466" s="445" t="s">
        <v>323</v>
      </c>
      <c r="D466" s="445" t="s">
        <v>324</v>
      </c>
      <c r="E466" s="445" t="s">
        <v>885</v>
      </c>
      <c r="F466" s="445" t="s">
        <v>508</v>
      </c>
      <c r="G466" s="445" t="s">
        <v>69</v>
      </c>
      <c r="H466" s="445" t="s">
        <v>62</v>
      </c>
      <c r="I466" s="445" t="s">
        <v>135</v>
      </c>
      <c r="J466" s="445" t="s">
        <v>415</v>
      </c>
      <c r="K466" s="445" t="s">
        <v>1324</v>
      </c>
      <c r="L466" s="445" t="s">
        <v>14</v>
      </c>
      <c r="M466" s="445" t="s">
        <v>466</v>
      </c>
      <c r="N466" s="445" t="s">
        <v>14</v>
      </c>
    </row>
    <row r="467" spans="1:14" hidden="1" x14ac:dyDescent="0.3">
      <c r="A467" s="445" t="s">
        <v>453</v>
      </c>
      <c r="B467" s="445" t="s">
        <v>454</v>
      </c>
      <c r="C467" s="445" t="s">
        <v>323</v>
      </c>
      <c r="D467" s="445" t="s">
        <v>324</v>
      </c>
      <c r="E467" s="445" t="s">
        <v>885</v>
      </c>
      <c r="F467" s="445" t="s">
        <v>508</v>
      </c>
      <c r="G467" s="445" t="s">
        <v>69</v>
      </c>
      <c r="H467" s="445" t="s">
        <v>62</v>
      </c>
      <c r="I467" s="445" t="s">
        <v>455</v>
      </c>
      <c r="J467" s="445" t="s">
        <v>456</v>
      </c>
      <c r="K467" s="445" t="s">
        <v>1325</v>
      </c>
      <c r="L467" s="445" t="s">
        <v>14</v>
      </c>
      <c r="M467" s="445" t="s">
        <v>458</v>
      </c>
      <c r="N467" s="445" t="s">
        <v>14</v>
      </c>
    </row>
    <row r="468" spans="1:14" hidden="1" x14ac:dyDescent="0.3">
      <c r="A468" s="445" t="s">
        <v>453</v>
      </c>
      <c r="B468" s="445" t="s">
        <v>454</v>
      </c>
      <c r="C468" s="445" t="s">
        <v>323</v>
      </c>
      <c r="D468" s="445" t="s">
        <v>324</v>
      </c>
      <c r="E468" s="445" t="s">
        <v>885</v>
      </c>
      <c r="F468" s="445" t="s">
        <v>508</v>
      </c>
      <c r="G468" s="445" t="s">
        <v>69</v>
      </c>
      <c r="H468" s="445" t="s">
        <v>62</v>
      </c>
      <c r="I468" s="445" t="s">
        <v>455</v>
      </c>
      <c r="J468" s="445" t="s">
        <v>456</v>
      </c>
      <c r="K468" s="445" t="s">
        <v>1326</v>
      </c>
      <c r="L468" s="445" t="s">
        <v>14</v>
      </c>
      <c r="M468" s="445" t="s">
        <v>458</v>
      </c>
      <c r="N468" s="445" t="s">
        <v>14</v>
      </c>
    </row>
    <row r="469" spans="1:14" hidden="1" x14ac:dyDescent="0.3">
      <c r="A469" s="445" t="s">
        <v>330</v>
      </c>
      <c r="B469" s="445" t="s">
        <v>647</v>
      </c>
      <c r="C469" s="445" t="s">
        <v>323</v>
      </c>
      <c r="D469" s="445" t="s">
        <v>324</v>
      </c>
      <c r="E469" s="445" t="s">
        <v>885</v>
      </c>
      <c r="F469" s="445" t="s">
        <v>508</v>
      </c>
      <c r="G469" s="445" t="s">
        <v>69</v>
      </c>
      <c r="H469" s="445" t="s">
        <v>62</v>
      </c>
      <c r="I469" s="445" t="s">
        <v>1327</v>
      </c>
      <c r="J469" s="445" t="s">
        <v>1180</v>
      </c>
      <c r="K469" s="445" t="s">
        <v>1328</v>
      </c>
      <c r="L469" s="445" t="s">
        <v>14</v>
      </c>
      <c r="M469" s="445" t="s">
        <v>1329</v>
      </c>
      <c r="N469" s="445" t="s">
        <v>14</v>
      </c>
    </row>
    <row r="470" spans="1:14" hidden="1" x14ac:dyDescent="0.3">
      <c r="A470" s="445" t="s">
        <v>337</v>
      </c>
      <c r="B470" s="445" t="s">
        <v>1090</v>
      </c>
      <c r="C470" s="445" t="s">
        <v>323</v>
      </c>
      <c r="D470" s="445" t="s">
        <v>324</v>
      </c>
      <c r="E470" s="445" t="s">
        <v>885</v>
      </c>
      <c r="F470" s="445" t="s">
        <v>508</v>
      </c>
      <c r="G470" s="445" t="s">
        <v>69</v>
      </c>
      <c r="H470" s="445" t="s">
        <v>62</v>
      </c>
      <c r="I470" s="445" t="s">
        <v>1330</v>
      </c>
      <c r="J470" s="445" t="s">
        <v>1090</v>
      </c>
      <c r="K470" s="445" t="s">
        <v>1331</v>
      </c>
      <c r="L470" s="445" t="s">
        <v>14</v>
      </c>
      <c r="M470" s="445" t="s">
        <v>1332</v>
      </c>
      <c r="N470" s="445" t="s">
        <v>14</v>
      </c>
    </row>
    <row r="471" spans="1:14" hidden="1" x14ac:dyDescent="0.3">
      <c r="A471" s="445" t="s">
        <v>453</v>
      </c>
      <c r="B471" s="445" t="s">
        <v>454</v>
      </c>
      <c r="C471" s="445" t="s">
        <v>323</v>
      </c>
      <c r="D471" s="445" t="s">
        <v>324</v>
      </c>
      <c r="E471" s="445" t="s">
        <v>885</v>
      </c>
      <c r="F471" s="445" t="s">
        <v>508</v>
      </c>
      <c r="G471" s="445" t="s">
        <v>69</v>
      </c>
      <c r="H471" s="445" t="s">
        <v>62</v>
      </c>
      <c r="I471" s="445" t="s">
        <v>467</v>
      </c>
      <c r="J471" s="445" t="s">
        <v>456</v>
      </c>
      <c r="K471" s="445" t="s">
        <v>1333</v>
      </c>
      <c r="L471" s="445" t="s">
        <v>14</v>
      </c>
      <c r="M471" s="445" t="s">
        <v>469</v>
      </c>
      <c r="N471" s="445" t="s">
        <v>470</v>
      </c>
    </row>
    <row r="472" spans="1:14" hidden="1" x14ac:dyDescent="0.3">
      <c r="A472" s="445" t="s">
        <v>453</v>
      </c>
      <c r="B472" s="445" t="s">
        <v>454</v>
      </c>
      <c r="C472" s="445" t="s">
        <v>323</v>
      </c>
      <c r="D472" s="445" t="s">
        <v>324</v>
      </c>
      <c r="E472" s="445" t="s">
        <v>885</v>
      </c>
      <c r="F472" s="445" t="s">
        <v>508</v>
      </c>
      <c r="G472" s="445" t="s">
        <v>69</v>
      </c>
      <c r="H472" s="445" t="s">
        <v>62</v>
      </c>
      <c r="I472" s="445" t="s">
        <v>467</v>
      </c>
      <c r="J472" s="445" t="s">
        <v>456</v>
      </c>
      <c r="K472" s="445" t="s">
        <v>1334</v>
      </c>
      <c r="L472" s="445" t="s">
        <v>14</v>
      </c>
      <c r="M472" s="445" t="s">
        <v>469</v>
      </c>
      <c r="N472" s="445" t="s">
        <v>470</v>
      </c>
    </row>
    <row r="473" spans="1:14" hidden="1" x14ac:dyDescent="0.3">
      <c r="A473" s="445" t="s">
        <v>453</v>
      </c>
      <c r="B473" s="445" t="s">
        <v>454</v>
      </c>
      <c r="C473" s="445" t="s">
        <v>323</v>
      </c>
      <c r="D473" s="445" t="s">
        <v>324</v>
      </c>
      <c r="E473" s="445" t="s">
        <v>885</v>
      </c>
      <c r="F473" s="445" t="s">
        <v>508</v>
      </c>
      <c r="G473" s="445" t="s">
        <v>69</v>
      </c>
      <c r="H473" s="445" t="s">
        <v>62</v>
      </c>
      <c r="I473" s="445" t="s">
        <v>467</v>
      </c>
      <c r="J473" s="445" t="s">
        <v>456</v>
      </c>
      <c r="K473" s="445" t="s">
        <v>1335</v>
      </c>
      <c r="L473" s="445" t="s">
        <v>14</v>
      </c>
      <c r="M473" s="445" t="s">
        <v>469</v>
      </c>
      <c r="N473" s="445" t="s">
        <v>470</v>
      </c>
    </row>
    <row r="474" spans="1:14" hidden="1" x14ac:dyDescent="0.3">
      <c r="A474" s="445" t="s">
        <v>453</v>
      </c>
      <c r="B474" s="445" t="s">
        <v>454</v>
      </c>
      <c r="C474" s="445" t="s">
        <v>323</v>
      </c>
      <c r="D474" s="445" t="s">
        <v>324</v>
      </c>
      <c r="E474" s="445" t="s">
        <v>885</v>
      </c>
      <c r="F474" s="445" t="s">
        <v>508</v>
      </c>
      <c r="G474" s="445" t="s">
        <v>69</v>
      </c>
      <c r="H474" s="445" t="s">
        <v>62</v>
      </c>
      <c r="I474" s="445" t="s">
        <v>467</v>
      </c>
      <c r="J474" s="445" t="s">
        <v>456</v>
      </c>
      <c r="K474" s="445" t="s">
        <v>1336</v>
      </c>
      <c r="L474" s="445" t="s">
        <v>14</v>
      </c>
      <c r="M474" s="445" t="s">
        <v>469</v>
      </c>
      <c r="N474" s="445" t="s">
        <v>470</v>
      </c>
    </row>
    <row r="475" spans="1:14" hidden="1" x14ac:dyDescent="0.3">
      <c r="A475" s="445" t="s">
        <v>337</v>
      </c>
      <c r="B475" s="445" t="s">
        <v>487</v>
      </c>
      <c r="C475" s="445" t="s">
        <v>323</v>
      </c>
      <c r="D475" s="445" t="s">
        <v>324</v>
      </c>
      <c r="E475" s="445" t="s">
        <v>885</v>
      </c>
      <c r="F475" s="445" t="s">
        <v>508</v>
      </c>
      <c r="G475" s="445" t="s">
        <v>69</v>
      </c>
      <c r="H475" s="445" t="s">
        <v>62</v>
      </c>
      <c r="I475" s="445" t="s">
        <v>488</v>
      </c>
      <c r="J475" s="445" t="s">
        <v>487</v>
      </c>
      <c r="K475" s="445" t="s">
        <v>1337</v>
      </c>
      <c r="L475" s="445" t="s">
        <v>14</v>
      </c>
      <c r="M475" s="445" t="s">
        <v>490</v>
      </c>
      <c r="N475" s="445" t="s">
        <v>14</v>
      </c>
    </row>
    <row r="476" spans="1:14" hidden="1" x14ac:dyDescent="0.3">
      <c r="A476" s="445" t="s">
        <v>321</v>
      </c>
      <c r="B476" s="445" t="s">
        <v>1338</v>
      </c>
      <c r="C476" s="445" t="s">
        <v>323</v>
      </c>
      <c r="D476" s="445" t="s">
        <v>324</v>
      </c>
      <c r="E476" s="445" t="s">
        <v>885</v>
      </c>
      <c r="F476" s="445" t="s">
        <v>508</v>
      </c>
      <c r="G476" s="445" t="s">
        <v>69</v>
      </c>
      <c r="H476" s="445" t="s">
        <v>62</v>
      </c>
      <c r="I476" s="445" t="s">
        <v>1339</v>
      </c>
      <c r="J476" s="445" t="s">
        <v>1340</v>
      </c>
      <c r="K476" s="445" t="s">
        <v>1341</v>
      </c>
      <c r="L476" s="445" t="s">
        <v>14</v>
      </c>
      <c r="M476" s="445" t="s">
        <v>1342</v>
      </c>
      <c r="N476" s="445" t="s">
        <v>14</v>
      </c>
    </row>
    <row r="477" spans="1:14" hidden="1" x14ac:dyDescent="0.3">
      <c r="A477" s="445" t="s">
        <v>373</v>
      </c>
      <c r="B477" s="445" t="s">
        <v>1061</v>
      </c>
      <c r="C477" s="445" t="s">
        <v>323</v>
      </c>
      <c r="D477" s="445" t="s">
        <v>324</v>
      </c>
      <c r="E477" s="445" t="s">
        <v>885</v>
      </c>
      <c r="F477" s="445" t="s">
        <v>508</v>
      </c>
      <c r="G477" s="445" t="s">
        <v>69</v>
      </c>
      <c r="H477" s="445" t="s">
        <v>62</v>
      </c>
      <c r="I477" s="445" t="s">
        <v>1062</v>
      </c>
      <c r="J477" s="445" t="s">
        <v>1063</v>
      </c>
      <c r="K477" s="445" t="s">
        <v>1343</v>
      </c>
      <c r="L477" s="445" t="s">
        <v>14</v>
      </c>
      <c r="M477" s="445" t="s">
        <v>1344</v>
      </c>
      <c r="N477" s="445" t="s">
        <v>14</v>
      </c>
    </row>
    <row r="478" spans="1:14" hidden="1" x14ac:dyDescent="0.3">
      <c r="A478" s="445" t="s">
        <v>491</v>
      </c>
      <c r="B478" s="445" t="s">
        <v>492</v>
      </c>
      <c r="C478" s="445" t="s">
        <v>323</v>
      </c>
      <c r="D478" s="445" t="s">
        <v>324</v>
      </c>
      <c r="E478" s="445" t="s">
        <v>885</v>
      </c>
      <c r="F478" s="445" t="s">
        <v>508</v>
      </c>
      <c r="G478" s="445" t="s">
        <v>69</v>
      </c>
      <c r="H478" s="445" t="s">
        <v>62</v>
      </c>
      <c r="I478" s="445" t="s">
        <v>493</v>
      </c>
      <c r="J478" s="445" t="s">
        <v>494</v>
      </c>
      <c r="K478" s="445" t="s">
        <v>1345</v>
      </c>
      <c r="L478" s="445" t="s">
        <v>14</v>
      </c>
      <c r="M478" s="445" t="s">
        <v>496</v>
      </c>
      <c r="N478" s="445" t="s">
        <v>14</v>
      </c>
    </row>
    <row r="479" spans="1:14" hidden="1" x14ac:dyDescent="0.3">
      <c r="A479" s="445" t="s">
        <v>491</v>
      </c>
      <c r="B479" s="445" t="s">
        <v>492</v>
      </c>
      <c r="C479" s="445" t="s">
        <v>323</v>
      </c>
      <c r="D479" s="445" t="s">
        <v>324</v>
      </c>
      <c r="E479" s="445" t="s">
        <v>885</v>
      </c>
      <c r="F479" s="445" t="s">
        <v>508</v>
      </c>
      <c r="G479" s="445" t="s">
        <v>69</v>
      </c>
      <c r="H479" s="445" t="s">
        <v>62</v>
      </c>
      <c r="I479" s="445" t="s">
        <v>1346</v>
      </c>
      <c r="J479" s="445" t="s">
        <v>494</v>
      </c>
      <c r="K479" s="445" t="s">
        <v>1347</v>
      </c>
      <c r="L479" s="445" t="s">
        <v>14</v>
      </c>
      <c r="M479" s="445" t="s">
        <v>1348</v>
      </c>
      <c r="N479" s="445" t="s">
        <v>1349</v>
      </c>
    </row>
    <row r="480" spans="1:14" hidden="1" x14ac:dyDescent="0.3">
      <c r="A480" s="445" t="s">
        <v>491</v>
      </c>
      <c r="B480" s="445" t="s">
        <v>492</v>
      </c>
      <c r="C480" s="445" t="s">
        <v>323</v>
      </c>
      <c r="D480" s="445" t="s">
        <v>324</v>
      </c>
      <c r="E480" s="445" t="s">
        <v>885</v>
      </c>
      <c r="F480" s="445" t="s">
        <v>508</v>
      </c>
      <c r="G480" s="445" t="s">
        <v>69</v>
      </c>
      <c r="H480" s="445" t="s">
        <v>62</v>
      </c>
      <c r="I480" s="445" t="s">
        <v>1346</v>
      </c>
      <c r="J480" s="445" t="s">
        <v>494</v>
      </c>
      <c r="K480" s="445" t="s">
        <v>1350</v>
      </c>
      <c r="L480" s="445" t="s">
        <v>14</v>
      </c>
      <c r="M480" s="445" t="s">
        <v>1348</v>
      </c>
      <c r="N480" s="445" t="s">
        <v>1349</v>
      </c>
    </row>
    <row r="481" spans="1:14" hidden="1" x14ac:dyDescent="0.3">
      <c r="A481" s="445" t="s">
        <v>373</v>
      </c>
      <c r="B481" s="445" t="s">
        <v>1061</v>
      </c>
      <c r="C481" s="445" t="s">
        <v>323</v>
      </c>
      <c r="D481" s="445" t="s">
        <v>324</v>
      </c>
      <c r="E481" s="445" t="s">
        <v>885</v>
      </c>
      <c r="F481" s="445" t="s">
        <v>508</v>
      </c>
      <c r="G481" s="445" t="s">
        <v>69</v>
      </c>
      <c r="H481" s="445" t="s">
        <v>62</v>
      </c>
      <c r="I481" s="445" t="s">
        <v>1062</v>
      </c>
      <c r="J481" s="445" t="s">
        <v>1063</v>
      </c>
      <c r="K481" s="445" t="s">
        <v>1351</v>
      </c>
      <c r="L481" s="445" t="s">
        <v>14</v>
      </c>
      <c r="M481" s="445" t="s">
        <v>1352</v>
      </c>
      <c r="N481" s="445" t="s">
        <v>14</v>
      </c>
    </row>
    <row r="482" spans="1:14" hidden="1" x14ac:dyDescent="0.3">
      <c r="A482" s="445" t="s">
        <v>373</v>
      </c>
      <c r="B482" s="445" t="s">
        <v>1061</v>
      </c>
      <c r="C482" s="445" t="s">
        <v>323</v>
      </c>
      <c r="D482" s="445" t="s">
        <v>324</v>
      </c>
      <c r="E482" s="445" t="s">
        <v>885</v>
      </c>
      <c r="F482" s="445" t="s">
        <v>508</v>
      </c>
      <c r="G482" s="445" t="s">
        <v>69</v>
      </c>
      <c r="H482" s="445" t="s">
        <v>62</v>
      </c>
      <c r="I482" s="445" t="s">
        <v>1062</v>
      </c>
      <c r="J482" s="445" t="s">
        <v>1063</v>
      </c>
      <c r="K482" s="445" t="s">
        <v>1353</v>
      </c>
      <c r="L482" s="445" t="s">
        <v>14</v>
      </c>
      <c r="M482" s="445" t="s">
        <v>1354</v>
      </c>
      <c r="N482" s="445" t="s">
        <v>14</v>
      </c>
    </row>
    <row r="483" spans="1:14" hidden="1" x14ac:dyDescent="0.3">
      <c r="A483" s="445" t="s">
        <v>399</v>
      </c>
      <c r="B483" s="445" t="s">
        <v>477</v>
      </c>
      <c r="C483" s="445" t="s">
        <v>323</v>
      </c>
      <c r="D483" s="445" t="s">
        <v>324</v>
      </c>
      <c r="E483" s="445" t="s">
        <v>885</v>
      </c>
      <c r="F483" s="445" t="s">
        <v>508</v>
      </c>
      <c r="G483" s="445" t="s">
        <v>69</v>
      </c>
      <c r="H483" s="445" t="s">
        <v>62</v>
      </c>
      <c r="I483" s="445" t="s">
        <v>478</v>
      </c>
      <c r="J483" s="445" t="s">
        <v>479</v>
      </c>
      <c r="K483" s="445" t="s">
        <v>1355</v>
      </c>
      <c r="L483" s="445" t="s">
        <v>14</v>
      </c>
      <c r="M483" s="445" t="s">
        <v>503</v>
      </c>
      <c r="N483" s="445" t="s">
        <v>14</v>
      </c>
    </row>
    <row r="484" spans="1:14" hidden="1" x14ac:dyDescent="0.3">
      <c r="A484" s="445" t="s">
        <v>399</v>
      </c>
      <c r="B484" s="445" t="s">
        <v>477</v>
      </c>
      <c r="C484" s="445" t="s">
        <v>323</v>
      </c>
      <c r="D484" s="445" t="s">
        <v>324</v>
      </c>
      <c r="E484" s="445" t="s">
        <v>885</v>
      </c>
      <c r="F484" s="445" t="s">
        <v>508</v>
      </c>
      <c r="G484" s="445" t="s">
        <v>69</v>
      </c>
      <c r="H484" s="445" t="s">
        <v>62</v>
      </c>
      <c r="I484" s="445" t="s">
        <v>478</v>
      </c>
      <c r="J484" s="445" t="s">
        <v>479</v>
      </c>
      <c r="K484" s="445" t="s">
        <v>1356</v>
      </c>
      <c r="L484" s="445" t="s">
        <v>14</v>
      </c>
      <c r="M484" s="445" t="s">
        <v>503</v>
      </c>
      <c r="N484" s="445" t="s">
        <v>14</v>
      </c>
    </row>
    <row r="485" spans="1:14" x14ac:dyDescent="0.3">
      <c r="A485" s="445" t="s">
        <v>352</v>
      </c>
      <c r="B485" s="445" t="s">
        <v>414</v>
      </c>
      <c r="C485" s="445" t="s">
        <v>323</v>
      </c>
      <c r="D485" s="445" t="s">
        <v>324</v>
      </c>
      <c r="E485" s="445" t="s">
        <v>885</v>
      </c>
      <c r="F485" s="445" t="s">
        <v>508</v>
      </c>
      <c r="G485" s="445" t="s">
        <v>69</v>
      </c>
      <c r="H485" s="445" t="s">
        <v>62</v>
      </c>
      <c r="I485" s="445" t="s">
        <v>123</v>
      </c>
      <c r="J485" s="445" t="s">
        <v>415</v>
      </c>
      <c r="K485" s="445" t="s">
        <v>1357</v>
      </c>
      <c r="L485" s="445" t="s">
        <v>14</v>
      </c>
      <c r="M485" s="445" t="s">
        <v>1358</v>
      </c>
      <c r="N485" s="445" t="s">
        <v>14</v>
      </c>
    </row>
    <row r="486" spans="1:14" hidden="1" x14ac:dyDescent="0.3">
      <c r="A486" s="445" t="s">
        <v>948</v>
      </c>
      <c r="B486" s="445" t="s">
        <v>1359</v>
      </c>
      <c r="C486" s="445" t="s">
        <v>323</v>
      </c>
      <c r="D486" s="445" t="s">
        <v>324</v>
      </c>
      <c r="E486" s="445" t="s">
        <v>1360</v>
      </c>
      <c r="F486" s="445" t="s">
        <v>70</v>
      </c>
      <c r="G486" s="445" t="s">
        <v>69</v>
      </c>
      <c r="H486" s="445" t="s">
        <v>61</v>
      </c>
      <c r="I486" s="445" t="s">
        <v>1361</v>
      </c>
      <c r="J486" s="445" t="s">
        <v>1362</v>
      </c>
      <c r="K486" s="445" t="s">
        <v>1363</v>
      </c>
      <c r="L486" s="445" t="s">
        <v>14</v>
      </c>
      <c r="M486" s="445" t="s">
        <v>1364</v>
      </c>
      <c r="N486" s="445" t="s">
        <v>14</v>
      </c>
    </row>
    <row r="487" spans="1:14" hidden="1" x14ac:dyDescent="0.3">
      <c r="A487" s="445" t="s">
        <v>948</v>
      </c>
      <c r="B487" s="445" t="s">
        <v>1359</v>
      </c>
      <c r="C487" s="445" t="s">
        <v>323</v>
      </c>
      <c r="D487" s="445" t="s">
        <v>324</v>
      </c>
      <c r="E487" s="445" t="s">
        <v>1360</v>
      </c>
      <c r="F487" s="445" t="s">
        <v>70</v>
      </c>
      <c r="G487" s="445" t="s">
        <v>69</v>
      </c>
      <c r="H487" s="445" t="s">
        <v>61</v>
      </c>
      <c r="I487" s="445" t="s">
        <v>1361</v>
      </c>
      <c r="J487" s="445" t="s">
        <v>1362</v>
      </c>
      <c r="K487" s="445" t="s">
        <v>1365</v>
      </c>
      <c r="L487" s="445" t="s">
        <v>14</v>
      </c>
      <c r="M487" s="445" t="s">
        <v>1364</v>
      </c>
      <c r="N487" s="445" t="s">
        <v>14</v>
      </c>
    </row>
    <row r="488" spans="1:14" hidden="1" x14ac:dyDescent="0.3">
      <c r="A488" s="445" t="s">
        <v>805</v>
      </c>
      <c r="B488" s="445" t="s">
        <v>1366</v>
      </c>
      <c r="C488" s="445" t="s">
        <v>323</v>
      </c>
      <c r="D488" s="445" t="s">
        <v>324</v>
      </c>
      <c r="E488" s="445" t="s">
        <v>1360</v>
      </c>
      <c r="F488" s="445" t="s">
        <v>70</v>
      </c>
      <c r="G488" s="445" t="s">
        <v>69</v>
      </c>
      <c r="H488" s="445" t="s">
        <v>61</v>
      </c>
      <c r="I488" s="445" t="s">
        <v>1367</v>
      </c>
      <c r="J488" s="445" t="s">
        <v>1368</v>
      </c>
      <c r="K488" s="445" t="s">
        <v>1369</v>
      </c>
      <c r="L488" s="445" t="s">
        <v>14</v>
      </c>
      <c r="M488" s="445" t="s">
        <v>1370</v>
      </c>
      <c r="N488" s="445" t="s">
        <v>1371</v>
      </c>
    </row>
    <row r="489" spans="1:14" hidden="1" x14ac:dyDescent="0.3">
      <c r="A489" s="445" t="s">
        <v>363</v>
      </c>
      <c r="B489" s="445" t="s">
        <v>1229</v>
      </c>
      <c r="C489" s="445" t="s">
        <v>323</v>
      </c>
      <c r="D489" s="445" t="s">
        <v>324</v>
      </c>
      <c r="E489" s="445" t="s">
        <v>1360</v>
      </c>
      <c r="F489" s="445" t="s">
        <v>70</v>
      </c>
      <c r="G489" s="445" t="s">
        <v>69</v>
      </c>
      <c r="H489" s="445" t="s">
        <v>61</v>
      </c>
      <c r="I489" s="445" t="s">
        <v>1372</v>
      </c>
      <c r="J489" s="445" t="s">
        <v>1231</v>
      </c>
      <c r="K489" s="445" t="s">
        <v>1373</v>
      </c>
      <c r="L489" s="445" t="s">
        <v>14</v>
      </c>
      <c r="M489" s="445" t="s">
        <v>1374</v>
      </c>
      <c r="N489" s="445" t="s">
        <v>14</v>
      </c>
    </row>
    <row r="490" spans="1:14" hidden="1" x14ac:dyDescent="0.3">
      <c r="A490" s="445" t="s">
        <v>357</v>
      </c>
      <c r="B490" s="445" t="s">
        <v>358</v>
      </c>
      <c r="C490" s="445" t="s">
        <v>323</v>
      </c>
      <c r="D490" s="445" t="s">
        <v>324</v>
      </c>
      <c r="E490" s="445" t="s">
        <v>1360</v>
      </c>
      <c r="F490" s="445" t="s">
        <v>70</v>
      </c>
      <c r="G490" s="445" t="s">
        <v>69</v>
      </c>
      <c r="H490" s="445" t="s">
        <v>61</v>
      </c>
      <c r="I490" s="445" t="s">
        <v>1375</v>
      </c>
      <c r="J490" s="445" t="s">
        <v>370</v>
      </c>
      <c r="K490" s="445" t="s">
        <v>1376</v>
      </c>
      <c r="L490" s="445" t="s">
        <v>14</v>
      </c>
      <c r="M490" s="445" t="s">
        <v>1377</v>
      </c>
      <c r="N490" s="445" t="s">
        <v>14</v>
      </c>
    </row>
    <row r="491" spans="1:14" hidden="1" x14ac:dyDescent="0.3">
      <c r="A491" s="445" t="s">
        <v>805</v>
      </c>
      <c r="B491" s="445" t="s">
        <v>806</v>
      </c>
      <c r="C491" s="445" t="s">
        <v>323</v>
      </c>
      <c r="D491" s="445" t="s">
        <v>324</v>
      </c>
      <c r="E491" s="445" t="s">
        <v>1360</v>
      </c>
      <c r="F491" s="445" t="s">
        <v>70</v>
      </c>
      <c r="G491" s="445" t="s">
        <v>69</v>
      </c>
      <c r="H491" s="445" t="s">
        <v>61</v>
      </c>
      <c r="I491" s="445" t="s">
        <v>807</v>
      </c>
      <c r="J491" s="445" t="s">
        <v>808</v>
      </c>
      <c r="K491" s="445" t="s">
        <v>1378</v>
      </c>
      <c r="L491" s="445" t="s">
        <v>14</v>
      </c>
      <c r="M491" s="445" t="s">
        <v>1379</v>
      </c>
      <c r="N491" s="445" t="s">
        <v>14</v>
      </c>
    </row>
    <row r="492" spans="1:14" hidden="1" x14ac:dyDescent="0.3">
      <c r="A492" s="445" t="s">
        <v>330</v>
      </c>
      <c r="B492" s="445" t="s">
        <v>874</v>
      </c>
      <c r="C492" s="445" t="s">
        <v>323</v>
      </c>
      <c r="D492" s="445" t="s">
        <v>324</v>
      </c>
      <c r="E492" s="445" t="s">
        <v>1360</v>
      </c>
      <c r="F492" s="445" t="s">
        <v>70</v>
      </c>
      <c r="G492" s="445" t="s">
        <v>69</v>
      </c>
      <c r="H492" s="445" t="s">
        <v>61</v>
      </c>
      <c r="I492" s="445" t="s">
        <v>875</v>
      </c>
      <c r="J492" s="445" t="s">
        <v>876</v>
      </c>
      <c r="K492" s="445" t="s">
        <v>1380</v>
      </c>
      <c r="L492" s="445" t="s">
        <v>14</v>
      </c>
      <c r="M492" s="445" t="s">
        <v>878</v>
      </c>
      <c r="N492" s="445" t="s">
        <v>14</v>
      </c>
    </row>
    <row r="493" spans="1:14" hidden="1" x14ac:dyDescent="0.3">
      <c r="A493" s="445" t="s">
        <v>330</v>
      </c>
      <c r="B493" s="445" t="s">
        <v>874</v>
      </c>
      <c r="C493" s="445" t="s">
        <v>323</v>
      </c>
      <c r="D493" s="445" t="s">
        <v>324</v>
      </c>
      <c r="E493" s="445" t="s">
        <v>1360</v>
      </c>
      <c r="F493" s="445" t="s">
        <v>70</v>
      </c>
      <c r="G493" s="445" t="s">
        <v>69</v>
      </c>
      <c r="H493" s="445" t="s">
        <v>61</v>
      </c>
      <c r="I493" s="445" t="s">
        <v>875</v>
      </c>
      <c r="J493" s="445" t="s">
        <v>876</v>
      </c>
      <c r="K493" s="445" t="s">
        <v>1381</v>
      </c>
      <c r="L493" s="445" t="s">
        <v>14</v>
      </c>
      <c r="M493" s="445" t="s">
        <v>878</v>
      </c>
      <c r="N493" s="445" t="s">
        <v>14</v>
      </c>
    </row>
    <row r="494" spans="1:14" hidden="1" x14ac:dyDescent="0.3">
      <c r="A494" s="445" t="s">
        <v>330</v>
      </c>
      <c r="B494" s="445" t="s">
        <v>331</v>
      </c>
      <c r="C494" s="445" t="s">
        <v>323</v>
      </c>
      <c r="D494" s="445" t="s">
        <v>324</v>
      </c>
      <c r="E494" s="445" t="s">
        <v>1360</v>
      </c>
      <c r="F494" s="445" t="s">
        <v>70</v>
      </c>
      <c r="G494" s="445" t="s">
        <v>69</v>
      </c>
      <c r="H494" s="445" t="s">
        <v>61</v>
      </c>
      <c r="I494" s="445" t="s">
        <v>1382</v>
      </c>
      <c r="J494" s="445" t="s">
        <v>1383</v>
      </c>
      <c r="K494" s="445" t="s">
        <v>1384</v>
      </c>
      <c r="L494" s="445" t="s">
        <v>14</v>
      </c>
      <c r="M494" s="445" t="s">
        <v>1385</v>
      </c>
      <c r="N494" s="445" t="s">
        <v>14</v>
      </c>
    </row>
    <row r="495" spans="1:14" hidden="1" x14ac:dyDescent="0.3">
      <c r="A495" s="445" t="s">
        <v>337</v>
      </c>
      <c r="B495" s="445" t="s">
        <v>342</v>
      </c>
      <c r="C495" s="445" t="s">
        <v>323</v>
      </c>
      <c r="D495" s="445" t="s">
        <v>324</v>
      </c>
      <c r="E495" s="445" t="s">
        <v>1360</v>
      </c>
      <c r="F495" s="445" t="s">
        <v>70</v>
      </c>
      <c r="G495" s="445" t="s">
        <v>69</v>
      </c>
      <c r="H495" s="445" t="s">
        <v>61</v>
      </c>
      <c r="I495" s="445" t="s">
        <v>1386</v>
      </c>
      <c r="J495" s="445" t="s">
        <v>342</v>
      </c>
      <c r="K495" s="445" t="s">
        <v>1387</v>
      </c>
      <c r="L495" s="445" t="s">
        <v>14</v>
      </c>
      <c r="M495" s="445" t="s">
        <v>1388</v>
      </c>
      <c r="N495" s="445" t="s">
        <v>14</v>
      </c>
    </row>
    <row r="496" spans="1:14" hidden="1" x14ac:dyDescent="0.3">
      <c r="A496" s="445" t="s">
        <v>357</v>
      </c>
      <c r="B496" s="445" t="s">
        <v>358</v>
      </c>
      <c r="C496" s="445" t="s">
        <v>323</v>
      </c>
      <c r="D496" s="445" t="s">
        <v>324</v>
      </c>
      <c r="E496" s="445" t="s">
        <v>1360</v>
      </c>
      <c r="F496" s="445" t="s">
        <v>70</v>
      </c>
      <c r="G496" s="445" t="s">
        <v>69</v>
      </c>
      <c r="H496" s="445" t="s">
        <v>61</v>
      </c>
      <c r="I496" s="445" t="s">
        <v>369</v>
      </c>
      <c r="J496" s="445" t="s">
        <v>370</v>
      </c>
      <c r="K496" s="445" t="s">
        <v>1389</v>
      </c>
      <c r="L496" s="445" t="s">
        <v>14</v>
      </c>
      <c r="M496" s="445" t="s">
        <v>372</v>
      </c>
      <c r="N496" s="445" t="s">
        <v>14</v>
      </c>
    </row>
    <row r="497" spans="1:14" x14ac:dyDescent="0.3">
      <c r="A497" s="445" t="s">
        <v>352</v>
      </c>
      <c r="B497" s="445" t="s">
        <v>414</v>
      </c>
      <c r="C497" s="445" t="s">
        <v>323</v>
      </c>
      <c r="D497" s="445" t="s">
        <v>324</v>
      </c>
      <c r="E497" s="445" t="s">
        <v>1360</v>
      </c>
      <c r="F497" s="445" t="s">
        <v>70</v>
      </c>
      <c r="G497" s="445" t="s">
        <v>69</v>
      </c>
      <c r="H497" s="445" t="s">
        <v>61</v>
      </c>
      <c r="I497" s="445" t="s">
        <v>135</v>
      </c>
      <c r="J497" s="445" t="s">
        <v>415</v>
      </c>
      <c r="K497" s="445" t="s">
        <v>1390</v>
      </c>
      <c r="L497" s="445" t="s">
        <v>14</v>
      </c>
      <c r="M497" s="445" t="s">
        <v>466</v>
      </c>
      <c r="N497" s="445" t="s">
        <v>14</v>
      </c>
    </row>
    <row r="498" spans="1:14" x14ac:dyDescent="0.3">
      <c r="A498" s="445" t="s">
        <v>352</v>
      </c>
      <c r="B498" s="445" t="s">
        <v>414</v>
      </c>
      <c r="C498" s="445" t="s">
        <v>323</v>
      </c>
      <c r="D498" s="445" t="s">
        <v>324</v>
      </c>
      <c r="E498" s="445" t="s">
        <v>1360</v>
      </c>
      <c r="F498" s="445" t="s">
        <v>70</v>
      </c>
      <c r="G498" s="445" t="s">
        <v>69</v>
      </c>
      <c r="H498" s="445" t="s">
        <v>61</v>
      </c>
      <c r="I498" s="445" t="s">
        <v>135</v>
      </c>
      <c r="J498" s="445" t="s">
        <v>415</v>
      </c>
      <c r="K498" s="445" t="s">
        <v>1391</v>
      </c>
      <c r="L498" s="445" t="s">
        <v>14</v>
      </c>
      <c r="M498" s="445" t="s">
        <v>466</v>
      </c>
      <c r="N498" s="445" t="s">
        <v>14</v>
      </c>
    </row>
    <row r="499" spans="1:14" x14ac:dyDescent="0.3">
      <c r="A499" s="445" t="s">
        <v>352</v>
      </c>
      <c r="B499" s="445" t="s">
        <v>414</v>
      </c>
      <c r="C499" s="445" t="s">
        <v>323</v>
      </c>
      <c r="D499" s="445" t="s">
        <v>324</v>
      </c>
      <c r="E499" s="445" t="s">
        <v>1360</v>
      </c>
      <c r="F499" s="445" t="s">
        <v>70</v>
      </c>
      <c r="G499" s="445" t="s">
        <v>69</v>
      </c>
      <c r="H499" s="445" t="s">
        <v>61</v>
      </c>
      <c r="I499" s="445" t="s">
        <v>135</v>
      </c>
      <c r="J499" s="445" t="s">
        <v>415</v>
      </c>
      <c r="K499" s="445" t="s">
        <v>1392</v>
      </c>
      <c r="L499" s="445" t="s">
        <v>14</v>
      </c>
      <c r="M499" s="445" t="s">
        <v>466</v>
      </c>
      <c r="N499" s="445" t="s">
        <v>14</v>
      </c>
    </row>
    <row r="500" spans="1:14" hidden="1" x14ac:dyDescent="0.3">
      <c r="A500" s="445" t="s">
        <v>471</v>
      </c>
      <c r="B500" s="445" t="s">
        <v>472</v>
      </c>
      <c r="C500" s="445" t="s">
        <v>323</v>
      </c>
      <c r="D500" s="445" t="s">
        <v>324</v>
      </c>
      <c r="E500" s="445" t="s">
        <v>1360</v>
      </c>
      <c r="F500" s="445" t="s">
        <v>70</v>
      </c>
      <c r="G500" s="445" t="s">
        <v>69</v>
      </c>
      <c r="H500" s="445" t="s">
        <v>61</v>
      </c>
      <c r="I500" s="445" t="s">
        <v>524</v>
      </c>
      <c r="J500" s="445" t="s">
        <v>474</v>
      </c>
      <c r="K500" s="445" t="s">
        <v>1393</v>
      </c>
      <c r="L500" s="445" t="s">
        <v>14</v>
      </c>
      <c r="M500" s="445" t="s">
        <v>526</v>
      </c>
      <c r="N500" s="445" t="s">
        <v>14</v>
      </c>
    </row>
    <row r="501" spans="1:14" hidden="1" x14ac:dyDescent="0.3">
      <c r="A501" s="445" t="s">
        <v>363</v>
      </c>
      <c r="B501" s="445" t="s">
        <v>364</v>
      </c>
      <c r="C501" s="445" t="s">
        <v>323</v>
      </c>
      <c r="D501" s="445" t="s">
        <v>324</v>
      </c>
      <c r="E501" s="445" t="s">
        <v>1360</v>
      </c>
      <c r="F501" s="445" t="s">
        <v>70</v>
      </c>
      <c r="G501" s="445" t="s">
        <v>69</v>
      </c>
      <c r="H501" s="445" t="s">
        <v>61</v>
      </c>
      <c r="I501" s="445" t="s">
        <v>943</v>
      </c>
      <c r="J501" s="445" t="s">
        <v>366</v>
      </c>
      <c r="K501" s="445" t="s">
        <v>1394</v>
      </c>
      <c r="L501" s="445" t="s">
        <v>14</v>
      </c>
      <c r="M501" s="445" t="s">
        <v>945</v>
      </c>
      <c r="N501" s="445" t="s">
        <v>14</v>
      </c>
    </row>
    <row r="502" spans="1:14" hidden="1" x14ac:dyDescent="0.3">
      <c r="A502" s="445" t="s">
        <v>330</v>
      </c>
      <c r="B502" s="445" t="s">
        <v>874</v>
      </c>
      <c r="C502" s="445" t="s">
        <v>323</v>
      </c>
      <c r="D502" s="445" t="s">
        <v>324</v>
      </c>
      <c r="E502" s="445" t="s">
        <v>1360</v>
      </c>
      <c r="F502" s="445" t="s">
        <v>70</v>
      </c>
      <c r="G502" s="445" t="s">
        <v>69</v>
      </c>
      <c r="H502" s="445" t="s">
        <v>61</v>
      </c>
      <c r="I502" s="445" t="s">
        <v>1395</v>
      </c>
      <c r="J502" s="445" t="s">
        <v>876</v>
      </c>
      <c r="K502" s="445" t="s">
        <v>1396</v>
      </c>
      <c r="L502" s="445" t="s">
        <v>14</v>
      </c>
      <c r="M502" s="445" t="s">
        <v>1397</v>
      </c>
      <c r="N502" s="445" t="s">
        <v>14</v>
      </c>
    </row>
    <row r="503" spans="1:14" hidden="1" x14ac:dyDescent="0.3">
      <c r="A503" s="445" t="s">
        <v>337</v>
      </c>
      <c r="B503" s="445" t="s">
        <v>342</v>
      </c>
      <c r="C503" s="445" t="s">
        <v>323</v>
      </c>
      <c r="D503" s="445" t="s">
        <v>324</v>
      </c>
      <c r="E503" s="445" t="s">
        <v>1360</v>
      </c>
      <c r="F503" s="445" t="s">
        <v>70</v>
      </c>
      <c r="G503" s="445" t="s">
        <v>69</v>
      </c>
      <c r="H503" s="445" t="s">
        <v>61</v>
      </c>
      <c r="I503" s="445" t="s">
        <v>889</v>
      </c>
      <c r="J503" s="445" t="s">
        <v>342</v>
      </c>
      <c r="K503" s="445" t="s">
        <v>1398</v>
      </c>
      <c r="L503" s="445" t="s">
        <v>14</v>
      </c>
      <c r="M503" s="445" t="s">
        <v>891</v>
      </c>
      <c r="N503" s="445" t="s">
        <v>14</v>
      </c>
    </row>
    <row r="504" spans="1:14" hidden="1" x14ac:dyDescent="0.3">
      <c r="A504" s="445" t="s">
        <v>795</v>
      </c>
      <c r="B504" s="445" t="s">
        <v>796</v>
      </c>
      <c r="C504" s="445" t="s">
        <v>323</v>
      </c>
      <c r="D504" s="445" t="s">
        <v>324</v>
      </c>
      <c r="E504" s="445" t="s">
        <v>1360</v>
      </c>
      <c r="F504" s="445" t="s">
        <v>70</v>
      </c>
      <c r="G504" s="445" t="s">
        <v>69</v>
      </c>
      <c r="H504" s="445" t="s">
        <v>61</v>
      </c>
      <c r="I504" s="445" t="s">
        <v>797</v>
      </c>
      <c r="J504" s="445" t="s">
        <v>798</v>
      </c>
      <c r="K504" s="445" t="s">
        <v>1399</v>
      </c>
      <c r="L504" s="445" t="s">
        <v>14</v>
      </c>
      <c r="M504" s="445" t="s">
        <v>800</v>
      </c>
      <c r="N504" s="445" t="s">
        <v>14</v>
      </c>
    </row>
    <row r="505" spans="1:14" hidden="1" x14ac:dyDescent="0.3">
      <c r="A505" s="445" t="s">
        <v>337</v>
      </c>
      <c r="B505" s="445" t="s">
        <v>1400</v>
      </c>
      <c r="C505" s="445" t="s">
        <v>323</v>
      </c>
      <c r="D505" s="445" t="s">
        <v>324</v>
      </c>
      <c r="E505" s="445" t="s">
        <v>1360</v>
      </c>
      <c r="F505" s="445" t="s">
        <v>70</v>
      </c>
      <c r="G505" s="445" t="s">
        <v>69</v>
      </c>
      <c r="H505" s="445" t="s">
        <v>61</v>
      </c>
      <c r="I505" s="445" t="s">
        <v>1401</v>
      </c>
      <c r="J505" s="445" t="s">
        <v>1400</v>
      </c>
      <c r="K505" s="445" t="s">
        <v>1402</v>
      </c>
      <c r="L505" s="445" t="s">
        <v>14</v>
      </c>
      <c r="M505" s="445" t="s">
        <v>1403</v>
      </c>
      <c r="N505" s="445" t="s">
        <v>14</v>
      </c>
    </row>
    <row r="506" spans="1:14" hidden="1" x14ac:dyDescent="0.3">
      <c r="A506" s="445" t="s">
        <v>321</v>
      </c>
      <c r="B506" s="445" t="s">
        <v>1338</v>
      </c>
      <c r="C506" s="445" t="s">
        <v>323</v>
      </c>
      <c r="D506" s="445" t="s">
        <v>324</v>
      </c>
      <c r="E506" s="445" t="s">
        <v>1360</v>
      </c>
      <c r="F506" s="445" t="s">
        <v>70</v>
      </c>
      <c r="G506" s="445" t="s">
        <v>69</v>
      </c>
      <c r="H506" s="445" t="s">
        <v>61</v>
      </c>
      <c r="I506" s="445" t="s">
        <v>1404</v>
      </c>
      <c r="J506" s="445" t="s">
        <v>1340</v>
      </c>
      <c r="K506" s="445" t="s">
        <v>1405</v>
      </c>
      <c r="L506" s="445" t="s">
        <v>14</v>
      </c>
      <c r="M506" s="445" t="s">
        <v>1406</v>
      </c>
      <c r="N506" s="445" t="s">
        <v>14</v>
      </c>
    </row>
    <row r="507" spans="1:14" hidden="1" x14ac:dyDescent="0.3">
      <c r="A507" s="445" t="s">
        <v>357</v>
      </c>
      <c r="B507" s="445" t="s">
        <v>624</v>
      </c>
      <c r="C507" s="445" t="s">
        <v>323</v>
      </c>
      <c r="D507" s="445" t="s">
        <v>324</v>
      </c>
      <c r="E507" s="445" t="s">
        <v>1360</v>
      </c>
      <c r="F507" s="445" t="s">
        <v>70</v>
      </c>
      <c r="G507" s="445" t="s">
        <v>69</v>
      </c>
      <c r="H507" s="445" t="s">
        <v>61</v>
      </c>
      <c r="I507" s="445" t="s">
        <v>1407</v>
      </c>
      <c r="J507" s="445" t="s">
        <v>626</v>
      </c>
      <c r="K507" s="445" t="s">
        <v>1408</v>
      </c>
      <c r="L507" s="445" t="s">
        <v>14</v>
      </c>
      <c r="M507" s="445" t="s">
        <v>1409</v>
      </c>
      <c r="N507" s="445" t="s">
        <v>1410</v>
      </c>
    </row>
    <row r="508" spans="1:14" hidden="1" x14ac:dyDescent="0.3">
      <c r="A508" s="445" t="s">
        <v>337</v>
      </c>
      <c r="B508" s="445" t="s">
        <v>903</v>
      </c>
      <c r="C508" s="445" t="s">
        <v>323</v>
      </c>
      <c r="D508" s="445" t="s">
        <v>324</v>
      </c>
      <c r="E508" s="445" t="s">
        <v>1360</v>
      </c>
      <c r="F508" s="445" t="s">
        <v>70</v>
      </c>
      <c r="G508" s="445" t="s">
        <v>69</v>
      </c>
      <c r="H508" s="445" t="s">
        <v>61</v>
      </c>
      <c r="I508" s="445" t="s">
        <v>960</v>
      </c>
      <c r="J508" s="445" t="s">
        <v>903</v>
      </c>
      <c r="K508" s="445" t="s">
        <v>1411</v>
      </c>
      <c r="L508" s="445" t="s">
        <v>14</v>
      </c>
      <c r="M508" s="445" t="s">
        <v>962</v>
      </c>
      <c r="N508" s="445" t="s">
        <v>14</v>
      </c>
    </row>
    <row r="509" spans="1:14" hidden="1" x14ac:dyDescent="0.3">
      <c r="A509" s="445" t="s">
        <v>491</v>
      </c>
      <c r="B509" s="445" t="s">
        <v>1412</v>
      </c>
      <c r="C509" s="445" t="s">
        <v>323</v>
      </c>
      <c r="D509" s="445" t="s">
        <v>324</v>
      </c>
      <c r="E509" s="445" t="s">
        <v>1360</v>
      </c>
      <c r="F509" s="445" t="s">
        <v>70</v>
      </c>
      <c r="G509" s="445" t="s">
        <v>69</v>
      </c>
      <c r="H509" s="445" t="s">
        <v>62</v>
      </c>
      <c r="I509" s="445" t="s">
        <v>1413</v>
      </c>
      <c r="J509" s="445" t="s">
        <v>1414</v>
      </c>
      <c r="K509" s="445" t="s">
        <v>1415</v>
      </c>
      <c r="L509" s="445" t="s">
        <v>14</v>
      </c>
      <c r="M509" s="445" t="s">
        <v>1416</v>
      </c>
      <c r="N509" s="445" t="s">
        <v>14</v>
      </c>
    </row>
    <row r="510" spans="1:14" hidden="1" x14ac:dyDescent="0.3">
      <c r="A510" s="445" t="s">
        <v>330</v>
      </c>
      <c r="B510" s="445" t="s">
        <v>391</v>
      </c>
      <c r="C510" s="445" t="s">
        <v>323</v>
      </c>
      <c r="D510" s="445" t="s">
        <v>324</v>
      </c>
      <c r="E510" s="445" t="s">
        <v>1360</v>
      </c>
      <c r="F510" s="445" t="s">
        <v>70</v>
      </c>
      <c r="G510" s="445" t="s">
        <v>69</v>
      </c>
      <c r="H510" s="445" t="s">
        <v>62</v>
      </c>
      <c r="I510" s="445" t="s">
        <v>812</v>
      </c>
      <c r="J510" s="445" t="s">
        <v>393</v>
      </c>
      <c r="K510" s="445" t="s">
        <v>1417</v>
      </c>
      <c r="L510" s="445" t="s">
        <v>14</v>
      </c>
      <c r="M510" s="445" t="s">
        <v>814</v>
      </c>
      <c r="N510" s="445" t="s">
        <v>14</v>
      </c>
    </row>
    <row r="511" spans="1:14" hidden="1" x14ac:dyDescent="0.3">
      <c r="A511" s="445" t="s">
        <v>357</v>
      </c>
      <c r="B511" s="445" t="s">
        <v>358</v>
      </c>
      <c r="C511" s="445" t="s">
        <v>323</v>
      </c>
      <c r="D511" s="445" t="s">
        <v>324</v>
      </c>
      <c r="E511" s="445" t="s">
        <v>1360</v>
      </c>
      <c r="F511" s="445" t="s">
        <v>70</v>
      </c>
      <c r="G511" s="445" t="s">
        <v>69</v>
      </c>
      <c r="H511" s="445" t="s">
        <v>62</v>
      </c>
      <c r="I511" s="445" t="s">
        <v>985</v>
      </c>
      <c r="J511" s="445" t="s">
        <v>370</v>
      </c>
      <c r="K511" s="445" t="s">
        <v>1418</v>
      </c>
      <c r="L511" s="445" t="s">
        <v>14</v>
      </c>
      <c r="M511" s="445" t="s">
        <v>987</v>
      </c>
      <c r="N511" s="445" t="s">
        <v>14</v>
      </c>
    </row>
    <row r="512" spans="1:14" hidden="1" x14ac:dyDescent="0.3">
      <c r="A512" s="445" t="s">
        <v>399</v>
      </c>
      <c r="B512" s="445" t="s">
        <v>400</v>
      </c>
      <c r="C512" s="445" t="s">
        <v>323</v>
      </c>
      <c r="D512" s="445" t="s">
        <v>324</v>
      </c>
      <c r="E512" s="445" t="s">
        <v>1360</v>
      </c>
      <c r="F512" s="445" t="s">
        <v>70</v>
      </c>
      <c r="G512" s="445" t="s">
        <v>69</v>
      </c>
      <c r="H512" s="445" t="s">
        <v>62</v>
      </c>
      <c r="I512" s="445" t="s">
        <v>445</v>
      </c>
      <c r="J512" s="445" t="s">
        <v>446</v>
      </c>
      <c r="K512" s="445" t="s">
        <v>1419</v>
      </c>
      <c r="L512" s="445" t="s">
        <v>14</v>
      </c>
      <c r="M512" s="445" t="s">
        <v>448</v>
      </c>
      <c r="N512" s="445" t="s">
        <v>14</v>
      </c>
    </row>
    <row r="513" spans="1:14" hidden="1" x14ac:dyDescent="0.3">
      <c r="A513" s="445" t="s">
        <v>337</v>
      </c>
      <c r="B513" s="445" t="s">
        <v>1090</v>
      </c>
      <c r="C513" s="445" t="s">
        <v>323</v>
      </c>
      <c r="D513" s="445" t="s">
        <v>324</v>
      </c>
      <c r="E513" s="445" t="s">
        <v>1360</v>
      </c>
      <c r="F513" s="445" t="s">
        <v>70</v>
      </c>
      <c r="G513" s="445" t="s">
        <v>69</v>
      </c>
      <c r="H513" s="445" t="s">
        <v>62</v>
      </c>
      <c r="I513" s="445" t="s">
        <v>1420</v>
      </c>
      <c r="J513" s="445" t="s">
        <v>1090</v>
      </c>
      <c r="K513" s="445" t="s">
        <v>1421</v>
      </c>
      <c r="L513" s="445" t="s">
        <v>14</v>
      </c>
      <c r="M513" s="445" t="s">
        <v>1422</v>
      </c>
      <c r="N513" s="445" t="s">
        <v>14</v>
      </c>
    </row>
    <row r="514" spans="1:14" hidden="1" x14ac:dyDescent="0.3">
      <c r="A514" s="445" t="s">
        <v>471</v>
      </c>
      <c r="B514" s="445" t="s">
        <v>788</v>
      </c>
      <c r="C514" s="445" t="s">
        <v>323</v>
      </c>
      <c r="D514" s="445" t="s">
        <v>324</v>
      </c>
      <c r="E514" s="445" t="s">
        <v>1360</v>
      </c>
      <c r="F514" s="445" t="s">
        <v>70</v>
      </c>
      <c r="G514" s="445" t="s">
        <v>69</v>
      </c>
      <c r="H514" s="445" t="s">
        <v>62</v>
      </c>
      <c r="I514" s="445" t="s">
        <v>1423</v>
      </c>
      <c r="J514" s="445" t="s">
        <v>790</v>
      </c>
      <c r="K514" s="445" t="s">
        <v>1424</v>
      </c>
      <c r="L514" s="445" t="s">
        <v>14</v>
      </c>
      <c r="M514" s="445" t="s">
        <v>1425</v>
      </c>
      <c r="N514" s="445" t="s">
        <v>14</v>
      </c>
    </row>
    <row r="515" spans="1:14" hidden="1" x14ac:dyDescent="0.3">
      <c r="A515" s="445" t="s">
        <v>385</v>
      </c>
      <c r="B515" s="445" t="s">
        <v>386</v>
      </c>
      <c r="C515" s="445" t="s">
        <v>323</v>
      </c>
      <c r="D515" s="445" t="s">
        <v>324</v>
      </c>
      <c r="E515" s="445" t="s">
        <v>1360</v>
      </c>
      <c r="F515" s="445" t="s">
        <v>70</v>
      </c>
      <c r="G515" s="445" t="s">
        <v>69</v>
      </c>
      <c r="H515" s="445" t="s">
        <v>62</v>
      </c>
      <c r="I515" s="445" t="s">
        <v>530</v>
      </c>
      <c r="J515" s="445" t="s">
        <v>388</v>
      </c>
      <c r="K515" s="445" t="s">
        <v>1426</v>
      </c>
      <c r="L515" s="445" t="s">
        <v>14</v>
      </c>
      <c r="M515" s="445" t="s">
        <v>532</v>
      </c>
      <c r="N515" s="445" t="s">
        <v>14</v>
      </c>
    </row>
    <row r="516" spans="1:14" hidden="1" x14ac:dyDescent="0.3">
      <c r="A516" s="445" t="s">
        <v>330</v>
      </c>
      <c r="B516" s="445" t="s">
        <v>761</v>
      </c>
      <c r="C516" s="445" t="s">
        <v>323</v>
      </c>
      <c r="D516" s="445" t="s">
        <v>324</v>
      </c>
      <c r="E516" s="445" t="s">
        <v>1360</v>
      </c>
      <c r="F516" s="445" t="s">
        <v>70</v>
      </c>
      <c r="G516" s="445" t="s">
        <v>69</v>
      </c>
      <c r="H516" s="445" t="s">
        <v>62</v>
      </c>
      <c r="I516" s="445" t="s">
        <v>1268</v>
      </c>
      <c r="J516" s="445" t="s">
        <v>1249</v>
      </c>
      <c r="K516" s="445" t="s">
        <v>1427</v>
      </c>
      <c r="L516" s="445" t="s">
        <v>14</v>
      </c>
      <c r="M516" s="445" t="s">
        <v>1270</v>
      </c>
      <c r="N516" s="445" t="s">
        <v>14</v>
      </c>
    </row>
    <row r="517" spans="1:14" hidden="1" x14ac:dyDescent="0.3">
      <c r="A517" s="445" t="s">
        <v>399</v>
      </c>
      <c r="B517" s="445" t="s">
        <v>400</v>
      </c>
      <c r="C517" s="445" t="s">
        <v>323</v>
      </c>
      <c r="D517" s="445" t="s">
        <v>324</v>
      </c>
      <c r="E517" s="445" t="s">
        <v>1360</v>
      </c>
      <c r="F517" s="445" t="s">
        <v>70</v>
      </c>
      <c r="G517" s="445" t="s">
        <v>69</v>
      </c>
      <c r="H517" s="445" t="s">
        <v>62</v>
      </c>
      <c r="I517" s="445" t="s">
        <v>1002</v>
      </c>
      <c r="J517" s="445" t="s">
        <v>446</v>
      </c>
      <c r="K517" s="445" t="s">
        <v>1428</v>
      </c>
      <c r="L517" s="445" t="s">
        <v>14</v>
      </c>
      <c r="M517" s="445" t="s">
        <v>1004</v>
      </c>
      <c r="N517" s="445" t="s">
        <v>14</v>
      </c>
    </row>
    <row r="518" spans="1:14" hidden="1" x14ac:dyDescent="0.3">
      <c r="A518" s="445" t="s">
        <v>399</v>
      </c>
      <c r="B518" s="445" t="s">
        <v>400</v>
      </c>
      <c r="C518" s="445" t="s">
        <v>323</v>
      </c>
      <c r="D518" s="445" t="s">
        <v>324</v>
      </c>
      <c r="E518" s="445" t="s">
        <v>1360</v>
      </c>
      <c r="F518" s="445" t="s">
        <v>70</v>
      </c>
      <c r="G518" s="445" t="s">
        <v>69</v>
      </c>
      <c r="H518" s="445" t="s">
        <v>62</v>
      </c>
      <c r="I518" s="445" t="s">
        <v>1002</v>
      </c>
      <c r="J518" s="445" t="s">
        <v>446</v>
      </c>
      <c r="K518" s="445" t="s">
        <v>1429</v>
      </c>
      <c r="L518" s="445" t="s">
        <v>14</v>
      </c>
      <c r="M518" s="445" t="s">
        <v>1004</v>
      </c>
      <c r="N518" s="445" t="s">
        <v>14</v>
      </c>
    </row>
    <row r="519" spans="1:14" hidden="1" x14ac:dyDescent="0.3">
      <c r="A519" s="445" t="s">
        <v>399</v>
      </c>
      <c r="B519" s="445" t="s">
        <v>400</v>
      </c>
      <c r="C519" s="445" t="s">
        <v>323</v>
      </c>
      <c r="D519" s="445" t="s">
        <v>324</v>
      </c>
      <c r="E519" s="445" t="s">
        <v>1360</v>
      </c>
      <c r="F519" s="445" t="s">
        <v>70</v>
      </c>
      <c r="G519" s="445" t="s">
        <v>69</v>
      </c>
      <c r="H519" s="445" t="s">
        <v>62</v>
      </c>
      <c r="I519" s="445" t="s">
        <v>1002</v>
      </c>
      <c r="J519" s="445" t="s">
        <v>446</v>
      </c>
      <c r="K519" s="445" t="s">
        <v>1430</v>
      </c>
      <c r="L519" s="445" t="s">
        <v>14</v>
      </c>
      <c r="M519" s="445" t="s">
        <v>1004</v>
      </c>
      <c r="N519" s="445" t="s">
        <v>14</v>
      </c>
    </row>
    <row r="520" spans="1:14" hidden="1" x14ac:dyDescent="0.3">
      <c r="A520" s="445" t="s">
        <v>330</v>
      </c>
      <c r="B520" s="445" t="s">
        <v>1431</v>
      </c>
      <c r="C520" s="445" t="s">
        <v>323</v>
      </c>
      <c r="D520" s="445" t="s">
        <v>324</v>
      </c>
      <c r="E520" s="445" t="s">
        <v>1360</v>
      </c>
      <c r="F520" s="445" t="s">
        <v>70</v>
      </c>
      <c r="G520" s="445" t="s">
        <v>69</v>
      </c>
      <c r="H520" s="445" t="s">
        <v>62</v>
      </c>
      <c r="I520" s="445" t="s">
        <v>1432</v>
      </c>
      <c r="J520" s="445" t="s">
        <v>1433</v>
      </c>
      <c r="K520" s="445" t="s">
        <v>1434</v>
      </c>
      <c r="L520" s="445" t="s">
        <v>14</v>
      </c>
      <c r="M520" s="445" t="s">
        <v>1435</v>
      </c>
      <c r="N520" s="445" t="s">
        <v>14</v>
      </c>
    </row>
    <row r="521" spans="1:14" hidden="1" x14ac:dyDescent="0.3">
      <c r="A521" s="445" t="s">
        <v>373</v>
      </c>
      <c r="B521" s="445" t="s">
        <v>374</v>
      </c>
      <c r="C521" s="445" t="s">
        <v>323</v>
      </c>
      <c r="D521" s="445" t="s">
        <v>324</v>
      </c>
      <c r="E521" s="445" t="s">
        <v>1360</v>
      </c>
      <c r="F521" s="445" t="s">
        <v>70</v>
      </c>
      <c r="G521" s="445" t="s">
        <v>69</v>
      </c>
      <c r="H521" s="445" t="s">
        <v>62</v>
      </c>
      <c r="I521" s="445" t="s">
        <v>422</v>
      </c>
      <c r="J521" s="445" t="s">
        <v>423</v>
      </c>
      <c r="K521" s="445" t="s">
        <v>1436</v>
      </c>
      <c r="L521" s="445" t="s">
        <v>14</v>
      </c>
      <c r="M521" s="445" t="s">
        <v>425</v>
      </c>
      <c r="N521" s="445" t="s">
        <v>14</v>
      </c>
    </row>
    <row r="522" spans="1:14" hidden="1" x14ac:dyDescent="0.3">
      <c r="A522" s="445" t="s">
        <v>373</v>
      </c>
      <c r="B522" s="445" t="s">
        <v>374</v>
      </c>
      <c r="C522" s="445" t="s">
        <v>323</v>
      </c>
      <c r="D522" s="445" t="s">
        <v>324</v>
      </c>
      <c r="E522" s="445" t="s">
        <v>1360</v>
      </c>
      <c r="F522" s="445" t="s">
        <v>70</v>
      </c>
      <c r="G522" s="445" t="s">
        <v>69</v>
      </c>
      <c r="H522" s="445" t="s">
        <v>62</v>
      </c>
      <c r="I522" s="445" t="s">
        <v>422</v>
      </c>
      <c r="J522" s="445" t="s">
        <v>423</v>
      </c>
      <c r="K522" s="445" t="s">
        <v>1437</v>
      </c>
      <c r="L522" s="445" t="s">
        <v>14</v>
      </c>
      <c r="M522" s="445" t="s">
        <v>425</v>
      </c>
      <c r="N522" s="445" t="s">
        <v>14</v>
      </c>
    </row>
    <row r="523" spans="1:14" hidden="1" x14ac:dyDescent="0.3">
      <c r="A523" s="445" t="s">
        <v>373</v>
      </c>
      <c r="B523" s="445" t="s">
        <v>374</v>
      </c>
      <c r="C523" s="445" t="s">
        <v>323</v>
      </c>
      <c r="D523" s="445" t="s">
        <v>324</v>
      </c>
      <c r="E523" s="445" t="s">
        <v>1360</v>
      </c>
      <c r="F523" s="445" t="s">
        <v>70</v>
      </c>
      <c r="G523" s="445" t="s">
        <v>69</v>
      </c>
      <c r="H523" s="445" t="s">
        <v>62</v>
      </c>
      <c r="I523" s="445" t="s">
        <v>422</v>
      </c>
      <c r="J523" s="445" t="s">
        <v>423</v>
      </c>
      <c r="K523" s="445" t="s">
        <v>1438</v>
      </c>
      <c r="L523" s="445" t="s">
        <v>14</v>
      </c>
      <c r="M523" s="445" t="s">
        <v>425</v>
      </c>
      <c r="N523" s="445" t="s">
        <v>14</v>
      </c>
    </row>
    <row r="524" spans="1:14" hidden="1" x14ac:dyDescent="0.3">
      <c r="A524" s="445" t="s">
        <v>426</v>
      </c>
      <c r="B524" s="445" t="s">
        <v>497</v>
      </c>
      <c r="C524" s="445" t="s">
        <v>323</v>
      </c>
      <c r="D524" s="445" t="s">
        <v>324</v>
      </c>
      <c r="E524" s="445" t="s">
        <v>1360</v>
      </c>
      <c r="F524" s="445" t="s">
        <v>70</v>
      </c>
      <c r="G524" s="445" t="s">
        <v>69</v>
      </c>
      <c r="H524" s="445" t="s">
        <v>62</v>
      </c>
      <c r="I524" s="445" t="s">
        <v>498</v>
      </c>
      <c r="J524" s="445" t="s">
        <v>499</v>
      </c>
      <c r="K524" s="445" t="s">
        <v>1439</v>
      </c>
      <c r="L524" s="445" t="s">
        <v>14</v>
      </c>
      <c r="M524" s="445" t="s">
        <v>1440</v>
      </c>
      <c r="N524" s="445" t="s">
        <v>14</v>
      </c>
    </row>
    <row r="525" spans="1:14" hidden="1" x14ac:dyDescent="0.3">
      <c r="A525" s="445" t="s">
        <v>426</v>
      </c>
      <c r="B525" s="445" t="s">
        <v>497</v>
      </c>
      <c r="C525" s="445" t="s">
        <v>323</v>
      </c>
      <c r="D525" s="445" t="s">
        <v>324</v>
      </c>
      <c r="E525" s="445" t="s">
        <v>1360</v>
      </c>
      <c r="F525" s="445" t="s">
        <v>70</v>
      </c>
      <c r="G525" s="445" t="s">
        <v>69</v>
      </c>
      <c r="H525" s="445" t="s">
        <v>62</v>
      </c>
      <c r="I525" s="445" t="s">
        <v>498</v>
      </c>
      <c r="J525" s="445" t="s">
        <v>499</v>
      </c>
      <c r="K525" s="445" t="s">
        <v>1441</v>
      </c>
      <c r="L525" s="445" t="s">
        <v>14</v>
      </c>
      <c r="M525" s="445" t="s">
        <v>1440</v>
      </c>
      <c r="N525" s="445" t="s">
        <v>14</v>
      </c>
    </row>
    <row r="526" spans="1:14" hidden="1" x14ac:dyDescent="0.3">
      <c r="A526" s="445" t="s">
        <v>433</v>
      </c>
      <c r="B526" s="445" t="s">
        <v>552</v>
      </c>
      <c r="C526" s="445" t="s">
        <v>323</v>
      </c>
      <c r="D526" s="445" t="s">
        <v>324</v>
      </c>
      <c r="E526" s="445" t="s">
        <v>1360</v>
      </c>
      <c r="F526" s="445" t="s">
        <v>70</v>
      </c>
      <c r="G526" s="445" t="s">
        <v>69</v>
      </c>
      <c r="H526" s="445" t="s">
        <v>62</v>
      </c>
      <c r="I526" s="445" t="s">
        <v>834</v>
      </c>
      <c r="J526" s="445" t="s">
        <v>554</v>
      </c>
      <c r="K526" s="445" t="s">
        <v>1442</v>
      </c>
      <c r="L526" s="445" t="s">
        <v>14</v>
      </c>
      <c r="M526" s="445" t="s">
        <v>836</v>
      </c>
      <c r="N526" s="445" t="s">
        <v>14</v>
      </c>
    </row>
    <row r="527" spans="1:14" hidden="1" x14ac:dyDescent="0.3">
      <c r="A527" s="445" t="s">
        <v>433</v>
      </c>
      <c r="B527" s="445" t="s">
        <v>552</v>
      </c>
      <c r="C527" s="445" t="s">
        <v>323</v>
      </c>
      <c r="D527" s="445" t="s">
        <v>324</v>
      </c>
      <c r="E527" s="445" t="s">
        <v>1360</v>
      </c>
      <c r="F527" s="445" t="s">
        <v>70</v>
      </c>
      <c r="G527" s="445" t="s">
        <v>69</v>
      </c>
      <c r="H527" s="445" t="s">
        <v>62</v>
      </c>
      <c r="I527" s="445" t="s">
        <v>834</v>
      </c>
      <c r="J527" s="445" t="s">
        <v>554</v>
      </c>
      <c r="K527" s="445" t="s">
        <v>1443</v>
      </c>
      <c r="L527" s="445" t="s">
        <v>14</v>
      </c>
      <c r="M527" s="445" t="s">
        <v>836</v>
      </c>
      <c r="N527" s="445" t="s">
        <v>14</v>
      </c>
    </row>
    <row r="528" spans="1:14" hidden="1" x14ac:dyDescent="0.3">
      <c r="A528" s="445" t="s">
        <v>433</v>
      </c>
      <c r="B528" s="445" t="s">
        <v>552</v>
      </c>
      <c r="C528" s="445" t="s">
        <v>323</v>
      </c>
      <c r="D528" s="445" t="s">
        <v>324</v>
      </c>
      <c r="E528" s="445" t="s">
        <v>1360</v>
      </c>
      <c r="F528" s="445" t="s">
        <v>70</v>
      </c>
      <c r="G528" s="445" t="s">
        <v>69</v>
      </c>
      <c r="H528" s="445" t="s">
        <v>62</v>
      </c>
      <c r="I528" s="445" t="s">
        <v>834</v>
      </c>
      <c r="J528" s="445" t="s">
        <v>554</v>
      </c>
      <c r="K528" s="445" t="s">
        <v>1444</v>
      </c>
      <c r="L528" s="445" t="s">
        <v>14</v>
      </c>
      <c r="M528" s="445" t="s">
        <v>836</v>
      </c>
      <c r="N528" s="445" t="s">
        <v>14</v>
      </c>
    </row>
    <row r="529" spans="1:14" hidden="1" x14ac:dyDescent="0.3">
      <c r="A529" s="445" t="s">
        <v>433</v>
      </c>
      <c r="B529" s="445" t="s">
        <v>552</v>
      </c>
      <c r="C529" s="445" t="s">
        <v>323</v>
      </c>
      <c r="D529" s="445" t="s">
        <v>324</v>
      </c>
      <c r="E529" s="445" t="s">
        <v>1360</v>
      </c>
      <c r="F529" s="445" t="s">
        <v>70</v>
      </c>
      <c r="G529" s="445" t="s">
        <v>69</v>
      </c>
      <c r="H529" s="445" t="s">
        <v>62</v>
      </c>
      <c r="I529" s="445" t="s">
        <v>834</v>
      </c>
      <c r="J529" s="445" t="s">
        <v>554</v>
      </c>
      <c r="K529" s="445" t="s">
        <v>1445</v>
      </c>
      <c r="L529" s="445" t="s">
        <v>14</v>
      </c>
      <c r="M529" s="445" t="s">
        <v>836</v>
      </c>
      <c r="N529" s="445" t="s">
        <v>14</v>
      </c>
    </row>
    <row r="530" spans="1:14" x14ac:dyDescent="0.3">
      <c r="A530" s="445" t="s">
        <v>352</v>
      </c>
      <c r="B530" s="445" t="s">
        <v>414</v>
      </c>
      <c r="C530" s="445" t="s">
        <v>323</v>
      </c>
      <c r="D530" s="445" t="s">
        <v>324</v>
      </c>
      <c r="E530" s="445" t="s">
        <v>1360</v>
      </c>
      <c r="F530" s="445" t="s">
        <v>70</v>
      </c>
      <c r="G530" s="445" t="s">
        <v>69</v>
      </c>
      <c r="H530" s="445" t="s">
        <v>62</v>
      </c>
      <c r="I530" s="445" t="s">
        <v>194</v>
      </c>
      <c r="J530" s="445" t="s">
        <v>415</v>
      </c>
      <c r="K530" s="445" t="s">
        <v>1446</v>
      </c>
      <c r="L530" s="445" t="s">
        <v>14</v>
      </c>
      <c r="M530" s="445" t="s">
        <v>883</v>
      </c>
      <c r="N530" s="445" t="s">
        <v>14</v>
      </c>
    </row>
    <row r="531" spans="1:14" hidden="1" x14ac:dyDescent="0.3">
      <c r="A531" s="445" t="s">
        <v>426</v>
      </c>
      <c r="B531" s="445" t="s">
        <v>497</v>
      </c>
      <c r="C531" s="445" t="s">
        <v>323</v>
      </c>
      <c r="D531" s="445" t="s">
        <v>324</v>
      </c>
      <c r="E531" s="445" t="s">
        <v>1360</v>
      </c>
      <c r="F531" s="445" t="s">
        <v>70</v>
      </c>
      <c r="G531" s="445" t="s">
        <v>69</v>
      </c>
      <c r="H531" s="445" t="s">
        <v>62</v>
      </c>
      <c r="I531" s="445" t="s">
        <v>1447</v>
      </c>
      <c r="J531" s="445" t="s">
        <v>499</v>
      </c>
      <c r="K531" s="445" t="s">
        <v>1448</v>
      </c>
      <c r="L531" s="445" t="s">
        <v>14</v>
      </c>
      <c r="M531" s="445" t="s">
        <v>1449</v>
      </c>
      <c r="N531" s="445" t="s">
        <v>14</v>
      </c>
    </row>
    <row r="532" spans="1:14" x14ac:dyDescent="0.3">
      <c r="A532" s="445" t="s">
        <v>352</v>
      </c>
      <c r="B532" s="445" t="s">
        <v>414</v>
      </c>
      <c r="C532" s="445" t="s">
        <v>323</v>
      </c>
      <c r="D532" s="445" t="s">
        <v>324</v>
      </c>
      <c r="E532" s="445" t="s">
        <v>1360</v>
      </c>
      <c r="F532" s="445" t="s">
        <v>70</v>
      </c>
      <c r="G532" s="445" t="s">
        <v>69</v>
      </c>
      <c r="H532" s="445" t="s">
        <v>62</v>
      </c>
      <c r="I532" s="445" t="s">
        <v>228</v>
      </c>
      <c r="J532" s="445" t="s">
        <v>415</v>
      </c>
      <c r="K532" s="445" t="s">
        <v>1450</v>
      </c>
      <c r="L532" s="445" t="s">
        <v>14</v>
      </c>
      <c r="M532" s="445" t="s">
        <v>1045</v>
      </c>
      <c r="N532" s="445" t="s">
        <v>14</v>
      </c>
    </row>
    <row r="533" spans="1:14" x14ac:dyDescent="0.3">
      <c r="A533" s="445" t="s">
        <v>352</v>
      </c>
      <c r="B533" s="445" t="s">
        <v>414</v>
      </c>
      <c r="C533" s="445" t="s">
        <v>323</v>
      </c>
      <c r="D533" s="445" t="s">
        <v>324</v>
      </c>
      <c r="E533" s="445" t="s">
        <v>1360</v>
      </c>
      <c r="F533" s="445" t="s">
        <v>70</v>
      </c>
      <c r="G533" s="445" t="s">
        <v>69</v>
      </c>
      <c r="H533" s="445" t="s">
        <v>62</v>
      </c>
      <c r="I533" s="445" t="s">
        <v>228</v>
      </c>
      <c r="J533" s="445" t="s">
        <v>415</v>
      </c>
      <c r="K533" s="445" t="s">
        <v>1451</v>
      </c>
      <c r="L533" s="445" t="s">
        <v>14</v>
      </c>
      <c r="M533" s="445" t="s">
        <v>1045</v>
      </c>
      <c r="N533" s="445" t="s">
        <v>14</v>
      </c>
    </row>
    <row r="534" spans="1:14" hidden="1" x14ac:dyDescent="0.3">
      <c r="A534" s="445" t="s">
        <v>426</v>
      </c>
      <c r="B534" s="445" t="s">
        <v>427</v>
      </c>
      <c r="C534" s="445" t="s">
        <v>323</v>
      </c>
      <c r="D534" s="445" t="s">
        <v>324</v>
      </c>
      <c r="E534" s="445" t="s">
        <v>1360</v>
      </c>
      <c r="F534" s="445" t="s">
        <v>70</v>
      </c>
      <c r="G534" s="445" t="s">
        <v>69</v>
      </c>
      <c r="H534" s="445" t="s">
        <v>62</v>
      </c>
      <c r="I534" s="445" t="s">
        <v>635</v>
      </c>
      <c r="J534" s="445" t="s">
        <v>636</v>
      </c>
      <c r="K534" s="445" t="s">
        <v>1452</v>
      </c>
      <c r="L534" s="445" t="s">
        <v>14</v>
      </c>
      <c r="M534" s="445" t="s">
        <v>698</v>
      </c>
      <c r="N534" s="445" t="s">
        <v>14</v>
      </c>
    </row>
    <row r="535" spans="1:14" hidden="1" x14ac:dyDescent="0.3">
      <c r="A535" s="445" t="s">
        <v>433</v>
      </c>
      <c r="B535" s="445" t="s">
        <v>552</v>
      </c>
      <c r="C535" s="445" t="s">
        <v>323</v>
      </c>
      <c r="D535" s="445" t="s">
        <v>324</v>
      </c>
      <c r="E535" s="445" t="s">
        <v>1360</v>
      </c>
      <c r="F535" s="445" t="s">
        <v>70</v>
      </c>
      <c r="G535" s="445" t="s">
        <v>69</v>
      </c>
      <c r="H535" s="445" t="s">
        <v>62</v>
      </c>
      <c r="I535" s="445" t="s">
        <v>1046</v>
      </c>
      <c r="J535" s="445" t="s">
        <v>554</v>
      </c>
      <c r="K535" s="445" t="s">
        <v>1453</v>
      </c>
      <c r="L535" s="445" t="s">
        <v>14</v>
      </c>
      <c r="M535" s="445" t="s">
        <v>1048</v>
      </c>
      <c r="N535" s="445" t="s">
        <v>14</v>
      </c>
    </row>
    <row r="536" spans="1:14" hidden="1" x14ac:dyDescent="0.3">
      <c r="A536" s="445" t="s">
        <v>399</v>
      </c>
      <c r="B536" s="445" t="s">
        <v>440</v>
      </c>
      <c r="C536" s="445" t="s">
        <v>323</v>
      </c>
      <c r="D536" s="445" t="s">
        <v>324</v>
      </c>
      <c r="E536" s="445" t="s">
        <v>1360</v>
      </c>
      <c r="F536" s="445" t="s">
        <v>70</v>
      </c>
      <c r="G536" s="445" t="s">
        <v>69</v>
      </c>
      <c r="H536" s="445" t="s">
        <v>62</v>
      </c>
      <c r="I536" s="445" t="s">
        <v>852</v>
      </c>
      <c r="J536" s="445" t="s">
        <v>442</v>
      </c>
      <c r="K536" s="445" t="s">
        <v>1454</v>
      </c>
      <c r="L536" s="445" t="s">
        <v>14</v>
      </c>
      <c r="M536" s="445" t="s">
        <v>854</v>
      </c>
      <c r="N536" s="445" t="s">
        <v>14</v>
      </c>
    </row>
    <row r="537" spans="1:14" hidden="1" x14ac:dyDescent="0.3">
      <c r="A537" s="445" t="s">
        <v>426</v>
      </c>
      <c r="B537" s="445" t="s">
        <v>427</v>
      </c>
      <c r="C537" s="445" t="s">
        <v>323</v>
      </c>
      <c r="D537" s="445" t="s">
        <v>324</v>
      </c>
      <c r="E537" s="445" t="s">
        <v>1360</v>
      </c>
      <c r="F537" s="445" t="s">
        <v>70</v>
      </c>
      <c r="G537" s="445" t="s">
        <v>69</v>
      </c>
      <c r="H537" s="445" t="s">
        <v>62</v>
      </c>
      <c r="I537" s="445" t="s">
        <v>635</v>
      </c>
      <c r="J537" s="445" t="s">
        <v>636</v>
      </c>
      <c r="K537" s="445" t="s">
        <v>1455</v>
      </c>
      <c r="L537" s="445" t="s">
        <v>14</v>
      </c>
      <c r="M537" s="445" t="s">
        <v>638</v>
      </c>
      <c r="N537" s="445" t="s">
        <v>14</v>
      </c>
    </row>
    <row r="538" spans="1:14" hidden="1" x14ac:dyDescent="0.3">
      <c r="A538" s="445" t="s">
        <v>385</v>
      </c>
      <c r="B538" s="445" t="s">
        <v>689</v>
      </c>
      <c r="C538" s="445" t="s">
        <v>323</v>
      </c>
      <c r="D538" s="445" t="s">
        <v>324</v>
      </c>
      <c r="E538" s="445" t="s">
        <v>1360</v>
      </c>
      <c r="F538" s="445" t="s">
        <v>70</v>
      </c>
      <c r="G538" s="445" t="s">
        <v>69</v>
      </c>
      <c r="H538" s="445" t="s">
        <v>62</v>
      </c>
      <c r="I538" s="445" t="s">
        <v>701</v>
      </c>
      <c r="J538" s="445" t="s">
        <v>691</v>
      </c>
      <c r="K538" s="445" t="s">
        <v>1456</v>
      </c>
      <c r="L538" s="445" t="s">
        <v>14</v>
      </c>
      <c r="M538" s="445" t="s">
        <v>703</v>
      </c>
      <c r="N538" s="445" t="s">
        <v>14</v>
      </c>
    </row>
    <row r="539" spans="1:14" hidden="1" x14ac:dyDescent="0.3">
      <c r="A539" s="445" t="s">
        <v>379</v>
      </c>
      <c r="B539" s="445" t="s">
        <v>380</v>
      </c>
      <c r="C539" s="445" t="s">
        <v>323</v>
      </c>
      <c r="D539" s="445" t="s">
        <v>324</v>
      </c>
      <c r="E539" s="445" t="s">
        <v>1360</v>
      </c>
      <c r="F539" s="445" t="s">
        <v>70</v>
      </c>
      <c r="G539" s="445" t="s">
        <v>69</v>
      </c>
      <c r="H539" s="445" t="s">
        <v>62</v>
      </c>
      <c r="I539" s="445" t="s">
        <v>381</v>
      </c>
      <c r="J539" s="445" t="s">
        <v>382</v>
      </c>
      <c r="K539" s="445" t="s">
        <v>1457</v>
      </c>
      <c r="L539" s="445" t="s">
        <v>14</v>
      </c>
      <c r="M539" s="445" t="s">
        <v>384</v>
      </c>
      <c r="N539" s="445" t="s">
        <v>14</v>
      </c>
    </row>
    <row r="540" spans="1:14" hidden="1" x14ac:dyDescent="0.3">
      <c r="A540" s="445" t="s">
        <v>357</v>
      </c>
      <c r="B540" s="445" t="s">
        <v>358</v>
      </c>
      <c r="C540" s="445" t="s">
        <v>323</v>
      </c>
      <c r="D540" s="445" t="s">
        <v>324</v>
      </c>
      <c r="E540" s="445" t="s">
        <v>1360</v>
      </c>
      <c r="F540" s="445" t="s">
        <v>70</v>
      </c>
      <c r="G540" s="445" t="s">
        <v>69</v>
      </c>
      <c r="H540" s="445" t="s">
        <v>62</v>
      </c>
      <c r="I540" s="445" t="s">
        <v>369</v>
      </c>
      <c r="J540" s="445" t="s">
        <v>370</v>
      </c>
      <c r="K540" s="445" t="s">
        <v>1458</v>
      </c>
      <c r="L540" s="445" t="s">
        <v>14</v>
      </c>
      <c r="M540" s="445" t="s">
        <v>372</v>
      </c>
      <c r="N540" s="445" t="s">
        <v>14</v>
      </c>
    </row>
    <row r="541" spans="1:14" hidden="1" x14ac:dyDescent="0.3">
      <c r="A541" s="445" t="s">
        <v>357</v>
      </c>
      <c r="B541" s="445" t="s">
        <v>358</v>
      </c>
      <c r="C541" s="445" t="s">
        <v>323</v>
      </c>
      <c r="D541" s="445" t="s">
        <v>324</v>
      </c>
      <c r="E541" s="445" t="s">
        <v>1360</v>
      </c>
      <c r="F541" s="445" t="s">
        <v>70</v>
      </c>
      <c r="G541" s="445" t="s">
        <v>69</v>
      </c>
      <c r="H541" s="445" t="s">
        <v>62</v>
      </c>
      <c r="I541" s="445" t="s">
        <v>369</v>
      </c>
      <c r="J541" s="445" t="s">
        <v>370</v>
      </c>
      <c r="K541" s="445" t="s">
        <v>1459</v>
      </c>
      <c r="L541" s="445" t="s">
        <v>14</v>
      </c>
      <c r="M541" s="445" t="s">
        <v>372</v>
      </c>
      <c r="N541" s="445" t="s">
        <v>14</v>
      </c>
    </row>
    <row r="542" spans="1:14" hidden="1" x14ac:dyDescent="0.3">
      <c r="A542" s="445" t="s">
        <v>357</v>
      </c>
      <c r="B542" s="445" t="s">
        <v>358</v>
      </c>
      <c r="C542" s="445" t="s">
        <v>323</v>
      </c>
      <c r="D542" s="445" t="s">
        <v>324</v>
      </c>
      <c r="E542" s="445" t="s">
        <v>1360</v>
      </c>
      <c r="F542" s="445" t="s">
        <v>70</v>
      </c>
      <c r="G542" s="445" t="s">
        <v>69</v>
      </c>
      <c r="H542" s="445" t="s">
        <v>62</v>
      </c>
      <c r="I542" s="445" t="s">
        <v>369</v>
      </c>
      <c r="J542" s="445" t="s">
        <v>370</v>
      </c>
      <c r="K542" s="445" t="s">
        <v>1460</v>
      </c>
      <c r="L542" s="445" t="s">
        <v>14</v>
      </c>
      <c r="M542" s="445" t="s">
        <v>372</v>
      </c>
      <c r="N542" s="445" t="s">
        <v>14</v>
      </c>
    </row>
    <row r="543" spans="1:14" x14ac:dyDescent="0.3">
      <c r="A543" s="445" t="s">
        <v>352</v>
      </c>
      <c r="B543" s="445" t="s">
        <v>414</v>
      </c>
      <c r="C543" s="445" t="s">
        <v>323</v>
      </c>
      <c r="D543" s="445" t="s">
        <v>324</v>
      </c>
      <c r="E543" s="445" t="s">
        <v>1360</v>
      </c>
      <c r="F543" s="445" t="s">
        <v>70</v>
      </c>
      <c r="G543" s="445" t="s">
        <v>69</v>
      </c>
      <c r="H543" s="445" t="s">
        <v>62</v>
      </c>
      <c r="I543" s="445" t="s">
        <v>132</v>
      </c>
      <c r="J543" s="445" t="s">
        <v>415</v>
      </c>
      <c r="K543" s="445" t="s">
        <v>1461</v>
      </c>
      <c r="L543" s="445" t="s">
        <v>14</v>
      </c>
      <c r="M543" s="445" t="s">
        <v>452</v>
      </c>
      <c r="N543" s="445" t="s">
        <v>14</v>
      </c>
    </row>
    <row r="544" spans="1:14" x14ac:dyDescent="0.3">
      <c r="A544" s="445" t="s">
        <v>352</v>
      </c>
      <c r="B544" s="445" t="s">
        <v>414</v>
      </c>
      <c r="C544" s="445" t="s">
        <v>323</v>
      </c>
      <c r="D544" s="445" t="s">
        <v>324</v>
      </c>
      <c r="E544" s="445" t="s">
        <v>1360</v>
      </c>
      <c r="F544" s="445" t="s">
        <v>70</v>
      </c>
      <c r="G544" s="445" t="s">
        <v>69</v>
      </c>
      <c r="H544" s="445" t="s">
        <v>62</v>
      </c>
      <c r="I544" s="445" t="s">
        <v>135</v>
      </c>
      <c r="J544" s="445" t="s">
        <v>415</v>
      </c>
      <c r="K544" s="445" t="s">
        <v>1462</v>
      </c>
      <c r="L544" s="445" t="s">
        <v>14</v>
      </c>
      <c r="M544" s="445" t="s">
        <v>466</v>
      </c>
      <c r="N544" s="445" t="s">
        <v>14</v>
      </c>
    </row>
    <row r="545" spans="1:14" x14ac:dyDescent="0.3">
      <c r="A545" s="445" t="s">
        <v>352</v>
      </c>
      <c r="B545" s="445" t="s">
        <v>414</v>
      </c>
      <c r="C545" s="445" t="s">
        <v>323</v>
      </c>
      <c r="D545" s="445" t="s">
        <v>324</v>
      </c>
      <c r="E545" s="445" t="s">
        <v>1360</v>
      </c>
      <c r="F545" s="445" t="s">
        <v>70</v>
      </c>
      <c r="G545" s="445" t="s">
        <v>69</v>
      </c>
      <c r="H545" s="445" t="s">
        <v>62</v>
      </c>
      <c r="I545" s="445" t="s">
        <v>135</v>
      </c>
      <c r="J545" s="445" t="s">
        <v>415</v>
      </c>
      <c r="K545" s="445" t="s">
        <v>1463</v>
      </c>
      <c r="L545" s="445" t="s">
        <v>14</v>
      </c>
      <c r="M545" s="445" t="s">
        <v>466</v>
      </c>
      <c r="N545" s="445" t="s">
        <v>14</v>
      </c>
    </row>
    <row r="546" spans="1:14" x14ac:dyDescent="0.3">
      <c r="A546" s="445" t="s">
        <v>352</v>
      </c>
      <c r="B546" s="445" t="s">
        <v>414</v>
      </c>
      <c r="C546" s="445" t="s">
        <v>323</v>
      </c>
      <c r="D546" s="445" t="s">
        <v>324</v>
      </c>
      <c r="E546" s="445" t="s">
        <v>1360</v>
      </c>
      <c r="F546" s="445" t="s">
        <v>70</v>
      </c>
      <c r="G546" s="445" t="s">
        <v>69</v>
      </c>
      <c r="H546" s="445" t="s">
        <v>62</v>
      </c>
      <c r="I546" s="445" t="s">
        <v>135</v>
      </c>
      <c r="J546" s="445" t="s">
        <v>415</v>
      </c>
      <c r="K546" s="445" t="s">
        <v>1464</v>
      </c>
      <c r="L546" s="445" t="s">
        <v>14</v>
      </c>
      <c r="M546" s="445" t="s">
        <v>466</v>
      </c>
      <c r="N546" s="445" t="s">
        <v>14</v>
      </c>
    </row>
    <row r="547" spans="1:14" hidden="1" x14ac:dyDescent="0.3">
      <c r="A547" s="445" t="s">
        <v>426</v>
      </c>
      <c r="B547" s="445" t="s">
        <v>497</v>
      </c>
      <c r="C547" s="445" t="s">
        <v>323</v>
      </c>
      <c r="D547" s="445" t="s">
        <v>324</v>
      </c>
      <c r="E547" s="445" t="s">
        <v>1360</v>
      </c>
      <c r="F547" s="445" t="s">
        <v>70</v>
      </c>
      <c r="G547" s="445" t="s">
        <v>69</v>
      </c>
      <c r="H547" s="445" t="s">
        <v>62</v>
      </c>
      <c r="I547" s="445" t="s">
        <v>545</v>
      </c>
      <c r="J547" s="445" t="s">
        <v>499</v>
      </c>
      <c r="K547" s="445" t="s">
        <v>1465</v>
      </c>
      <c r="L547" s="445" t="s">
        <v>14</v>
      </c>
      <c r="M547" s="445" t="s">
        <v>1466</v>
      </c>
      <c r="N547" s="445" t="s">
        <v>14</v>
      </c>
    </row>
    <row r="548" spans="1:14" hidden="1" x14ac:dyDescent="0.3">
      <c r="A548" s="445" t="s">
        <v>453</v>
      </c>
      <c r="B548" s="445" t="s">
        <v>454</v>
      </c>
      <c r="C548" s="445" t="s">
        <v>323</v>
      </c>
      <c r="D548" s="445" t="s">
        <v>324</v>
      </c>
      <c r="E548" s="445" t="s">
        <v>1360</v>
      </c>
      <c r="F548" s="445" t="s">
        <v>70</v>
      </c>
      <c r="G548" s="445" t="s">
        <v>69</v>
      </c>
      <c r="H548" s="445" t="s">
        <v>62</v>
      </c>
      <c r="I548" s="445" t="s">
        <v>455</v>
      </c>
      <c r="J548" s="445" t="s">
        <v>456</v>
      </c>
      <c r="K548" s="445" t="s">
        <v>1467</v>
      </c>
      <c r="L548" s="445" t="s">
        <v>14</v>
      </c>
      <c r="M548" s="445" t="s">
        <v>458</v>
      </c>
      <c r="N548" s="445" t="s">
        <v>14</v>
      </c>
    </row>
    <row r="549" spans="1:14" hidden="1" x14ac:dyDescent="0.3">
      <c r="A549" s="445" t="s">
        <v>453</v>
      </c>
      <c r="B549" s="445" t="s">
        <v>454</v>
      </c>
      <c r="C549" s="445" t="s">
        <v>323</v>
      </c>
      <c r="D549" s="445" t="s">
        <v>324</v>
      </c>
      <c r="E549" s="445" t="s">
        <v>1360</v>
      </c>
      <c r="F549" s="445" t="s">
        <v>70</v>
      </c>
      <c r="G549" s="445" t="s">
        <v>69</v>
      </c>
      <c r="H549" s="445" t="s">
        <v>62</v>
      </c>
      <c r="I549" s="445" t="s">
        <v>455</v>
      </c>
      <c r="J549" s="445" t="s">
        <v>456</v>
      </c>
      <c r="K549" s="445" t="s">
        <v>1468</v>
      </c>
      <c r="L549" s="445" t="s">
        <v>14</v>
      </c>
      <c r="M549" s="445" t="s">
        <v>458</v>
      </c>
      <c r="N549" s="445" t="s">
        <v>14</v>
      </c>
    </row>
    <row r="550" spans="1:14" hidden="1" x14ac:dyDescent="0.3">
      <c r="A550" s="445" t="s">
        <v>330</v>
      </c>
      <c r="B550" s="445" t="s">
        <v>874</v>
      </c>
      <c r="C550" s="445" t="s">
        <v>323</v>
      </c>
      <c r="D550" s="445" t="s">
        <v>324</v>
      </c>
      <c r="E550" s="445" t="s">
        <v>1360</v>
      </c>
      <c r="F550" s="445" t="s">
        <v>70</v>
      </c>
      <c r="G550" s="445" t="s">
        <v>69</v>
      </c>
      <c r="H550" s="445" t="s">
        <v>62</v>
      </c>
      <c r="I550" s="445" t="s">
        <v>1395</v>
      </c>
      <c r="J550" s="445" t="s">
        <v>876</v>
      </c>
      <c r="K550" s="445" t="s">
        <v>1469</v>
      </c>
      <c r="L550" s="445" t="s">
        <v>14</v>
      </c>
      <c r="M550" s="445" t="s">
        <v>1397</v>
      </c>
      <c r="N550" s="445" t="s">
        <v>14</v>
      </c>
    </row>
    <row r="551" spans="1:14" hidden="1" x14ac:dyDescent="0.3">
      <c r="A551" s="445" t="s">
        <v>330</v>
      </c>
      <c r="B551" s="445" t="s">
        <v>331</v>
      </c>
      <c r="C551" s="445" t="s">
        <v>323</v>
      </c>
      <c r="D551" s="445" t="s">
        <v>324</v>
      </c>
      <c r="E551" s="445" t="s">
        <v>1360</v>
      </c>
      <c r="F551" s="445" t="s">
        <v>70</v>
      </c>
      <c r="G551" s="445" t="s">
        <v>69</v>
      </c>
      <c r="H551" s="445" t="s">
        <v>62</v>
      </c>
      <c r="I551" s="445" t="s">
        <v>1382</v>
      </c>
      <c r="J551" s="445" t="s">
        <v>1383</v>
      </c>
      <c r="K551" s="445" t="s">
        <v>1470</v>
      </c>
      <c r="L551" s="445" t="s">
        <v>14</v>
      </c>
      <c r="M551" s="445" t="s">
        <v>1471</v>
      </c>
      <c r="N551" s="445" t="s">
        <v>14</v>
      </c>
    </row>
    <row r="552" spans="1:14" hidden="1" x14ac:dyDescent="0.3">
      <c r="A552" s="445" t="s">
        <v>330</v>
      </c>
      <c r="B552" s="445" t="s">
        <v>647</v>
      </c>
      <c r="C552" s="445" t="s">
        <v>323</v>
      </c>
      <c r="D552" s="445" t="s">
        <v>324</v>
      </c>
      <c r="E552" s="445" t="s">
        <v>1360</v>
      </c>
      <c r="F552" s="445" t="s">
        <v>70</v>
      </c>
      <c r="G552" s="445" t="s">
        <v>69</v>
      </c>
      <c r="H552" s="445" t="s">
        <v>62</v>
      </c>
      <c r="I552" s="445" t="s">
        <v>1327</v>
      </c>
      <c r="J552" s="445" t="s">
        <v>1180</v>
      </c>
      <c r="K552" s="445" t="s">
        <v>1472</v>
      </c>
      <c r="L552" s="445" t="s">
        <v>14</v>
      </c>
      <c r="M552" s="445" t="s">
        <v>1329</v>
      </c>
      <c r="N552" s="445" t="s">
        <v>14</v>
      </c>
    </row>
    <row r="553" spans="1:14" hidden="1" x14ac:dyDescent="0.3">
      <c r="A553" s="445" t="s">
        <v>337</v>
      </c>
      <c r="B553" s="445" t="s">
        <v>487</v>
      </c>
      <c r="C553" s="445" t="s">
        <v>323</v>
      </c>
      <c r="D553" s="445" t="s">
        <v>324</v>
      </c>
      <c r="E553" s="445" t="s">
        <v>1360</v>
      </c>
      <c r="F553" s="445" t="s">
        <v>70</v>
      </c>
      <c r="G553" s="445" t="s">
        <v>69</v>
      </c>
      <c r="H553" s="445" t="s">
        <v>62</v>
      </c>
      <c r="I553" s="445" t="s">
        <v>488</v>
      </c>
      <c r="J553" s="445" t="s">
        <v>487</v>
      </c>
      <c r="K553" s="445" t="s">
        <v>1473</v>
      </c>
      <c r="L553" s="445" t="s">
        <v>14</v>
      </c>
      <c r="M553" s="445" t="s">
        <v>490</v>
      </c>
      <c r="N553" s="445" t="s">
        <v>14</v>
      </c>
    </row>
    <row r="554" spans="1:14" hidden="1" x14ac:dyDescent="0.3">
      <c r="A554" s="445" t="s">
        <v>337</v>
      </c>
      <c r="B554" s="445" t="s">
        <v>487</v>
      </c>
      <c r="C554" s="445" t="s">
        <v>323</v>
      </c>
      <c r="D554" s="445" t="s">
        <v>324</v>
      </c>
      <c r="E554" s="445" t="s">
        <v>1360</v>
      </c>
      <c r="F554" s="445" t="s">
        <v>70</v>
      </c>
      <c r="G554" s="445" t="s">
        <v>69</v>
      </c>
      <c r="H554" s="445" t="s">
        <v>62</v>
      </c>
      <c r="I554" s="445" t="s">
        <v>488</v>
      </c>
      <c r="J554" s="445" t="s">
        <v>487</v>
      </c>
      <c r="K554" s="445" t="s">
        <v>1474</v>
      </c>
      <c r="L554" s="445" t="s">
        <v>14</v>
      </c>
      <c r="M554" s="445" t="s">
        <v>490</v>
      </c>
      <c r="N554" s="445" t="s">
        <v>14</v>
      </c>
    </row>
    <row r="555" spans="1:14" hidden="1" x14ac:dyDescent="0.3">
      <c r="A555" s="445" t="s">
        <v>337</v>
      </c>
      <c r="B555" s="445" t="s">
        <v>487</v>
      </c>
      <c r="C555" s="445" t="s">
        <v>323</v>
      </c>
      <c r="D555" s="445" t="s">
        <v>324</v>
      </c>
      <c r="E555" s="445" t="s">
        <v>1360</v>
      </c>
      <c r="F555" s="445" t="s">
        <v>70</v>
      </c>
      <c r="G555" s="445" t="s">
        <v>69</v>
      </c>
      <c r="H555" s="445" t="s">
        <v>62</v>
      </c>
      <c r="I555" s="445" t="s">
        <v>488</v>
      </c>
      <c r="J555" s="445" t="s">
        <v>487</v>
      </c>
      <c r="K555" s="445" t="s">
        <v>1475</v>
      </c>
      <c r="L555" s="445" t="s">
        <v>14</v>
      </c>
      <c r="M555" s="445" t="s">
        <v>490</v>
      </c>
      <c r="N555" s="445" t="s">
        <v>14</v>
      </c>
    </row>
    <row r="556" spans="1:14" hidden="1" x14ac:dyDescent="0.3">
      <c r="A556" s="445" t="s">
        <v>453</v>
      </c>
      <c r="B556" s="445" t="s">
        <v>454</v>
      </c>
      <c r="C556" s="445" t="s">
        <v>323</v>
      </c>
      <c r="D556" s="445" t="s">
        <v>324</v>
      </c>
      <c r="E556" s="445" t="s">
        <v>1360</v>
      </c>
      <c r="F556" s="445" t="s">
        <v>70</v>
      </c>
      <c r="G556" s="445" t="s">
        <v>69</v>
      </c>
      <c r="H556" s="445" t="s">
        <v>62</v>
      </c>
      <c r="I556" s="445" t="s">
        <v>467</v>
      </c>
      <c r="J556" s="445" t="s">
        <v>456</v>
      </c>
      <c r="K556" s="445" t="s">
        <v>1476</v>
      </c>
      <c r="L556" s="445" t="s">
        <v>14</v>
      </c>
      <c r="M556" s="445" t="s">
        <v>469</v>
      </c>
      <c r="N556" s="445" t="s">
        <v>470</v>
      </c>
    </row>
    <row r="557" spans="1:14" hidden="1" x14ac:dyDescent="0.3">
      <c r="A557" s="445" t="s">
        <v>379</v>
      </c>
      <c r="B557" s="445" t="s">
        <v>582</v>
      </c>
      <c r="C557" s="445" t="s">
        <v>323</v>
      </c>
      <c r="D557" s="445" t="s">
        <v>324</v>
      </c>
      <c r="E557" s="445" t="s">
        <v>1360</v>
      </c>
      <c r="F557" s="445" t="s">
        <v>70</v>
      </c>
      <c r="G557" s="445" t="s">
        <v>69</v>
      </c>
      <c r="H557" s="445" t="s">
        <v>62</v>
      </c>
      <c r="I557" s="445" t="s">
        <v>1477</v>
      </c>
      <c r="J557" s="445" t="s">
        <v>1478</v>
      </c>
      <c r="K557" s="445" t="s">
        <v>1479</v>
      </c>
      <c r="L557" s="445" t="s">
        <v>14</v>
      </c>
      <c r="M557" s="445" t="s">
        <v>1480</v>
      </c>
      <c r="N557" s="445" t="s">
        <v>14</v>
      </c>
    </row>
    <row r="558" spans="1:14" hidden="1" x14ac:dyDescent="0.3">
      <c r="A558" s="445" t="s">
        <v>453</v>
      </c>
      <c r="B558" s="445" t="s">
        <v>482</v>
      </c>
      <c r="C558" s="445" t="s">
        <v>323</v>
      </c>
      <c r="D558" s="445" t="s">
        <v>324</v>
      </c>
      <c r="E558" s="445" t="s">
        <v>1360</v>
      </c>
      <c r="F558" s="445" t="s">
        <v>70</v>
      </c>
      <c r="G558" s="445" t="s">
        <v>69</v>
      </c>
      <c r="H558" s="445" t="s">
        <v>62</v>
      </c>
      <c r="I558" s="445" t="s">
        <v>483</v>
      </c>
      <c r="J558" s="445" t="s">
        <v>484</v>
      </c>
      <c r="K558" s="445" t="s">
        <v>1481</v>
      </c>
      <c r="L558" s="445" t="s">
        <v>14</v>
      </c>
      <c r="M558" s="445" t="s">
        <v>486</v>
      </c>
      <c r="N558" s="445" t="s">
        <v>14</v>
      </c>
    </row>
    <row r="559" spans="1:14" hidden="1" x14ac:dyDescent="0.3">
      <c r="A559" s="445" t="s">
        <v>453</v>
      </c>
      <c r="B559" s="445" t="s">
        <v>482</v>
      </c>
      <c r="C559" s="445" t="s">
        <v>323</v>
      </c>
      <c r="D559" s="445" t="s">
        <v>324</v>
      </c>
      <c r="E559" s="445" t="s">
        <v>1360</v>
      </c>
      <c r="F559" s="445" t="s">
        <v>70</v>
      </c>
      <c r="G559" s="445" t="s">
        <v>69</v>
      </c>
      <c r="H559" s="445" t="s">
        <v>62</v>
      </c>
      <c r="I559" s="445" t="s">
        <v>483</v>
      </c>
      <c r="J559" s="445" t="s">
        <v>484</v>
      </c>
      <c r="K559" s="445" t="s">
        <v>1482</v>
      </c>
      <c r="L559" s="445" t="s">
        <v>14</v>
      </c>
      <c r="M559" s="445" t="s">
        <v>486</v>
      </c>
      <c r="N559" s="445" t="s">
        <v>14</v>
      </c>
    </row>
    <row r="560" spans="1:14" hidden="1" x14ac:dyDescent="0.3">
      <c r="A560" s="445" t="s">
        <v>379</v>
      </c>
      <c r="B560" s="445" t="s">
        <v>582</v>
      </c>
      <c r="C560" s="445" t="s">
        <v>323</v>
      </c>
      <c r="D560" s="445" t="s">
        <v>324</v>
      </c>
      <c r="E560" s="445" t="s">
        <v>1360</v>
      </c>
      <c r="F560" s="445" t="s">
        <v>70</v>
      </c>
      <c r="G560" s="445" t="s">
        <v>69</v>
      </c>
      <c r="H560" s="445" t="s">
        <v>62</v>
      </c>
      <c r="I560" s="445" t="s">
        <v>1483</v>
      </c>
      <c r="J560" s="445" t="s">
        <v>1484</v>
      </c>
      <c r="K560" s="445" t="s">
        <v>1485</v>
      </c>
      <c r="L560" s="445" t="s">
        <v>14</v>
      </c>
      <c r="M560" s="445" t="s">
        <v>1486</v>
      </c>
      <c r="N560" s="445" t="s">
        <v>14</v>
      </c>
    </row>
    <row r="561" spans="1:14" hidden="1" x14ac:dyDescent="0.3">
      <c r="A561" s="445" t="s">
        <v>426</v>
      </c>
      <c r="B561" s="445" t="s">
        <v>497</v>
      </c>
      <c r="C561" s="445" t="s">
        <v>323</v>
      </c>
      <c r="D561" s="445" t="s">
        <v>324</v>
      </c>
      <c r="E561" s="445" t="s">
        <v>1360</v>
      </c>
      <c r="F561" s="445" t="s">
        <v>70</v>
      </c>
      <c r="G561" s="445" t="s">
        <v>69</v>
      </c>
      <c r="H561" s="445" t="s">
        <v>62</v>
      </c>
      <c r="I561" s="445" t="s">
        <v>738</v>
      </c>
      <c r="J561" s="445" t="s">
        <v>499</v>
      </c>
      <c r="K561" s="445" t="s">
        <v>1487</v>
      </c>
      <c r="L561" s="445" t="s">
        <v>14</v>
      </c>
      <c r="M561" s="445" t="s">
        <v>740</v>
      </c>
      <c r="N561" s="445" t="s">
        <v>14</v>
      </c>
    </row>
    <row r="562" spans="1:14" x14ac:dyDescent="0.3">
      <c r="A562" s="445" t="s">
        <v>352</v>
      </c>
      <c r="B562" s="445" t="s">
        <v>414</v>
      </c>
      <c r="C562" s="445" t="s">
        <v>323</v>
      </c>
      <c r="D562" s="445" t="s">
        <v>324</v>
      </c>
      <c r="E562" s="445" t="s">
        <v>1360</v>
      </c>
      <c r="F562" s="445" t="s">
        <v>70</v>
      </c>
      <c r="G562" s="445" t="s">
        <v>69</v>
      </c>
      <c r="H562" s="445" t="s">
        <v>62</v>
      </c>
      <c r="I562" s="445" t="s">
        <v>123</v>
      </c>
      <c r="J562" s="445" t="s">
        <v>415</v>
      </c>
      <c r="K562" s="445" t="s">
        <v>1488</v>
      </c>
      <c r="L562" s="445" t="s">
        <v>14</v>
      </c>
      <c r="M562" s="445" t="s">
        <v>417</v>
      </c>
      <c r="N562" s="445" t="s">
        <v>14</v>
      </c>
    </row>
    <row r="563" spans="1:14" hidden="1" x14ac:dyDescent="0.3">
      <c r="A563" s="445" t="s">
        <v>379</v>
      </c>
      <c r="B563" s="445" t="s">
        <v>1489</v>
      </c>
      <c r="C563" s="445" t="s">
        <v>323</v>
      </c>
      <c r="D563" s="445" t="s">
        <v>324</v>
      </c>
      <c r="E563" s="445" t="s">
        <v>1360</v>
      </c>
      <c r="F563" s="445" t="s">
        <v>70</v>
      </c>
      <c r="G563" s="445" t="s">
        <v>69</v>
      </c>
      <c r="H563" s="445" t="s">
        <v>62</v>
      </c>
      <c r="I563" s="445" t="s">
        <v>1490</v>
      </c>
      <c r="J563" s="445" t="s">
        <v>1491</v>
      </c>
      <c r="K563" s="445" t="s">
        <v>1492</v>
      </c>
      <c r="L563" s="445" t="s">
        <v>14</v>
      </c>
      <c r="M563" s="445" t="s">
        <v>1493</v>
      </c>
      <c r="N563" s="445" t="s">
        <v>14</v>
      </c>
    </row>
    <row r="564" spans="1:14" hidden="1" x14ac:dyDescent="0.3">
      <c r="A564" s="445" t="s">
        <v>379</v>
      </c>
      <c r="B564" s="445" t="s">
        <v>1489</v>
      </c>
      <c r="C564" s="445" t="s">
        <v>323</v>
      </c>
      <c r="D564" s="445" t="s">
        <v>324</v>
      </c>
      <c r="E564" s="445" t="s">
        <v>1360</v>
      </c>
      <c r="F564" s="445" t="s">
        <v>70</v>
      </c>
      <c r="G564" s="445" t="s">
        <v>69</v>
      </c>
      <c r="H564" s="445" t="s">
        <v>62</v>
      </c>
      <c r="I564" s="445" t="s">
        <v>1490</v>
      </c>
      <c r="J564" s="445" t="s">
        <v>1491</v>
      </c>
      <c r="K564" s="445" t="s">
        <v>1494</v>
      </c>
      <c r="L564" s="445" t="s">
        <v>14</v>
      </c>
      <c r="M564" s="445" t="s">
        <v>1493</v>
      </c>
      <c r="N564" s="445" t="s">
        <v>14</v>
      </c>
    </row>
    <row r="565" spans="1:14" hidden="1" x14ac:dyDescent="0.3">
      <c r="A565" s="445" t="s">
        <v>330</v>
      </c>
      <c r="B565" s="445" t="s">
        <v>1495</v>
      </c>
      <c r="C565" s="445" t="s">
        <v>323</v>
      </c>
      <c r="D565" s="445" t="s">
        <v>324</v>
      </c>
      <c r="E565" s="445" t="s">
        <v>1360</v>
      </c>
      <c r="F565" s="445" t="s">
        <v>508</v>
      </c>
      <c r="G565" s="445" t="s">
        <v>69</v>
      </c>
      <c r="H565" s="445" t="s">
        <v>61</v>
      </c>
      <c r="I565" s="445" t="s">
        <v>1496</v>
      </c>
      <c r="J565" s="445" t="s">
        <v>1497</v>
      </c>
      <c r="K565" s="445" t="s">
        <v>1498</v>
      </c>
      <c r="L565" s="445" t="s">
        <v>14</v>
      </c>
      <c r="M565" s="445" t="s">
        <v>1499</v>
      </c>
      <c r="N565" s="445" t="s">
        <v>14</v>
      </c>
    </row>
    <row r="566" spans="1:14" hidden="1" x14ac:dyDescent="0.3">
      <c r="A566" s="445" t="s">
        <v>379</v>
      </c>
      <c r="B566" s="445" t="s">
        <v>380</v>
      </c>
      <c r="C566" s="445" t="s">
        <v>323</v>
      </c>
      <c r="D566" s="445" t="s">
        <v>324</v>
      </c>
      <c r="E566" s="445" t="s">
        <v>1360</v>
      </c>
      <c r="F566" s="445" t="s">
        <v>508</v>
      </c>
      <c r="G566" s="445" t="s">
        <v>69</v>
      </c>
      <c r="H566" s="445" t="s">
        <v>61</v>
      </c>
      <c r="I566" s="445" t="s">
        <v>600</v>
      </c>
      <c r="J566" s="445" t="s">
        <v>382</v>
      </c>
      <c r="K566" s="445" t="s">
        <v>1500</v>
      </c>
      <c r="L566" s="445" t="s">
        <v>14</v>
      </c>
      <c r="M566" s="445" t="s">
        <v>602</v>
      </c>
      <c r="N566" s="445" t="s">
        <v>14</v>
      </c>
    </row>
    <row r="567" spans="1:14" hidden="1" x14ac:dyDescent="0.3">
      <c r="A567" s="445" t="s">
        <v>363</v>
      </c>
      <c r="B567" s="445" t="s">
        <v>1229</v>
      </c>
      <c r="C567" s="445" t="s">
        <v>323</v>
      </c>
      <c r="D567" s="445" t="s">
        <v>324</v>
      </c>
      <c r="E567" s="445" t="s">
        <v>1360</v>
      </c>
      <c r="F567" s="445" t="s">
        <v>508</v>
      </c>
      <c r="G567" s="445" t="s">
        <v>69</v>
      </c>
      <c r="H567" s="445" t="s">
        <v>61</v>
      </c>
      <c r="I567" s="445" t="s">
        <v>1230</v>
      </c>
      <c r="J567" s="445" t="s">
        <v>1231</v>
      </c>
      <c r="K567" s="445" t="s">
        <v>1501</v>
      </c>
      <c r="L567" s="445" t="s">
        <v>14</v>
      </c>
      <c r="M567" s="445" t="s">
        <v>1233</v>
      </c>
      <c r="N567" s="445" t="s">
        <v>14</v>
      </c>
    </row>
    <row r="568" spans="1:14" x14ac:dyDescent="0.3">
      <c r="A568" s="445" t="s">
        <v>352</v>
      </c>
      <c r="B568" s="445" t="s">
        <v>414</v>
      </c>
      <c r="C568" s="445" t="s">
        <v>323</v>
      </c>
      <c r="D568" s="445" t="s">
        <v>324</v>
      </c>
      <c r="E568" s="445" t="s">
        <v>1360</v>
      </c>
      <c r="F568" s="445" t="s">
        <v>508</v>
      </c>
      <c r="G568" s="445" t="s">
        <v>69</v>
      </c>
      <c r="H568" s="445" t="s">
        <v>61</v>
      </c>
      <c r="I568" s="445" t="s">
        <v>143</v>
      </c>
      <c r="J568" s="445" t="s">
        <v>415</v>
      </c>
      <c r="K568" s="445" t="s">
        <v>1502</v>
      </c>
      <c r="L568" s="445" t="s">
        <v>14</v>
      </c>
      <c r="M568" s="445" t="s">
        <v>1503</v>
      </c>
      <c r="N568" s="445" t="s">
        <v>14</v>
      </c>
    </row>
    <row r="569" spans="1:14" hidden="1" x14ac:dyDescent="0.3">
      <c r="A569" s="445" t="s">
        <v>337</v>
      </c>
      <c r="B569" s="445" t="s">
        <v>898</v>
      </c>
      <c r="C569" s="445" t="s">
        <v>323</v>
      </c>
      <c r="D569" s="445" t="s">
        <v>324</v>
      </c>
      <c r="E569" s="445" t="s">
        <v>1360</v>
      </c>
      <c r="F569" s="445" t="s">
        <v>508</v>
      </c>
      <c r="G569" s="445" t="s">
        <v>69</v>
      </c>
      <c r="H569" s="445" t="s">
        <v>61</v>
      </c>
      <c r="I569" s="445" t="s">
        <v>899</v>
      </c>
      <c r="J569" s="445" t="s">
        <v>898</v>
      </c>
      <c r="K569" s="445" t="s">
        <v>1504</v>
      </c>
      <c r="L569" s="445" t="s">
        <v>14</v>
      </c>
      <c r="M569" s="445" t="s">
        <v>901</v>
      </c>
      <c r="N569" s="445" t="s">
        <v>14</v>
      </c>
    </row>
    <row r="570" spans="1:14" hidden="1" x14ac:dyDescent="0.3">
      <c r="A570" s="445" t="s">
        <v>337</v>
      </c>
      <c r="B570" s="445" t="s">
        <v>898</v>
      </c>
      <c r="C570" s="445" t="s">
        <v>323</v>
      </c>
      <c r="D570" s="445" t="s">
        <v>324</v>
      </c>
      <c r="E570" s="445" t="s">
        <v>1360</v>
      </c>
      <c r="F570" s="445" t="s">
        <v>508</v>
      </c>
      <c r="G570" s="445" t="s">
        <v>69</v>
      </c>
      <c r="H570" s="445" t="s">
        <v>61</v>
      </c>
      <c r="I570" s="445" t="s">
        <v>899</v>
      </c>
      <c r="J570" s="445" t="s">
        <v>898</v>
      </c>
      <c r="K570" s="445" t="s">
        <v>1505</v>
      </c>
      <c r="L570" s="445" t="s">
        <v>14</v>
      </c>
      <c r="M570" s="445" t="s">
        <v>901</v>
      </c>
      <c r="N570" s="445" t="s">
        <v>14</v>
      </c>
    </row>
    <row r="571" spans="1:14" hidden="1" x14ac:dyDescent="0.3">
      <c r="A571" s="445" t="s">
        <v>337</v>
      </c>
      <c r="B571" s="445" t="s">
        <v>898</v>
      </c>
      <c r="C571" s="445" t="s">
        <v>323</v>
      </c>
      <c r="D571" s="445" t="s">
        <v>324</v>
      </c>
      <c r="E571" s="445" t="s">
        <v>1360</v>
      </c>
      <c r="F571" s="445" t="s">
        <v>508</v>
      </c>
      <c r="G571" s="445" t="s">
        <v>69</v>
      </c>
      <c r="H571" s="445" t="s">
        <v>61</v>
      </c>
      <c r="I571" s="445" t="s">
        <v>899</v>
      </c>
      <c r="J571" s="445" t="s">
        <v>898</v>
      </c>
      <c r="K571" s="445" t="s">
        <v>1506</v>
      </c>
      <c r="L571" s="445" t="s">
        <v>14</v>
      </c>
      <c r="M571" s="445" t="s">
        <v>901</v>
      </c>
      <c r="N571" s="445" t="s">
        <v>14</v>
      </c>
    </row>
    <row r="572" spans="1:14" hidden="1" x14ac:dyDescent="0.3">
      <c r="A572" s="445" t="s">
        <v>471</v>
      </c>
      <c r="B572" s="445" t="s">
        <v>788</v>
      </c>
      <c r="C572" s="445" t="s">
        <v>323</v>
      </c>
      <c r="D572" s="445" t="s">
        <v>324</v>
      </c>
      <c r="E572" s="445" t="s">
        <v>1360</v>
      </c>
      <c r="F572" s="445" t="s">
        <v>508</v>
      </c>
      <c r="G572" s="445" t="s">
        <v>69</v>
      </c>
      <c r="H572" s="445" t="s">
        <v>61</v>
      </c>
      <c r="I572" s="445" t="s">
        <v>1423</v>
      </c>
      <c r="J572" s="445" t="s">
        <v>790</v>
      </c>
      <c r="K572" s="445" t="s">
        <v>1507</v>
      </c>
      <c r="L572" s="445" t="s">
        <v>14</v>
      </c>
      <c r="M572" s="445" t="s">
        <v>1425</v>
      </c>
      <c r="N572" s="445" t="s">
        <v>14</v>
      </c>
    </row>
    <row r="573" spans="1:14" hidden="1" x14ac:dyDescent="0.3">
      <c r="A573" s="445" t="s">
        <v>346</v>
      </c>
      <c r="B573" s="445" t="s">
        <v>347</v>
      </c>
      <c r="C573" s="445" t="s">
        <v>323</v>
      </c>
      <c r="D573" s="445" t="s">
        <v>324</v>
      </c>
      <c r="E573" s="445" t="s">
        <v>1360</v>
      </c>
      <c r="F573" s="445" t="s">
        <v>508</v>
      </c>
      <c r="G573" s="445" t="s">
        <v>69</v>
      </c>
      <c r="H573" s="445" t="s">
        <v>61</v>
      </c>
      <c r="I573" s="445" t="s">
        <v>348</v>
      </c>
      <c r="J573" s="445" t="s">
        <v>349</v>
      </c>
      <c r="K573" s="445" t="s">
        <v>1508</v>
      </c>
      <c r="L573" s="445" t="s">
        <v>14</v>
      </c>
      <c r="M573" s="445" t="s">
        <v>1509</v>
      </c>
      <c r="N573" s="445" t="s">
        <v>14</v>
      </c>
    </row>
    <row r="574" spans="1:14" hidden="1" x14ac:dyDescent="0.3">
      <c r="A574" s="445" t="s">
        <v>337</v>
      </c>
      <c r="B574" s="445" t="s">
        <v>898</v>
      </c>
      <c r="C574" s="445" t="s">
        <v>323</v>
      </c>
      <c r="D574" s="445" t="s">
        <v>324</v>
      </c>
      <c r="E574" s="445" t="s">
        <v>1360</v>
      </c>
      <c r="F574" s="445" t="s">
        <v>508</v>
      </c>
      <c r="G574" s="445" t="s">
        <v>69</v>
      </c>
      <c r="H574" s="445" t="s">
        <v>61</v>
      </c>
      <c r="I574" s="445" t="s">
        <v>1510</v>
      </c>
      <c r="J574" s="445" t="s">
        <v>898</v>
      </c>
      <c r="K574" s="445" t="s">
        <v>1511</v>
      </c>
      <c r="L574" s="445" t="s">
        <v>14</v>
      </c>
      <c r="M574" s="445" t="s">
        <v>1512</v>
      </c>
      <c r="N574" s="445" t="s">
        <v>1513</v>
      </c>
    </row>
    <row r="575" spans="1:14" hidden="1" x14ac:dyDescent="0.3">
      <c r="A575" s="445" t="s">
        <v>363</v>
      </c>
      <c r="B575" s="445" t="s">
        <v>364</v>
      </c>
      <c r="C575" s="445" t="s">
        <v>323</v>
      </c>
      <c r="D575" s="445" t="s">
        <v>324</v>
      </c>
      <c r="E575" s="445" t="s">
        <v>1360</v>
      </c>
      <c r="F575" s="445" t="s">
        <v>508</v>
      </c>
      <c r="G575" s="445" t="s">
        <v>69</v>
      </c>
      <c r="H575" s="445" t="s">
        <v>61</v>
      </c>
      <c r="I575" s="445" t="s">
        <v>1514</v>
      </c>
      <c r="J575" s="445" t="s">
        <v>366</v>
      </c>
      <c r="K575" s="445" t="s">
        <v>1515</v>
      </c>
      <c r="L575" s="445" t="s">
        <v>14</v>
      </c>
      <c r="M575" s="445" t="s">
        <v>1516</v>
      </c>
      <c r="N575" s="445" t="s">
        <v>14</v>
      </c>
    </row>
    <row r="576" spans="1:14" hidden="1" x14ac:dyDescent="0.3">
      <c r="A576" s="445" t="s">
        <v>426</v>
      </c>
      <c r="B576" s="445" t="s">
        <v>497</v>
      </c>
      <c r="C576" s="445" t="s">
        <v>323</v>
      </c>
      <c r="D576" s="445" t="s">
        <v>324</v>
      </c>
      <c r="E576" s="445" t="s">
        <v>1360</v>
      </c>
      <c r="F576" s="445" t="s">
        <v>508</v>
      </c>
      <c r="G576" s="445" t="s">
        <v>69</v>
      </c>
      <c r="H576" s="445" t="s">
        <v>61</v>
      </c>
      <c r="I576" s="445" t="s">
        <v>927</v>
      </c>
      <c r="J576" s="445" t="s">
        <v>499</v>
      </c>
      <c r="K576" s="445" t="s">
        <v>1517</v>
      </c>
      <c r="L576" s="445" t="s">
        <v>14</v>
      </c>
      <c r="M576" s="445" t="s">
        <v>1518</v>
      </c>
      <c r="N576" s="445" t="s">
        <v>14</v>
      </c>
    </row>
    <row r="577" spans="1:14" hidden="1" x14ac:dyDescent="0.3">
      <c r="A577" s="445" t="s">
        <v>373</v>
      </c>
      <c r="B577" s="445" t="s">
        <v>374</v>
      </c>
      <c r="C577" s="445" t="s">
        <v>323</v>
      </c>
      <c r="D577" s="445" t="s">
        <v>324</v>
      </c>
      <c r="E577" s="445" t="s">
        <v>1360</v>
      </c>
      <c r="F577" s="445" t="s">
        <v>508</v>
      </c>
      <c r="G577" s="445" t="s">
        <v>69</v>
      </c>
      <c r="H577" s="445" t="s">
        <v>61</v>
      </c>
      <c r="I577" s="445" t="s">
        <v>410</v>
      </c>
      <c r="J577" s="445" t="s">
        <v>411</v>
      </c>
      <c r="K577" s="445" t="s">
        <v>1519</v>
      </c>
      <c r="L577" s="445" t="s">
        <v>14</v>
      </c>
      <c r="M577" s="445" t="s">
        <v>413</v>
      </c>
      <c r="N577" s="445" t="s">
        <v>14</v>
      </c>
    </row>
    <row r="578" spans="1:14" x14ac:dyDescent="0.3">
      <c r="A578" s="445" t="s">
        <v>352</v>
      </c>
      <c r="B578" s="445" t="s">
        <v>414</v>
      </c>
      <c r="C578" s="445" t="s">
        <v>323</v>
      </c>
      <c r="D578" s="445" t="s">
        <v>324</v>
      </c>
      <c r="E578" s="445" t="s">
        <v>1360</v>
      </c>
      <c r="F578" s="445" t="s">
        <v>508</v>
      </c>
      <c r="G578" s="445" t="s">
        <v>69</v>
      </c>
      <c r="H578" s="445" t="s">
        <v>61</v>
      </c>
      <c r="I578" s="445" t="s">
        <v>123</v>
      </c>
      <c r="J578" s="445" t="s">
        <v>415</v>
      </c>
      <c r="K578" s="445" t="s">
        <v>1520</v>
      </c>
      <c r="L578" s="445" t="s">
        <v>14</v>
      </c>
      <c r="M578" s="445" t="s">
        <v>417</v>
      </c>
      <c r="N578" s="445" t="s">
        <v>14</v>
      </c>
    </row>
    <row r="579" spans="1:14" hidden="1" x14ac:dyDescent="0.3">
      <c r="A579" s="445" t="s">
        <v>373</v>
      </c>
      <c r="B579" s="445" t="s">
        <v>374</v>
      </c>
      <c r="C579" s="445" t="s">
        <v>323</v>
      </c>
      <c r="D579" s="445" t="s">
        <v>324</v>
      </c>
      <c r="E579" s="445" t="s">
        <v>1360</v>
      </c>
      <c r="F579" s="445" t="s">
        <v>508</v>
      </c>
      <c r="G579" s="445" t="s">
        <v>69</v>
      </c>
      <c r="H579" s="445" t="s">
        <v>61</v>
      </c>
      <c r="I579" s="445" t="s">
        <v>422</v>
      </c>
      <c r="J579" s="445" t="s">
        <v>423</v>
      </c>
      <c r="K579" s="445" t="s">
        <v>1521</v>
      </c>
      <c r="L579" s="445" t="s">
        <v>14</v>
      </c>
      <c r="M579" s="445" t="s">
        <v>425</v>
      </c>
      <c r="N579" s="445" t="s">
        <v>14</v>
      </c>
    </row>
    <row r="580" spans="1:14" hidden="1" x14ac:dyDescent="0.3">
      <c r="A580" s="445" t="s">
        <v>363</v>
      </c>
      <c r="B580" s="445" t="s">
        <v>1229</v>
      </c>
      <c r="C580" s="445" t="s">
        <v>323</v>
      </c>
      <c r="D580" s="445" t="s">
        <v>324</v>
      </c>
      <c r="E580" s="445" t="s">
        <v>1360</v>
      </c>
      <c r="F580" s="445" t="s">
        <v>508</v>
      </c>
      <c r="G580" s="445" t="s">
        <v>69</v>
      </c>
      <c r="H580" s="445" t="s">
        <v>61</v>
      </c>
      <c r="I580" s="445" t="s">
        <v>1230</v>
      </c>
      <c r="J580" s="445" t="s">
        <v>1231</v>
      </c>
      <c r="K580" s="445" t="s">
        <v>1522</v>
      </c>
      <c r="L580" s="445" t="s">
        <v>14</v>
      </c>
      <c r="M580" s="445" t="s">
        <v>1523</v>
      </c>
      <c r="N580" s="445" t="s">
        <v>14</v>
      </c>
    </row>
    <row r="581" spans="1:14" hidden="1" x14ac:dyDescent="0.3">
      <c r="A581" s="445" t="s">
        <v>426</v>
      </c>
      <c r="B581" s="445" t="s">
        <v>497</v>
      </c>
      <c r="C581" s="445" t="s">
        <v>323</v>
      </c>
      <c r="D581" s="445" t="s">
        <v>324</v>
      </c>
      <c r="E581" s="445" t="s">
        <v>1360</v>
      </c>
      <c r="F581" s="445" t="s">
        <v>508</v>
      </c>
      <c r="G581" s="445" t="s">
        <v>69</v>
      </c>
      <c r="H581" s="445" t="s">
        <v>61</v>
      </c>
      <c r="I581" s="445" t="s">
        <v>1211</v>
      </c>
      <c r="J581" s="445" t="s">
        <v>499</v>
      </c>
      <c r="K581" s="445" t="s">
        <v>1524</v>
      </c>
      <c r="L581" s="445" t="s">
        <v>14</v>
      </c>
      <c r="M581" s="445" t="s">
        <v>1213</v>
      </c>
      <c r="N581" s="445" t="s">
        <v>1525</v>
      </c>
    </row>
    <row r="582" spans="1:14" x14ac:dyDescent="0.3">
      <c r="A582" s="445" t="s">
        <v>352</v>
      </c>
      <c r="B582" s="445" t="s">
        <v>414</v>
      </c>
      <c r="C582" s="445" t="s">
        <v>323</v>
      </c>
      <c r="D582" s="445" t="s">
        <v>324</v>
      </c>
      <c r="E582" s="445" t="s">
        <v>1360</v>
      </c>
      <c r="F582" s="445" t="s">
        <v>508</v>
      </c>
      <c r="G582" s="445" t="s">
        <v>69</v>
      </c>
      <c r="H582" s="445" t="s">
        <v>61</v>
      </c>
      <c r="I582" s="445" t="s">
        <v>228</v>
      </c>
      <c r="J582" s="445" t="s">
        <v>415</v>
      </c>
      <c r="K582" s="445" t="s">
        <v>1526</v>
      </c>
      <c r="L582" s="445" t="s">
        <v>14</v>
      </c>
      <c r="M582" s="445" t="s">
        <v>1045</v>
      </c>
      <c r="N582" s="445" t="s">
        <v>14</v>
      </c>
    </row>
    <row r="583" spans="1:14" x14ac:dyDescent="0.3">
      <c r="A583" s="445" t="s">
        <v>352</v>
      </c>
      <c r="B583" s="445" t="s">
        <v>414</v>
      </c>
      <c r="C583" s="445" t="s">
        <v>323</v>
      </c>
      <c r="D583" s="445" t="s">
        <v>324</v>
      </c>
      <c r="E583" s="445" t="s">
        <v>1360</v>
      </c>
      <c r="F583" s="445" t="s">
        <v>508</v>
      </c>
      <c r="G583" s="445" t="s">
        <v>69</v>
      </c>
      <c r="H583" s="445" t="s">
        <v>61</v>
      </c>
      <c r="I583" s="445" t="s">
        <v>228</v>
      </c>
      <c r="J583" s="445" t="s">
        <v>415</v>
      </c>
      <c r="K583" s="445" t="s">
        <v>1527</v>
      </c>
      <c r="L583" s="445" t="s">
        <v>14</v>
      </c>
      <c r="M583" s="445" t="s">
        <v>1045</v>
      </c>
      <c r="N583" s="445" t="s">
        <v>14</v>
      </c>
    </row>
    <row r="584" spans="1:14" x14ac:dyDescent="0.3">
      <c r="A584" s="445" t="s">
        <v>352</v>
      </c>
      <c r="B584" s="445" t="s">
        <v>414</v>
      </c>
      <c r="C584" s="445" t="s">
        <v>323</v>
      </c>
      <c r="D584" s="445" t="s">
        <v>324</v>
      </c>
      <c r="E584" s="445" t="s">
        <v>1360</v>
      </c>
      <c r="F584" s="445" t="s">
        <v>508</v>
      </c>
      <c r="G584" s="445" t="s">
        <v>69</v>
      </c>
      <c r="H584" s="445" t="s">
        <v>61</v>
      </c>
      <c r="I584" s="445" t="s">
        <v>135</v>
      </c>
      <c r="J584" s="445" t="s">
        <v>415</v>
      </c>
      <c r="K584" s="445" t="s">
        <v>1528</v>
      </c>
      <c r="L584" s="445" t="s">
        <v>14</v>
      </c>
      <c r="M584" s="445" t="s">
        <v>466</v>
      </c>
      <c r="N584" s="445" t="s">
        <v>14</v>
      </c>
    </row>
    <row r="585" spans="1:14" hidden="1" x14ac:dyDescent="0.3">
      <c r="A585" s="445" t="s">
        <v>453</v>
      </c>
      <c r="B585" s="445" t="s">
        <v>454</v>
      </c>
      <c r="C585" s="445" t="s">
        <v>323</v>
      </c>
      <c r="D585" s="445" t="s">
        <v>324</v>
      </c>
      <c r="E585" s="445" t="s">
        <v>1360</v>
      </c>
      <c r="F585" s="445" t="s">
        <v>508</v>
      </c>
      <c r="G585" s="445" t="s">
        <v>69</v>
      </c>
      <c r="H585" s="445" t="s">
        <v>61</v>
      </c>
      <c r="I585" s="445" t="s">
        <v>455</v>
      </c>
      <c r="J585" s="445" t="s">
        <v>456</v>
      </c>
      <c r="K585" s="445" t="s">
        <v>1529</v>
      </c>
      <c r="L585" s="445" t="s">
        <v>14</v>
      </c>
      <c r="M585" s="445" t="s">
        <v>458</v>
      </c>
      <c r="N585" s="445" t="s">
        <v>14</v>
      </c>
    </row>
    <row r="586" spans="1:14" hidden="1" x14ac:dyDescent="0.3">
      <c r="A586" s="445" t="s">
        <v>453</v>
      </c>
      <c r="B586" s="445" t="s">
        <v>454</v>
      </c>
      <c r="C586" s="445" t="s">
        <v>323</v>
      </c>
      <c r="D586" s="445" t="s">
        <v>324</v>
      </c>
      <c r="E586" s="445" t="s">
        <v>1360</v>
      </c>
      <c r="F586" s="445" t="s">
        <v>508</v>
      </c>
      <c r="G586" s="445" t="s">
        <v>69</v>
      </c>
      <c r="H586" s="445" t="s">
        <v>61</v>
      </c>
      <c r="I586" s="445" t="s">
        <v>455</v>
      </c>
      <c r="J586" s="445" t="s">
        <v>456</v>
      </c>
      <c r="K586" s="445" t="s">
        <v>1530</v>
      </c>
      <c r="L586" s="445" t="s">
        <v>14</v>
      </c>
      <c r="M586" s="445" t="s">
        <v>458</v>
      </c>
      <c r="N586" s="445" t="s">
        <v>14</v>
      </c>
    </row>
    <row r="587" spans="1:14" hidden="1" x14ac:dyDescent="0.3">
      <c r="A587" s="445" t="s">
        <v>453</v>
      </c>
      <c r="B587" s="445" t="s">
        <v>454</v>
      </c>
      <c r="C587" s="445" t="s">
        <v>323</v>
      </c>
      <c r="D587" s="445" t="s">
        <v>324</v>
      </c>
      <c r="E587" s="445" t="s">
        <v>1360</v>
      </c>
      <c r="F587" s="445" t="s">
        <v>508</v>
      </c>
      <c r="G587" s="445" t="s">
        <v>69</v>
      </c>
      <c r="H587" s="445" t="s">
        <v>61</v>
      </c>
      <c r="I587" s="445" t="s">
        <v>455</v>
      </c>
      <c r="J587" s="445" t="s">
        <v>456</v>
      </c>
      <c r="K587" s="445" t="s">
        <v>1531</v>
      </c>
      <c r="L587" s="445" t="s">
        <v>14</v>
      </c>
      <c r="M587" s="445" t="s">
        <v>458</v>
      </c>
      <c r="N587" s="445" t="s">
        <v>14</v>
      </c>
    </row>
    <row r="588" spans="1:14" hidden="1" x14ac:dyDescent="0.3">
      <c r="A588" s="445" t="s">
        <v>363</v>
      </c>
      <c r="B588" s="445" t="s">
        <v>364</v>
      </c>
      <c r="C588" s="445" t="s">
        <v>323</v>
      </c>
      <c r="D588" s="445" t="s">
        <v>324</v>
      </c>
      <c r="E588" s="445" t="s">
        <v>1360</v>
      </c>
      <c r="F588" s="445" t="s">
        <v>508</v>
      </c>
      <c r="G588" s="445" t="s">
        <v>69</v>
      </c>
      <c r="H588" s="445" t="s">
        <v>61</v>
      </c>
      <c r="I588" s="445" t="s">
        <v>512</v>
      </c>
      <c r="J588" s="445" t="s">
        <v>366</v>
      </c>
      <c r="K588" s="445" t="s">
        <v>1532</v>
      </c>
      <c r="L588" s="445" t="s">
        <v>14</v>
      </c>
      <c r="M588" s="445" t="s">
        <v>1533</v>
      </c>
      <c r="N588" s="445" t="s">
        <v>14</v>
      </c>
    </row>
    <row r="589" spans="1:14" hidden="1" x14ac:dyDescent="0.3">
      <c r="A589" s="445" t="s">
        <v>795</v>
      </c>
      <c r="B589" s="445" t="s">
        <v>796</v>
      </c>
      <c r="C589" s="445" t="s">
        <v>323</v>
      </c>
      <c r="D589" s="445" t="s">
        <v>324</v>
      </c>
      <c r="E589" s="445" t="s">
        <v>1360</v>
      </c>
      <c r="F589" s="445" t="s">
        <v>508</v>
      </c>
      <c r="G589" s="445" t="s">
        <v>69</v>
      </c>
      <c r="H589" s="445" t="s">
        <v>61</v>
      </c>
      <c r="I589" s="445" t="s">
        <v>1534</v>
      </c>
      <c r="J589" s="445" t="s">
        <v>798</v>
      </c>
      <c r="K589" s="445" t="s">
        <v>1535</v>
      </c>
      <c r="L589" s="445" t="s">
        <v>14</v>
      </c>
      <c r="M589" s="445" t="s">
        <v>1536</v>
      </c>
      <c r="N589" s="445" t="s">
        <v>14</v>
      </c>
    </row>
    <row r="590" spans="1:14" hidden="1" x14ac:dyDescent="0.3">
      <c r="A590" s="445" t="s">
        <v>337</v>
      </c>
      <c r="B590" s="445" t="s">
        <v>342</v>
      </c>
      <c r="C590" s="445" t="s">
        <v>323</v>
      </c>
      <c r="D590" s="445" t="s">
        <v>324</v>
      </c>
      <c r="E590" s="445" t="s">
        <v>1360</v>
      </c>
      <c r="F590" s="445" t="s">
        <v>508</v>
      </c>
      <c r="G590" s="445" t="s">
        <v>69</v>
      </c>
      <c r="H590" s="445" t="s">
        <v>61</v>
      </c>
      <c r="I590" s="445" t="s">
        <v>889</v>
      </c>
      <c r="J590" s="445" t="s">
        <v>342</v>
      </c>
      <c r="K590" s="445" t="s">
        <v>1537</v>
      </c>
      <c r="L590" s="445" t="s">
        <v>14</v>
      </c>
      <c r="M590" s="445" t="s">
        <v>891</v>
      </c>
      <c r="N590" s="445" t="s">
        <v>14</v>
      </c>
    </row>
    <row r="591" spans="1:14" hidden="1" x14ac:dyDescent="0.3">
      <c r="A591" s="445" t="s">
        <v>363</v>
      </c>
      <c r="B591" s="445" t="s">
        <v>364</v>
      </c>
      <c r="C591" s="445" t="s">
        <v>323</v>
      </c>
      <c r="D591" s="445" t="s">
        <v>324</v>
      </c>
      <c r="E591" s="445" t="s">
        <v>1360</v>
      </c>
      <c r="F591" s="445" t="s">
        <v>508</v>
      </c>
      <c r="G591" s="445" t="s">
        <v>69</v>
      </c>
      <c r="H591" s="445" t="s">
        <v>61</v>
      </c>
      <c r="I591" s="445" t="s">
        <v>943</v>
      </c>
      <c r="J591" s="445" t="s">
        <v>366</v>
      </c>
      <c r="K591" s="445" t="s">
        <v>1538</v>
      </c>
      <c r="L591" s="445" t="s">
        <v>14</v>
      </c>
      <c r="M591" s="445" t="s">
        <v>945</v>
      </c>
      <c r="N591" s="445" t="s">
        <v>14</v>
      </c>
    </row>
    <row r="592" spans="1:14" hidden="1" x14ac:dyDescent="0.3">
      <c r="A592" s="445" t="s">
        <v>337</v>
      </c>
      <c r="B592" s="445" t="s">
        <v>487</v>
      </c>
      <c r="C592" s="445" t="s">
        <v>323</v>
      </c>
      <c r="D592" s="445" t="s">
        <v>324</v>
      </c>
      <c r="E592" s="445" t="s">
        <v>1360</v>
      </c>
      <c r="F592" s="445" t="s">
        <v>508</v>
      </c>
      <c r="G592" s="445" t="s">
        <v>69</v>
      </c>
      <c r="H592" s="445" t="s">
        <v>61</v>
      </c>
      <c r="I592" s="445" t="s">
        <v>488</v>
      </c>
      <c r="J592" s="445" t="s">
        <v>487</v>
      </c>
      <c r="K592" s="445" t="s">
        <v>1539</v>
      </c>
      <c r="L592" s="445" t="s">
        <v>14</v>
      </c>
      <c r="M592" s="445" t="s">
        <v>490</v>
      </c>
      <c r="N592" s="445" t="s">
        <v>14</v>
      </c>
    </row>
    <row r="593" spans="1:14" hidden="1" x14ac:dyDescent="0.3">
      <c r="A593" s="445" t="s">
        <v>337</v>
      </c>
      <c r="B593" s="445" t="s">
        <v>487</v>
      </c>
      <c r="C593" s="445" t="s">
        <v>323</v>
      </c>
      <c r="D593" s="445" t="s">
        <v>324</v>
      </c>
      <c r="E593" s="445" t="s">
        <v>1360</v>
      </c>
      <c r="F593" s="445" t="s">
        <v>508</v>
      </c>
      <c r="G593" s="445" t="s">
        <v>69</v>
      </c>
      <c r="H593" s="445" t="s">
        <v>61</v>
      </c>
      <c r="I593" s="445" t="s">
        <v>488</v>
      </c>
      <c r="J593" s="445" t="s">
        <v>487</v>
      </c>
      <c r="K593" s="445" t="s">
        <v>1540</v>
      </c>
      <c r="L593" s="445" t="s">
        <v>14</v>
      </c>
      <c r="M593" s="445" t="s">
        <v>490</v>
      </c>
      <c r="N593" s="445" t="s">
        <v>14</v>
      </c>
    </row>
    <row r="594" spans="1:14" hidden="1" x14ac:dyDescent="0.3">
      <c r="A594" s="445" t="s">
        <v>337</v>
      </c>
      <c r="B594" s="445" t="s">
        <v>903</v>
      </c>
      <c r="C594" s="445" t="s">
        <v>323</v>
      </c>
      <c r="D594" s="445" t="s">
        <v>324</v>
      </c>
      <c r="E594" s="445" t="s">
        <v>1360</v>
      </c>
      <c r="F594" s="445" t="s">
        <v>508</v>
      </c>
      <c r="G594" s="445" t="s">
        <v>69</v>
      </c>
      <c r="H594" s="445" t="s">
        <v>61</v>
      </c>
      <c r="I594" s="445" t="s">
        <v>960</v>
      </c>
      <c r="J594" s="445" t="s">
        <v>903</v>
      </c>
      <c r="K594" s="445" t="s">
        <v>1541</v>
      </c>
      <c r="L594" s="445" t="s">
        <v>14</v>
      </c>
      <c r="M594" s="445" t="s">
        <v>962</v>
      </c>
      <c r="N594" s="445" t="s">
        <v>14</v>
      </c>
    </row>
    <row r="595" spans="1:14" hidden="1" x14ac:dyDescent="0.3">
      <c r="A595" s="445" t="s">
        <v>321</v>
      </c>
      <c r="B595" s="445" t="s">
        <v>322</v>
      </c>
      <c r="C595" s="445" t="s">
        <v>323</v>
      </c>
      <c r="D595" s="445" t="s">
        <v>324</v>
      </c>
      <c r="E595" s="445" t="s">
        <v>1360</v>
      </c>
      <c r="F595" s="445" t="s">
        <v>508</v>
      </c>
      <c r="G595" s="445" t="s">
        <v>69</v>
      </c>
      <c r="H595" s="445" t="s">
        <v>62</v>
      </c>
      <c r="I595" s="445" t="s">
        <v>1542</v>
      </c>
      <c r="J595" s="445" t="s">
        <v>1543</v>
      </c>
      <c r="K595" s="445" t="s">
        <v>1544</v>
      </c>
      <c r="L595" s="445" t="s">
        <v>14</v>
      </c>
      <c r="M595" s="445" t="s">
        <v>1545</v>
      </c>
      <c r="N595" s="445" t="s">
        <v>14</v>
      </c>
    </row>
    <row r="596" spans="1:14" hidden="1" x14ac:dyDescent="0.3">
      <c r="A596" s="445" t="s">
        <v>330</v>
      </c>
      <c r="B596" s="445" t="s">
        <v>647</v>
      </c>
      <c r="C596" s="445" t="s">
        <v>323</v>
      </c>
      <c r="D596" s="445" t="s">
        <v>324</v>
      </c>
      <c r="E596" s="445" t="s">
        <v>1360</v>
      </c>
      <c r="F596" s="445" t="s">
        <v>508</v>
      </c>
      <c r="G596" s="445" t="s">
        <v>69</v>
      </c>
      <c r="H596" s="445" t="s">
        <v>62</v>
      </c>
      <c r="I596" s="445" t="s">
        <v>648</v>
      </c>
      <c r="J596" s="445" t="s">
        <v>649</v>
      </c>
      <c r="K596" s="445" t="s">
        <v>1546</v>
      </c>
      <c r="L596" s="445" t="s">
        <v>14</v>
      </c>
      <c r="M596" s="445" t="s">
        <v>651</v>
      </c>
      <c r="N596" s="445" t="s">
        <v>14</v>
      </c>
    </row>
    <row r="597" spans="1:14" hidden="1" x14ac:dyDescent="0.3">
      <c r="A597" s="445" t="s">
        <v>330</v>
      </c>
      <c r="B597" s="445" t="s">
        <v>1495</v>
      </c>
      <c r="C597" s="445" t="s">
        <v>323</v>
      </c>
      <c r="D597" s="445" t="s">
        <v>324</v>
      </c>
      <c r="E597" s="445" t="s">
        <v>1360</v>
      </c>
      <c r="F597" s="445" t="s">
        <v>508</v>
      </c>
      <c r="G597" s="445" t="s">
        <v>69</v>
      </c>
      <c r="H597" s="445" t="s">
        <v>62</v>
      </c>
      <c r="I597" s="445" t="s">
        <v>1496</v>
      </c>
      <c r="J597" s="445" t="s">
        <v>1497</v>
      </c>
      <c r="K597" s="445" t="s">
        <v>1547</v>
      </c>
      <c r="L597" s="445" t="s">
        <v>14</v>
      </c>
      <c r="M597" s="445" t="s">
        <v>1499</v>
      </c>
      <c r="N597" s="445" t="s">
        <v>14</v>
      </c>
    </row>
    <row r="598" spans="1:14" hidden="1" x14ac:dyDescent="0.3">
      <c r="A598" s="445" t="s">
        <v>330</v>
      </c>
      <c r="B598" s="445" t="s">
        <v>1495</v>
      </c>
      <c r="C598" s="445" t="s">
        <v>323</v>
      </c>
      <c r="D598" s="445" t="s">
        <v>324</v>
      </c>
      <c r="E598" s="445" t="s">
        <v>1360</v>
      </c>
      <c r="F598" s="445" t="s">
        <v>508</v>
      </c>
      <c r="G598" s="445" t="s">
        <v>69</v>
      </c>
      <c r="H598" s="445" t="s">
        <v>62</v>
      </c>
      <c r="I598" s="445" t="s">
        <v>1496</v>
      </c>
      <c r="J598" s="445" t="s">
        <v>1497</v>
      </c>
      <c r="K598" s="445" t="s">
        <v>1548</v>
      </c>
      <c r="L598" s="445" t="s">
        <v>14</v>
      </c>
      <c r="M598" s="445" t="s">
        <v>1499</v>
      </c>
      <c r="N598" s="445" t="s">
        <v>14</v>
      </c>
    </row>
    <row r="599" spans="1:14" hidden="1" x14ac:dyDescent="0.3">
      <c r="A599" s="445" t="s">
        <v>330</v>
      </c>
      <c r="B599" s="445" t="s">
        <v>1495</v>
      </c>
      <c r="C599" s="445" t="s">
        <v>323</v>
      </c>
      <c r="D599" s="445" t="s">
        <v>324</v>
      </c>
      <c r="E599" s="445" t="s">
        <v>1360</v>
      </c>
      <c r="F599" s="445" t="s">
        <v>508</v>
      </c>
      <c r="G599" s="445" t="s">
        <v>69</v>
      </c>
      <c r="H599" s="445" t="s">
        <v>62</v>
      </c>
      <c r="I599" s="445" t="s">
        <v>1496</v>
      </c>
      <c r="J599" s="445" t="s">
        <v>1497</v>
      </c>
      <c r="K599" s="445" t="s">
        <v>1549</v>
      </c>
      <c r="L599" s="445" t="s">
        <v>14</v>
      </c>
      <c r="M599" s="445" t="s">
        <v>1499</v>
      </c>
      <c r="N599" s="445" t="s">
        <v>14</v>
      </c>
    </row>
    <row r="600" spans="1:14" hidden="1" x14ac:dyDescent="0.3">
      <c r="A600" s="445" t="s">
        <v>399</v>
      </c>
      <c r="B600" s="445" t="s">
        <v>400</v>
      </c>
      <c r="C600" s="445" t="s">
        <v>323</v>
      </c>
      <c r="D600" s="445" t="s">
        <v>324</v>
      </c>
      <c r="E600" s="445" t="s">
        <v>1360</v>
      </c>
      <c r="F600" s="445" t="s">
        <v>508</v>
      </c>
      <c r="G600" s="445" t="s">
        <v>69</v>
      </c>
      <c r="H600" s="445" t="s">
        <v>62</v>
      </c>
      <c r="I600" s="445" t="s">
        <v>670</v>
      </c>
      <c r="J600" s="445" t="s">
        <v>446</v>
      </c>
      <c r="K600" s="445" t="s">
        <v>1550</v>
      </c>
      <c r="L600" s="445" t="s">
        <v>14</v>
      </c>
      <c r="M600" s="445" t="s">
        <v>672</v>
      </c>
      <c r="N600" s="445" t="s">
        <v>14</v>
      </c>
    </row>
    <row r="601" spans="1:14" hidden="1" x14ac:dyDescent="0.3">
      <c r="A601" s="445" t="s">
        <v>399</v>
      </c>
      <c r="B601" s="445" t="s">
        <v>400</v>
      </c>
      <c r="C601" s="445" t="s">
        <v>323</v>
      </c>
      <c r="D601" s="445" t="s">
        <v>324</v>
      </c>
      <c r="E601" s="445" t="s">
        <v>1360</v>
      </c>
      <c r="F601" s="445" t="s">
        <v>508</v>
      </c>
      <c r="G601" s="445" t="s">
        <v>69</v>
      </c>
      <c r="H601" s="445" t="s">
        <v>62</v>
      </c>
      <c r="I601" s="445" t="s">
        <v>445</v>
      </c>
      <c r="J601" s="445" t="s">
        <v>446</v>
      </c>
      <c r="K601" s="445" t="s">
        <v>1551</v>
      </c>
      <c r="L601" s="445" t="s">
        <v>14</v>
      </c>
      <c r="M601" s="445" t="s">
        <v>1287</v>
      </c>
      <c r="N601" s="445" t="s">
        <v>14</v>
      </c>
    </row>
    <row r="602" spans="1:14" hidden="1" x14ac:dyDescent="0.3">
      <c r="A602" s="445" t="s">
        <v>373</v>
      </c>
      <c r="B602" s="445" t="s">
        <v>673</v>
      </c>
      <c r="C602" s="445" t="s">
        <v>323</v>
      </c>
      <c r="D602" s="445" t="s">
        <v>324</v>
      </c>
      <c r="E602" s="445" t="s">
        <v>1360</v>
      </c>
      <c r="F602" s="445" t="s">
        <v>508</v>
      </c>
      <c r="G602" s="445" t="s">
        <v>69</v>
      </c>
      <c r="H602" s="445" t="s">
        <v>62</v>
      </c>
      <c r="I602" s="445" t="s">
        <v>1552</v>
      </c>
      <c r="J602" s="445" t="s">
        <v>675</v>
      </c>
      <c r="K602" s="445" t="s">
        <v>1553</v>
      </c>
      <c r="L602" s="445" t="s">
        <v>14</v>
      </c>
      <c r="M602" s="445" t="s">
        <v>1554</v>
      </c>
      <c r="N602" s="445" t="s">
        <v>14</v>
      </c>
    </row>
    <row r="603" spans="1:14" hidden="1" x14ac:dyDescent="0.3">
      <c r="A603" s="445" t="s">
        <v>330</v>
      </c>
      <c r="B603" s="445" t="s">
        <v>647</v>
      </c>
      <c r="C603" s="445" t="s">
        <v>323</v>
      </c>
      <c r="D603" s="445" t="s">
        <v>324</v>
      </c>
      <c r="E603" s="445" t="s">
        <v>1360</v>
      </c>
      <c r="F603" s="445" t="s">
        <v>508</v>
      </c>
      <c r="G603" s="445" t="s">
        <v>69</v>
      </c>
      <c r="H603" s="445" t="s">
        <v>62</v>
      </c>
      <c r="I603" s="445" t="s">
        <v>1327</v>
      </c>
      <c r="J603" s="445" t="s">
        <v>1180</v>
      </c>
      <c r="K603" s="445" t="s">
        <v>1555</v>
      </c>
      <c r="L603" s="445" t="s">
        <v>14</v>
      </c>
      <c r="M603" s="445" t="s">
        <v>1329</v>
      </c>
      <c r="N603" s="445" t="s">
        <v>14</v>
      </c>
    </row>
    <row r="604" spans="1:14" hidden="1" x14ac:dyDescent="0.3">
      <c r="A604" s="445" t="s">
        <v>433</v>
      </c>
      <c r="B604" s="445" t="s">
        <v>1195</v>
      </c>
      <c r="C604" s="445" t="s">
        <v>323</v>
      </c>
      <c r="D604" s="445" t="s">
        <v>324</v>
      </c>
      <c r="E604" s="445" t="s">
        <v>1360</v>
      </c>
      <c r="F604" s="445" t="s">
        <v>508</v>
      </c>
      <c r="G604" s="445" t="s">
        <v>69</v>
      </c>
      <c r="H604" s="445" t="s">
        <v>62</v>
      </c>
      <c r="I604" s="445" t="s">
        <v>1196</v>
      </c>
      <c r="J604" s="445" t="s">
        <v>1197</v>
      </c>
      <c r="K604" s="445" t="s">
        <v>1556</v>
      </c>
      <c r="L604" s="445" t="s">
        <v>14</v>
      </c>
      <c r="M604" s="445" t="s">
        <v>1557</v>
      </c>
      <c r="N604" s="445" t="s">
        <v>14</v>
      </c>
    </row>
    <row r="605" spans="1:14" hidden="1" x14ac:dyDescent="0.3">
      <c r="A605" s="445" t="s">
        <v>373</v>
      </c>
      <c r="B605" s="445" t="s">
        <v>673</v>
      </c>
      <c r="C605" s="445" t="s">
        <v>323</v>
      </c>
      <c r="D605" s="445" t="s">
        <v>324</v>
      </c>
      <c r="E605" s="445" t="s">
        <v>1360</v>
      </c>
      <c r="F605" s="445" t="s">
        <v>508</v>
      </c>
      <c r="G605" s="445" t="s">
        <v>69</v>
      </c>
      <c r="H605" s="445" t="s">
        <v>62</v>
      </c>
      <c r="I605" s="445" t="s">
        <v>674</v>
      </c>
      <c r="J605" s="445" t="s">
        <v>675</v>
      </c>
      <c r="K605" s="445" t="s">
        <v>1558</v>
      </c>
      <c r="L605" s="445" t="s">
        <v>14</v>
      </c>
      <c r="M605" s="445" t="s">
        <v>677</v>
      </c>
      <c r="N605" s="445" t="s">
        <v>678</v>
      </c>
    </row>
    <row r="606" spans="1:14" hidden="1" x14ac:dyDescent="0.3">
      <c r="A606" s="445" t="s">
        <v>330</v>
      </c>
      <c r="B606" s="445" t="s">
        <v>761</v>
      </c>
      <c r="C606" s="445" t="s">
        <v>323</v>
      </c>
      <c r="D606" s="445" t="s">
        <v>324</v>
      </c>
      <c r="E606" s="445" t="s">
        <v>1360</v>
      </c>
      <c r="F606" s="445" t="s">
        <v>508</v>
      </c>
      <c r="G606" s="445" t="s">
        <v>69</v>
      </c>
      <c r="H606" s="445" t="s">
        <v>62</v>
      </c>
      <c r="I606" s="445" t="s">
        <v>1268</v>
      </c>
      <c r="J606" s="445" t="s">
        <v>1249</v>
      </c>
      <c r="K606" s="445" t="s">
        <v>1559</v>
      </c>
      <c r="L606" s="445" t="s">
        <v>14</v>
      </c>
      <c r="M606" s="445" t="s">
        <v>1270</v>
      </c>
      <c r="N606" s="445" t="s">
        <v>14</v>
      </c>
    </row>
    <row r="607" spans="1:14" hidden="1" x14ac:dyDescent="0.3">
      <c r="A607" s="445" t="s">
        <v>330</v>
      </c>
      <c r="B607" s="445" t="s">
        <v>761</v>
      </c>
      <c r="C607" s="445" t="s">
        <v>323</v>
      </c>
      <c r="D607" s="445" t="s">
        <v>324</v>
      </c>
      <c r="E607" s="445" t="s">
        <v>1360</v>
      </c>
      <c r="F607" s="445" t="s">
        <v>508</v>
      </c>
      <c r="G607" s="445" t="s">
        <v>69</v>
      </c>
      <c r="H607" s="445" t="s">
        <v>62</v>
      </c>
      <c r="I607" s="445" t="s">
        <v>1268</v>
      </c>
      <c r="J607" s="445" t="s">
        <v>1249</v>
      </c>
      <c r="K607" s="445" t="s">
        <v>1560</v>
      </c>
      <c r="L607" s="445" t="s">
        <v>14</v>
      </c>
      <c r="M607" s="445" t="s">
        <v>1270</v>
      </c>
      <c r="N607" s="445" t="s">
        <v>14</v>
      </c>
    </row>
    <row r="608" spans="1:14" hidden="1" x14ac:dyDescent="0.3">
      <c r="A608" s="445" t="s">
        <v>491</v>
      </c>
      <c r="B608" s="445" t="s">
        <v>557</v>
      </c>
      <c r="C608" s="445" t="s">
        <v>323</v>
      </c>
      <c r="D608" s="445" t="s">
        <v>324</v>
      </c>
      <c r="E608" s="445" t="s">
        <v>1360</v>
      </c>
      <c r="F608" s="445" t="s">
        <v>508</v>
      </c>
      <c r="G608" s="445" t="s">
        <v>69</v>
      </c>
      <c r="H608" s="445" t="s">
        <v>62</v>
      </c>
      <c r="I608" s="445" t="s">
        <v>821</v>
      </c>
      <c r="J608" s="445" t="s">
        <v>559</v>
      </c>
      <c r="K608" s="445" t="s">
        <v>1561</v>
      </c>
      <c r="L608" s="445" t="s">
        <v>14</v>
      </c>
      <c r="M608" s="445" t="s">
        <v>823</v>
      </c>
      <c r="N608" s="445" t="s">
        <v>14</v>
      </c>
    </row>
    <row r="609" spans="1:14" hidden="1" x14ac:dyDescent="0.3">
      <c r="A609" s="445" t="s">
        <v>491</v>
      </c>
      <c r="B609" s="445" t="s">
        <v>557</v>
      </c>
      <c r="C609" s="445" t="s">
        <v>323</v>
      </c>
      <c r="D609" s="445" t="s">
        <v>324</v>
      </c>
      <c r="E609" s="445" t="s">
        <v>1360</v>
      </c>
      <c r="F609" s="445" t="s">
        <v>508</v>
      </c>
      <c r="G609" s="445" t="s">
        <v>69</v>
      </c>
      <c r="H609" s="445" t="s">
        <v>62</v>
      </c>
      <c r="I609" s="445" t="s">
        <v>821</v>
      </c>
      <c r="J609" s="445" t="s">
        <v>559</v>
      </c>
      <c r="K609" s="445" t="s">
        <v>1562</v>
      </c>
      <c r="L609" s="445" t="s">
        <v>14</v>
      </c>
      <c r="M609" s="445" t="s">
        <v>823</v>
      </c>
      <c r="N609" s="445" t="s">
        <v>14</v>
      </c>
    </row>
    <row r="610" spans="1:14" hidden="1" x14ac:dyDescent="0.3">
      <c r="A610" s="445" t="s">
        <v>321</v>
      </c>
      <c r="B610" s="445" t="s">
        <v>603</v>
      </c>
      <c r="C610" s="445" t="s">
        <v>323</v>
      </c>
      <c r="D610" s="445" t="s">
        <v>324</v>
      </c>
      <c r="E610" s="445" t="s">
        <v>1360</v>
      </c>
      <c r="F610" s="445" t="s">
        <v>508</v>
      </c>
      <c r="G610" s="445" t="s">
        <v>69</v>
      </c>
      <c r="H610" s="445" t="s">
        <v>62</v>
      </c>
      <c r="I610" s="445" t="s">
        <v>604</v>
      </c>
      <c r="J610" s="445" t="s">
        <v>605</v>
      </c>
      <c r="K610" s="445" t="s">
        <v>1284</v>
      </c>
      <c r="L610" s="445" t="s">
        <v>14</v>
      </c>
      <c r="M610" s="445" t="s">
        <v>607</v>
      </c>
      <c r="N610" s="445" t="s">
        <v>14</v>
      </c>
    </row>
    <row r="611" spans="1:14" hidden="1" x14ac:dyDescent="0.3">
      <c r="A611" s="445" t="s">
        <v>373</v>
      </c>
      <c r="B611" s="445" t="s">
        <v>374</v>
      </c>
      <c r="C611" s="445" t="s">
        <v>323</v>
      </c>
      <c r="D611" s="445" t="s">
        <v>324</v>
      </c>
      <c r="E611" s="445" t="s">
        <v>1360</v>
      </c>
      <c r="F611" s="445" t="s">
        <v>508</v>
      </c>
      <c r="G611" s="445" t="s">
        <v>69</v>
      </c>
      <c r="H611" s="445" t="s">
        <v>62</v>
      </c>
      <c r="I611" s="445" t="s">
        <v>422</v>
      </c>
      <c r="J611" s="445" t="s">
        <v>423</v>
      </c>
      <c r="K611" s="445" t="s">
        <v>1563</v>
      </c>
      <c r="L611" s="445" t="s">
        <v>14</v>
      </c>
      <c r="M611" s="445" t="s">
        <v>425</v>
      </c>
      <c r="N611" s="445" t="s">
        <v>14</v>
      </c>
    </row>
    <row r="612" spans="1:14" hidden="1" x14ac:dyDescent="0.3">
      <c r="A612" s="445" t="s">
        <v>373</v>
      </c>
      <c r="B612" s="445" t="s">
        <v>374</v>
      </c>
      <c r="C612" s="445" t="s">
        <v>323</v>
      </c>
      <c r="D612" s="445" t="s">
        <v>324</v>
      </c>
      <c r="E612" s="445" t="s">
        <v>1360</v>
      </c>
      <c r="F612" s="445" t="s">
        <v>508</v>
      </c>
      <c r="G612" s="445" t="s">
        <v>69</v>
      </c>
      <c r="H612" s="445" t="s">
        <v>62</v>
      </c>
      <c r="I612" s="445" t="s">
        <v>422</v>
      </c>
      <c r="J612" s="445" t="s">
        <v>423</v>
      </c>
      <c r="K612" s="445" t="s">
        <v>1564</v>
      </c>
      <c r="L612" s="445" t="s">
        <v>14</v>
      </c>
      <c r="M612" s="445" t="s">
        <v>425</v>
      </c>
      <c r="N612" s="445" t="s">
        <v>14</v>
      </c>
    </row>
    <row r="613" spans="1:14" hidden="1" x14ac:dyDescent="0.3">
      <c r="A613" s="445" t="s">
        <v>373</v>
      </c>
      <c r="B613" s="445" t="s">
        <v>374</v>
      </c>
      <c r="C613" s="445" t="s">
        <v>323</v>
      </c>
      <c r="D613" s="445" t="s">
        <v>324</v>
      </c>
      <c r="E613" s="445" t="s">
        <v>1360</v>
      </c>
      <c r="F613" s="445" t="s">
        <v>508</v>
      </c>
      <c r="G613" s="445" t="s">
        <v>69</v>
      </c>
      <c r="H613" s="445" t="s">
        <v>62</v>
      </c>
      <c r="I613" s="445" t="s">
        <v>422</v>
      </c>
      <c r="J613" s="445" t="s">
        <v>423</v>
      </c>
      <c r="K613" s="445" t="s">
        <v>1565</v>
      </c>
      <c r="L613" s="445" t="s">
        <v>14</v>
      </c>
      <c r="M613" s="445" t="s">
        <v>425</v>
      </c>
      <c r="N613" s="445" t="s">
        <v>14</v>
      </c>
    </row>
    <row r="614" spans="1:14" hidden="1" x14ac:dyDescent="0.3">
      <c r="A614" s="445" t="s">
        <v>373</v>
      </c>
      <c r="B614" s="445" t="s">
        <v>374</v>
      </c>
      <c r="C614" s="445" t="s">
        <v>323</v>
      </c>
      <c r="D614" s="445" t="s">
        <v>324</v>
      </c>
      <c r="E614" s="445" t="s">
        <v>1360</v>
      </c>
      <c r="F614" s="445" t="s">
        <v>508</v>
      </c>
      <c r="G614" s="445" t="s">
        <v>69</v>
      </c>
      <c r="H614" s="445" t="s">
        <v>62</v>
      </c>
      <c r="I614" s="445" t="s">
        <v>422</v>
      </c>
      <c r="J614" s="445" t="s">
        <v>423</v>
      </c>
      <c r="K614" s="445" t="s">
        <v>1566</v>
      </c>
      <c r="L614" s="445" t="s">
        <v>14</v>
      </c>
      <c r="M614" s="445" t="s">
        <v>425</v>
      </c>
      <c r="N614" s="445" t="s">
        <v>14</v>
      </c>
    </row>
    <row r="615" spans="1:14" x14ac:dyDescent="0.3">
      <c r="A615" s="445" t="s">
        <v>352</v>
      </c>
      <c r="B615" s="445" t="s">
        <v>353</v>
      </c>
      <c r="C615" s="445" t="s">
        <v>323</v>
      </c>
      <c r="D615" s="445" t="s">
        <v>324</v>
      </c>
      <c r="E615" s="445" t="s">
        <v>1360</v>
      </c>
      <c r="F615" s="445" t="s">
        <v>508</v>
      </c>
      <c r="G615" s="445" t="s">
        <v>69</v>
      </c>
      <c r="H615" s="445" t="s">
        <v>62</v>
      </c>
      <c r="I615" s="445" t="s">
        <v>126</v>
      </c>
      <c r="J615" s="445" t="s">
        <v>354</v>
      </c>
      <c r="K615" s="445" t="s">
        <v>1246</v>
      </c>
      <c r="L615" s="445" t="s">
        <v>14</v>
      </c>
      <c r="M615" s="445" t="s">
        <v>420</v>
      </c>
      <c r="N615" s="445" t="s">
        <v>421</v>
      </c>
    </row>
    <row r="616" spans="1:14" x14ac:dyDescent="0.3">
      <c r="A616" s="445" t="s">
        <v>352</v>
      </c>
      <c r="B616" s="445" t="s">
        <v>414</v>
      </c>
      <c r="C616" s="445" t="s">
        <v>323</v>
      </c>
      <c r="D616" s="445" t="s">
        <v>324</v>
      </c>
      <c r="E616" s="445" t="s">
        <v>1360</v>
      </c>
      <c r="F616" s="445" t="s">
        <v>508</v>
      </c>
      <c r="G616" s="445" t="s">
        <v>69</v>
      </c>
      <c r="H616" s="445" t="s">
        <v>62</v>
      </c>
      <c r="I616" s="445" t="s">
        <v>194</v>
      </c>
      <c r="J616" s="445" t="s">
        <v>415</v>
      </c>
      <c r="K616" s="445" t="s">
        <v>1567</v>
      </c>
      <c r="L616" s="445" t="s">
        <v>14</v>
      </c>
      <c r="M616" s="445" t="s">
        <v>883</v>
      </c>
      <c r="N616" s="445" t="s">
        <v>14</v>
      </c>
    </row>
    <row r="617" spans="1:14" hidden="1" x14ac:dyDescent="0.3">
      <c r="A617" s="445" t="s">
        <v>433</v>
      </c>
      <c r="B617" s="445" t="s">
        <v>552</v>
      </c>
      <c r="C617" s="445" t="s">
        <v>323</v>
      </c>
      <c r="D617" s="445" t="s">
        <v>324</v>
      </c>
      <c r="E617" s="445" t="s">
        <v>1360</v>
      </c>
      <c r="F617" s="445" t="s">
        <v>508</v>
      </c>
      <c r="G617" s="445" t="s">
        <v>69</v>
      </c>
      <c r="H617" s="445" t="s">
        <v>62</v>
      </c>
      <c r="I617" s="445" t="s">
        <v>844</v>
      </c>
      <c r="J617" s="445" t="s">
        <v>845</v>
      </c>
      <c r="K617" s="445" t="s">
        <v>1568</v>
      </c>
      <c r="L617" s="445" t="s">
        <v>14</v>
      </c>
      <c r="M617" s="445" t="s">
        <v>847</v>
      </c>
      <c r="N617" s="445" t="s">
        <v>14</v>
      </c>
    </row>
    <row r="618" spans="1:14" hidden="1" x14ac:dyDescent="0.3">
      <c r="A618" s="445" t="s">
        <v>337</v>
      </c>
      <c r="B618" s="445" t="s">
        <v>342</v>
      </c>
      <c r="C618" s="445" t="s">
        <v>323</v>
      </c>
      <c r="D618" s="445" t="s">
        <v>324</v>
      </c>
      <c r="E618" s="445" t="s">
        <v>1360</v>
      </c>
      <c r="F618" s="445" t="s">
        <v>508</v>
      </c>
      <c r="G618" s="445" t="s">
        <v>69</v>
      </c>
      <c r="H618" s="445" t="s">
        <v>62</v>
      </c>
      <c r="I618" s="445" t="s">
        <v>1386</v>
      </c>
      <c r="J618" s="445" t="s">
        <v>342</v>
      </c>
      <c r="K618" s="445" t="s">
        <v>1569</v>
      </c>
      <c r="L618" s="445" t="s">
        <v>14</v>
      </c>
      <c r="M618" s="445" t="s">
        <v>1388</v>
      </c>
      <c r="N618" s="445" t="s">
        <v>14</v>
      </c>
    </row>
    <row r="619" spans="1:14" hidden="1" x14ac:dyDescent="0.3">
      <c r="A619" s="445" t="s">
        <v>433</v>
      </c>
      <c r="B619" s="445" t="s">
        <v>552</v>
      </c>
      <c r="C619" s="445" t="s">
        <v>323</v>
      </c>
      <c r="D619" s="445" t="s">
        <v>324</v>
      </c>
      <c r="E619" s="445" t="s">
        <v>1360</v>
      </c>
      <c r="F619" s="445" t="s">
        <v>508</v>
      </c>
      <c r="G619" s="445" t="s">
        <v>69</v>
      </c>
      <c r="H619" s="445" t="s">
        <v>62</v>
      </c>
      <c r="I619" s="445" t="s">
        <v>1046</v>
      </c>
      <c r="J619" s="445" t="s">
        <v>554</v>
      </c>
      <c r="K619" s="445" t="s">
        <v>1570</v>
      </c>
      <c r="L619" s="445" t="s">
        <v>14</v>
      </c>
      <c r="M619" s="445" t="s">
        <v>1048</v>
      </c>
      <c r="N619" s="445" t="s">
        <v>14</v>
      </c>
    </row>
    <row r="620" spans="1:14" hidden="1" x14ac:dyDescent="0.3">
      <c r="A620" s="445" t="s">
        <v>433</v>
      </c>
      <c r="B620" s="445" t="s">
        <v>552</v>
      </c>
      <c r="C620" s="445" t="s">
        <v>323</v>
      </c>
      <c r="D620" s="445" t="s">
        <v>324</v>
      </c>
      <c r="E620" s="445" t="s">
        <v>1360</v>
      </c>
      <c r="F620" s="445" t="s">
        <v>508</v>
      </c>
      <c r="G620" s="445" t="s">
        <v>69</v>
      </c>
      <c r="H620" s="445" t="s">
        <v>62</v>
      </c>
      <c r="I620" s="445" t="s">
        <v>553</v>
      </c>
      <c r="J620" s="445" t="s">
        <v>554</v>
      </c>
      <c r="K620" s="445" t="s">
        <v>1571</v>
      </c>
      <c r="L620" s="445" t="s">
        <v>14</v>
      </c>
      <c r="M620" s="445" t="s">
        <v>556</v>
      </c>
      <c r="N620" s="445" t="s">
        <v>14</v>
      </c>
    </row>
    <row r="621" spans="1:14" hidden="1" x14ac:dyDescent="0.3">
      <c r="A621" s="445" t="s">
        <v>399</v>
      </c>
      <c r="B621" s="445" t="s">
        <v>477</v>
      </c>
      <c r="C621" s="445" t="s">
        <v>323</v>
      </c>
      <c r="D621" s="445" t="s">
        <v>324</v>
      </c>
      <c r="E621" s="445" t="s">
        <v>1360</v>
      </c>
      <c r="F621" s="445" t="s">
        <v>508</v>
      </c>
      <c r="G621" s="445" t="s">
        <v>69</v>
      </c>
      <c r="H621" s="445" t="s">
        <v>62</v>
      </c>
      <c r="I621" s="445" t="s">
        <v>1572</v>
      </c>
      <c r="J621" s="445" t="s">
        <v>479</v>
      </c>
      <c r="K621" s="445" t="s">
        <v>1573</v>
      </c>
      <c r="L621" s="445" t="s">
        <v>14</v>
      </c>
      <c r="M621" s="445" t="s">
        <v>1574</v>
      </c>
      <c r="N621" s="445" t="s">
        <v>14</v>
      </c>
    </row>
    <row r="622" spans="1:14" hidden="1" x14ac:dyDescent="0.3">
      <c r="A622" s="445" t="s">
        <v>373</v>
      </c>
      <c r="B622" s="445" t="s">
        <v>1061</v>
      </c>
      <c r="C622" s="445" t="s">
        <v>323</v>
      </c>
      <c r="D622" s="445" t="s">
        <v>324</v>
      </c>
      <c r="E622" s="445" t="s">
        <v>1360</v>
      </c>
      <c r="F622" s="445" t="s">
        <v>508</v>
      </c>
      <c r="G622" s="445" t="s">
        <v>69</v>
      </c>
      <c r="H622" s="445" t="s">
        <v>62</v>
      </c>
      <c r="I622" s="445" t="s">
        <v>1062</v>
      </c>
      <c r="J622" s="445" t="s">
        <v>1063</v>
      </c>
      <c r="K622" s="445" t="s">
        <v>1304</v>
      </c>
      <c r="L622" s="445" t="s">
        <v>14</v>
      </c>
      <c r="M622" s="445" t="s">
        <v>1305</v>
      </c>
      <c r="N622" s="445" t="s">
        <v>14</v>
      </c>
    </row>
    <row r="623" spans="1:14" hidden="1" x14ac:dyDescent="0.3">
      <c r="A623" s="445" t="s">
        <v>426</v>
      </c>
      <c r="B623" s="445" t="s">
        <v>427</v>
      </c>
      <c r="C623" s="445" t="s">
        <v>323</v>
      </c>
      <c r="D623" s="445" t="s">
        <v>324</v>
      </c>
      <c r="E623" s="445" t="s">
        <v>1360</v>
      </c>
      <c r="F623" s="445" t="s">
        <v>508</v>
      </c>
      <c r="G623" s="445" t="s">
        <v>69</v>
      </c>
      <c r="H623" s="445" t="s">
        <v>62</v>
      </c>
      <c r="I623" s="445" t="s">
        <v>635</v>
      </c>
      <c r="J623" s="445" t="s">
        <v>636</v>
      </c>
      <c r="K623" s="445" t="s">
        <v>1575</v>
      </c>
      <c r="L623" s="445" t="s">
        <v>14</v>
      </c>
      <c r="M623" s="445" t="s">
        <v>638</v>
      </c>
      <c r="N623" s="445" t="s">
        <v>14</v>
      </c>
    </row>
    <row r="624" spans="1:14" hidden="1" x14ac:dyDescent="0.3">
      <c r="A624" s="445" t="s">
        <v>399</v>
      </c>
      <c r="B624" s="445" t="s">
        <v>400</v>
      </c>
      <c r="C624" s="445" t="s">
        <v>323</v>
      </c>
      <c r="D624" s="445" t="s">
        <v>324</v>
      </c>
      <c r="E624" s="445" t="s">
        <v>1360</v>
      </c>
      <c r="F624" s="445" t="s">
        <v>508</v>
      </c>
      <c r="G624" s="445" t="s">
        <v>69</v>
      </c>
      <c r="H624" s="445" t="s">
        <v>62</v>
      </c>
      <c r="I624" s="445" t="s">
        <v>1576</v>
      </c>
      <c r="J624" s="445" t="s">
        <v>446</v>
      </c>
      <c r="K624" s="445" t="s">
        <v>1577</v>
      </c>
      <c r="L624" s="445" t="s">
        <v>14</v>
      </c>
      <c r="M624" s="445" t="s">
        <v>1578</v>
      </c>
      <c r="N624" s="445" t="s">
        <v>14</v>
      </c>
    </row>
    <row r="625" spans="1:14" hidden="1" x14ac:dyDescent="0.3">
      <c r="A625" s="445" t="s">
        <v>357</v>
      </c>
      <c r="B625" s="445" t="s">
        <v>358</v>
      </c>
      <c r="C625" s="445" t="s">
        <v>323</v>
      </c>
      <c r="D625" s="445" t="s">
        <v>324</v>
      </c>
      <c r="E625" s="445" t="s">
        <v>1360</v>
      </c>
      <c r="F625" s="445" t="s">
        <v>508</v>
      </c>
      <c r="G625" s="445" t="s">
        <v>69</v>
      </c>
      <c r="H625" s="445" t="s">
        <v>62</v>
      </c>
      <c r="I625" s="445" t="s">
        <v>369</v>
      </c>
      <c r="J625" s="445" t="s">
        <v>370</v>
      </c>
      <c r="K625" s="445" t="s">
        <v>1579</v>
      </c>
      <c r="L625" s="445" t="s">
        <v>14</v>
      </c>
      <c r="M625" s="445" t="s">
        <v>372</v>
      </c>
      <c r="N625" s="445" t="s">
        <v>14</v>
      </c>
    </row>
    <row r="626" spans="1:14" hidden="1" x14ac:dyDescent="0.3">
      <c r="A626" s="445" t="s">
        <v>357</v>
      </c>
      <c r="B626" s="445" t="s">
        <v>358</v>
      </c>
      <c r="C626" s="445" t="s">
        <v>323</v>
      </c>
      <c r="D626" s="445" t="s">
        <v>324</v>
      </c>
      <c r="E626" s="445" t="s">
        <v>1360</v>
      </c>
      <c r="F626" s="445" t="s">
        <v>508</v>
      </c>
      <c r="G626" s="445" t="s">
        <v>69</v>
      </c>
      <c r="H626" s="445" t="s">
        <v>62</v>
      </c>
      <c r="I626" s="445" t="s">
        <v>369</v>
      </c>
      <c r="J626" s="445" t="s">
        <v>370</v>
      </c>
      <c r="K626" s="445" t="s">
        <v>1580</v>
      </c>
      <c r="L626" s="445" t="s">
        <v>14</v>
      </c>
      <c r="M626" s="445" t="s">
        <v>372</v>
      </c>
      <c r="N626" s="445" t="s">
        <v>14</v>
      </c>
    </row>
    <row r="627" spans="1:14" hidden="1" x14ac:dyDescent="0.3">
      <c r="A627" s="445" t="s">
        <v>357</v>
      </c>
      <c r="B627" s="445" t="s">
        <v>358</v>
      </c>
      <c r="C627" s="445" t="s">
        <v>323</v>
      </c>
      <c r="D627" s="445" t="s">
        <v>324</v>
      </c>
      <c r="E627" s="445" t="s">
        <v>1360</v>
      </c>
      <c r="F627" s="445" t="s">
        <v>508</v>
      </c>
      <c r="G627" s="445" t="s">
        <v>69</v>
      </c>
      <c r="H627" s="445" t="s">
        <v>62</v>
      </c>
      <c r="I627" s="445" t="s">
        <v>369</v>
      </c>
      <c r="J627" s="445" t="s">
        <v>370</v>
      </c>
      <c r="K627" s="445" t="s">
        <v>1581</v>
      </c>
      <c r="L627" s="445" t="s">
        <v>14</v>
      </c>
      <c r="M627" s="445" t="s">
        <v>372</v>
      </c>
      <c r="N627" s="445" t="s">
        <v>14</v>
      </c>
    </row>
    <row r="628" spans="1:14" hidden="1" x14ac:dyDescent="0.3">
      <c r="A628" s="445" t="s">
        <v>357</v>
      </c>
      <c r="B628" s="445" t="s">
        <v>358</v>
      </c>
      <c r="C628" s="445" t="s">
        <v>323</v>
      </c>
      <c r="D628" s="445" t="s">
        <v>324</v>
      </c>
      <c r="E628" s="445" t="s">
        <v>1360</v>
      </c>
      <c r="F628" s="445" t="s">
        <v>508</v>
      </c>
      <c r="G628" s="445" t="s">
        <v>69</v>
      </c>
      <c r="H628" s="445" t="s">
        <v>62</v>
      </c>
      <c r="I628" s="445" t="s">
        <v>369</v>
      </c>
      <c r="J628" s="445" t="s">
        <v>370</v>
      </c>
      <c r="K628" s="445" t="s">
        <v>1582</v>
      </c>
      <c r="L628" s="445" t="s">
        <v>14</v>
      </c>
      <c r="M628" s="445" t="s">
        <v>372</v>
      </c>
      <c r="N628" s="445" t="s">
        <v>14</v>
      </c>
    </row>
    <row r="629" spans="1:14" hidden="1" x14ac:dyDescent="0.3">
      <c r="A629" s="445" t="s">
        <v>337</v>
      </c>
      <c r="B629" s="445" t="s">
        <v>620</v>
      </c>
      <c r="C629" s="445" t="s">
        <v>323</v>
      </c>
      <c r="D629" s="445" t="s">
        <v>324</v>
      </c>
      <c r="E629" s="445" t="s">
        <v>1360</v>
      </c>
      <c r="F629" s="445" t="s">
        <v>508</v>
      </c>
      <c r="G629" s="445" t="s">
        <v>69</v>
      </c>
      <c r="H629" s="445" t="s">
        <v>62</v>
      </c>
      <c r="I629" s="445" t="s">
        <v>970</v>
      </c>
      <c r="J629" s="445" t="s">
        <v>620</v>
      </c>
      <c r="K629" s="445" t="s">
        <v>1583</v>
      </c>
      <c r="L629" s="445" t="s">
        <v>14</v>
      </c>
      <c r="M629" s="445" t="s">
        <v>972</v>
      </c>
      <c r="N629" s="445" t="s">
        <v>14</v>
      </c>
    </row>
    <row r="630" spans="1:14" x14ac:dyDescent="0.3">
      <c r="A630" s="445" t="s">
        <v>352</v>
      </c>
      <c r="B630" s="445" t="s">
        <v>414</v>
      </c>
      <c r="C630" s="445" t="s">
        <v>323</v>
      </c>
      <c r="D630" s="445" t="s">
        <v>324</v>
      </c>
      <c r="E630" s="445" t="s">
        <v>1360</v>
      </c>
      <c r="F630" s="445" t="s">
        <v>508</v>
      </c>
      <c r="G630" s="445" t="s">
        <v>69</v>
      </c>
      <c r="H630" s="445" t="s">
        <v>62</v>
      </c>
      <c r="I630" s="445" t="s">
        <v>132</v>
      </c>
      <c r="J630" s="445" t="s">
        <v>415</v>
      </c>
      <c r="K630" s="445" t="s">
        <v>1584</v>
      </c>
      <c r="L630" s="445" t="s">
        <v>14</v>
      </c>
      <c r="M630" s="445" t="s">
        <v>452</v>
      </c>
      <c r="N630" s="445" t="s">
        <v>14</v>
      </c>
    </row>
    <row r="631" spans="1:14" x14ac:dyDescent="0.3">
      <c r="A631" s="445" t="s">
        <v>352</v>
      </c>
      <c r="B631" s="445" t="s">
        <v>414</v>
      </c>
      <c r="C631" s="445" t="s">
        <v>323</v>
      </c>
      <c r="D631" s="445" t="s">
        <v>324</v>
      </c>
      <c r="E631" s="445" t="s">
        <v>1360</v>
      </c>
      <c r="F631" s="445" t="s">
        <v>508</v>
      </c>
      <c r="G631" s="445" t="s">
        <v>69</v>
      </c>
      <c r="H631" s="445" t="s">
        <v>62</v>
      </c>
      <c r="I631" s="445" t="s">
        <v>132</v>
      </c>
      <c r="J631" s="445" t="s">
        <v>415</v>
      </c>
      <c r="K631" s="445" t="s">
        <v>1585</v>
      </c>
      <c r="L631" s="445" t="s">
        <v>14</v>
      </c>
      <c r="M631" s="445" t="s">
        <v>452</v>
      </c>
      <c r="N631" s="445" t="s">
        <v>14</v>
      </c>
    </row>
    <row r="632" spans="1:14" x14ac:dyDescent="0.3">
      <c r="A632" s="445" t="s">
        <v>352</v>
      </c>
      <c r="B632" s="445" t="s">
        <v>414</v>
      </c>
      <c r="C632" s="445" t="s">
        <v>323</v>
      </c>
      <c r="D632" s="445" t="s">
        <v>324</v>
      </c>
      <c r="E632" s="445" t="s">
        <v>1360</v>
      </c>
      <c r="F632" s="445" t="s">
        <v>508</v>
      </c>
      <c r="G632" s="445" t="s">
        <v>69</v>
      </c>
      <c r="H632" s="445" t="s">
        <v>62</v>
      </c>
      <c r="I632" s="445" t="s">
        <v>132</v>
      </c>
      <c r="J632" s="445" t="s">
        <v>415</v>
      </c>
      <c r="K632" s="445" t="s">
        <v>1586</v>
      </c>
      <c r="L632" s="445" t="s">
        <v>14</v>
      </c>
      <c r="M632" s="445" t="s">
        <v>452</v>
      </c>
      <c r="N632" s="445" t="s">
        <v>14</v>
      </c>
    </row>
    <row r="633" spans="1:14" x14ac:dyDescent="0.3">
      <c r="A633" s="445" t="s">
        <v>352</v>
      </c>
      <c r="B633" s="445" t="s">
        <v>414</v>
      </c>
      <c r="C633" s="445" t="s">
        <v>323</v>
      </c>
      <c r="D633" s="445" t="s">
        <v>324</v>
      </c>
      <c r="E633" s="445" t="s">
        <v>1360</v>
      </c>
      <c r="F633" s="445" t="s">
        <v>508</v>
      </c>
      <c r="G633" s="445" t="s">
        <v>69</v>
      </c>
      <c r="H633" s="445" t="s">
        <v>62</v>
      </c>
      <c r="I633" s="445" t="s">
        <v>135</v>
      </c>
      <c r="J633" s="445" t="s">
        <v>415</v>
      </c>
      <c r="K633" s="445" t="s">
        <v>1587</v>
      </c>
      <c r="L633" s="445" t="s">
        <v>14</v>
      </c>
      <c r="M633" s="445" t="s">
        <v>466</v>
      </c>
      <c r="N633" s="445" t="s">
        <v>14</v>
      </c>
    </row>
    <row r="634" spans="1:14" x14ac:dyDescent="0.3">
      <c r="A634" s="445" t="s">
        <v>352</v>
      </c>
      <c r="B634" s="445" t="s">
        <v>414</v>
      </c>
      <c r="C634" s="445" t="s">
        <v>323</v>
      </c>
      <c r="D634" s="445" t="s">
        <v>324</v>
      </c>
      <c r="E634" s="445" t="s">
        <v>1360</v>
      </c>
      <c r="F634" s="445" t="s">
        <v>508</v>
      </c>
      <c r="G634" s="445" t="s">
        <v>69</v>
      </c>
      <c r="H634" s="445" t="s">
        <v>62</v>
      </c>
      <c r="I634" s="445" t="s">
        <v>135</v>
      </c>
      <c r="J634" s="445" t="s">
        <v>415</v>
      </c>
      <c r="K634" s="445" t="s">
        <v>1588</v>
      </c>
      <c r="L634" s="445" t="s">
        <v>14</v>
      </c>
      <c r="M634" s="445" t="s">
        <v>466</v>
      </c>
      <c r="N634" s="445" t="s">
        <v>14</v>
      </c>
    </row>
    <row r="635" spans="1:14" hidden="1" x14ac:dyDescent="0.3">
      <c r="A635" s="445" t="s">
        <v>453</v>
      </c>
      <c r="B635" s="445" t="s">
        <v>454</v>
      </c>
      <c r="C635" s="445" t="s">
        <v>323</v>
      </c>
      <c r="D635" s="445" t="s">
        <v>324</v>
      </c>
      <c r="E635" s="445" t="s">
        <v>1360</v>
      </c>
      <c r="F635" s="445" t="s">
        <v>508</v>
      </c>
      <c r="G635" s="445" t="s">
        <v>69</v>
      </c>
      <c r="H635" s="445" t="s">
        <v>62</v>
      </c>
      <c r="I635" s="445" t="s">
        <v>455</v>
      </c>
      <c r="J635" s="445" t="s">
        <v>456</v>
      </c>
      <c r="K635" s="445" t="s">
        <v>1589</v>
      </c>
      <c r="L635" s="445" t="s">
        <v>14</v>
      </c>
      <c r="M635" s="445" t="s">
        <v>458</v>
      </c>
      <c r="N635" s="445" t="s">
        <v>14</v>
      </c>
    </row>
    <row r="636" spans="1:14" hidden="1" x14ac:dyDescent="0.3">
      <c r="A636" s="445" t="s">
        <v>453</v>
      </c>
      <c r="B636" s="445" t="s">
        <v>454</v>
      </c>
      <c r="C636" s="445" t="s">
        <v>323</v>
      </c>
      <c r="D636" s="445" t="s">
        <v>324</v>
      </c>
      <c r="E636" s="445" t="s">
        <v>1360</v>
      </c>
      <c r="F636" s="445" t="s">
        <v>508</v>
      </c>
      <c r="G636" s="445" t="s">
        <v>69</v>
      </c>
      <c r="H636" s="445" t="s">
        <v>62</v>
      </c>
      <c r="I636" s="445" t="s">
        <v>455</v>
      </c>
      <c r="J636" s="445" t="s">
        <v>456</v>
      </c>
      <c r="K636" s="445" t="s">
        <v>1590</v>
      </c>
      <c r="L636" s="445" t="s">
        <v>14</v>
      </c>
      <c r="M636" s="445" t="s">
        <v>458</v>
      </c>
      <c r="N636" s="445" t="s">
        <v>14</v>
      </c>
    </row>
    <row r="637" spans="1:14" hidden="1" x14ac:dyDescent="0.3">
      <c r="A637" s="445" t="s">
        <v>337</v>
      </c>
      <c r="B637" s="445" t="s">
        <v>487</v>
      </c>
      <c r="C637" s="445" t="s">
        <v>323</v>
      </c>
      <c r="D637" s="445" t="s">
        <v>324</v>
      </c>
      <c r="E637" s="445" t="s">
        <v>1360</v>
      </c>
      <c r="F637" s="445" t="s">
        <v>508</v>
      </c>
      <c r="G637" s="445" t="s">
        <v>69</v>
      </c>
      <c r="H637" s="445" t="s">
        <v>62</v>
      </c>
      <c r="I637" s="445" t="s">
        <v>488</v>
      </c>
      <c r="J637" s="445" t="s">
        <v>487</v>
      </c>
      <c r="K637" s="445" t="s">
        <v>1591</v>
      </c>
      <c r="L637" s="445" t="s">
        <v>14</v>
      </c>
      <c r="M637" s="445" t="s">
        <v>490</v>
      </c>
      <c r="N637" s="445" t="s">
        <v>14</v>
      </c>
    </row>
    <row r="638" spans="1:14" hidden="1" x14ac:dyDescent="0.3">
      <c r="A638" s="445" t="s">
        <v>453</v>
      </c>
      <c r="B638" s="445" t="s">
        <v>454</v>
      </c>
      <c r="C638" s="445" t="s">
        <v>323</v>
      </c>
      <c r="D638" s="445" t="s">
        <v>324</v>
      </c>
      <c r="E638" s="445" t="s">
        <v>1360</v>
      </c>
      <c r="F638" s="445" t="s">
        <v>508</v>
      </c>
      <c r="G638" s="445" t="s">
        <v>69</v>
      </c>
      <c r="H638" s="445" t="s">
        <v>62</v>
      </c>
      <c r="I638" s="445" t="s">
        <v>467</v>
      </c>
      <c r="J638" s="445" t="s">
        <v>456</v>
      </c>
      <c r="K638" s="445" t="s">
        <v>1592</v>
      </c>
      <c r="L638" s="445" t="s">
        <v>14</v>
      </c>
      <c r="M638" s="445" t="s">
        <v>469</v>
      </c>
      <c r="N638" s="445" t="s">
        <v>470</v>
      </c>
    </row>
    <row r="639" spans="1:14" hidden="1" x14ac:dyDescent="0.3">
      <c r="A639" s="445" t="s">
        <v>453</v>
      </c>
      <c r="B639" s="445" t="s">
        <v>482</v>
      </c>
      <c r="C639" s="445" t="s">
        <v>323</v>
      </c>
      <c r="D639" s="445" t="s">
        <v>324</v>
      </c>
      <c r="E639" s="445" t="s">
        <v>1360</v>
      </c>
      <c r="F639" s="445" t="s">
        <v>508</v>
      </c>
      <c r="G639" s="445" t="s">
        <v>69</v>
      </c>
      <c r="H639" s="445" t="s">
        <v>62</v>
      </c>
      <c r="I639" s="445" t="s">
        <v>483</v>
      </c>
      <c r="J639" s="445" t="s">
        <v>484</v>
      </c>
      <c r="K639" s="445" t="s">
        <v>1593</v>
      </c>
      <c r="L639" s="445" t="s">
        <v>14</v>
      </c>
      <c r="M639" s="445" t="s">
        <v>486</v>
      </c>
      <c r="N639" s="445" t="s">
        <v>14</v>
      </c>
    </row>
    <row r="640" spans="1:14" hidden="1" x14ac:dyDescent="0.3">
      <c r="A640" s="445" t="s">
        <v>453</v>
      </c>
      <c r="B640" s="445" t="s">
        <v>482</v>
      </c>
      <c r="C640" s="445" t="s">
        <v>323</v>
      </c>
      <c r="D640" s="445" t="s">
        <v>324</v>
      </c>
      <c r="E640" s="445" t="s">
        <v>1360</v>
      </c>
      <c r="F640" s="445" t="s">
        <v>508</v>
      </c>
      <c r="G640" s="445" t="s">
        <v>69</v>
      </c>
      <c r="H640" s="445" t="s">
        <v>62</v>
      </c>
      <c r="I640" s="445" t="s">
        <v>483</v>
      </c>
      <c r="J640" s="445" t="s">
        <v>484</v>
      </c>
      <c r="K640" s="445" t="s">
        <v>1594</v>
      </c>
      <c r="L640" s="445" t="s">
        <v>14</v>
      </c>
      <c r="M640" s="445" t="s">
        <v>486</v>
      </c>
      <c r="N640" s="445" t="s">
        <v>14</v>
      </c>
    </row>
    <row r="641" spans="1:14" hidden="1" x14ac:dyDescent="0.3">
      <c r="A641" s="445" t="s">
        <v>453</v>
      </c>
      <c r="B641" s="445" t="s">
        <v>482</v>
      </c>
      <c r="C641" s="445" t="s">
        <v>323</v>
      </c>
      <c r="D641" s="445" t="s">
        <v>324</v>
      </c>
      <c r="E641" s="445" t="s">
        <v>1360</v>
      </c>
      <c r="F641" s="445" t="s">
        <v>508</v>
      </c>
      <c r="G641" s="445" t="s">
        <v>69</v>
      </c>
      <c r="H641" s="445" t="s">
        <v>62</v>
      </c>
      <c r="I641" s="445" t="s">
        <v>483</v>
      </c>
      <c r="J641" s="445" t="s">
        <v>484</v>
      </c>
      <c r="K641" s="445" t="s">
        <v>1595</v>
      </c>
      <c r="L641" s="445" t="s">
        <v>14</v>
      </c>
      <c r="M641" s="445" t="s">
        <v>486</v>
      </c>
      <c r="N641" s="445" t="s">
        <v>14</v>
      </c>
    </row>
    <row r="642" spans="1:14" x14ac:dyDescent="0.3">
      <c r="A642" s="445" t="s">
        <v>352</v>
      </c>
      <c r="B642" s="445" t="s">
        <v>414</v>
      </c>
      <c r="C642" s="445" t="s">
        <v>323</v>
      </c>
      <c r="D642" s="445" t="s">
        <v>324</v>
      </c>
      <c r="E642" s="445" t="s">
        <v>1360</v>
      </c>
      <c r="F642" s="445" t="s">
        <v>508</v>
      </c>
      <c r="G642" s="445" t="s">
        <v>69</v>
      </c>
      <c r="H642" s="445" t="s">
        <v>62</v>
      </c>
      <c r="I642" s="445" t="s">
        <v>123</v>
      </c>
      <c r="J642" s="445" t="s">
        <v>415</v>
      </c>
      <c r="K642" s="445" t="s">
        <v>1596</v>
      </c>
      <c r="L642" s="445" t="s">
        <v>14</v>
      </c>
      <c r="M642" s="445" t="s">
        <v>417</v>
      </c>
      <c r="N642" s="445" t="s">
        <v>14</v>
      </c>
    </row>
    <row r="643" spans="1:14" hidden="1" x14ac:dyDescent="0.3">
      <c r="A643" s="445" t="s">
        <v>948</v>
      </c>
      <c r="B643" s="445" t="s">
        <v>1359</v>
      </c>
      <c r="C643" s="445" t="s">
        <v>323</v>
      </c>
      <c r="D643" s="445" t="s">
        <v>324</v>
      </c>
      <c r="E643" s="445" t="s">
        <v>1597</v>
      </c>
      <c r="F643" s="445" t="s">
        <v>70</v>
      </c>
      <c r="G643" s="445" t="s">
        <v>69</v>
      </c>
      <c r="H643" s="445" t="s">
        <v>61</v>
      </c>
      <c r="I643" s="445" t="s">
        <v>1361</v>
      </c>
      <c r="J643" s="445" t="s">
        <v>1362</v>
      </c>
      <c r="K643" s="445" t="s">
        <v>1598</v>
      </c>
      <c r="L643" s="445" t="s">
        <v>14</v>
      </c>
      <c r="M643" s="445" t="s">
        <v>1364</v>
      </c>
      <c r="N643" s="445" t="s">
        <v>14</v>
      </c>
    </row>
    <row r="644" spans="1:14" hidden="1" x14ac:dyDescent="0.3">
      <c r="A644" s="445" t="s">
        <v>321</v>
      </c>
      <c r="B644" s="445" t="s">
        <v>322</v>
      </c>
      <c r="C644" s="445" t="s">
        <v>323</v>
      </c>
      <c r="D644" s="445" t="s">
        <v>324</v>
      </c>
      <c r="E644" s="445" t="s">
        <v>1597</v>
      </c>
      <c r="F644" s="445" t="s">
        <v>70</v>
      </c>
      <c r="G644" s="445" t="s">
        <v>69</v>
      </c>
      <c r="H644" s="445" t="s">
        <v>61</v>
      </c>
      <c r="I644" s="445" t="s">
        <v>1599</v>
      </c>
      <c r="J644" s="445" t="s">
        <v>1600</v>
      </c>
      <c r="K644" s="445" t="s">
        <v>1601</v>
      </c>
      <c r="L644" s="445" t="s">
        <v>14</v>
      </c>
      <c r="M644" s="445" t="s">
        <v>1602</v>
      </c>
      <c r="N644" s="445" t="s">
        <v>14</v>
      </c>
    </row>
    <row r="645" spans="1:14" hidden="1" x14ac:dyDescent="0.3">
      <c r="A645" s="445" t="s">
        <v>357</v>
      </c>
      <c r="B645" s="445" t="s">
        <v>838</v>
      </c>
      <c r="C645" s="445" t="s">
        <v>323</v>
      </c>
      <c r="D645" s="445" t="s">
        <v>324</v>
      </c>
      <c r="E645" s="445" t="s">
        <v>1597</v>
      </c>
      <c r="F645" s="445" t="s">
        <v>70</v>
      </c>
      <c r="G645" s="445" t="s">
        <v>69</v>
      </c>
      <c r="H645" s="445" t="s">
        <v>61</v>
      </c>
      <c r="I645" s="445" t="s">
        <v>1288</v>
      </c>
      <c r="J645" s="445" t="s">
        <v>840</v>
      </c>
      <c r="K645" s="445" t="s">
        <v>1603</v>
      </c>
      <c r="L645" s="445" t="s">
        <v>14</v>
      </c>
      <c r="M645" s="445" t="s">
        <v>1290</v>
      </c>
      <c r="N645" s="445" t="s">
        <v>14</v>
      </c>
    </row>
    <row r="646" spans="1:14" hidden="1" x14ac:dyDescent="0.3">
      <c r="A646" s="445" t="s">
        <v>426</v>
      </c>
      <c r="B646" s="445" t="s">
        <v>497</v>
      </c>
      <c r="C646" s="445" t="s">
        <v>323</v>
      </c>
      <c r="D646" s="445" t="s">
        <v>324</v>
      </c>
      <c r="E646" s="445" t="s">
        <v>1597</v>
      </c>
      <c r="F646" s="445" t="s">
        <v>70</v>
      </c>
      <c r="G646" s="445" t="s">
        <v>69</v>
      </c>
      <c r="H646" s="445" t="s">
        <v>61</v>
      </c>
      <c r="I646" s="445" t="s">
        <v>545</v>
      </c>
      <c r="J646" s="445" t="s">
        <v>499</v>
      </c>
      <c r="K646" s="445" t="s">
        <v>1604</v>
      </c>
      <c r="L646" s="445" t="s">
        <v>14</v>
      </c>
      <c r="M646" s="445" t="s">
        <v>1605</v>
      </c>
      <c r="N646" s="445" t="s">
        <v>14</v>
      </c>
    </row>
    <row r="647" spans="1:14" hidden="1" x14ac:dyDescent="0.3">
      <c r="A647" s="445" t="s">
        <v>795</v>
      </c>
      <c r="B647" s="445" t="s">
        <v>796</v>
      </c>
      <c r="C647" s="445" t="s">
        <v>323</v>
      </c>
      <c r="D647" s="445" t="s">
        <v>324</v>
      </c>
      <c r="E647" s="445" t="s">
        <v>1597</v>
      </c>
      <c r="F647" s="445" t="s">
        <v>70</v>
      </c>
      <c r="G647" s="445" t="s">
        <v>69</v>
      </c>
      <c r="H647" s="445" t="s">
        <v>61</v>
      </c>
      <c r="I647" s="445" t="s">
        <v>1606</v>
      </c>
      <c r="J647" s="445" t="s">
        <v>798</v>
      </c>
      <c r="K647" s="445" t="s">
        <v>1607</v>
      </c>
      <c r="L647" s="445" t="s">
        <v>14</v>
      </c>
      <c r="M647" s="445" t="s">
        <v>1608</v>
      </c>
      <c r="N647" s="445" t="s">
        <v>14</v>
      </c>
    </row>
    <row r="648" spans="1:14" hidden="1" x14ac:dyDescent="0.3">
      <c r="A648" s="445" t="s">
        <v>337</v>
      </c>
      <c r="B648" s="445" t="s">
        <v>1609</v>
      </c>
      <c r="C648" s="445" t="s">
        <v>323</v>
      </c>
      <c r="D648" s="445" t="s">
        <v>324</v>
      </c>
      <c r="E648" s="445" t="s">
        <v>1597</v>
      </c>
      <c r="F648" s="445" t="s">
        <v>70</v>
      </c>
      <c r="G648" s="445" t="s">
        <v>69</v>
      </c>
      <c r="H648" s="445" t="s">
        <v>61</v>
      </c>
      <c r="I648" s="445" t="s">
        <v>1610</v>
      </c>
      <c r="J648" s="445" t="s">
        <v>1609</v>
      </c>
      <c r="K648" s="445" t="s">
        <v>1611</v>
      </c>
      <c r="L648" s="445" t="s">
        <v>14</v>
      </c>
      <c r="M648" s="445" t="s">
        <v>1612</v>
      </c>
      <c r="N648" s="445" t="s">
        <v>14</v>
      </c>
    </row>
    <row r="649" spans="1:14" hidden="1" x14ac:dyDescent="0.3">
      <c r="A649" s="445" t="s">
        <v>426</v>
      </c>
      <c r="B649" s="445" t="s">
        <v>427</v>
      </c>
      <c r="C649" s="445" t="s">
        <v>323</v>
      </c>
      <c r="D649" s="445" t="s">
        <v>324</v>
      </c>
      <c r="E649" s="445" t="s">
        <v>1597</v>
      </c>
      <c r="F649" s="445" t="s">
        <v>70</v>
      </c>
      <c r="G649" s="445" t="s">
        <v>69</v>
      </c>
      <c r="H649" s="445" t="s">
        <v>61</v>
      </c>
      <c r="I649" s="445" t="s">
        <v>635</v>
      </c>
      <c r="J649" s="445" t="s">
        <v>636</v>
      </c>
      <c r="K649" s="445" t="s">
        <v>1613</v>
      </c>
      <c r="L649" s="445" t="s">
        <v>14</v>
      </c>
      <c r="M649" s="445" t="s">
        <v>698</v>
      </c>
      <c r="N649" s="445" t="s">
        <v>14</v>
      </c>
    </row>
    <row r="650" spans="1:14" hidden="1" x14ac:dyDescent="0.3">
      <c r="A650" s="445" t="s">
        <v>363</v>
      </c>
      <c r="B650" s="445" t="s">
        <v>1229</v>
      </c>
      <c r="C650" s="445" t="s">
        <v>323</v>
      </c>
      <c r="D650" s="445" t="s">
        <v>324</v>
      </c>
      <c r="E650" s="445" t="s">
        <v>1597</v>
      </c>
      <c r="F650" s="445" t="s">
        <v>70</v>
      </c>
      <c r="G650" s="445" t="s">
        <v>69</v>
      </c>
      <c r="H650" s="445" t="s">
        <v>61</v>
      </c>
      <c r="I650" s="445" t="s">
        <v>1230</v>
      </c>
      <c r="J650" s="445" t="s">
        <v>1231</v>
      </c>
      <c r="K650" s="445" t="s">
        <v>1614</v>
      </c>
      <c r="L650" s="445" t="s">
        <v>14</v>
      </c>
      <c r="M650" s="445" t="s">
        <v>1233</v>
      </c>
      <c r="N650" s="445" t="s">
        <v>14</v>
      </c>
    </row>
    <row r="651" spans="1:14" hidden="1" x14ac:dyDescent="0.3">
      <c r="A651" s="445" t="s">
        <v>357</v>
      </c>
      <c r="B651" s="445" t="s">
        <v>624</v>
      </c>
      <c r="C651" s="445" t="s">
        <v>323</v>
      </c>
      <c r="D651" s="445" t="s">
        <v>324</v>
      </c>
      <c r="E651" s="445" t="s">
        <v>1597</v>
      </c>
      <c r="F651" s="445" t="s">
        <v>70</v>
      </c>
      <c r="G651" s="445" t="s">
        <v>69</v>
      </c>
      <c r="H651" s="445" t="s">
        <v>61</v>
      </c>
      <c r="I651" s="445" t="s">
        <v>741</v>
      </c>
      <c r="J651" s="445" t="s">
        <v>626</v>
      </c>
      <c r="K651" s="445" t="s">
        <v>1615</v>
      </c>
      <c r="L651" s="445" t="s">
        <v>14</v>
      </c>
      <c r="M651" s="445" t="s">
        <v>1616</v>
      </c>
      <c r="N651" s="445" t="s">
        <v>14</v>
      </c>
    </row>
    <row r="652" spans="1:14" hidden="1" x14ac:dyDescent="0.3">
      <c r="A652" s="445" t="s">
        <v>337</v>
      </c>
      <c r="B652" s="445" t="s">
        <v>898</v>
      </c>
      <c r="C652" s="445" t="s">
        <v>323</v>
      </c>
      <c r="D652" s="445" t="s">
        <v>324</v>
      </c>
      <c r="E652" s="445" t="s">
        <v>1597</v>
      </c>
      <c r="F652" s="445" t="s">
        <v>70</v>
      </c>
      <c r="G652" s="445" t="s">
        <v>69</v>
      </c>
      <c r="H652" s="445" t="s">
        <v>61</v>
      </c>
      <c r="I652" s="445" t="s">
        <v>899</v>
      </c>
      <c r="J652" s="445" t="s">
        <v>898</v>
      </c>
      <c r="K652" s="445" t="s">
        <v>1617</v>
      </c>
      <c r="L652" s="445" t="s">
        <v>14</v>
      </c>
      <c r="M652" s="445" t="s">
        <v>901</v>
      </c>
      <c r="N652" s="445" t="s">
        <v>14</v>
      </c>
    </row>
    <row r="653" spans="1:14" hidden="1" x14ac:dyDescent="0.3">
      <c r="A653" s="445" t="s">
        <v>337</v>
      </c>
      <c r="B653" s="445" t="s">
        <v>898</v>
      </c>
      <c r="C653" s="445" t="s">
        <v>323</v>
      </c>
      <c r="D653" s="445" t="s">
        <v>324</v>
      </c>
      <c r="E653" s="445" t="s">
        <v>1597</v>
      </c>
      <c r="F653" s="445" t="s">
        <v>70</v>
      </c>
      <c r="G653" s="445" t="s">
        <v>69</v>
      </c>
      <c r="H653" s="445" t="s">
        <v>61</v>
      </c>
      <c r="I653" s="445" t="s">
        <v>899</v>
      </c>
      <c r="J653" s="445" t="s">
        <v>898</v>
      </c>
      <c r="K653" s="445" t="s">
        <v>1618</v>
      </c>
      <c r="L653" s="445" t="s">
        <v>14</v>
      </c>
      <c r="M653" s="445" t="s">
        <v>901</v>
      </c>
      <c r="N653" s="445" t="s">
        <v>14</v>
      </c>
    </row>
    <row r="654" spans="1:14" hidden="1" x14ac:dyDescent="0.3">
      <c r="A654" s="445" t="s">
        <v>379</v>
      </c>
      <c r="B654" s="445" t="s">
        <v>380</v>
      </c>
      <c r="C654" s="445" t="s">
        <v>323</v>
      </c>
      <c r="D654" s="445" t="s">
        <v>324</v>
      </c>
      <c r="E654" s="445" t="s">
        <v>1597</v>
      </c>
      <c r="F654" s="445" t="s">
        <v>70</v>
      </c>
      <c r="G654" s="445" t="s">
        <v>69</v>
      </c>
      <c r="H654" s="445" t="s">
        <v>61</v>
      </c>
      <c r="I654" s="445" t="s">
        <v>912</v>
      </c>
      <c r="J654" s="445" t="s">
        <v>382</v>
      </c>
      <c r="K654" s="445" t="s">
        <v>1619</v>
      </c>
      <c r="L654" s="445" t="s">
        <v>14</v>
      </c>
      <c r="M654" s="445" t="s">
        <v>914</v>
      </c>
      <c r="N654" s="445" t="s">
        <v>1620</v>
      </c>
    </row>
    <row r="655" spans="1:14" hidden="1" x14ac:dyDescent="0.3">
      <c r="A655" s="445" t="s">
        <v>379</v>
      </c>
      <c r="B655" s="445" t="s">
        <v>380</v>
      </c>
      <c r="C655" s="445" t="s">
        <v>323</v>
      </c>
      <c r="D655" s="445" t="s">
        <v>324</v>
      </c>
      <c r="E655" s="445" t="s">
        <v>1597</v>
      </c>
      <c r="F655" s="445" t="s">
        <v>70</v>
      </c>
      <c r="G655" s="445" t="s">
        <v>69</v>
      </c>
      <c r="H655" s="445" t="s">
        <v>61</v>
      </c>
      <c r="I655" s="445" t="s">
        <v>912</v>
      </c>
      <c r="J655" s="445" t="s">
        <v>382</v>
      </c>
      <c r="K655" s="445" t="s">
        <v>1621</v>
      </c>
      <c r="L655" s="445" t="s">
        <v>14</v>
      </c>
      <c r="M655" s="445" t="s">
        <v>914</v>
      </c>
      <c r="N655" s="445" t="s">
        <v>1620</v>
      </c>
    </row>
    <row r="656" spans="1:14" hidden="1" x14ac:dyDescent="0.3">
      <c r="A656" s="445" t="s">
        <v>471</v>
      </c>
      <c r="B656" s="445" t="s">
        <v>472</v>
      </c>
      <c r="C656" s="445" t="s">
        <v>323</v>
      </c>
      <c r="D656" s="445" t="s">
        <v>324</v>
      </c>
      <c r="E656" s="445" t="s">
        <v>1597</v>
      </c>
      <c r="F656" s="445" t="s">
        <v>70</v>
      </c>
      <c r="G656" s="445" t="s">
        <v>69</v>
      </c>
      <c r="H656" s="445" t="s">
        <v>61</v>
      </c>
      <c r="I656" s="445" t="s">
        <v>1622</v>
      </c>
      <c r="J656" s="445" t="s">
        <v>1623</v>
      </c>
      <c r="K656" s="445" t="s">
        <v>1624</v>
      </c>
      <c r="L656" s="445" t="s">
        <v>14</v>
      </c>
      <c r="M656" s="445" t="s">
        <v>1625</v>
      </c>
      <c r="N656" s="445" t="s">
        <v>14</v>
      </c>
    </row>
    <row r="657" spans="1:14" hidden="1" x14ac:dyDescent="0.3">
      <c r="A657" s="445" t="s">
        <v>337</v>
      </c>
      <c r="B657" s="445" t="s">
        <v>631</v>
      </c>
      <c r="C657" s="445" t="s">
        <v>323</v>
      </c>
      <c r="D657" s="445" t="s">
        <v>324</v>
      </c>
      <c r="E657" s="445" t="s">
        <v>1597</v>
      </c>
      <c r="F657" s="445" t="s">
        <v>70</v>
      </c>
      <c r="G657" s="445" t="s">
        <v>69</v>
      </c>
      <c r="H657" s="445" t="s">
        <v>61</v>
      </c>
      <c r="I657" s="445" t="s">
        <v>1626</v>
      </c>
      <c r="J657" s="445" t="s">
        <v>631</v>
      </c>
      <c r="K657" s="445" t="s">
        <v>1627</v>
      </c>
      <c r="L657" s="445" t="s">
        <v>14</v>
      </c>
      <c r="M657" s="445" t="s">
        <v>1628</v>
      </c>
      <c r="N657" s="445" t="s">
        <v>14</v>
      </c>
    </row>
    <row r="658" spans="1:14" hidden="1" x14ac:dyDescent="0.3">
      <c r="A658" s="445" t="s">
        <v>337</v>
      </c>
      <c r="B658" s="445" t="s">
        <v>631</v>
      </c>
      <c r="C658" s="445" t="s">
        <v>323</v>
      </c>
      <c r="D658" s="445" t="s">
        <v>324</v>
      </c>
      <c r="E658" s="445" t="s">
        <v>1597</v>
      </c>
      <c r="F658" s="445" t="s">
        <v>70</v>
      </c>
      <c r="G658" s="445" t="s">
        <v>69</v>
      </c>
      <c r="H658" s="445" t="s">
        <v>61</v>
      </c>
      <c r="I658" s="445" t="s">
        <v>1626</v>
      </c>
      <c r="J658" s="445" t="s">
        <v>631</v>
      </c>
      <c r="K658" s="445" t="s">
        <v>1629</v>
      </c>
      <c r="L658" s="445" t="s">
        <v>14</v>
      </c>
      <c r="M658" s="445" t="s">
        <v>1628</v>
      </c>
      <c r="N658" s="445" t="s">
        <v>14</v>
      </c>
    </row>
    <row r="659" spans="1:14" hidden="1" x14ac:dyDescent="0.3">
      <c r="A659" s="445" t="s">
        <v>453</v>
      </c>
      <c r="B659" s="445" t="s">
        <v>482</v>
      </c>
      <c r="C659" s="445" t="s">
        <v>323</v>
      </c>
      <c r="D659" s="445" t="s">
        <v>324</v>
      </c>
      <c r="E659" s="445" t="s">
        <v>1597</v>
      </c>
      <c r="F659" s="445" t="s">
        <v>70</v>
      </c>
      <c r="G659" s="445" t="s">
        <v>69</v>
      </c>
      <c r="H659" s="445" t="s">
        <v>61</v>
      </c>
      <c r="I659" s="445" t="s">
        <v>1630</v>
      </c>
      <c r="J659" s="445" t="s">
        <v>484</v>
      </c>
      <c r="K659" s="445" t="s">
        <v>1631</v>
      </c>
      <c r="L659" s="445" t="s">
        <v>14</v>
      </c>
      <c r="M659" s="445" t="s">
        <v>1632</v>
      </c>
      <c r="N659" s="445" t="s">
        <v>14</v>
      </c>
    </row>
    <row r="660" spans="1:14" hidden="1" x14ac:dyDescent="0.3">
      <c r="A660" s="445" t="s">
        <v>379</v>
      </c>
      <c r="B660" s="445" t="s">
        <v>380</v>
      </c>
      <c r="C660" s="445" t="s">
        <v>323</v>
      </c>
      <c r="D660" s="445" t="s">
        <v>324</v>
      </c>
      <c r="E660" s="445" t="s">
        <v>1597</v>
      </c>
      <c r="F660" s="445" t="s">
        <v>70</v>
      </c>
      <c r="G660" s="445" t="s">
        <v>69</v>
      </c>
      <c r="H660" s="445" t="s">
        <v>61</v>
      </c>
      <c r="I660" s="445" t="s">
        <v>1633</v>
      </c>
      <c r="J660" s="445" t="s">
        <v>382</v>
      </c>
      <c r="K660" s="445" t="s">
        <v>1634</v>
      </c>
      <c r="L660" s="445" t="s">
        <v>14</v>
      </c>
      <c r="M660" s="445" t="s">
        <v>1635</v>
      </c>
      <c r="N660" s="445" t="s">
        <v>14</v>
      </c>
    </row>
    <row r="661" spans="1:14" hidden="1" x14ac:dyDescent="0.3">
      <c r="A661" s="445" t="s">
        <v>805</v>
      </c>
      <c r="B661" s="445" t="s">
        <v>806</v>
      </c>
      <c r="C661" s="445" t="s">
        <v>323</v>
      </c>
      <c r="D661" s="445" t="s">
        <v>324</v>
      </c>
      <c r="E661" s="445" t="s">
        <v>1597</v>
      </c>
      <c r="F661" s="445" t="s">
        <v>70</v>
      </c>
      <c r="G661" s="445" t="s">
        <v>69</v>
      </c>
      <c r="H661" s="445" t="s">
        <v>61</v>
      </c>
      <c r="I661" s="445" t="s">
        <v>1636</v>
      </c>
      <c r="J661" s="445" t="s">
        <v>808</v>
      </c>
      <c r="K661" s="445" t="s">
        <v>1637</v>
      </c>
      <c r="L661" s="445" t="s">
        <v>14</v>
      </c>
      <c r="M661" s="445" t="s">
        <v>1638</v>
      </c>
      <c r="N661" s="445" t="s">
        <v>14</v>
      </c>
    </row>
    <row r="662" spans="1:14" hidden="1" x14ac:dyDescent="0.3">
      <c r="A662" s="445" t="s">
        <v>491</v>
      </c>
      <c r="B662" s="445" t="s">
        <v>557</v>
      </c>
      <c r="C662" s="445" t="s">
        <v>323</v>
      </c>
      <c r="D662" s="445" t="s">
        <v>324</v>
      </c>
      <c r="E662" s="445" t="s">
        <v>1597</v>
      </c>
      <c r="F662" s="445" t="s">
        <v>70</v>
      </c>
      <c r="G662" s="445" t="s">
        <v>69</v>
      </c>
      <c r="H662" s="445" t="s">
        <v>61</v>
      </c>
      <c r="I662" s="445" t="s">
        <v>821</v>
      </c>
      <c r="J662" s="445" t="s">
        <v>559</v>
      </c>
      <c r="K662" s="445" t="s">
        <v>1607</v>
      </c>
      <c r="L662" s="445" t="s">
        <v>14</v>
      </c>
      <c r="M662" s="445" t="s">
        <v>823</v>
      </c>
      <c r="N662" s="445" t="s">
        <v>14</v>
      </c>
    </row>
    <row r="663" spans="1:14" hidden="1" x14ac:dyDescent="0.3">
      <c r="A663" s="445" t="s">
        <v>321</v>
      </c>
      <c r="B663" s="445" t="s">
        <v>603</v>
      </c>
      <c r="C663" s="445" t="s">
        <v>323</v>
      </c>
      <c r="D663" s="445" t="s">
        <v>324</v>
      </c>
      <c r="E663" s="445" t="s">
        <v>1597</v>
      </c>
      <c r="F663" s="445" t="s">
        <v>70</v>
      </c>
      <c r="G663" s="445" t="s">
        <v>69</v>
      </c>
      <c r="H663" s="445" t="s">
        <v>61</v>
      </c>
      <c r="I663" s="445" t="s">
        <v>1639</v>
      </c>
      <c r="J663" s="445" t="s">
        <v>1640</v>
      </c>
      <c r="K663" s="445" t="s">
        <v>1641</v>
      </c>
      <c r="L663" s="445" t="s">
        <v>14</v>
      </c>
      <c r="M663" s="445" t="s">
        <v>1642</v>
      </c>
      <c r="N663" s="445" t="s">
        <v>14</v>
      </c>
    </row>
    <row r="664" spans="1:14" hidden="1" x14ac:dyDescent="0.3">
      <c r="A664" s="445" t="s">
        <v>346</v>
      </c>
      <c r="B664" s="445" t="s">
        <v>515</v>
      </c>
      <c r="C664" s="445" t="s">
        <v>323</v>
      </c>
      <c r="D664" s="445" t="s">
        <v>324</v>
      </c>
      <c r="E664" s="445" t="s">
        <v>1597</v>
      </c>
      <c r="F664" s="445" t="s">
        <v>70</v>
      </c>
      <c r="G664" s="445" t="s">
        <v>69</v>
      </c>
      <c r="H664" s="445" t="s">
        <v>61</v>
      </c>
      <c r="I664" s="445" t="s">
        <v>1643</v>
      </c>
      <c r="J664" s="445" t="s">
        <v>517</v>
      </c>
      <c r="K664" s="445" t="s">
        <v>1644</v>
      </c>
      <c r="L664" s="445" t="s">
        <v>14</v>
      </c>
      <c r="M664" s="445" t="s">
        <v>1645</v>
      </c>
      <c r="N664" s="445" t="s">
        <v>14</v>
      </c>
    </row>
    <row r="665" spans="1:14" hidden="1" x14ac:dyDescent="0.3">
      <c r="A665" s="445" t="s">
        <v>337</v>
      </c>
      <c r="B665" s="445" t="s">
        <v>342</v>
      </c>
      <c r="C665" s="445" t="s">
        <v>323</v>
      </c>
      <c r="D665" s="445" t="s">
        <v>324</v>
      </c>
      <c r="E665" s="445" t="s">
        <v>1597</v>
      </c>
      <c r="F665" s="445" t="s">
        <v>70</v>
      </c>
      <c r="G665" s="445" t="s">
        <v>69</v>
      </c>
      <c r="H665" s="445" t="s">
        <v>61</v>
      </c>
      <c r="I665" s="445" t="s">
        <v>889</v>
      </c>
      <c r="J665" s="445" t="s">
        <v>342</v>
      </c>
      <c r="K665" s="445" t="s">
        <v>1646</v>
      </c>
      <c r="L665" s="445" t="s">
        <v>14</v>
      </c>
      <c r="M665" s="445" t="s">
        <v>891</v>
      </c>
      <c r="N665" s="445" t="s">
        <v>14</v>
      </c>
    </row>
    <row r="666" spans="1:14" hidden="1" x14ac:dyDescent="0.3">
      <c r="A666" s="445" t="s">
        <v>357</v>
      </c>
      <c r="B666" s="445" t="s">
        <v>838</v>
      </c>
      <c r="C666" s="445" t="s">
        <v>323</v>
      </c>
      <c r="D666" s="445" t="s">
        <v>324</v>
      </c>
      <c r="E666" s="445" t="s">
        <v>1597</v>
      </c>
      <c r="F666" s="445" t="s">
        <v>70</v>
      </c>
      <c r="G666" s="445" t="s">
        <v>69</v>
      </c>
      <c r="H666" s="445" t="s">
        <v>61</v>
      </c>
      <c r="I666" s="445" t="s">
        <v>839</v>
      </c>
      <c r="J666" s="445" t="s">
        <v>840</v>
      </c>
      <c r="K666" s="445" t="s">
        <v>1647</v>
      </c>
      <c r="L666" s="445" t="s">
        <v>14</v>
      </c>
      <c r="M666" s="445" t="s">
        <v>842</v>
      </c>
      <c r="N666" s="445" t="s">
        <v>843</v>
      </c>
    </row>
    <row r="667" spans="1:14" hidden="1" x14ac:dyDescent="0.3">
      <c r="A667" s="445" t="s">
        <v>433</v>
      </c>
      <c r="B667" s="445" t="s">
        <v>552</v>
      </c>
      <c r="C667" s="445" t="s">
        <v>323</v>
      </c>
      <c r="D667" s="445" t="s">
        <v>324</v>
      </c>
      <c r="E667" s="445" t="s">
        <v>1597</v>
      </c>
      <c r="F667" s="445" t="s">
        <v>70</v>
      </c>
      <c r="G667" s="445" t="s">
        <v>69</v>
      </c>
      <c r="H667" s="445" t="s">
        <v>61</v>
      </c>
      <c r="I667" s="445" t="s">
        <v>553</v>
      </c>
      <c r="J667" s="445" t="s">
        <v>554</v>
      </c>
      <c r="K667" s="445" t="s">
        <v>1648</v>
      </c>
      <c r="L667" s="445" t="s">
        <v>14</v>
      </c>
      <c r="M667" s="445" t="s">
        <v>556</v>
      </c>
      <c r="N667" s="445" t="s">
        <v>14</v>
      </c>
    </row>
    <row r="668" spans="1:14" hidden="1" x14ac:dyDescent="0.3">
      <c r="A668" s="445" t="s">
        <v>346</v>
      </c>
      <c r="B668" s="445" t="s">
        <v>515</v>
      </c>
      <c r="C668" s="445" t="s">
        <v>323</v>
      </c>
      <c r="D668" s="445" t="s">
        <v>324</v>
      </c>
      <c r="E668" s="445" t="s">
        <v>1597</v>
      </c>
      <c r="F668" s="445" t="s">
        <v>70</v>
      </c>
      <c r="G668" s="445" t="s">
        <v>69</v>
      </c>
      <c r="H668" s="445" t="s">
        <v>61</v>
      </c>
      <c r="I668" s="445" t="s">
        <v>1649</v>
      </c>
      <c r="J668" s="445" t="s">
        <v>517</v>
      </c>
      <c r="K668" s="445" t="s">
        <v>1650</v>
      </c>
      <c r="L668" s="445" t="s">
        <v>14</v>
      </c>
      <c r="M668" s="445" t="s">
        <v>1651</v>
      </c>
      <c r="N668" s="445" t="s">
        <v>14</v>
      </c>
    </row>
    <row r="669" spans="1:14" hidden="1" x14ac:dyDescent="0.3">
      <c r="A669" s="445" t="s">
        <v>426</v>
      </c>
      <c r="B669" s="445" t="s">
        <v>497</v>
      </c>
      <c r="C669" s="445" t="s">
        <v>323</v>
      </c>
      <c r="D669" s="445" t="s">
        <v>324</v>
      </c>
      <c r="E669" s="445" t="s">
        <v>1597</v>
      </c>
      <c r="F669" s="445" t="s">
        <v>70</v>
      </c>
      <c r="G669" s="445" t="s">
        <v>69</v>
      </c>
      <c r="H669" s="445" t="s">
        <v>61</v>
      </c>
      <c r="I669" s="445" t="s">
        <v>1652</v>
      </c>
      <c r="J669" s="445" t="s">
        <v>1653</v>
      </c>
      <c r="K669" s="445" t="s">
        <v>1654</v>
      </c>
      <c r="L669" s="445" t="s">
        <v>14</v>
      </c>
      <c r="M669" s="445" t="s">
        <v>1655</v>
      </c>
      <c r="N669" s="445" t="s">
        <v>14</v>
      </c>
    </row>
    <row r="670" spans="1:14" hidden="1" x14ac:dyDescent="0.3">
      <c r="A670" s="445" t="s">
        <v>337</v>
      </c>
      <c r="B670" s="445" t="s">
        <v>342</v>
      </c>
      <c r="C670" s="445" t="s">
        <v>323</v>
      </c>
      <c r="D670" s="445" t="s">
        <v>324</v>
      </c>
      <c r="E670" s="445" t="s">
        <v>1597</v>
      </c>
      <c r="F670" s="445" t="s">
        <v>70</v>
      </c>
      <c r="G670" s="445" t="s">
        <v>69</v>
      </c>
      <c r="H670" s="445" t="s">
        <v>61</v>
      </c>
      <c r="I670" s="445" t="s">
        <v>1656</v>
      </c>
      <c r="J670" s="445" t="s">
        <v>342</v>
      </c>
      <c r="K670" s="445" t="s">
        <v>1657</v>
      </c>
      <c r="L670" s="445" t="s">
        <v>14</v>
      </c>
      <c r="M670" s="445" t="s">
        <v>1658</v>
      </c>
      <c r="N670" s="445" t="s">
        <v>14</v>
      </c>
    </row>
    <row r="671" spans="1:14" hidden="1" x14ac:dyDescent="0.3">
      <c r="A671" s="445" t="s">
        <v>357</v>
      </c>
      <c r="B671" s="445" t="s">
        <v>358</v>
      </c>
      <c r="C671" s="445" t="s">
        <v>323</v>
      </c>
      <c r="D671" s="445" t="s">
        <v>324</v>
      </c>
      <c r="E671" s="445" t="s">
        <v>1597</v>
      </c>
      <c r="F671" s="445" t="s">
        <v>70</v>
      </c>
      <c r="G671" s="445" t="s">
        <v>69</v>
      </c>
      <c r="H671" s="445" t="s">
        <v>61</v>
      </c>
      <c r="I671" s="445" t="s">
        <v>369</v>
      </c>
      <c r="J671" s="445" t="s">
        <v>370</v>
      </c>
      <c r="K671" s="445" t="s">
        <v>1659</v>
      </c>
      <c r="L671" s="445" t="s">
        <v>14</v>
      </c>
      <c r="M671" s="445" t="s">
        <v>372</v>
      </c>
      <c r="N671" s="445" t="s">
        <v>14</v>
      </c>
    </row>
    <row r="672" spans="1:14" x14ac:dyDescent="0.3">
      <c r="A672" s="445" t="s">
        <v>352</v>
      </c>
      <c r="B672" s="445" t="s">
        <v>414</v>
      </c>
      <c r="C672" s="445" t="s">
        <v>323</v>
      </c>
      <c r="D672" s="445" t="s">
        <v>324</v>
      </c>
      <c r="E672" s="445" t="s">
        <v>1597</v>
      </c>
      <c r="F672" s="445" t="s">
        <v>70</v>
      </c>
      <c r="G672" s="445" t="s">
        <v>69</v>
      </c>
      <c r="H672" s="445" t="s">
        <v>61</v>
      </c>
      <c r="I672" s="445" t="s">
        <v>135</v>
      </c>
      <c r="J672" s="445" t="s">
        <v>415</v>
      </c>
      <c r="K672" s="445" t="s">
        <v>1660</v>
      </c>
      <c r="L672" s="445" t="s">
        <v>14</v>
      </c>
      <c r="M672" s="445" t="s">
        <v>466</v>
      </c>
      <c r="N672" s="445" t="s">
        <v>14</v>
      </c>
    </row>
    <row r="673" spans="1:14" hidden="1" x14ac:dyDescent="0.3">
      <c r="A673" s="445" t="s">
        <v>948</v>
      </c>
      <c r="B673" s="445" t="s">
        <v>1661</v>
      </c>
      <c r="C673" s="445" t="s">
        <v>323</v>
      </c>
      <c r="D673" s="445" t="s">
        <v>324</v>
      </c>
      <c r="E673" s="445" t="s">
        <v>1597</v>
      </c>
      <c r="F673" s="445" t="s">
        <v>70</v>
      </c>
      <c r="G673" s="445" t="s">
        <v>69</v>
      </c>
      <c r="H673" s="445" t="s">
        <v>61</v>
      </c>
      <c r="I673" s="445" t="s">
        <v>1662</v>
      </c>
      <c r="J673" s="445" t="s">
        <v>1663</v>
      </c>
      <c r="K673" s="445" t="s">
        <v>1664</v>
      </c>
      <c r="L673" s="445" t="s">
        <v>14</v>
      </c>
      <c r="M673" s="445" t="s">
        <v>1665</v>
      </c>
      <c r="N673" s="445" t="s">
        <v>14</v>
      </c>
    </row>
    <row r="674" spans="1:14" hidden="1" x14ac:dyDescent="0.3">
      <c r="A674" s="445" t="s">
        <v>346</v>
      </c>
      <c r="B674" s="445" t="s">
        <v>515</v>
      </c>
      <c r="C674" s="445" t="s">
        <v>323</v>
      </c>
      <c r="D674" s="445" t="s">
        <v>324</v>
      </c>
      <c r="E674" s="445" t="s">
        <v>1597</v>
      </c>
      <c r="F674" s="445" t="s">
        <v>70</v>
      </c>
      <c r="G674" s="445" t="s">
        <v>69</v>
      </c>
      <c r="H674" s="445" t="s">
        <v>61</v>
      </c>
      <c r="I674" s="445" t="s">
        <v>1649</v>
      </c>
      <c r="J674" s="445" t="s">
        <v>517</v>
      </c>
      <c r="K674" s="445" t="s">
        <v>1666</v>
      </c>
      <c r="L674" s="445" t="s">
        <v>14</v>
      </c>
      <c r="M674" s="445" t="s">
        <v>1667</v>
      </c>
      <c r="N674" s="445" t="s">
        <v>14</v>
      </c>
    </row>
    <row r="675" spans="1:14" hidden="1" x14ac:dyDescent="0.3">
      <c r="A675" s="445" t="s">
        <v>337</v>
      </c>
      <c r="B675" s="445" t="s">
        <v>898</v>
      </c>
      <c r="C675" s="445" t="s">
        <v>323</v>
      </c>
      <c r="D675" s="445" t="s">
        <v>324</v>
      </c>
      <c r="E675" s="445" t="s">
        <v>1597</v>
      </c>
      <c r="F675" s="445" t="s">
        <v>70</v>
      </c>
      <c r="G675" s="445" t="s">
        <v>69</v>
      </c>
      <c r="H675" s="445" t="s">
        <v>61</v>
      </c>
      <c r="I675" s="445" t="s">
        <v>1668</v>
      </c>
      <c r="J675" s="445" t="s">
        <v>898</v>
      </c>
      <c r="K675" s="445" t="s">
        <v>1669</v>
      </c>
      <c r="L675" s="445" t="s">
        <v>14</v>
      </c>
      <c r="M675" s="445" t="s">
        <v>1670</v>
      </c>
      <c r="N675" s="445" t="s">
        <v>14</v>
      </c>
    </row>
    <row r="676" spans="1:14" hidden="1" x14ac:dyDescent="0.3">
      <c r="A676" s="445" t="s">
        <v>433</v>
      </c>
      <c r="B676" s="445" t="s">
        <v>1195</v>
      </c>
      <c r="C676" s="445" t="s">
        <v>323</v>
      </c>
      <c r="D676" s="445" t="s">
        <v>324</v>
      </c>
      <c r="E676" s="445" t="s">
        <v>1597</v>
      </c>
      <c r="F676" s="445" t="s">
        <v>70</v>
      </c>
      <c r="G676" s="445" t="s">
        <v>69</v>
      </c>
      <c r="H676" s="445" t="s">
        <v>61</v>
      </c>
      <c r="I676" s="445" t="s">
        <v>1671</v>
      </c>
      <c r="J676" s="445" t="s">
        <v>1197</v>
      </c>
      <c r="K676" s="445" t="s">
        <v>1672</v>
      </c>
      <c r="L676" s="445" t="s">
        <v>14</v>
      </c>
      <c r="M676" s="445" t="s">
        <v>1673</v>
      </c>
      <c r="N676" s="445" t="s">
        <v>1674</v>
      </c>
    </row>
    <row r="677" spans="1:14" hidden="1" x14ac:dyDescent="0.3">
      <c r="A677" s="445" t="s">
        <v>426</v>
      </c>
      <c r="B677" s="445" t="s">
        <v>497</v>
      </c>
      <c r="C677" s="445" t="s">
        <v>323</v>
      </c>
      <c r="D677" s="445" t="s">
        <v>324</v>
      </c>
      <c r="E677" s="445" t="s">
        <v>1597</v>
      </c>
      <c r="F677" s="445" t="s">
        <v>70</v>
      </c>
      <c r="G677" s="445" t="s">
        <v>69</v>
      </c>
      <c r="H677" s="445" t="s">
        <v>61</v>
      </c>
      <c r="I677" s="445" t="s">
        <v>643</v>
      </c>
      <c r="J677" s="445" t="s">
        <v>499</v>
      </c>
      <c r="K677" s="445" t="s">
        <v>1675</v>
      </c>
      <c r="L677" s="445" t="s">
        <v>14</v>
      </c>
      <c r="M677" s="445" t="s">
        <v>645</v>
      </c>
      <c r="N677" s="445" t="s">
        <v>14</v>
      </c>
    </row>
    <row r="678" spans="1:14" hidden="1" x14ac:dyDescent="0.3">
      <c r="A678" s="445" t="s">
        <v>337</v>
      </c>
      <c r="B678" s="445" t="s">
        <v>342</v>
      </c>
      <c r="C678" s="445" t="s">
        <v>323</v>
      </c>
      <c r="D678" s="445" t="s">
        <v>324</v>
      </c>
      <c r="E678" s="445" t="s">
        <v>1597</v>
      </c>
      <c r="F678" s="445" t="s">
        <v>70</v>
      </c>
      <c r="G678" s="445" t="s">
        <v>69</v>
      </c>
      <c r="H678" s="445" t="s">
        <v>61</v>
      </c>
      <c r="I678" s="445" t="s">
        <v>1676</v>
      </c>
      <c r="J678" s="445" t="s">
        <v>342</v>
      </c>
      <c r="K678" s="445" t="s">
        <v>633</v>
      </c>
      <c r="L678" s="445" t="s">
        <v>14</v>
      </c>
      <c r="M678" s="445" t="s">
        <v>1677</v>
      </c>
      <c r="N678" s="445" t="s">
        <v>14</v>
      </c>
    </row>
    <row r="679" spans="1:14" hidden="1" x14ac:dyDescent="0.3">
      <c r="A679" s="445" t="s">
        <v>337</v>
      </c>
      <c r="B679" s="445" t="s">
        <v>342</v>
      </c>
      <c r="C679" s="445" t="s">
        <v>323</v>
      </c>
      <c r="D679" s="445" t="s">
        <v>324</v>
      </c>
      <c r="E679" s="445" t="s">
        <v>1597</v>
      </c>
      <c r="F679" s="445" t="s">
        <v>70</v>
      </c>
      <c r="G679" s="445" t="s">
        <v>69</v>
      </c>
      <c r="H679" s="445" t="s">
        <v>61</v>
      </c>
      <c r="I679" s="445" t="s">
        <v>1676</v>
      </c>
      <c r="J679" s="445" t="s">
        <v>342</v>
      </c>
      <c r="K679" s="445" t="s">
        <v>1678</v>
      </c>
      <c r="L679" s="445" t="s">
        <v>14</v>
      </c>
      <c r="M679" s="445" t="s">
        <v>1677</v>
      </c>
      <c r="N679" s="445" t="s">
        <v>14</v>
      </c>
    </row>
    <row r="680" spans="1:14" hidden="1" x14ac:dyDescent="0.3">
      <c r="A680" s="445" t="s">
        <v>337</v>
      </c>
      <c r="B680" s="445" t="s">
        <v>631</v>
      </c>
      <c r="C680" s="445" t="s">
        <v>323</v>
      </c>
      <c r="D680" s="445" t="s">
        <v>324</v>
      </c>
      <c r="E680" s="445" t="s">
        <v>1597</v>
      </c>
      <c r="F680" s="445" t="s">
        <v>70</v>
      </c>
      <c r="G680" s="445" t="s">
        <v>69</v>
      </c>
      <c r="H680" s="445" t="s">
        <v>61</v>
      </c>
      <c r="I680" s="445" t="s">
        <v>1679</v>
      </c>
      <c r="J680" s="445" t="s">
        <v>631</v>
      </c>
      <c r="K680" s="445" t="s">
        <v>1680</v>
      </c>
      <c r="L680" s="445" t="s">
        <v>14</v>
      </c>
      <c r="M680" s="445" t="s">
        <v>1681</v>
      </c>
      <c r="N680" s="445" t="s">
        <v>14</v>
      </c>
    </row>
    <row r="681" spans="1:14" hidden="1" x14ac:dyDescent="0.3">
      <c r="A681" s="445" t="s">
        <v>426</v>
      </c>
      <c r="B681" s="445" t="s">
        <v>497</v>
      </c>
      <c r="C681" s="445" t="s">
        <v>323</v>
      </c>
      <c r="D681" s="445" t="s">
        <v>324</v>
      </c>
      <c r="E681" s="445" t="s">
        <v>1597</v>
      </c>
      <c r="F681" s="445" t="s">
        <v>70</v>
      </c>
      <c r="G681" s="445" t="s">
        <v>69</v>
      </c>
      <c r="H681" s="445" t="s">
        <v>61</v>
      </c>
      <c r="I681" s="445" t="s">
        <v>1682</v>
      </c>
      <c r="J681" s="445" t="s">
        <v>499</v>
      </c>
      <c r="K681" s="445" t="s">
        <v>1683</v>
      </c>
      <c r="L681" s="445" t="s">
        <v>14</v>
      </c>
      <c r="M681" s="445" t="s">
        <v>1684</v>
      </c>
      <c r="N681" s="445" t="s">
        <v>1218</v>
      </c>
    </row>
    <row r="682" spans="1:14" hidden="1" x14ac:dyDescent="0.3">
      <c r="A682" s="445" t="s">
        <v>357</v>
      </c>
      <c r="B682" s="445" t="s">
        <v>358</v>
      </c>
      <c r="C682" s="445" t="s">
        <v>323</v>
      </c>
      <c r="D682" s="445" t="s">
        <v>324</v>
      </c>
      <c r="E682" s="445" t="s">
        <v>1597</v>
      </c>
      <c r="F682" s="445" t="s">
        <v>70</v>
      </c>
      <c r="G682" s="445" t="s">
        <v>69</v>
      </c>
      <c r="H682" s="445" t="s">
        <v>61</v>
      </c>
      <c r="I682" s="445" t="s">
        <v>369</v>
      </c>
      <c r="J682" s="445" t="s">
        <v>370</v>
      </c>
      <c r="K682" s="445" t="s">
        <v>1685</v>
      </c>
      <c r="L682" s="445" t="s">
        <v>14</v>
      </c>
      <c r="M682" s="445" t="s">
        <v>745</v>
      </c>
      <c r="N682" s="445" t="s">
        <v>14</v>
      </c>
    </row>
    <row r="683" spans="1:14" hidden="1" x14ac:dyDescent="0.3">
      <c r="A683" s="445" t="s">
        <v>357</v>
      </c>
      <c r="B683" s="445" t="s">
        <v>358</v>
      </c>
      <c r="C683" s="445" t="s">
        <v>323</v>
      </c>
      <c r="D683" s="445" t="s">
        <v>324</v>
      </c>
      <c r="E683" s="445" t="s">
        <v>1597</v>
      </c>
      <c r="F683" s="445" t="s">
        <v>70</v>
      </c>
      <c r="G683" s="445" t="s">
        <v>69</v>
      </c>
      <c r="H683" s="445" t="s">
        <v>61</v>
      </c>
      <c r="I683" s="445" t="s">
        <v>369</v>
      </c>
      <c r="J683" s="445" t="s">
        <v>370</v>
      </c>
      <c r="K683" s="445" t="s">
        <v>1686</v>
      </c>
      <c r="L683" s="445" t="s">
        <v>14</v>
      </c>
      <c r="M683" s="445" t="s">
        <v>745</v>
      </c>
      <c r="N683" s="445" t="s">
        <v>14</v>
      </c>
    </row>
    <row r="684" spans="1:14" hidden="1" x14ac:dyDescent="0.3">
      <c r="A684" s="445" t="s">
        <v>453</v>
      </c>
      <c r="B684" s="445" t="s">
        <v>482</v>
      </c>
      <c r="C684" s="445" t="s">
        <v>323</v>
      </c>
      <c r="D684" s="445" t="s">
        <v>324</v>
      </c>
      <c r="E684" s="445" t="s">
        <v>1597</v>
      </c>
      <c r="F684" s="445" t="s">
        <v>70</v>
      </c>
      <c r="G684" s="445" t="s">
        <v>69</v>
      </c>
      <c r="H684" s="445" t="s">
        <v>61</v>
      </c>
      <c r="I684" s="445" t="s">
        <v>1687</v>
      </c>
      <c r="J684" s="445" t="s">
        <v>484</v>
      </c>
      <c r="K684" s="445" t="s">
        <v>1688</v>
      </c>
      <c r="L684" s="445" t="s">
        <v>14</v>
      </c>
      <c r="M684" s="445" t="s">
        <v>1689</v>
      </c>
      <c r="N684" s="445" t="s">
        <v>14</v>
      </c>
    </row>
    <row r="685" spans="1:14" hidden="1" x14ac:dyDescent="0.3">
      <c r="A685" s="445" t="s">
        <v>948</v>
      </c>
      <c r="B685" s="445" t="s">
        <v>1359</v>
      </c>
      <c r="C685" s="445" t="s">
        <v>323</v>
      </c>
      <c r="D685" s="445" t="s">
        <v>324</v>
      </c>
      <c r="E685" s="445" t="s">
        <v>1597</v>
      </c>
      <c r="F685" s="445" t="s">
        <v>70</v>
      </c>
      <c r="G685" s="445" t="s">
        <v>69</v>
      </c>
      <c r="H685" s="445" t="s">
        <v>62</v>
      </c>
      <c r="I685" s="445" t="s">
        <v>1361</v>
      </c>
      <c r="J685" s="445" t="s">
        <v>1362</v>
      </c>
      <c r="K685" s="445" t="s">
        <v>1690</v>
      </c>
      <c r="L685" s="445" t="s">
        <v>14</v>
      </c>
      <c r="M685" s="445" t="s">
        <v>1364</v>
      </c>
      <c r="N685" s="445" t="s">
        <v>14</v>
      </c>
    </row>
    <row r="686" spans="1:14" hidden="1" x14ac:dyDescent="0.3">
      <c r="A686" s="445" t="s">
        <v>373</v>
      </c>
      <c r="B686" s="445" t="s">
        <v>673</v>
      </c>
      <c r="C686" s="445" t="s">
        <v>323</v>
      </c>
      <c r="D686" s="445" t="s">
        <v>324</v>
      </c>
      <c r="E686" s="445" t="s">
        <v>1597</v>
      </c>
      <c r="F686" s="445" t="s">
        <v>70</v>
      </c>
      <c r="G686" s="445" t="s">
        <v>69</v>
      </c>
      <c r="H686" s="445" t="s">
        <v>62</v>
      </c>
      <c r="I686" s="445" t="s">
        <v>1552</v>
      </c>
      <c r="J686" s="445" t="s">
        <v>675</v>
      </c>
      <c r="K686" s="445" t="s">
        <v>1691</v>
      </c>
      <c r="L686" s="445" t="s">
        <v>14</v>
      </c>
      <c r="M686" s="445" t="s">
        <v>1692</v>
      </c>
      <c r="N686" s="445" t="s">
        <v>14</v>
      </c>
    </row>
    <row r="687" spans="1:14" hidden="1" x14ac:dyDescent="0.3">
      <c r="A687" s="445" t="s">
        <v>805</v>
      </c>
      <c r="B687" s="445" t="s">
        <v>907</v>
      </c>
      <c r="C687" s="445" t="s">
        <v>323</v>
      </c>
      <c r="D687" s="445" t="s">
        <v>324</v>
      </c>
      <c r="E687" s="445" t="s">
        <v>1597</v>
      </c>
      <c r="F687" s="445" t="s">
        <v>70</v>
      </c>
      <c r="G687" s="445" t="s">
        <v>69</v>
      </c>
      <c r="H687" s="445" t="s">
        <v>62</v>
      </c>
      <c r="I687" s="445" t="s">
        <v>1693</v>
      </c>
      <c r="J687" s="445" t="s">
        <v>909</v>
      </c>
      <c r="K687" s="445" t="s">
        <v>1694</v>
      </c>
      <c r="L687" s="445" t="s">
        <v>14</v>
      </c>
      <c r="M687" s="445" t="s">
        <v>1695</v>
      </c>
      <c r="N687" s="445" t="s">
        <v>1696</v>
      </c>
    </row>
    <row r="688" spans="1:14" hidden="1" x14ac:dyDescent="0.3">
      <c r="A688" s="445" t="s">
        <v>385</v>
      </c>
      <c r="B688" s="445" t="s">
        <v>386</v>
      </c>
      <c r="C688" s="445" t="s">
        <v>323</v>
      </c>
      <c r="D688" s="445" t="s">
        <v>324</v>
      </c>
      <c r="E688" s="445" t="s">
        <v>1597</v>
      </c>
      <c r="F688" s="445" t="s">
        <v>70</v>
      </c>
      <c r="G688" s="445" t="s">
        <v>69</v>
      </c>
      <c r="H688" s="445" t="s">
        <v>62</v>
      </c>
      <c r="I688" s="445" t="s">
        <v>684</v>
      </c>
      <c r="J688" s="445" t="s">
        <v>388</v>
      </c>
      <c r="K688" s="445" t="s">
        <v>1697</v>
      </c>
      <c r="L688" s="445" t="s">
        <v>14</v>
      </c>
      <c r="M688" s="445" t="s">
        <v>686</v>
      </c>
      <c r="N688" s="445" t="s">
        <v>14</v>
      </c>
    </row>
    <row r="689" spans="1:14" hidden="1" x14ac:dyDescent="0.3">
      <c r="A689" s="445" t="s">
        <v>337</v>
      </c>
      <c r="B689" s="445" t="s">
        <v>631</v>
      </c>
      <c r="C689" s="445" t="s">
        <v>323</v>
      </c>
      <c r="D689" s="445" t="s">
        <v>324</v>
      </c>
      <c r="E689" s="445" t="s">
        <v>1597</v>
      </c>
      <c r="F689" s="445" t="s">
        <v>70</v>
      </c>
      <c r="G689" s="445" t="s">
        <v>69</v>
      </c>
      <c r="H689" s="445" t="s">
        <v>62</v>
      </c>
      <c r="I689" s="445" t="s">
        <v>1698</v>
      </c>
      <c r="J689" s="445" t="s">
        <v>631</v>
      </c>
      <c r="K689" s="445" t="s">
        <v>1699</v>
      </c>
      <c r="L689" s="445" t="s">
        <v>14</v>
      </c>
      <c r="M689" s="445" t="s">
        <v>1700</v>
      </c>
      <c r="N689" s="445" t="s">
        <v>14</v>
      </c>
    </row>
    <row r="690" spans="1:14" hidden="1" x14ac:dyDescent="0.3">
      <c r="A690" s="445" t="s">
        <v>321</v>
      </c>
      <c r="B690" s="445" t="s">
        <v>603</v>
      </c>
      <c r="C690" s="445" t="s">
        <v>323</v>
      </c>
      <c r="D690" s="445" t="s">
        <v>324</v>
      </c>
      <c r="E690" s="445" t="s">
        <v>1597</v>
      </c>
      <c r="F690" s="445" t="s">
        <v>70</v>
      </c>
      <c r="G690" s="445" t="s">
        <v>69</v>
      </c>
      <c r="H690" s="445" t="s">
        <v>62</v>
      </c>
      <c r="I690" s="445" t="s">
        <v>604</v>
      </c>
      <c r="J690" s="445" t="s">
        <v>605</v>
      </c>
      <c r="K690" s="445" t="s">
        <v>1701</v>
      </c>
      <c r="L690" s="445" t="s">
        <v>14</v>
      </c>
      <c r="M690" s="445" t="s">
        <v>607</v>
      </c>
      <c r="N690" s="445" t="s">
        <v>14</v>
      </c>
    </row>
    <row r="691" spans="1:14" hidden="1" x14ac:dyDescent="0.3">
      <c r="A691" s="445" t="s">
        <v>399</v>
      </c>
      <c r="B691" s="445" t="s">
        <v>400</v>
      </c>
      <c r="C691" s="445" t="s">
        <v>323</v>
      </c>
      <c r="D691" s="445" t="s">
        <v>324</v>
      </c>
      <c r="E691" s="445" t="s">
        <v>1597</v>
      </c>
      <c r="F691" s="445" t="s">
        <v>70</v>
      </c>
      <c r="G691" s="445" t="s">
        <v>69</v>
      </c>
      <c r="H691" s="445" t="s">
        <v>62</v>
      </c>
      <c r="I691" s="445" t="s">
        <v>1002</v>
      </c>
      <c r="J691" s="445" t="s">
        <v>446</v>
      </c>
      <c r="K691" s="445" t="s">
        <v>1702</v>
      </c>
      <c r="L691" s="445" t="s">
        <v>14</v>
      </c>
      <c r="M691" s="445" t="s">
        <v>1004</v>
      </c>
      <c r="N691" s="445" t="s">
        <v>14</v>
      </c>
    </row>
    <row r="692" spans="1:14" hidden="1" x14ac:dyDescent="0.3">
      <c r="A692" s="445" t="s">
        <v>399</v>
      </c>
      <c r="B692" s="445" t="s">
        <v>400</v>
      </c>
      <c r="C692" s="445" t="s">
        <v>323</v>
      </c>
      <c r="D692" s="445" t="s">
        <v>324</v>
      </c>
      <c r="E692" s="445" t="s">
        <v>1597</v>
      </c>
      <c r="F692" s="445" t="s">
        <v>70</v>
      </c>
      <c r="G692" s="445" t="s">
        <v>69</v>
      </c>
      <c r="H692" s="445" t="s">
        <v>62</v>
      </c>
      <c r="I692" s="445" t="s">
        <v>1002</v>
      </c>
      <c r="J692" s="445" t="s">
        <v>446</v>
      </c>
      <c r="K692" s="445" t="s">
        <v>1703</v>
      </c>
      <c r="L692" s="445" t="s">
        <v>14</v>
      </c>
      <c r="M692" s="445" t="s">
        <v>1004</v>
      </c>
      <c r="N692" s="445" t="s">
        <v>14</v>
      </c>
    </row>
    <row r="693" spans="1:14" hidden="1" x14ac:dyDescent="0.3">
      <c r="A693" s="445" t="s">
        <v>379</v>
      </c>
      <c r="B693" s="445" t="s">
        <v>380</v>
      </c>
      <c r="C693" s="445" t="s">
        <v>323</v>
      </c>
      <c r="D693" s="445" t="s">
        <v>324</v>
      </c>
      <c r="E693" s="445" t="s">
        <v>1597</v>
      </c>
      <c r="F693" s="445" t="s">
        <v>70</v>
      </c>
      <c r="G693" s="445" t="s">
        <v>69</v>
      </c>
      <c r="H693" s="445" t="s">
        <v>62</v>
      </c>
      <c r="I693" s="445" t="s">
        <v>1704</v>
      </c>
      <c r="J693" s="445" t="s">
        <v>382</v>
      </c>
      <c r="K693" s="445" t="s">
        <v>1705</v>
      </c>
      <c r="L693" s="445" t="s">
        <v>14</v>
      </c>
      <c r="M693" s="445" t="s">
        <v>1706</v>
      </c>
      <c r="N693" s="445" t="s">
        <v>14</v>
      </c>
    </row>
    <row r="694" spans="1:14" hidden="1" x14ac:dyDescent="0.3">
      <c r="A694" s="445" t="s">
        <v>373</v>
      </c>
      <c r="B694" s="445" t="s">
        <v>673</v>
      </c>
      <c r="C694" s="445" t="s">
        <v>323</v>
      </c>
      <c r="D694" s="445" t="s">
        <v>324</v>
      </c>
      <c r="E694" s="445" t="s">
        <v>1597</v>
      </c>
      <c r="F694" s="445" t="s">
        <v>70</v>
      </c>
      <c r="G694" s="445" t="s">
        <v>69</v>
      </c>
      <c r="H694" s="445" t="s">
        <v>62</v>
      </c>
      <c r="I694" s="445" t="s">
        <v>1707</v>
      </c>
      <c r="J694" s="445" t="s">
        <v>675</v>
      </c>
      <c r="K694" s="445" t="s">
        <v>1708</v>
      </c>
      <c r="L694" s="445" t="s">
        <v>14</v>
      </c>
      <c r="M694" s="445" t="s">
        <v>1709</v>
      </c>
      <c r="N694" s="445" t="s">
        <v>14</v>
      </c>
    </row>
    <row r="695" spans="1:14" x14ac:dyDescent="0.3">
      <c r="A695" s="445" t="s">
        <v>352</v>
      </c>
      <c r="B695" s="445" t="s">
        <v>414</v>
      </c>
      <c r="C695" s="445" t="s">
        <v>323</v>
      </c>
      <c r="D695" s="445" t="s">
        <v>324</v>
      </c>
      <c r="E695" s="445" t="s">
        <v>1597</v>
      </c>
      <c r="F695" s="445" t="s">
        <v>70</v>
      </c>
      <c r="G695" s="445" t="s">
        <v>69</v>
      </c>
      <c r="H695" s="445" t="s">
        <v>62</v>
      </c>
      <c r="I695" s="445" t="s">
        <v>143</v>
      </c>
      <c r="J695" s="445" t="s">
        <v>415</v>
      </c>
      <c r="K695" s="445" t="s">
        <v>1710</v>
      </c>
      <c r="L695" s="445" t="s">
        <v>14</v>
      </c>
      <c r="M695" s="445" t="s">
        <v>528</v>
      </c>
      <c r="N695" s="445" t="s">
        <v>14</v>
      </c>
    </row>
    <row r="696" spans="1:14" x14ac:dyDescent="0.3">
      <c r="A696" s="445" t="s">
        <v>352</v>
      </c>
      <c r="B696" s="445" t="s">
        <v>414</v>
      </c>
      <c r="C696" s="445" t="s">
        <v>323</v>
      </c>
      <c r="D696" s="445" t="s">
        <v>324</v>
      </c>
      <c r="E696" s="445" t="s">
        <v>1597</v>
      </c>
      <c r="F696" s="445" t="s">
        <v>70</v>
      </c>
      <c r="G696" s="445" t="s">
        <v>69</v>
      </c>
      <c r="H696" s="445" t="s">
        <v>62</v>
      </c>
      <c r="I696" s="445" t="s">
        <v>143</v>
      </c>
      <c r="J696" s="445" t="s">
        <v>415</v>
      </c>
      <c r="K696" s="445" t="s">
        <v>1711</v>
      </c>
      <c r="L696" s="445" t="s">
        <v>14</v>
      </c>
      <c r="M696" s="445" t="s">
        <v>528</v>
      </c>
      <c r="N696" s="445" t="s">
        <v>14</v>
      </c>
    </row>
    <row r="697" spans="1:14" hidden="1" x14ac:dyDescent="0.3">
      <c r="A697" s="445" t="s">
        <v>373</v>
      </c>
      <c r="B697" s="445" t="s">
        <v>1061</v>
      </c>
      <c r="C697" s="445" t="s">
        <v>323</v>
      </c>
      <c r="D697" s="445" t="s">
        <v>324</v>
      </c>
      <c r="E697" s="445" t="s">
        <v>1597</v>
      </c>
      <c r="F697" s="445" t="s">
        <v>70</v>
      </c>
      <c r="G697" s="445" t="s">
        <v>69</v>
      </c>
      <c r="H697" s="445" t="s">
        <v>62</v>
      </c>
      <c r="I697" s="445" t="s">
        <v>1712</v>
      </c>
      <c r="J697" s="445" t="s">
        <v>1063</v>
      </c>
      <c r="K697" s="445" t="s">
        <v>1713</v>
      </c>
      <c r="L697" s="445" t="s">
        <v>14</v>
      </c>
      <c r="M697" s="445" t="s">
        <v>1714</v>
      </c>
      <c r="N697" s="445" t="s">
        <v>14</v>
      </c>
    </row>
    <row r="698" spans="1:14" hidden="1" x14ac:dyDescent="0.3">
      <c r="A698" s="445" t="s">
        <v>337</v>
      </c>
      <c r="B698" s="445" t="s">
        <v>342</v>
      </c>
      <c r="C698" s="445" t="s">
        <v>323</v>
      </c>
      <c r="D698" s="445" t="s">
        <v>324</v>
      </c>
      <c r="E698" s="445" t="s">
        <v>1597</v>
      </c>
      <c r="F698" s="445" t="s">
        <v>70</v>
      </c>
      <c r="G698" s="445" t="s">
        <v>69</v>
      </c>
      <c r="H698" s="445" t="s">
        <v>62</v>
      </c>
      <c r="I698" s="445" t="s">
        <v>1715</v>
      </c>
      <c r="J698" s="445" t="s">
        <v>342</v>
      </c>
      <c r="K698" s="445" t="s">
        <v>1716</v>
      </c>
      <c r="L698" s="445" t="s">
        <v>14</v>
      </c>
      <c r="M698" s="445" t="s">
        <v>1717</v>
      </c>
      <c r="N698" s="445" t="s">
        <v>14</v>
      </c>
    </row>
    <row r="699" spans="1:14" hidden="1" x14ac:dyDescent="0.3">
      <c r="A699" s="445" t="s">
        <v>357</v>
      </c>
      <c r="B699" s="445" t="s">
        <v>358</v>
      </c>
      <c r="C699" s="445" t="s">
        <v>323</v>
      </c>
      <c r="D699" s="445" t="s">
        <v>324</v>
      </c>
      <c r="E699" s="445" t="s">
        <v>1597</v>
      </c>
      <c r="F699" s="445" t="s">
        <v>70</v>
      </c>
      <c r="G699" s="445" t="s">
        <v>69</v>
      </c>
      <c r="H699" s="445" t="s">
        <v>62</v>
      </c>
      <c r="I699" s="445" t="s">
        <v>985</v>
      </c>
      <c r="J699" s="445" t="s">
        <v>370</v>
      </c>
      <c r="K699" s="445" t="s">
        <v>1718</v>
      </c>
      <c r="L699" s="445" t="s">
        <v>14</v>
      </c>
      <c r="M699" s="445" t="s">
        <v>1719</v>
      </c>
      <c r="N699" s="445" t="s">
        <v>14</v>
      </c>
    </row>
    <row r="700" spans="1:14" hidden="1" x14ac:dyDescent="0.3">
      <c r="A700" s="445" t="s">
        <v>337</v>
      </c>
      <c r="B700" s="445" t="s">
        <v>898</v>
      </c>
      <c r="C700" s="445" t="s">
        <v>323</v>
      </c>
      <c r="D700" s="445" t="s">
        <v>324</v>
      </c>
      <c r="E700" s="445" t="s">
        <v>1597</v>
      </c>
      <c r="F700" s="445" t="s">
        <v>70</v>
      </c>
      <c r="G700" s="445" t="s">
        <v>69</v>
      </c>
      <c r="H700" s="445" t="s">
        <v>62</v>
      </c>
      <c r="I700" s="445" t="s">
        <v>1668</v>
      </c>
      <c r="J700" s="445" t="s">
        <v>898</v>
      </c>
      <c r="K700" s="445" t="s">
        <v>1720</v>
      </c>
      <c r="L700" s="445" t="s">
        <v>14</v>
      </c>
      <c r="M700" s="445" t="s">
        <v>1721</v>
      </c>
      <c r="N700" s="445" t="s">
        <v>14</v>
      </c>
    </row>
    <row r="701" spans="1:14" hidden="1" x14ac:dyDescent="0.3">
      <c r="A701" s="445" t="s">
        <v>433</v>
      </c>
      <c r="B701" s="445" t="s">
        <v>1195</v>
      </c>
      <c r="C701" s="445" t="s">
        <v>323</v>
      </c>
      <c r="D701" s="445" t="s">
        <v>324</v>
      </c>
      <c r="E701" s="445" t="s">
        <v>1597</v>
      </c>
      <c r="F701" s="445" t="s">
        <v>70</v>
      </c>
      <c r="G701" s="445" t="s">
        <v>69</v>
      </c>
      <c r="H701" s="445" t="s">
        <v>62</v>
      </c>
      <c r="I701" s="445" t="s">
        <v>1196</v>
      </c>
      <c r="J701" s="445" t="s">
        <v>1197</v>
      </c>
      <c r="K701" s="445" t="s">
        <v>1722</v>
      </c>
      <c r="L701" s="445" t="s">
        <v>14</v>
      </c>
      <c r="M701" s="445" t="s">
        <v>1199</v>
      </c>
      <c r="N701" s="445" t="s">
        <v>14</v>
      </c>
    </row>
    <row r="702" spans="1:14" hidden="1" x14ac:dyDescent="0.3">
      <c r="A702" s="445" t="s">
        <v>337</v>
      </c>
      <c r="B702" s="445" t="s">
        <v>631</v>
      </c>
      <c r="C702" s="445" t="s">
        <v>323</v>
      </c>
      <c r="D702" s="445" t="s">
        <v>324</v>
      </c>
      <c r="E702" s="445" t="s">
        <v>1597</v>
      </c>
      <c r="F702" s="445" t="s">
        <v>70</v>
      </c>
      <c r="G702" s="445" t="s">
        <v>69</v>
      </c>
      <c r="H702" s="445" t="s">
        <v>62</v>
      </c>
      <c r="I702" s="445" t="s">
        <v>1626</v>
      </c>
      <c r="J702" s="445" t="s">
        <v>631</v>
      </c>
      <c r="K702" s="445" t="s">
        <v>1723</v>
      </c>
      <c r="L702" s="445" t="s">
        <v>14</v>
      </c>
      <c r="M702" s="445" t="s">
        <v>1628</v>
      </c>
      <c r="N702" s="445" t="s">
        <v>14</v>
      </c>
    </row>
    <row r="703" spans="1:14" hidden="1" x14ac:dyDescent="0.3">
      <c r="A703" s="445" t="s">
        <v>337</v>
      </c>
      <c r="B703" s="445" t="s">
        <v>631</v>
      </c>
      <c r="C703" s="445" t="s">
        <v>323</v>
      </c>
      <c r="D703" s="445" t="s">
        <v>324</v>
      </c>
      <c r="E703" s="445" t="s">
        <v>1597</v>
      </c>
      <c r="F703" s="445" t="s">
        <v>70</v>
      </c>
      <c r="G703" s="445" t="s">
        <v>69</v>
      </c>
      <c r="H703" s="445" t="s">
        <v>62</v>
      </c>
      <c r="I703" s="445" t="s">
        <v>1626</v>
      </c>
      <c r="J703" s="445" t="s">
        <v>631</v>
      </c>
      <c r="K703" s="445" t="s">
        <v>1724</v>
      </c>
      <c r="L703" s="445" t="s">
        <v>14</v>
      </c>
      <c r="M703" s="445" t="s">
        <v>1628</v>
      </c>
      <c r="N703" s="445" t="s">
        <v>14</v>
      </c>
    </row>
    <row r="704" spans="1:14" hidden="1" x14ac:dyDescent="0.3">
      <c r="A704" s="445" t="s">
        <v>337</v>
      </c>
      <c r="B704" s="445" t="s">
        <v>631</v>
      </c>
      <c r="C704" s="445" t="s">
        <v>323</v>
      </c>
      <c r="D704" s="445" t="s">
        <v>324</v>
      </c>
      <c r="E704" s="445" t="s">
        <v>1597</v>
      </c>
      <c r="F704" s="445" t="s">
        <v>70</v>
      </c>
      <c r="G704" s="445" t="s">
        <v>69</v>
      </c>
      <c r="H704" s="445" t="s">
        <v>62</v>
      </c>
      <c r="I704" s="445" t="s">
        <v>1626</v>
      </c>
      <c r="J704" s="445" t="s">
        <v>631</v>
      </c>
      <c r="K704" s="445" t="s">
        <v>1725</v>
      </c>
      <c r="L704" s="445" t="s">
        <v>14</v>
      </c>
      <c r="M704" s="445" t="s">
        <v>1628</v>
      </c>
      <c r="N704" s="445" t="s">
        <v>14</v>
      </c>
    </row>
    <row r="705" spans="1:14" hidden="1" x14ac:dyDescent="0.3">
      <c r="A705" s="445" t="s">
        <v>471</v>
      </c>
      <c r="B705" s="445" t="s">
        <v>788</v>
      </c>
      <c r="C705" s="445" t="s">
        <v>323</v>
      </c>
      <c r="D705" s="445" t="s">
        <v>324</v>
      </c>
      <c r="E705" s="445" t="s">
        <v>1597</v>
      </c>
      <c r="F705" s="445" t="s">
        <v>70</v>
      </c>
      <c r="G705" s="445" t="s">
        <v>69</v>
      </c>
      <c r="H705" s="445" t="s">
        <v>62</v>
      </c>
      <c r="I705" s="445" t="s">
        <v>1423</v>
      </c>
      <c r="J705" s="445" t="s">
        <v>790</v>
      </c>
      <c r="K705" s="445" t="s">
        <v>1726</v>
      </c>
      <c r="L705" s="445" t="s">
        <v>14</v>
      </c>
      <c r="M705" s="445" t="s">
        <v>1425</v>
      </c>
      <c r="N705" s="445" t="s">
        <v>14</v>
      </c>
    </row>
    <row r="706" spans="1:14" hidden="1" x14ac:dyDescent="0.3">
      <c r="A706" s="445" t="s">
        <v>385</v>
      </c>
      <c r="B706" s="445" t="s">
        <v>1727</v>
      </c>
      <c r="C706" s="445" t="s">
        <v>323</v>
      </c>
      <c r="D706" s="445" t="s">
        <v>324</v>
      </c>
      <c r="E706" s="445" t="s">
        <v>1597</v>
      </c>
      <c r="F706" s="445" t="s">
        <v>70</v>
      </c>
      <c r="G706" s="445" t="s">
        <v>69</v>
      </c>
      <c r="H706" s="445" t="s">
        <v>62</v>
      </c>
      <c r="I706" s="445" t="s">
        <v>1728</v>
      </c>
      <c r="J706" s="445" t="s">
        <v>1729</v>
      </c>
      <c r="K706" s="445" t="s">
        <v>1730</v>
      </c>
      <c r="L706" s="445" t="s">
        <v>14</v>
      </c>
      <c r="M706" s="445" t="s">
        <v>1731</v>
      </c>
      <c r="N706" s="445" t="s">
        <v>14</v>
      </c>
    </row>
    <row r="707" spans="1:14" hidden="1" x14ac:dyDescent="0.3">
      <c r="A707" s="445" t="s">
        <v>433</v>
      </c>
      <c r="B707" s="445" t="s">
        <v>552</v>
      </c>
      <c r="C707" s="445" t="s">
        <v>323</v>
      </c>
      <c r="D707" s="445" t="s">
        <v>324</v>
      </c>
      <c r="E707" s="445" t="s">
        <v>1597</v>
      </c>
      <c r="F707" s="445" t="s">
        <v>70</v>
      </c>
      <c r="G707" s="445" t="s">
        <v>69</v>
      </c>
      <c r="H707" s="445" t="s">
        <v>62</v>
      </c>
      <c r="I707" s="445" t="s">
        <v>667</v>
      </c>
      <c r="J707" s="445" t="s">
        <v>554</v>
      </c>
      <c r="K707" s="445" t="s">
        <v>1732</v>
      </c>
      <c r="L707" s="445" t="s">
        <v>14</v>
      </c>
      <c r="M707" s="445" t="s">
        <v>669</v>
      </c>
      <c r="N707" s="445" t="s">
        <v>14</v>
      </c>
    </row>
    <row r="708" spans="1:14" hidden="1" x14ac:dyDescent="0.3">
      <c r="A708" s="445" t="s">
        <v>433</v>
      </c>
      <c r="B708" s="445" t="s">
        <v>552</v>
      </c>
      <c r="C708" s="445" t="s">
        <v>323</v>
      </c>
      <c r="D708" s="445" t="s">
        <v>324</v>
      </c>
      <c r="E708" s="445" t="s">
        <v>1597</v>
      </c>
      <c r="F708" s="445" t="s">
        <v>70</v>
      </c>
      <c r="G708" s="445" t="s">
        <v>69</v>
      </c>
      <c r="H708" s="445" t="s">
        <v>62</v>
      </c>
      <c r="I708" s="445" t="s">
        <v>667</v>
      </c>
      <c r="J708" s="445" t="s">
        <v>554</v>
      </c>
      <c r="K708" s="445" t="s">
        <v>1733</v>
      </c>
      <c r="L708" s="445" t="s">
        <v>14</v>
      </c>
      <c r="M708" s="445" t="s">
        <v>669</v>
      </c>
      <c r="N708" s="445" t="s">
        <v>14</v>
      </c>
    </row>
    <row r="709" spans="1:14" hidden="1" x14ac:dyDescent="0.3">
      <c r="A709" s="445" t="s">
        <v>433</v>
      </c>
      <c r="B709" s="445" t="s">
        <v>552</v>
      </c>
      <c r="C709" s="445" t="s">
        <v>323</v>
      </c>
      <c r="D709" s="445" t="s">
        <v>324</v>
      </c>
      <c r="E709" s="445" t="s">
        <v>1597</v>
      </c>
      <c r="F709" s="445" t="s">
        <v>70</v>
      </c>
      <c r="G709" s="445" t="s">
        <v>69</v>
      </c>
      <c r="H709" s="445" t="s">
        <v>62</v>
      </c>
      <c r="I709" s="445" t="s">
        <v>667</v>
      </c>
      <c r="J709" s="445" t="s">
        <v>554</v>
      </c>
      <c r="K709" s="445" t="s">
        <v>1734</v>
      </c>
      <c r="L709" s="445" t="s">
        <v>14</v>
      </c>
      <c r="M709" s="445" t="s">
        <v>669</v>
      </c>
      <c r="N709" s="445" t="s">
        <v>14</v>
      </c>
    </row>
    <row r="710" spans="1:14" hidden="1" x14ac:dyDescent="0.3">
      <c r="A710" s="445" t="s">
        <v>433</v>
      </c>
      <c r="B710" s="445" t="s">
        <v>552</v>
      </c>
      <c r="C710" s="445" t="s">
        <v>323</v>
      </c>
      <c r="D710" s="445" t="s">
        <v>324</v>
      </c>
      <c r="E710" s="445" t="s">
        <v>1597</v>
      </c>
      <c r="F710" s="445" t="s">
        <v>70</v>
      </c>
      <c r="G710" s="445" t="s">
        <v>69</v>
      </c>
      <c r="H710" s="445" t="s">
        <v>62</v>
      </c>
      <c r="I710" s="445" t="s">
        <v>667</v>
      </c>
      <c r="J710" s="445" t="s">
        <v>554</v>
      </c>
      <c r="K710" s="445" t="s">
        <v>1735</v>
      </c>
      <c r="L710" s="445" t="s">
        <v>14</v>
      </c>
      <c r="M710" s="445" t="s">
        <v>669</v>
      </c>
      <c r="N710" s="445" t="s">
        <v>14</v>
      </c>
    </row>
    <row r="711" spans="1:14" hidden="1" x14ac:dyDescent="0.3">
      <c r="A711" s="445" t="s">
        <v>491</v>
      </c>
      <c r="B711" s="445" t="s">
        <v>557</v>
      </c>
      <c r="C711" s="445" t="s">
        <v>323</v>
      </c>
      <c r="D711" s="445" t="s">
        <v>324</v>
      </c>
      <c r="E711" s="445" t="s">
        <v>1597</v>
      </c>
      <c r="F711" s="445" t="s">
        <v>70</v>
      </c>
      <c r="G711" s="445" t="s">
        <v>69</v>
      </c>
      <c r="H711" s="445" t="s">
        <v>62</v>
      </c>
      <c r="I711" s="445" t="s">
        <v>997</v>
      </c>
      <c r="J711" s="445" t="s">
        <v>998</v>
      </c>
      <c r="K711" s="445" t="s">
        <v>1736</v>
      </c>
      <c r="L711" s="445" t="s">
        <v>14</v>
      </c>
      <c r="M711" s="445" t="s">
        <v>1000</v>
      </c>
      <c r="N711" s="445" t="s">
        <v>14</v>
      </c>
    </row>
    <row r="712" spans="1:14" hidden="1" x14ac:dyDescent="0.3">
      <c r="A712" s="445" t="s">
        <v>491</v>
      </c>
      <c r="B712" s="445" t="s">
        <v>557</v>
      </c>
      <c r="C712" s="445" t="s">
        <v>323</v>
      </c>
      <c r="D712" s="445" t="s">
        <v>324</v>
      </c>
      <c r="E712" s="445" t="s">
        <v>1597</v>
      </c>
      <c r="F712" s="445" t="s">
        <v>70</v>
      </c>
      <c r="G712" s="445" t="s">
        <v>69</v>
      </c>
      <c r="H712" s="445" t="s">
        <v>62</v>
      </c>
      <c r="I712" s="445" t="s">
        <v>997</v>
      </c>
      <c r="J712" s="445" t="s">
        <v>998</v>
      </c>
      <c r="K712" s="445" t="s">
        <v>1737</v>
      </c>
      <c r="L712" s="445" t="s">
        <v>14</v>
      </c>
      <c r="M712" s="445" t="s">
        <v>1000</v>
      </c>
      <c r="N712" s="445" t="s">
        <v>14</v>
      </c>
    </row>
    <row r="713" spans="1:14" hidden="1" x14ac:dyDescent="0.3">
      <c r="A713" s="445" t="s">
        <v>330</v>
      </c>
      <c r="B713" s="445" t="s">
        <v>761</v>
      </c>
      <c r="C713" s="445" t="s">
        <v>323</v>
      </c>
      <c r="D713" s="445" t="s">
        <v>324</v>
      </c>
      <c r="E713" s="445" t="s">
        <v>1597</v>
      </c>
      <c r="F713" s="445" t="s">
        <v>70</v>
      </c>
      <c r="G713" s="445" t="s">
        <v>69</v>
      </c>
      <c r="H713" s="445" t="s">
        <v>62</v>
      </c>
      <c r="I713" s="445" t="s">
        <v>1268</v>
      </c>
      <c r="J713" s="445" t="s">
        <v>1249</v>
      </c>
      <c r="K713" s="445" t="s">
        <v>1738</v>
      </c>
      <c r="L713" s="445" t="s">
        <v>14</v>
      </c>
      <c r="M713" s="445" t="s">
        <v>1270</v>
      </c>
      <c r="N713" s="445" t="s">
        <v>14</v>
      </c>
    </row>
    <row r="714" spans="1:14" hidden="1" x14ac:dyDescent="0.3">
      <c r="A714" s="445" t="s">
        <v>330</v>
      </c>
      <c r="B714" s="445" t="s">
        <v>761</v>
      </c>
      <c r="C714" s="445" t="s">
        <v>323</v>
      </c>
      <c r="D714" s="445" t="s">
        <v>324</v>
      </c>
      <c r="E714" s="445" t="s">
        <v>1597</v>
      </c>
      <c r="F714" s="445" t="s">
        <v>70</v>
      </c>
      <c r="G714" s="445" t="s">
        <v>69</v>
      </c>
      <c r="H714" s="445" t="s">
        <v>62</v>
      </c>
      <c r="I714" s="445" t="s">
        <v>1268</v>
      </c>
      <c r="J714" s="445" t="s">
        <v>1249</v>
      </c>
      <c r="K714" s="445" t="s">
        <v>1739</v>
      </c>
      <c r="L714" s="445" t="s">
        <v>14</v>
      </c>
      <c r="M714" s="445" t="s">
        <v>1270</v>
      </c>
      <c r="N714" s="445" t="s">
        <v>14</v>
      </c>
    </row>
    <row r="715" spans="1:14" hidden="1" x14ac:dyDescent="0.3">
      <c r="A715" s="445" t="s">
        <v>330</v>
      </c>
      <c r="B715" s="445" t="s">
        <v>391</v>
      </c>
      <c r="C715" s="445" t="s">
        <v>323</v>
      </c>
      <c r="D715" s="445" t="s">
        <v>324</v>
      </c>
      <c r="E715" s="445" t="s">
        <v>1597</v>
      </c>
      <c r="F715" s="445" t="s">
        <v>70</v>
      </c>
      <c r="G715" s="445" t="s">
        <v>69</v>
      </c>
      <c r="H715" s="445" t="s">
        <v>62</v>
      </c>
      <c r="I715" s="445" t="s">
        <v>1740</v>
      </c>
      <c r="J715" s="445" t="s">
        <v>1741</v>
      </c>
      <c r="K715" s="445" t="s">
        <v>1742</v>
      </c>
      <c r="L715" s="445" t="s">
        <v>14</v>
      </c>
      <c r="M715" s="445" t="s">
        <v>1743</v>
      </c>
      <c r="N715" s="445" t="s">
        <v>14</v>
      </c>
    </row>
    <row r="716" spans="1:14" hidden="1" x14ac:dyDescent="0.3">
      <c r="A716" s="445" t="s">
        <v>337</v>
      </c>
      <c r="B716" s="445" t="s">
        <v>631</v>
      </c>
      <c r="C716" s="445" t="s">
        <v>323</v>
      </c>
      <c r="D716" s="445" t="s">
        <v>324</v>
      </c>
      <c r="E716" s="445" t="s">
        <v>1597</v>
      </c>
      <c r="F716" s="445" t="s">
        <v>70</v>
      </c>
      <c r="G716" s="445" t="s">
        <v>69</v>
      </c>
      <c r="H716" s="445" t="s">
        <v>62</v>
      </c>
      <c r="I716" s="445" t="s">
        <v>1744</v>
      </c>
      <c r="J716" s="445" t="s">
        <v>631</v>
      </c>
      <c r="K716" s="445" t="s">
        <v>1135</v>
      </c>
      <c r="L716" s="445" t="s">
        <v>14</v>
      </c>
      <c r="M716" s="445" t="s">
        <v>1745</v>
      </c>
      <c r="N716" s="445" t="s">
        <v>14</v>
      </c>
    </row>
    <row r="717" spans="1:14" hidden="1" x14ac:dyDescent="0.3">
      <c r="A717" s="445" t="s">
        <v>426</v>
      </c>
      <c r="B717" s="445" t="s">
        <v>497</v>
      </c>
      <c r="C717" s="445" t="s">
        <v>323</v>
      </c>
      <c r="D717" s="445" t="s">
        <v>324</v>
      </c>
      <c r="E717" s="445" t="s">
        <v>1597</v>
      </c>
      <c r="F717" s="445" t="s">
        <v>70</v>
      </c>
      <c r="G717" s="445" t="s">
        <v>69</v>
      </c>
      <c r="H717" s="445" t="s">
        <v>62</v>
      </c>
      <c r="I717" s="445" t="s">
        <v>927</v>
      </c>
      <c r="J717" s="445" t="s">
        <v>499</v>
      </c>
      <c r="K717" s="445" t="s">
        <v>1746</v>
      </c>
      <c r="L717" s="445" t="s">
        <v>14</v>
      </c>
      <c r="M717" s="445" t="s">
        <v>929</v>
      </c>
      <c r="N717" s="445" t="s">
        <v>14</v>
      </c>
    </row>
    <row r="718" spans="1:14" hidden="1" x14ac:dyDescent="0.3">
      <c r="A718" s="445" t="s">
        <v>399</v>
      </c>
      <c r="B718" s="445" t="s">
        <v>400</v>
      </c>
      <c r="C718" s="445" t="s">
        <v>323</v>
      </c>
      <c r="D718" s="445" t="s">
        <v>324</v>
      </c>
      <c r="E718" s="445" t="s">
        <v>1597</v>
      </c>
      <c r="F718" s="445" t="s">
        <v>70</v>
      </c>
      <c r="G718" s="445" t="s">
        <v>69</v>
      </c>
      <c r="H718" s="445" t="s">
        <v>62</v>
      </c>
      <c r="I718" s="445" t="s">
        <v>401</v>
      </c>
      <c r="J718" s="445" t="s">
        <v>402</v>
      </c>
      <c r="K718" s="445" t="s">
        <v>1747</v>
      </c>
      <c r="L718" s="445" t="s">
        <v>14</v>
      </c>
      <c r="M718" s="445" t="s">
        <v>404</v>
      </c>
      <c r="N718" s="445" t="s">
        <v>14</v>
      </c>
    </row>
    <row r="719" spans="1:14" x14ac:dyDescent="0.3">
      <c r="A719" s="445" t="s">
        <v>352</v>
      </c>
      <c r="B719" s="445" t="s">
        <v>414</v>
      </c>
      <c r="C719" s="445" t="s">
        <v>323</v>
      </c>
      <c r="D719" s="445" t="s">
        <v>324</v>
      </c>
      <c r="E719" s="445" t="s">
        <v>1597</v>
      </c>
      <c r="F719" s="445" t="s">
        <v>70</v>
      </c>
      <c r="G719" s="445" t="s">
        <v>69</v>
      </c>
      <c r="H719" s="445" t="s">
        <v>62</v>
      </c>
      <c r="I719" s="445" t="s">
        <v>132</v>
      </c>
      <c r="J719" s="445" t="s">
        <v>415</v>
      </c>
      <c r="K719" s="445" t="s">
        <v>1748</v>
      </c>
      <c r="L719" s="445" t="s">
        <v>14</v>
      </c>
      <c r="M719" s="445" t="s">
        <v>452</v>
      </c>
      <c r="N719" s="445" t="s">
        <v>14</v>
      </c>
    </row>
    <row r="720" spans="1:14" x14ac:dyDescent="0.3">
      <c r="A720" s="445" t="s">
        <v>352</v>
      </c>
      <c r="B720" s="445" t="s">
        <v>414</v>
      </c>
      <c r="C720" s="445" t="s">
        <v>323</v>
      </c>
      <c r="D720" s="445" t="s">
        <v>324</v>
      </c>
      <c r="E720" s="445" t="s">
        <v>1597</v>
      </c>
      <c r="F720" s="445" t="s">
        <v>70</v>
      </c>
      <c r="G720" s="445" t="s">
        <v>69</v>
      </c>
      <c r="H720" s="445" t="s">
        <v>62</v>
      </c>
      <c r="I720" s="445" t="s">
        <v>132</v>
      </c>
      <c r="J720" s="445" t="s">
        <v>415</v>
      </c>
      <c r="K720" s="445" t="s">
        <v>1749</v>
      </c>
      <c r="L720" s="445" t="s">
        <v>14</v>
      </c>
      <c r="M720" s="445" t="s">
        <v>452</v>
      </c>
      <c r="N720" s="445" t="s">
        <v>14</v>
      </c>
    </row>
    <row r="721" spans="1:14" hidden="1" x14ac:dyDescent="0.3">
      <c r="A721" s="445" t="s">
        <v>357</v>
      </c>
      <c r="B721" s="445" t="s">
        <v>838</v>
      </c>
      <c r="C721" s="445" t="s">
        <v>323</v>
      </c>
      <c r="D721" s="445" t="s">
        <v>324</v>
      </c>
      <c r="E721" s="445" t="s">
        <v>1597</v>
      </c>
      <c r="F721" s="445" t="s">
        <v>70</v>
      </c>
      <c r="G721" s="445" t="s">
        <v>69</v>
      </c>
      <c r="H721" s="445" t="s">
        <v>62</v>
      </c>
      <c r="I721" s="445" t="s">
        <v>1750</v>
      </c>
      <c r="J721" s="445" t="s">
        <v>840</v>
      </c>
      <c r="K721" s="445" t="s">
        <v>1751</v>
      </c>
      <c r="L721" s="445" t="s">
        <v>14</v>
      </c>
      <c r="M721" s="445" t="s">
        <v>1752</v>
      </c>
      <c r="N721" s="445" t="s">
        <v>14</v>
      </c>
    </row>
    <row r="722" spans="1:14" hidden="1" x14ac:dyDescent="0.3">
      <c r="A722" s="445" t="s">
        <v>491</v>
      </c>
      <c r="B722" s="445" t="s">
        <v>557</v>
      </c>
      <c r="C722" s="445" t="s">
        <v>323</v>
      </c>
      <c r="D722" s="445" t="s">
        <v>324</v>
      </c>
      <c r="E722" s="445" t="s">
        <v>1597</v>
      </c>
      <c r="F722" s="445" t="s">
        <v>70</v>
      </c>
      <c r="G722" s="445" t="s">
        <v>69</v>
      </c>
      <c r="H722" s="445" t="s">
        <v>62</v>
      </c>
      <c r="I722" s="445" t="s">
        <v>821</v>
      </c>
      <c r="J722" s="445" t="s">
        <v>559</v>
      </c>
      <c r="K722" s="445" t="s">
        <v>1753</v>
      </c>
      <c r="L722" s="445" t="s">
        <v>14</v>
      </c>
      <c r="M722" s="445" t="s">
        <v>823</v>
      </c>
      <c r="N722" s="445" t="s">
        <v>14</v>
      </c>
    </row>
    <row r="723" spans="1:14" hidden="1" x14ac:dyDescent="0.3">
      <c r="A723" s="445" t="s">
        <v>491</v>
      </c>
      <c r="B723" s="445" t="s">
        <v>557</v>
      </c>
      <c r="C723" s="445" t="s">
        <v>323</v>
      </c>
      <c r="D723" s="445" t="s">
        <v>324</v>
      </c>
      <c r="E723" s="445" t="s">
        <v>1597</v>
      </c>
      <c r="F723" s="445" t="s">
        <v>70</v>
      </c>
      <c r="G723" s="445" t="s">
        <v>69</v>
      </c>
      <c r="H723" s="445" t="s">
        <v>62</v>
      </c>
      <c r="I723" s="445" t="s">
        <v>821</v>
      </c>
      <c r="J723" s="445" t="s">
        <v>559</v>
      </c>
      <c r="K723" s="445" t="s">
        <v>1754</v>
      </c>
      <c r="L723" s="445" t="s">
        <v>14</v>
      </c>
      <c r="M723" s="445" t="s">
        <v>823</v>
      </c>
      <c r="N723" s="445" t="s">
        <v>14</v>
      </c>
    </row>
    <row r="724" spans="1:14" hidden="1" x14ac:dyDescent="0.3">
      <c r="A724" s="445" t="s">
        <v>491</v>
      </c>
      <c r="B724" s="445" t="s">
        <v>557</v>
      </c>
      <c r="C724" s="445" t="s">
        <v>323</v>
      </c>
      <c r="D724" s="445" t="s">
        <v>324</v>
      </c>
      <c r="E724" s="445" t="s">
        <v>1597</v>
      </c>
      <c r="F724" s="445" t="s">
        <v>70</v>
      </c>
      <c r="G724" s="445" t="s">
        <v>69</v>
      </c>
      <c r="H724" s="445" t="s">
        <v>62</v>
      </c>
      <c r="I724" s="445" t="s">
        <v>821</v>
      </c>
      <c r="J724" s="445" t="s">
        <v>559</v>
      </c>
      <c r="K724" s="445" t="s">
        <v>1755</v>
      </c>
      <c r="L724" s="445" t="s">
        <v>14</v>
      </c>
      <c r="M724" s="445" t="s">
        <v>823</v>
      </c>
      <c r="N724" s="445" t="s">
        <v>14</v>
      </c>
    </row>
    <row r="725" spans="1:14" hidden="1" x14ac:dyDescent="0.3">
      <c r="A725" s="445" t="s">
        <v>373</v>
      </c>
      <c r="B725" s="445" t="s">
        <v>374</v>
      </c>
      <c r="C725" s="445" t="s">
        <v>323</v>
      </c>
      <c r="D725" s="445" t="s">
        <v>324</v>
      </c>
      <c r="E725" s="445" t="s">
        <v>1597</v>
      </c>
      <c r="F725" s="445" t="s">
        <v>70</v>
      </c>
      <c r="G725" s="445" t="s">
        <v>69</v>
      </c>
      <c r="H725" s="445" t="s">
        <v>62</v>
      </c>
      <c r="I725" s="445" t="s">
        <v>410</v>
      </c>
      <c r="J725" s="445" t="s">
        <v>411</v>
      </c>
      <c r="K725" s="445" t="s">
        <v>1756</v>
      </c>
      <c r="L725" s="445" t="s">
        <v>14</v>
      </c>
      <c r="M725" s="445" t="s">
        <v>413</v>
      </c>
      <c r="N725" s="445" t="s">
        <v>14</v>
      </c>
    </row>
    <row r="726" spans="1:14" hidden="1" x14ac:dyDescent="0.3">
      <c r="A726" s="445" t="s">
        <v>805</v>
      </c>
      <c r="B726" s="445" t="s">
        <v>907</v>
      </c>
      <c r="C726" s="445" t="s">
        <v>323</v>
      </c>
      <c r="D726" s="445" t="s">
        <v>324</v>
      </c>
      <c r="E726" s="445" t="s">
        <v>1597</v>
      </c>
      <c r="F726" s="445" t="s">
        <v>70</v>
      </c>
      <c r="G726" s="445" t="s">
        <v>69</v>
      </c>
      <c r="H726" s="445" t="s">
        <v>62</v>
      </c>
      <c r="I726" s="445" t="s">
        <v>1757</v>
      </c>
      <c r="J726" s="445" t="s">
        <v>808</v>
      </c>
      <c r="K726" s="445" t="s">
        <v>1758</v>
      </c>
      <c r="L726" s="445" t="s">
        <v>14</v>
      </c>
      <c r="M726" s="445" t="s">
        <v>1759</v>
      </c>
      <c r="N726" s="445" t="s">
        <v>14</v>
      </c>
    </row>
    <row r="727" spans="1:14" hidden="1" x14ac:dyDescent="0.3">
      <c r="A727" s="445" t="s">
        <v>433</v>
      </c>
      <c r="B727" s="445" t="s">
        <v>552</v>
      </c>
      <c r="C727" s="445" t="s">
        <v>323</v>
      </c>
      <c r="D727" s="445" t="s">
        <v>324</v>
      </c>
      <c r="E727" s="445" t="s">
        <v>1597</v>
      </c>
      <c r="F727" s="445" t="s">
        <v>70</v>
      </c>
      <c r="G727" s="445" t="s">
        <v>69</v>
      </c>
      <c r="H727" s="445" t="s">
        <v>62</v>
      </c>
      <c r="I727" s="445" t="s">
        <v>1760</v>
      </c>
      <c r="J727" s="445" t="s">
        <v>1761</v>
      </c>
      <c r="K727" s="445" t="s">
        <v>1762</v>
      </c>
      <c r="L727" s="445" t="s">
        <v>14</v>
      </c>
      <c r="M727" s="445" t="s">
        <v>1763</v>
      </c>
      <c r="N727" s="445" t="s">
        <v>14</v>
      </c>
    </row>
    <row r="728" spans="1:14" hidden="1" x14ac:dyDescent="0.3">
      <c r="A728" s="445" t="s">
        <v>805</v>
      </c>
      <c r="B728" s="445" t="s">
        <v>907</v>
      </c>
      <c r="C728" s="445" t="s">
        <v>323</v>
      </c>
      <c r="D728" s="445" t="s">
        <v>324</v>
      </c>
      <c r="E728" s="445" t="s">
        <v>1597</v>
      </c>
      <c r="F728" s="445" t="s">
        <v>70</v>
      </c>
      <c r="G728" s="445" t="s">
        <v>69</v>
      </c>
      <c r="H728" s="445" t="s">
        <v>62</v>
      </c>
      <c r="I728" s="445" t="s">
        <v>908</v>
      </c>
      <c r="J728" s="445" t="s">
        <v>909</v>
      </c>
      <c r="K728" s="445" t="s">
        <v>1764</v>
      </c>
      <c r="L728" s="445" t="s">
        <v>14</v>
      </c>
      <c r="M728" s="445" t="s">
        <v>911</v>
      </c>
      <c r="N728" s="445" t="s">
        <v>14</v>
      </c>
    </row>
    <row r="729" spans="1:14" hidden="1" x14ac:dyDescent="0.3">
      <c r="A729" s="445" t="s">
        <v>399</v>
      </c>
      <c r="B729" s="445" t="s">
        <v>440</v>
      </c>
      <c r="C729" s="445" t="s">
        <v>323</v>
      </c>
      <c r="D729" s="445" t="s">
        <v>324</v>
      </c>
      <c r="E729" s="445" t="s">
        <v>1597</v>
      </c>
      <c r="F729" s="445" t="s">
        <v>70</v>
      </c>
      <c r="G729" s="445" t="s">
        <v>69</v>
      </c>
      <c r="H729" s="445" t="s">
        <v>62</v>
      </c>
      <c r="I729" s="445" t="s">
        <v>852</v>
      </c>
      <c r="J729" s="445" t="s">
        <v>442</v>
      </c>
      <c r="K729" s="445" t="s">
        <v>1765</v>
      </c>
      <c r="L729" s="445" t="s">
        <v>14</v>
      </c>
      <c r="M729" s="445" t="s">
        <v>854</v>
      </c>
      <c r="N729" s="445" t="s">
        <v>14</v>
      </c>
    </row>
    <row r="730" spans="1:14" hidden="1" x14ac:dyDescent="0.3">
      <c r="A730" s="445" t="s">
        <v>399</v>
      </c>
      <c r="B730" s="445" t="s">
        <v>440</v>
      </c>
      <c r="C730" s="445" t="s">
        <v>323</v>
      </c>
      <c r="D730" s="445" t="s">
        <v>324</v>
      </c>
      <c r="E730" s="445" t="s">
        <v>1597</v>
      </c>
      <c r="F730" s="445" t="s">
        <v>70</v>
      </c>
      <c r="G730" s="445" t="s">
        <v>69</v>
      </c>
      <c r="H730" s="445" t="s">
        <v>62</v>
      </c>
      <c r="I730" s="445" t="s">
        <v>852</v>
      </c>
      <c r="J730" s="445" t="s">
        <v>442</v>
      </c>
      <c r="K730" s="445" t="s">
        <v>1766</v>
      </c>
      <c r="L730" s="445" t="s">
        <v>14</v>
      </c>
      <c r="M730" s="445" t="s">
        <v>854</v>
      </c>
      <c r="N730" s="445" t="s">
        <v>14</v>
      </c>
    </row>
    <row r="731" spans="1:14" hidden="1" x14ac:dyDescent="0.3">
      <c r="A731" s="445" t="s">
        <v>399</v>
      </c>
      <c r="B731" s="445" t="s">
        <v>440</v>
      </c>
      <c r="C731" s="445" t="s">
        <v>323</v>
      </c>
      <c r="D731" s="445" t="s">
        <v>324</v>
      </c>
      <c r="E731" s="445" t="s">
        <v>1597</v>
      </c>
      <c r="F731" s="445" t="s">
        <v>70</v>
      </c>
      <c r="G731" s="445" t="s">
        <v>69</v>
      </c>
      <c r="H731" s="445" t="s">
        <v>62</v>
      </c>
      <c r="I731" s="445" t="s">
        <v>852</v>
      </c>
      <c r="J731" s="445" t="s">
        <v>442</v>
      </c>
      <c r="K731" s="445" t="s">
        <v>1767</v>
      </c>
      <c r="L731" s="445" t="s">
        <v>14</v>
      </c>
      <c r="M731" s="445" t="s">
        <v>854</v>
      </c>
      <c r="N731" s="445" t="s">
        <v>14</v>
      </c>
    </row>
    <row r="732" spans="1:14" x14ac:dyDescent="0.3">
      <c r="A732" s="445" t="s">
        <v>352</v>
      </c>
      <c r="B732" s="445" t="s">
        <v>353</v>
      </c>
      <c r="C732" s="445" t="s">
        <v>323</v>
      </c>
      <c r="D732" s="445" t="s">
        <v>324</v>
      </c>
      <c r="E732" s="445" t="s">
        <v>1597</v>
      </c>
      <c r="F732" s="445" t="s">
        <v>70</v>
      </c>
      <c r="G732" s="445" t="s">
        <v>69</v>
      </c>
      <c r="H732" s="445" t="s">
        <v>62</v>
      </c>
      <c r="I732" s="445" t="s">
        <v>126</v>
      </c>
      <c r="J732" s="445" t="s">
        <v>354</v>
      </c>
      <c r="K732" s="445" t="s">
        <v>1768</v>
      </c>
      <c r="L732" s="445" t="s">
        <v>14</v>
      </c>
      <c r="M732" s="445" t="s">
        <v>420</v>
      </c>
      <c r="N732" s="445" t="s">
        <v>421</v>
      </c>
    </row>
    <row r="733" spans="1:14" x14ac:dyDescent="0.3">
      <c r="A733" s="445" t="s">
        <v>352</v>
      </c>
      <c r="B733" s="445" t="s">
        <v>353</v>
      </c>
      <c r="C733" s="445" t="s">
        <v>323</v>
      </c>
      <c r="D733" s="445" t="s">
        <v>324</v>
      </c>
      <c r="E733" s="445" t="s">
        <v>1597</v>
      </c>
      <c r="F733" s="445" t="s">
        <v>70</v>
      </c>
      <c r="G733" s="445" t="s">
        <v>69</v>
      </c>
      <c r="H733" s="445" t="s">
        <v>62</v>
      </c>
      <c r="I733" s="445" t="s">
        <v>126</v>
      </c>
      <c r="J733" s="445" t="s">
        <v>354</v>
      </c>
      <c r="K733" s="445" t="s">
        <v>1769</v>
      </c>
      <c r="L733" s="445" t="s">
        <v>14</v>
      </c>
      <c r="M733" s="445" t="s">
        <v>420</v>
      </c>
      <c r="N733" s="445" t="s">
        <v>421</v>
      </c>
    </row>
    <row r="734" spans="1:14" x14ac:dyDescent="0.3">
      <c r="A734" s="445" t="s">
        <v>352</v>
      </c>
      <c r="B734" s="445" t="s">
        <v>353</v>
      </c>
      <c r="C734" s="445" t="s">
        <v>323</v>
      </c>
      <c r="D734" s="445" t="s">
        <v>324</v>
      </c>
      <c r="E734" s="445" t="s">
        <v>1597</v>
      </c>
      <c r="F734" s="445" t="s">
        <v>70</v>
      </c>
      <c r="G734" s="445" t="s">
        <v>69</v>
      </c>
      <c r="H734" s="445" t="s">
        <v>62</v>
      </c>
      <c r="I734" s="445" t="s">
        <v>126</v>
      </c>
      <c r="J734" s="445" t="s">
        <v>354</v>
      </c>
      <c r="K734" s="445" t="s">
        <v>1770</v>
      </c>
      <c r="L734" s="445" t="s">
        <v>14</v>
      </c>
      <c r="M734" s="445" t="s">
        <v>420</v>
      </c>
      <c r="N734" s="445" t="s">
        <v>1245</v>
      </c>
    </row>
    <row r="735" spans="1:14" hidden="1" x14ac:dyDescent="0.3">
      <c r="A735" s="445" t="s">
        <v>373</v>
      </c>
      <c r="B735" s="445" t="s">
        <v>374</v>
      </c>
      <c r="C735" s="445" t="s">
        <v>323</v>
      </c>
      <c r="D735" s="445" t="s">
        <v>324</v>
      </c>
      <c r="E735" s="445" t="s">
        <v>1597</v>
      </c>
      <c r="F735" s="445" t="s">
        <v>70</v>
      </c>
      <c r="G735" s="445" t="s">
        <v>69</v>
      </c>
      <c r="H735" s="445" t="s">
        <v>62</v>
      </c>
      <c r="I735" s="445" t="s">
        <v>422</v>
      </c>
      <c r="J735" s="445" t="s">
        <v>423</v>
      </c>
      <c r="K735" s="445" t="s">
        <v>1771</v>
      </c>
      <c r="L735" s="445" t="s">
        <v>14</v>
      </c>
      <c r="M735" s="445" t="s">
        <v>425</v>
      </c>
      <c r="N735" s="445" t="s">
        <v>14</v>
      </c>
    </row>
    <row r="736" spans="1:14" hidden="1" x14ac:dyDescent="0.3">
      <c r="A736" s="445" t="s">
        <v>373</v>
      </c>
      <c r="B736" s="445" t="s">
        <v>374</v>
      </c>
      <c r="C736" s="445" t="s">
        <v>323</v>
      </c>
      <c r="D736" s="445" t="s">
        <v>324</v>
      </c>
      <c r="E736" s="445" t="s">
        <v>1597</v>
      </c>
      <c r="F736" s="445" t="s">
        <v>70</v>
      </c>
      <c r="G736" s="445" t="s">
        <v>69</v>
      </c>
      <c r="H736" s="445" t="s">
        <v>62</v>
      </c>
      <c r="I736" s="445" t="s">
        <v>422</v>
      </c>
      <c r="J736" s="445" t="s">
        <v>423</v>
      </c>
      <c r="K736" s="445" t="s">
        <v>1772</v>
      </c>
      <c r="L736" s="445" t="s">
        <v>14</v>
      </c>
      <c r="M736" s="445" t="s">
        <v>425</v>
      </c>
      <c r="N736" s="445" t="s">
        <v>14</v>
      </c>
    </row>
    <row r="737" spans="1:14" x14ac:dyDescent="0.3">
      <c r="A737" s="445" t="s">
        <v>352</v>
      </c>
      <c r="B737" s="445" t="s">
        <v>353</v>
      </c>
      <c r="C737" s="445" t="s">
        <v>323</v>
      </c>
      <c r="D737" s="445" t="s">
        <v>324</v>
      </c>
      <c r="E737" s="445" t="s">
        <v>1597</v>
      </c>
      <c r="F737" s="445" t="s">
        <v>70</v>
      </c>
      <c r="G737" s="445" t="s">
        <v>69</v>
      </c>
      <c r="H737" s="445" t="s">
        <v>62</v>
      </c>
      <c r="I737" s="445" t="s">
        <v>119</v>
      </c>
      <c r="J737" s="445" t="s">
        <v>354</v>
      </c>
      <c r="K737" s="445" t="s">
        <v>1773</v>
      </c>
      <c r="L737" s="445" t="s">
        <v>14</v>
      </c>
      <c r="M737" s="445" t="s">
        <v>356</v>
      </c>
      <c r="N737" s="445" t="s">
        <v>14</v>
      </c>
    </row>
    <row r="738" spans="1:14" hidden="1" x14ac:dyDescent="0.3">
      <c r="A738" s="445" t="s">
        <v>330</v>
      </c>
      <c r="B738" s="445" t="s">
        <v>391</v>
      </c>
      <c r="C738" s="445" t="s">
        <v>323</v>
      </c>
      <c r="D738" s="445" t="s">
        <v>324</v>
      </c>
      <c r="E738" s="445" t="s">
        <v>1597</v>
      </c>
      <c r="F738" s="445" t="s">
        <v>70</v>
      </c>
      <c r="G738" s="445" t="s">
        <v>69</v>
      </c>
      <c r="H738" s="445" t="s">
        <v>62</v>
      </c>
      <c r="I738" s="445" t="s">
        <v>1774</v>
      </c>
      <c r="J738" s="445" t="s">
        <v>830</v>
      </c>
      <c r="K738" s="445" t="s">
        <v>1775</v>
      </c>
      <c r="L738" s="445" t="s">
        <v>14</v>
      </c>
      <c r="M738" s="445" t="s">
        <v>1776</v>
      </c>
      <c r="N738" s="445" t="s">
        <v>14</v>
      </c>
    </row>
    <row r="739" spans="1:14" hidden="1" x14ac:dyDescent="0.3">
      <c r="A739" s="445" t="s">
        <v>337</v>
      </c>
      <c r="B739" s="445" t="s">
        <v>631</v>
      </c>
      <c r="C739" s="445" t="s">
        <v>323</v>
      </c>
      <c r="D739" s="445" t="s">
        <v>324</v>
      </c>
      <c r="E739" s="445" t="s">
        <v>1597</v>
      </c>
      <c r="F739" s="445" t="s">
        <v>70</v>
      </c>
      <c r="G739" s="445" t="s">
        <v>69</v>
      </c>
      <c r="H739" s="445" t="s">
        <v>62</v>
      </c>
      <c r="I739" s="445" t="s">
        <v>1679</v>
      </c>
      <c r="J739" s="445" t="s">
        <v>631</v>
      </c>
      <c r="K739" s="445" t="s">
        <v>1777</v>
      </c>
      <c r="L739" s="445" t="s">
        <v>14</v>
      </c>
      <c r="M739" s="445" t="s">
        <v>1681</v>
      </c>
      <c r="N739" s="445" t="s">
        <v>14</v>
      </c>
    </row>
    <row r="740" spans="1:14" hidden="1" x14ac:dyDescent="0.3">
      <c r="A740" s="445" t="s">
        <v>337</v>
      </c>
      <c r="B740" s="445" t="s">
        <v>631</v>
      </c>
      <c r="C740" s="445" t="s">
        <v>323</v>
      </c>
      <c r="D740" s="445" t="s">
        <v>324</v>
      </c>
      <c r="E740" s="445" t="s">
        <v>1597</v>
      </c>
      <c r="F740" s="445" t="s">
        <v>70</v>
      </c>
      <c r="G740" s="445" t="s">
        <v>69</v>
      </c>
      <c r="H740" s="445" t="s">
        <v>62</v>
      </c>
      <c r="I740" s="445" t="s">
        <v>1679</v>
      </c>
      <c r="J740" s="445" t="s">
        <v>631</v>
      </c>
      <c r="K740" s="445" t="s">
        <v>1049</v>
      </c>
      <c r="L740" s="445" t="s">
        <v>14</v>
      </c>
      <c r="M740" s="445" t="s">
        <v>1681</v>
      </c>
      <c r="N740" s="445" t="s">
        <v>14</v>
      </c>
    </row>
    <row r="741" spans="1:14" hidden="1" x14ac:dyDescent="0.3">
      <c r="A741" s="445" t="s">
        <v>337</v>
      </c>
      <c r="B741" s="445" t="s">
        <v>631</v>
      </c>
      <c r="C741" s="445" t="s">
        <v>323</v>
      </c>
      <c r="D741" s="445" t="s">
        <v>324</v>
      </c>
      <c r="E741" s="445" t="s">
        <v>1597</v>
      </c>
      <c r="F741" s="445" t="s">
        <v>70</v>
      </c>
      <c r="G741" s="445" t="s">
        <v>69</v>
      </c>
      <c r="H741" s="445" t="s">
        <v>62</v>
      </c>
      <c r="I741" s="445" t="s">
        <v>1679</v>
      </c>
      <c r="J741" s="445" t="s">
        <v>631</v>
      </c>
      <c r="K741" s="445" t="s">
        <v>1778</v>
      </c>
      <c r="L741" s="445" t="s">
        <v>14</v>
      </c>
      <c r="M741" s="445" t="s">
        <v>1681</v>
      </c>
      <c r="N741" s="445" t="s">
        <v>14</v>
      </c>
    </row>
    <row r="742" spans="1:14" hidden="1" x14ac:dyDescent="0.3">
      <c r="A742" s="445" t="s">
        <v>357</v>
      </c>
      <c r="B742" s="445" t="s">
        <v>838</v>
      </c>
      <c r="C742" s="445" t="s">
        <v>323</v>
      </c>
      <c r="D742" s="445" t="s">
        <v>324</v>
      </c>
      <c r="E742" s="445" t="s">
        <v>1597</v>
      </c>
      <c r="F742" s="445" t="s">
        <v>70</v>
      </c>
      <c r="G742" s="445" t="s">
        <v>69</v>
      </c>
      <c r="H742" s="445" t="s">
        <v>62</v>
      </c>
      <c r="I742" s="445" t="s">
        <v>1288</v>
      </c>
      <c r="J742" s="445" t="s">
        <v>840</v>
      </c>
      <c r="K742" s="445" t="s">
        <v>1779</v>
      </c>
      <c r="L742" s="445" t="s">
        <v>14</v>
      </c>
      <c r="M742" s="445" t="s">
        <v>1290</v>
      </c>
      <c r="N742" s="445" t="s">
        <v>843</v>
      </c>
    </row>
    <row r="743" spans="1:14" hidden="1" x14ac:dyDescent="0.3">
      <c r="A743" s="445" t="s">
        <v>426</v>
      </c>
      <c r="B743" s="445" t="s">
        <v>497</v>
      </c>
      <c r="C743" s="445" t="s">
        <v>323</v>
      </c>
      <c r="D743" s="445" t="s">
        <v>324</v>
      </c>
      <c r="E743" s="445" t="s">
        <v>1597</v>
      </c>
      <c r="F743" s="445" t="s">
        <v>70</v>
      </c>
      <c r="G743" s="445" t="s">
        <v>69</v>
      </c>
      <c r="H743" s="445" t="s">
        <v>62</v>
      </c>
      <c r="I743" s="445" t="s">
        <v>498</v>
      </c>
      <c r="J743" s="445" t="s">
        <v>499</v>
      </c>
      <c r="K743" s="445" t="s">
        <v>1780</v>
      </c>
      <c r="L743" s="445" t="s">
        <v>14</v>
      </c>
      <c r="M743" s="445" t="s">
        <v>1440</v>
      </c>
      <c r="N743" s="445" t="s">
        <v>14</v>
      </c>
    </row>
    <row r="744" spans="1:14" hidden="1" x14ac:dyDescent="0.3">
      <c r="A744" s="445" t="s">
        <v>357</v>
      </c>
      <c r="B744" s="445" t="s">
        <v>358</v>
      </c>
      <c r="C744" s="445" t="s">
        <v>323</v>
      </c>
      <c r="D744" s="445" t="s">
        <v>324</v>
      </c>
      <c r="E744" s="445" t="s">
        <v>1597</v>
      </c>
      <c r="F744" s="445" t="s">
        <v>70</v>
      </c>
      <c r="G744" s="445" t="s">
        <v>69</v>
      </c>
      <c r="H744" s="445" t="s">
        <v>62</v>
      </c>
      <c r="I744" s="445" t="s">
        <v>359</v>
      </c>
      <c r="J744" s="445" t="s">
        <v>360</v>
      </c>
      <c r="K744" s="445" t="s">
        <v>1781</v>
      </c>
      <c r="L744" s="445" t="s">
        <v>14</v>
      </c>
      <c r="M744" s="445" t="s">
        <v>362</v>
      </c>
      <c r="N744" s="445" t="s">
        <v>14</v>
      </c>
    </row>
    <row r="745" spans="1:14" hidden="1" x14ac:dyDescent="0.3">
      <c r="A745" s="445" t="s">
        <v>805</v>
      </c>
      <c r="B745" s="445" t="s">
        <v>806</v>
      </c>
      <c r="C745" s="445" t="s">
        <v>323</v>
      </c>
      <c r="D745" s="445" t="s">
        <v>324</v>
      </c>
      <c r="E745" s="445" t="s">
        <v>1597</v>
      </c>
      <c r="F745" s="445" t="s">
        <v>70</v>
      </c>
      <c r="G745" s="445" t="s">
        <v>69</v>
      </c>
      <c r="H745" s="445" t="s">
        <v>62</v>
      </c>
      <c r="I745" s="445" t="s">
        <v>1757</v>
      </c>
      <c r="J745" s="445" t="s">
        <v>808</v>
      </c>
      <c r="K745" s="445" t="s">
        <v>1782</v>
      </c>
      <c r="L745" s="445" t="s">
        <v>14</v>
      </c>
      <c r="M745" s="445" t="s">
        <v>1783</v>
      </c>
      <c r="N745" s="445" t="s">
        <v>14</v>
      </c>
    </row>
    <row r="746" spans="1:14" hidden="1" x14ac:dyDescent="0.3">
      <c r="A746" s="445" t="s">
        <v>357</v>
      </c>
      <c r="B746" s="445" t="s">
        <v>838</v>
      </c>
      <c r="C746" s="445" t="s">
        <v>323</v>
      </c>
      <c r="D746" s="445" t="s">
        <v>324</v>
      </c>
      <c r="E746" s="445" t="s">
        <v>1597</v>
      </c>
      <c r="F746" s="445" t="s">
        <v>70</v>
      </c>
      <c r="G746" s="445" t="s">
        <v>69</v>
      </c>
      <c r="H746" s="445" t="s">
        <v>62</v>
      </c>
      <c r="I746" s="445" t="s">
        <v>839</v>
      </c>
      <c r="J746" s="445" t="s">
        <v>840</v>
      </c>
      <c r="K746" s="445" t="s">
        <v>1784</v>
      </c>
      <c r="L746" s="445" t="s">
        <v>14</v>
      </c>
      <c r="M746" s="445" t="s">
        <v>842</v>
      </c>
      <c r="N746" s="445" t="s">
        <v>843</v>
      </c>
    </row>
    <row r="747" spans="1:14" hidden="1" x14ac:dyDescent="0.3">
      <c r="A747" s="445" t="s">
        <v>357</v>
      </c>
      <c r="B747" s="445" t="s">
        <v>838</v>
      </c>
      <c r="C747" s="445" t="s">
        <v>323</v>
      </c>
      <c r="D747" s="445" t="s">
        <v>324</v>
      </c>
      <c r="E747" s="445" t="s">
        <v>1597</v>
      </c>
      <c r="F747" s="445" t="s">
        <v>70</v>
      </c>
      <c r="G747" s="445" t="s">
        <v>69</v>
      </c>
      <c r="H747" s="445" t="s">
        <v>62</v>
      </c>
      <c r="I747" s="445" t="s">
        <v>839</v>
      </c>
      <c r="J747" s="445" t="s">
        <v>840</v>
      </c>
      <c r="K747" s="445" t="s">
        <v>1785</v>
      </c>
      <c r="L747" s="445" t="s">
        <v>14</v>
      </c>
      <c r="M747" s="445" t="s">
        <v>842</v>
      </c>
      <c r="N747" s="445" t="s">
        <v>843</v>
      </c>
    </row>
    <row r="748" spans="1:14" hidden="1" x14ac:dyDescent="0.3">
      <c r="A748" s="445" t="s">
        <v>426</v>
      </c>
      <c r="B748" s="445" t="s">
        <v>497</v>
      </c>
      <c r="C748" s="445" t="s">
        <v>323</v>
      </c>
      <c r="D748" s="445" t="s">
        <v>324</v>
      </c>
      <c r="E748" s="445" t="s">
        <v>1597</v>
      </c>
      <c r="F748" s="445" t="s">
        <v>70</v>
      </c>
      <c r="G748" s="445" t="s">
        <v>69</v>
      </c>
      <c r="H748" s="445" t="s">
        <v>62</v>
      </c>
      <c r="I748" s="445" t="s">
        <v>1786</v>
      </c>
      <c r="J748" s="445" t="s">
        <v>499</v>
      </c>
      <c r="K748" s="445" t="s">
        <v>1787</v>
      </c>
      <c r="L748" s="445" t="s">
        <v>14</v>
      </c>
      <c r="M748" s="445" t="s">
        <v>1788</v>
      </c>
      <c r="N748" s="445" t="s">
        <v>14</v>
      </c>
    </row>
    <row r="749" spans="1:14" hidden="1" x14ac:dyDescent="0.3">
      <c r="A749" s="445" t="s">
        <v>426</v>
      </c>
      <c r="B749" s="445" t="s">
        <v>497</v>
      </c>
      <c r="C749" s="445" t="s">
        <v>323</v>
      </c>
      <c r="D749" s="445" t="s">
        <v>324</v>
      </c>
      <c r="E749" s="445" t="s">
        <v>1597</v>
      </c>
      <c r="F749" s="445" t="s">
        <v>70</v>
      </c>
      <c r="G749" s="445" t="s">
        <v>69</v>
      </c>
      <c r="H749" s="445" t="s">
        <v>62</v>
      </c>
      <c r="I749" s="445" t="s">
        <v>1786</v>
      </c>
      <c r="J749" s="445" t="s">
        <v>499</v>
      </c>
      <c r="K749" s="445" t="s">
        <v>1789</v>
      </c>
      <c r="L749" s="445" t="s">
        <v>14</v>
      </c>
      <c r="M749" s="445" t="s">
        <v>1788</v>
      </c>
      <c r="N749" s="445" t="s">
        <v>14</v>
      </c>
    </row>
    <row r="750" spans="1:14" x14ac:dyDescent="0.3">
      <c r="A750" s="445" t="s">
        <v>352</v>
      </c>
      <c r="B750" s="445" t="s">
        <v>414</v>
      </c>
      <c r="C750" s="445" t="s">
        <v>323</v>
      </c>
      <c r="D750" s="445" t="s">
        <v>324</v>
      </c>
      <c r="E750" s="445" t="s">
        <v>1597</v>
      </c>
      <c r="F750" s="445" t="s">
        <v>70</v>
      </c>
      <c r="G750" s="445" t="s">
        <v>69</v>
      </c>
      <c r="H750" s="445" t="s">
        <v>62</v>
      </c>
      <c r="I750" s="445" t="s">
        <v>194</v>
      </c>
      <c r="J750" s="445" t="s">
        <v>415</v>
      </c>
      <c r="K750" s="445" t="s">
        <v>1790</v>
      </c>
      <c r="L750" s="445" t="s">
        <v>14</v>
      </c>
      <c r="M750" s="445" t="s">
        <v>883</v>
      </c>
      <c r="N750" s="445" t="s">
        <v>14</v>
      </c>
    </row>
    <row r="751" spans="1:14" hidden="1" x14ac:dyDescent="0.3">
      <c r="A751" s="445" t="s">
        <v>426</v>
      </c>
      <c r="B751" s="445" t="s">
        <v>497</v>
      </c>
      <c r="C751" s="445" t="s">
        <v>323</v>
      </c>
      <c r="D751" s="445" t="s">
        <v>324</v>
      </c>
      <c r="E751" s="445" t="s">
        <v>1597</v>
      </c>
      <c r="F751" s="445" t="s">
        <v>70</v>
      </c>
      <c r="G751" s="445" t="s">
        <v>69</v>
      </c>
      <c r="H751" s="445" t="s">
        <v>62</v>
      </c>
      <c r="I751" s="445" t="s">
        <v>1447</v>
      </c>
      <c r="J751" s="445" t="s">
        <v>499</v>
      </c>
      <c r="K751" s="445" t="s">
        <v>1791</v>
      </c>
      <c r="L751" s="445" t="s">
        <v>14</v>
      </c>
      <c r="M751" s="445" t="s">
        <v>1449</v>
      </c>
      <c r="N751" s="445" t="s">
        <v>14</v>
      </c>
    </row>
    <row r="752" spans="1:14" hidden="1" x14ac:dyDescent="0.3">
      <c r="A752" s="445" t="s">
        <v>426</v>
      </c>
      <c r="B752" s="445" t="s">
        <v>497</v>
      </c>
      <c r="C752" s="445" t="s">
        <v>323</v>
      </c>
      <c r="D752" s="445" t="s">
        <v>324</v>
      </c>
      <c r="E752" s="445" t="s">
        <v>1597</v>
      </c>
      <c r="F752" s="445" t="s">
        <v>70</v>
      </c>
      <c r="G752" s="445" t="s">
        <v>69</v>
      </c>
      <c r="H752" s="445" t="s">
        <v>62</v>
      </c>
      <c r="I752" s="445" t="s">
        <v>1447</v>
      </c>
      <c r="J752" s="445" t="s">
        <v>499</v>
      </c>
      <c r="K752" s="445" t="s">
        <v>1792</v>
      </c>
      <c r="L752" s="445" t="s">
        <v>14</v>
      </c>
      <c r="M752" s="445" t="s">
        <v>1449</v>
      </c>
      <c r="N752" s="445" t="s">
        <v>14</v>
      </c>
    </row>
    <row r="753" spans="1:14" hidden="1" x14ac:dyDescent="0.3">
      <c r="A753" s="445" t="s">
        <v>426</v>
      </c>
      <c r="B753" s="445" t="s">
        <v>497</v>
      </c>
      <c r="C753" s="445" t="s">
        <v>323</v>
      </c>
      <c r="D753" s="445" t="s">
        <v>324</v>
      </c>
      <c r="E753" s="445" t="s">
        <v>1597</v>
      </c>
      <c r="F753" s="445" t="s">
        <v>70</v>
      </c>
      <c r="G753" s="445" t="s">
        <v>69</v>
      </c>
      <c r="H753" s="445" t="s">
        <v>62</v>
      </c>
      <c r="I753" s="445" t="s">
        <v>1447</v>
      </c>
      <c r="J753" s="445" t="s">
        <v>499</v>
      </c>
      <c r="K753" s="445" t="s">
        <v>1793</v>
      </c>
      <c r="L753" s="445" t="s">
        <v>14</v>
      </c>
      <c r="M753" s="445" t="s">
        <v>1449</v>
      </c>
      <c r="N753" s="445" t="s">
        <v>14</v>
      </c>
    </row>
    <row r="754" spans="1:14" hidden="1" x14ac:dyDescent="0.3">
      <c r="A754" s="445" t="s">
        <v>321</v>
      </c>
      <c r="B754" s="445" t="s">
        <v>603</v>
      </c>
      <c r="C754" s="445" t="s">
        <v>323</v>
      </c>
      <c r="D754" s="445" t="s">
        <v>324</v>
      </c>
      <c r="E754" s="445" t="s">
        <v>1597</v>
      </c>
      <c r="F754" s="445" t="s">
        <v>70</v>
      </c>
      <c r="G754" s="445" t="s">
        <v>69</v>
      </c>
      <c r="H754" s="445" t="s">
        <v>62</v>
      </c>
      <c r="I754" s="445" t="s">
        <v>1639</v>
      </c>
      <c r="J754" s="445" t="s">
        <v>1640</v>
      </c>
      <c r="K754" s="445" t="s">
        <v>1641</v>
      </c>
      <c r="L754" s="445" t="s">
        <v>14</v>
      </c>
      <c r="M754" s="445" t="s">
        <v>1642</v>
      </c>
      <c r="N754" s="445" t="s">
        <v>14</v>
      </c>
    </row>
    <row r="755" spans="1:14" hidden="1" x14ac:dyDescent="0.3">
      <c r="A755" s="445" t="s">
        <v>433</v>
      </c>
      <c r="B755" s="445" t="s">
        <v>552</v>
      </c>
      <c r="C755" s="445" t="s">
        <v>323</v>
      </c>
      <c r="D755" s="445" t="s">
        <v>324</v>
      </c>
      <c r="E755" s="445" t="s">
        <v>1597</v>
      </c>
      <c r="F755" s="445" t="s">
        <v>70</v>
      </c>
      <c r="G755" s="445" t="s">
        <v>69</v>
      </c>
      <c r="H755" s="445" t="s">
        <v>62</v>
      </c>
      <c r="I755" s="445" t="s">
        <v>1794</v>
      </c>
      <c r="J755" s="445" t="s">
        <v>554</v>
      </c>
      <c r="K755" s="445" t="s">
        <v>1795</v>
      </c>
      <c r="L755" s="445" t="s">
        <v>14</v>
      </c>
      <c r="M755" s="445" t="s">
        <v>1796</v>
      </c>
      <c r="N755" s="445" t="s">
        <v>14</v>
      </c>
    </row>
    <row r="756" spans="1:14" hidden="1" x14ac:dyDescent="0.3">
      <c r="A756" s="445" t="s">
        <v>433</v>
      </c>
      <c r="B756" s="445" t="s">
        <v>552</v>
      </c>
      <c r="C756" s="445" t="s">
        <v>323</v>
      </c>
      <c r="D756" s="445" t="s">
        <v>324</v>
      </c>
      <c r="E756" s="445" t="s">
        <v>1597</v>
      </c>
      <c r="F756" s="445" t="s">
        <v>70</v>
      </c>
      <c r="G756" s="445" t="s">
        <v>69</v>
      </c>
      <c r="H756" s="445" t="s">
        <v>62</v>
      </c>
      <c r="I756" s="445" t="s">
        <v>1794</v>
      </c>
      <c r="J756" s="445" t="s">
        <v>554</v>
      </c>
      <c r="K756" s="445" t="s">
        <v>1797</v>
      </c>
      <c r="L756" s="445" t="s">
        <v>14</v>
      </c>
      <c r="M756" s="445" t="s">
        <v>1796</v>
      </c>
      <c r="N756" s="445" t="s">
        <v>14</v>
      </c>
    </row>
    <row r="757" spans="1:14" hidden="1" x14ac:dyDescent="0.3">
      <c r="A757" s="445" t="s">
        <v>373</v>
      </c>
      <c r="B757" s="445" t="s">
        <v>1061</v>
      </c>
      <c r="C757" s="445" t="s">
        <v>323</v>
      </c>
      <c r="D757" s="445" t="s">
        <v>324</v>
      </c>
      <c r="E757" s="445" t="s">
        <v>1597</v>
      </c>
      <c r="F757" s="445" t="s">
        <v>70</v>
      </c>
      <c r="G757" s="445" t="s">
        <v>69</v>
      </c>
      <c r="H757" s="445" t="s">
        <v>62</v>
      </c>
      <c r="I757" s="445" t="s">
        <v>1145</v>
      </c>
      <c r="J757" s="445" t="s">
        <v>1063</v>
      </c>
      <c r="K757" s="445" t="s">
        <v>1798</v>
      </c>
      <c r="L757" s="445" t="s">
        <v>14</v>
      </c>
      <c r="M757" s="445" t="s">
        <v>1147</v>
      </c>
      <c r="N757" s="445" t="s">
        <v>14</v>
      </c>
    </row>
    <row r="758" spans="1:14" hidden="1" x14ac:dyDescent="0.3">
      <c r="A758" s="445" t="s">
        <v>426</v>
      </c>
      <c r="B758" s="445" t="s">
        <v>497</v>
      </c>
      <c r="C758" s="445" t="s">
        <v>323</v>
      </c>
      <c r="D758" s="445" t="s">
        <v>324</v>
      </c>
      <c r="E758" s="445" t="s">
        <v>1597</v>
      </c>
      <c r="F758" s="445" t="s">
        <v>70</v>
      </c>
      <c r="G758" s="445" t="s">
        <v>69</v>
      </c>
      <c r="H758" s="445" t="s">
        <v>62</v>
      </c>
      <c r="I758" s="445" t="s">
        <v>1799</v>
      </c>
      <c r="J758" s="445" t="s">
        <v>499</v>
      </c>
      <c r="K758" s="445" t="s">
        <v>1800</v>
      </c>
      <c r="L758" s="445" t="s">
        <v>14</v>
      </c>
      <c r="M758" s="445" t="s">
        <v>1801</v>
      </c>
      <c r="N758" s="445" t="s">
        <v>14</v>
      </c>
    </row>
    <row r="759" spans="1:14" hidden="1" x14ac:dyDescent="0.3">
      <c r="A759" s="445" t="s">
        <v>426</v>
      </c>
      <c r="B759" s="445" t="s">
        <v>497</v>
      </c>
      <c r="C759" s="445" t="s">
        <v>323</v>
      </c>
      <c r="D759" s="445" t="s">
        <v>324</v>
      </c>
      <c r="E759" s="445" t="s">
        <v>1597</v>
      </c>
      <c r="F759" s="445" t="s">
        <v>70</v>
      </c>
      <c r="G759" s="445" t="s">
        <v>69</v>
      </c>
      <c r="H759" s="445" t="s">
        <v>62</v>
      </c>
      <c r="I759" s="445" t="s">
        <v>1799</v>
      </c>
      <c r="J759" s="445" t="s">
        <v>499</v>
      </c>
      <c r="K759" s="445" t="s">
        <v>1802</v>
      </c>
      <c r="L759" s="445" t="s">
        <v>14</v>
      </c>
      <c r="M759" s="445" t="s">
        <v>1801</v>
      </c>
      <c r="N759" s="445" t="s">
        <v>14</v>
      </c>
    </row>
    <row r="760" spans="1:14" hidden="1" x14ac:dyDescent="0.3">
      <c r="A760" s="445" t="s">
        <v>433</v>
      </c>
      <c r="B760" s="445" t="s">
        <v>552</v>
      </c>
      <c r="C760" s="445" t="s">
        <v>323</v>
      </c>
      <c r="D760" s="445" t="s">
        <v>324</v>
      </c>
      <c r="E760" s="445" t="s">
        <v>1597</v>
      </c>
      <c r="F760" s="445" t="s">
        <v>70</v>
      </c>
      <c r="G760" s="445" t="s">
        <v>69</v>
      </c>
      <c r="H760" s="445" t="s">
        <v>62</v>
      </c>
      <c r="I760" s="445" t="s">
        <v>553</v>
      </c>
      <c r="J760" s="445" t="s">
        <v>554</v>
      </c>
      <c r="K760" s="445" t="s">
        <v>1803</v>
      </c>
      <c r="L760" s="445" t="s">
        <v>14</v>
      </c>
      <c r="M760" s="445" t="s">
        <v>556</v>
      </c>
      <c r="N760" s="445" t="s">
        <v>14</v>
      </c>
    </row>
    <row r="761" spans="1:14" hidden="1" x14ac:dyDescent="0.3">
      <c r="A761" s="445" t="s">
        <v>373</v>
      </c>
      <c r="B761" s="445" t="s">
        <v>1061</v>
      </c>
      <c r="C761" s="445" t="s">
        <v>323</v>
      </c>
      <c r="D761" s="445" t="s">
        <v>324</v>
      </c>
      <c r="E761" s="445" t="s">
        <v>1597</v>
      </c>
      <c r="F761" s="445" t="s">
        <v>70</v>
      </c>
      <c r="G761" s="445" t="s">
        <v>69</v>
      </c>
      <c r="H761" s="445" t="s">
        <v>62</v>
      </c>
      <c r="I761" s="445" t="s">
        <v>1062</v>
      </c>
      <c r="J761" s="445" t="s">
        <v>1063</v>
      </c>
      <c r="K761" s="445" t="s">
        <v>1804</v>
      </c>
      <c r="L761" s="445" t="s">
        <v>14</v>
      </c>
      <c r="M761" s="445" t="s">
        <v>1305</v>
      </c>
      <c r="N761" s="445" t="s">
        <v>14</v>
      </c>
    </row>
    <row r="762" spans="1:14" hidden="1" x14ac:dyDescent="0.3">
      <c r="A762" s="445" t="s">
        <v>373</v>
      </c>
      <c r="B762" s="445" t="s">
        <v>1061</v>
      </c>
      <c r="C762" s="445" t="s">
        <v>323</v>
      </c>
      <c r="D762" s="445" t="s">
        <v>324</v>
      </c>
      <c r="E762" s="445" t="s">
        <v>1597</v>
      </c>
      <c r="F762" s="445" t="s">
        <v>70</v>
      </c>
      <c r="G762" s="445" t="s">
        <v>69</v>
      </c>
      <c r="H762" s="445" t="s">
        <v>62</v>
      </c>
      <c r="I762" s="445" t="s">
        <v>1062</v>
      </c>
      <c r="J762" s="445" t="s">
        <v>1063</v>
      </c>
      <c r="K762" s="445" t="s">
        <v>1805</v>
      </c>
      <c r="L762" s="445" t="s">
        <v>14</v>
      </c>
      <c r="M762" s="445" t="s">
        <v>1305</v>
      </c>
      <c r="N762" s="445" t="s">
        <v>14</v>
      </c>
    </row>
    <row r="763" spans="1:14" hidden="1" x14ac:dyDescent="0.3">
      <c r="A763" s="445" t="s">
        <v>373</v>
      </c>
      <c r="B763" s="445" t="s">
        <v>1061</v>
      </c>
      <c r="C763" s="445" t="s">
        <v>323</v>
      </c>
      <c r="D763" s="445" t="s">
        <v>324</v>
      </c>
      <c r="E763" s="445" t="s">
        <v>1597</v>
      </c>
      <c r="F763" s="445" t="s">
        <v>70</v>
      </c>
      <c r="G763" s="445" t="s">
        <v>69</v>
      </c>
      <c r="H763" s="445" t="s">
        <v>62</v>
      </c>
      <c r="I763" s="445" t="s">
        <v>1062</v>
      </c>
      <c r="J763" s="445" t="s">
        <v>1063</v>
      </c>
      <c r="K763" s="445" t="s">
        <v>1806</v>
      </c>
      <c r="L763" s="445" t="s">
        <v>14</v>
      </c>
      <c r="M763" s="445" t="s">
        <v>1305</v>
      </c>
      <c r="N763" s="445" t="s">
        <v>14</v>
      </c>
    </row>
    <row r="764" spans="1:14" hidden="1" x14ac:dyDescent="0.3">
      <c r="A764" s="445" t="s">
        <v>373</v>
      </c>
      <c r="B764" s="445" t="s">
        <v>1061</v>
      </c>
      <c r="C764" s="445" t="s">
        <v>323</v>
      </c>
      <c r="D764" s="445" t="s">
        <v>324</v>
      </c>
      <c r="E764" s="445" t="s">
        <v>1597</v>
      </c>
      <c r="F764" s="445" t="s">
        <v>70</v>
      </c>
      <c r="G764" s="445" t="s">
        <v>69</v>
      </c>
      <c r="H764" s="445" t="s">
        <v>62</v>
      </c>
      <c r="I764" s="445" t="s">
        <v>1062</v>
      </c>
      <c r="J764" s="445" t="s">
        <v>1063</v>
      </c>
      <c r="K764" s="445" t="s">
        <v>1807</v>
      </c>
      <c r="L764" s="445" t="s">
        <v>14</v>
      </c>
      <c r="M764" s="445" t="s">
        <v>1305</v>
      </c>
      <c r="N764" s="445" t="s">
        <v>14</v>
      </c>
    </row>
    <row r="765" spans="1:14" hidden="1" x14ac:dyDescent="0.3">
      <c r="A765" s="445" t="s">
        <v>373</v>
      </c>
      <c r="B765" s="445" t="s">
        <v>1061</v>
      </c>
      <c r="C765" s="445" t="s">
        <v>323</v>
      </c>
      <c r="D765" s="445" t="s">
        <v>324</v>
      </c>
      <c r="E765" s="445" t="s">
        <v>1597</v>
      </c>
      <c r="F765" s="445" t="s">
        <v>70</v>
      </c>
      <c r="G765" s="445" t="s">
        <v>69</v>
      </c>
      <c r="H765" s="445" t="s">
        <v>62</v>
      </c>
      <c r="I765" s="445" t="s">
        <v>1062</v>
      </c>
      <c r="J765" s="445" t="s">
        <v>1063</v>
      </c>
      <c r="K765" s="445" t="s">
        <v>1808</v>
      </c>
      <c r="L765" s="445" t="s">
        <v>14</v>
      </c>
      <c r="M765" s="445" t="s">
        <v>1305</v>
      </c>
      <c r="N765" s="445" t="s">
        <v>14</v>
      </c>
    </row>
    <row r="766" spans="1:14" hidden="1" x14ac:dyDescent="0.3">
      <c r="A766" s="445" t="s">
        <v>426</v>
      </c>
      <c r="B766" s="445" t="s">
        <v>427</v>
      </c>
      <c r="C766" s="445" t="s">
        <v>323</v>
      </c>
      <c r="D766" s="445" t="s">
        <v>324</v>
      </c>
      <c r="E766" s="445" t="s">
        <v>1597</v>
      </c>
      <c r="F766" s="445" t="s">
        <v>70</v>
      </c>
      <c r="G766" s="445" t="s">
        <v>69</v>
      </c>
      <c r="H766" s="445" t="s">
        <v>62</v>
      </c>
      <c r="I766" s="445" t="s">
        <v>635</v>
      </c>
      <c r="J766" s="445" t="s">
        <v>636</v>
      </c>
      <c r="K766" s="445" t="s">
        <v>1809</v>
      </c>
      <c r="L766" s="445" t="s">
        <v>14</v>
      </c>
      <c r="M766" s="445" t="s">
        <v>638</v>
      </c>
      <c r="N766" s="445" t="s">
        <v>14</v>
      </c>
    </row>
    <row r="767" spans="1:14" hidden="1" x14ac:dyDescent="0.3">
      <c r="A767" s="445" t="s">
        <v>426</v>
      </c>
      <c r="B767" s="445" t="s">
        <v>427</v>
      </c>
      <c r="C767" s="445" t="s">
        <v>323</v>
      </c>
      <c r="D767" s="445" t="s">
        <v>324</v>
      </c>
      <c r="E767" s="445" t="s">
        <v>1597</v>
      </c>
      <c r="F767" s="445" t="s">
        <v>70</v>
      </c>
      <c r="G767" s="445" t="s">
        <v>69</v>
      </c>
      <c r="H767" s="445" t="s">
        <v>62</v>
      </c>
      <c r="I767" s="445" t="s">
        <v>635</v>
      </c>
      <c r="J767" s="445" t="s">
        <v>636</v>
      </c>
      <c r="K767" s="445" t="s">
        <v>1452</v>
      </c>
      <c r="L767" s="445" t="s">
        <v>14</v>
      </c>
      <c r="M767" s="445" t="s">
        <v>638</v>
      </c>
      <c r="N767" s="445" t="s">
        <v>14</v>
      </c>
    </row>
    <row r="768" spans="1:14" hidden="1" x14ac:dyDescent="0.3">
      <c r="A768" s="445" t="s">
        <v>357</v>
      </c>
      <c r="B768" s="445" t="s">
        <v>624</v>
      </c>
      <c r="C768" s="445" t="s">
        <v>323</v>
      </c>
      <c r="D768" s="445" t="s">
        <v>324</v>
      </c>
      <c r="E768" s="445" t="s">
        <v>1597</v>
      </c>
      <c r="F768" s="445" t="s">
        <v>70</v>
      </c>
      <c r="G768" s="445" t="s">
        <v>69</v>
      </c>
      <c r="H768" s="445" t="s">
        <v>62</v>
      </c>
      <c r="I768" s="445" t="s">
        <v>639</v>
      </c>
      <c r="J768" s="445" t="s">
        <v>626</v>
      </c>
      <c r="K768" s="445" t="s">
        <v>1810</v>
      </c>
      <c r="L768" s="445" t="s">
        <v>14</v>
      </c>
      <c r="M768" s="445" t="s">
        <v>641</v>
      </c>
      <c r="N768" s="445" t="s">
        <v>14</v>
      </c>
    </row>
    <row r="769" spans="1:14" hidden="1" x14ac:dyDescent="0.3">
      <c r="A769" s="445" t="s">
        <v>357</v>
      </c>
      <c r="B769" s="445" t="s">
        <v>624</v>
      </c>
      <c r="C769" s="445" t="s">
        <v>323</v>
      </c>
      <c r="D769" s="445" t="s">
        <v>324</v>
      </c>
      <c r="E769" s="445" t="s">
        <v>1597</v>
      </c>
      <c r="F769" s="445" t="s">
        <v>70</v>
      </c>
      <c r="G769" s="445" t="s">
        <v>69</v>
      </c>
      <c r="H769" s="445" t="s">
        <v>62</v>
      </c>
      <c r="I769" s="445" t="s">
        <v>639</v>
      </c>
      <c r="J769" s="445" t="s">
        <v>626</v>
      </c>
      <c r="K769" s="445" t="s">
        <v>1811</v>
      </c>
      <c r="L769" s="445" t="s">
        <v>14</v>
      </c>
      <c r="M769" s="445" t="s">
        <v>641</v>
      </c>
      <c r="N769" s="445" t="s">
        <v>14</v>
      </c>
    </row>
    <row r="770" spans="1:14" hidden="1" x14ac:dyDescent="0.3">
      <c r="A770" s="445" t="s">
        <v>385</v>
      </c>
      <c r="B770" s="445" t="s">
        <v>689</v>
      </c>
      <c r="C770" s="445" t="s">
        <v>323</v>
      </c>
      <c r="D770" s="445" t="s">
        <v>324</v>
      </c>
      <c r="E770" s="445" t="s">
        <v>1597</v>
      </c>
      <c r="F770" s="445" t="s">
        <v>70</v>
      </c>
      <c r="G770" s="445" t="s">
        <v>69</v>
      </c>
      <c r="H770" s="445" t="s">
        <v>62</v>
      </c>
      <c r="I770" s="445" t="s">
        <v>701</v>
      </c>
      <c r="J770" s="445" t="s">
        <v>691</v>
      </c>
      <c r="K770" s="445" t="s">
        <v>1812</v>
      </c>
      <c r="L770" s="445" t="s">
        <v>14</v>
      </c>
      <c r="M770" s="445" t="s">
        <v>703</v>
      </c>
      <c r="N770" s="445" t="s">
        <v>14</v>
      </c>
    </row>
    <row r="771" spans="1:14" hidden="1" x14ac:dyDescent="0.3">
      <c r="A771" s="445" t="s">
        <v>385</v>
      </c>
      <c r="B771" s="445" t="s">
        <v>689</v>
      </c>
      <c r="C771" s="445" t="s">
        <v>323</v>
      </c>
      <c r="D771" s="445" t="s">
        <v>324</v>
      </c>
      <c r="E771" s="445" t="s">
        <v>1597</v>
      </c>
      <c r="F771" s="445" t="s">
        <v>70</v>
      </c>
      <c r="G771" s="445" t="s">
        <v>69</v>
      </c>
      <c r="H771" s="445" t="s">
        <v>62</v>
      </c>
      <c r="I771" s="445" t="s">
        <v>701</v>
      </c>
      <c r="J771" s="445" t="s">
        <v>691</v>
      </c>
      <c r="K771" s="445" t="s">
        <v>1813</v>
      </c>
      <c r="L771" s="445" t="s">
        <v>14</v>
      </c>
      <c r="M771" s="445" t="s">
        <v>703</v>
      </c>
      <c r="N771" s="445" t="s">
        <v>14</v>
      </c>
    </row>
    <row r="772" spans="1:14" hidden="1" x14ac:dyDescent="0.3">
      <c r="A772" s="445" t="s">
        <v>385</v>
      </c>
      <c r="B772" s="445" t="s">
        <v>689</v>
      </c>
      <c r="C772" s="445" t="s">
        <v>323</v>
      </c>
      <c r="D772" s="445" t="s">
        <v>324</v>
      </c>
      <c r="E772" s="445" t="s">
        <v>1597</v>
      </c>
      <c r="F772" s="445" t="s">
        <v>70</v>
      </c>
      <c r="G772" s="445" t="s">
        <v>69</v>
      </c>
      <c r="H772" s="445" t="s">
        <v>62</v>
      </c>
      <c r="I772" s="445" t="s">
        <v>701</v>
      </c>
      <c r="J772" s="445" t="s">
        <v>691</v>
      </c>
      <c r="K772" s="445" t="s">
        <v>1814</v>
      </c>
      <c r="L772" s="445" t="s">
        <v>14</v>
      </c>
      <c r="M772" s="445" t="s">
        <v>703</v>
      </c>
      <c r="N772" s="445" t="s">
        <v>14</v>
      </c>
    </row>
    <row r="773" spans="1:14" hidden="1" x14ac:dyDescent="0.3">
      <c r="A773" s="445" t="s">
        <v>379</v>
      </c>
      <c r="B773" s="445" t="s">
        <v>380</v>
      </c>
      <c r="C773" s="445" t="s">
        <v>323</v>
      </c>
      <c r="D773" s="445" t="s">
        <v>324</v>
      </c>
      <c r="E773" s="445" t="s">
        <v>1597</v>
      </c>
      <c r="F773" s="445" t="s">
        <v>70</v>
      </c>
      <c r="G773" s="445" t="s">
        <v>69</v>
      </c>
      <c r="H773" s="445" t="s">
        <v>62</v>
      </c>
      <c r="I773" s="445" t="s">
        <v>381</v>
      </c>
      <c r="J773" s="445" t="s">
        <v>382</v>
      </c>
      <c r="K773" s="445" t="s">
        <v>1815</v>
      </c>
      <c r="L773" s="445" t="s">
        <v>14</v>
      </c>
      <c r="M773" s="445" t="s">
        <v>384</v>
      </c>
      <c r="N773" s="445" t="s">
        <v>14</v>
      </c>
    </row>
    <row r="774" spans="1:14" hidden="1" x14ac:dyDescent="0.3">
      <c r="A774" s="445" t="s">
        <v>379</v>
      </c>
      <c r="B774" s="445" t="s">
        <v>380</v>
      </c>
      <c r="C774" s="445" t="s">
        <v>323</v>
      </c>
      <c r="D774" s="445" t="s">
        <v>324</v>
      </c>
      <c r="E774" s="445" t="s">
        <v>1597</v>
      </c>
      <c r="F774" s="445" t="s">
        <v>70</v>
      </c>
      <c r="G774" s="445" t="s">
        <v>69</v>
      </c>
      <c r="H774" s="445" t="s">
        <v>62</v>
      </c>
      <c r="I774" s="445" t="s">
        <v>381</v>
      </c>
      <c r="J774" s="445" t="s">
        <v>382</v>
      </c>
      <c r="K774" s="445" t="s">
        <v>1816</v>
      </c>
      <c r="L774" s="445" t="s">
        <v>14</v>
      </c>
      <c r="M774" s="445" t="s">
        <v>384</v>
      </c>
      <c r="N774" s="445" t="s">
        <v>14</v>
      </c>
    </row>
    <row r="775" spans="1:14" hidden="1" x14ac:dyDescent="0.3">
      <c r="A775" s="445" t="s">
        <v>379</v>
      </c>
      <c r="B775" s="445" t="s">
        <v>380</v>
      </c>
      <c r="C775" s="445" t="s">
        <v>323</v>
      </c>
      <c r="D775" s="445" t="s">
        <v>324</v>
      </c>
      <c r="E775" s="445" t="s">
        <v>1597</v>
      </c>
      <c r="F775" s="445" t="s">
        <v>70</v>
      </c>
      <c r="G775" s="445" t="s">
        <v>69</v>
      </c>
      <c r="H775" s="445" t="s">
        <v>62</v>
      </c>
      <c r="I775" s="445" t="s">
        <v>381</v>
      </c>
      <c r="J775" s="445" t="s">
        <v>382</v>
      </c>
      <c r="K775" s="445" t="s">
        <v>1817</v>
      </c>
      <c r="L775" s="445" t="s">
        <v>14</v>
      </c>
      <c r="M775" s="445" t="s">
        <v>384</v>
      </c>
      <c r="N775" s="445" t="s">
        <v>14</v>
      </c>
    </row>
    <row r="776" spans="1:14" hidden="1" x14ac:dyDescent="0.3">
      <c r="A776" s="445" t="s">
        <v>357</v>
      </c>
      <c r="B776" s="445" t="s">
        <v>358</v>
      </c>
      <c r="C776" s="445" t="s">
        <v>323</v>
      </c>
      <c r="D776" s="445" t="s">
        <v>324</v>
      </c>
      <c r="E776" s="445" t="s">
        <v>1597</v>
      </c>
      <c r="F776" s="445" t="s">
        <v>70</v>
      </c>
      <c r="G776" s="445" t="s">
        <v>69</v>
      </c>
      <c r="H776" s="445" t="s">
        <v>62</v>
      </c>
      <c r="I776" s="445" t="s">
        <v>369</v>
      </c>
      <c r="J776" s="445" t="s">
        <v>370</v>
      </c>
      <c r="K776" s="445" t="s">
        <v>1818</v>
      </c>
      <c r="L776" s="445" t="s">
        <v>14</v>
      </c>
      <c r="M776" s="445" t="s">
        <v>372</v>
      </c>
      <c r="N776" s="445" t="s">
        <v>14</v>
      </c>
    </row>
    <row r="777" spans="1:14" hidden="1" x14ac:dyDescent="0.3">
      <c r="A777" s="445" t="s">
        <v>491</v>
      </c>
      <c r="B777" s="445" t="s">
        <v>557</v>
      </c>
      <c r="C777" s="445" t="s">
        <v>323</v>
      </c>
      <c r="D777" s="445" t="s">
        <v>324</v>
      </c>
      <c r="E777" s="445" t="s">
        <v>1597</v>
      </c>
      <c r="F777" s="445" t="s">
        <v>70</v>
      </c>
      <c r="G777" s="445" t="s">
        <v>69</v>
      </c>
      <c r="H777" s="445" t="s">
        <v>62</v>
      </c>
      <c r="I777" s="445" t="s">
        <v>558</v>
      </c>
      <c r="J777" s="445" t="s">
        <v>559</v>
      </c>
      <c r="K777" s="445" t="s">
        <v>1819</v>
      </c>
      <c r="L777" s="445" t="s">
        <v>14</v>
      </c>
      <c r="M777" s="445" t="s">
        <v>561</v>
      </c>
      <c r="N777" s="445" t="s">
        <v>14</v>
      </c>
    </row>
    <row r="778" spans="1:14" hidden="1" x14ac:dyDescent="0.3">
      <c r="A778" s="445" t="s">
        <v>491</v>
      </c>
      <c r="B778" s="445" t="s">
        <v>557</v>
      </c>
      <c r="C778" s="445" t="s">
        <v>323</v>
      </c>
      <c r="D778" s="445" t="s">
        <v>324</v>
      </c>
      <c r="E778" s="445" t="s">
        <v>1597</v>
      </c>
      <c r="F778" s="445" t="s">
        <v>70</v>
      </c>
      <c r="G778" s="445" t="s">
        <v>69</v>
      </c>
      <c r="H778" s="445" t="s">
        <v>62</v>
      </c>
      <c r="I778" s="445" t="s">
        <v>558</v>
      </c>
      <c r="J778" s="445" t="s">
        <v>559</v>
      </c>
      <c r="K778" s="445" t="s">
        <v>1820</v>
      </c>
      <c r="L778" s="445" t="s">
        <v>14</v>
      </c>
      <c r="M778" s="445" t="s">
        <v>561</v>
      </c>
      <c r="N778" s="445" t="s">
        <v>14</v>
      </c>
    </row>
    <row r="779" spans="1:14" x14ac:dyDescent="0.3">
      <c r="A779" s="445" t="s">
        <v>352</v>
      </c>
      <c r="B779" s="445" t="s">
        <v>414</v>
      </c>
      <c r="C779" s="445" t="s">
        <v>323</v>
      </c>
      <c r="D779" s="445" t="s">
        <v>324</v>
      </c>
      <c r="E779" s="445" t="s">
        <v>1597</v>
      </c>
      <c r="F779" s="445" t="s">
        <v>70</v>
      </c>
      <c r="G779" s="445" t="s">
        <v>69</v>
      </c>
      <c r="H779" s="445" t="s">
        <v>62</v>
      </c>
      <c r="I779" s="445" t="s">
        <v>135</v>
      </c>
      <c r="J779" s="445" t="s">
        <v>415</v>
      </c>
      <c r="K779" s="445" t="s">
        <v>1821</v>
      </c>
      <c r="L779" s="445" t="s">
        <v>14</v>
      </c>
      <c r="M779" s="445" t="s">
        <v>466</v>
      </c>
      <c r="N779" s="445" t="s">
        <v>14</v>
      </c>
    </row>
    <row r="780" spans="1:14" x14ac:dyDescent="0.3">
      <c r="A780" s="445" t="s">
        <v>352</v>
      </c>
      <c r="B780" s="445" t="s">
        <v>414</v>
      </c>
      <c r="C780" s="445" t="s">
        <v>323</v>
      </c>
      <c r="D780" s="445" t="s">
        <v>324</v>
      </c>
      <c r="E780" s="445" t="s">
        <v>1597</v>
      </c>
      <c r="F780" s="445" t="s">
        <v>70</v>
      </c>
      <c r="G780" s="445" t="s">
        <v>69</v>
      </c>
      <c r="H780" s="445" t="s">
        <v>62</v>
      </c>
      <c r="I780" s="445" t="s">
        <v>135</v>
      </c>
      <c r="J780" s="445" t="s">
        <v>415</v>
      </c>
      <c r="K780" s="445" t="s">
        <v>1822</v>
      </c>
      <c r="L780" s="445" t="s">
        <v>14</v>
      </c>
      <c r="M780" s="445" t="s">
        <v>466</v>
      </c>
      <c r="N780" s="445" t="s">
        <v>14</v>
      </c>
    </row>
    <row r="781" spans="1:14" x14ac:dyDescent="0.3">
      <c r="A781" s="445" t="s">
        <v>352</v>
      </c>
      <c r="B781" s="445" t="s">
        <v>414</v>
      </c>
      <c r="C781" s="445" t="s">
        <v>323</v>
      </c>
      <c r="D781" s="445" t="s">
        <v>324</v>
      </c>
      <c r="E781" s="445" t="s">
        <v>1597</v>
      </c>
      <c r="F781" s="445" t="s">
        <v>70</v>
      </c>
      <c r="G781" s="445" t="s">
        <v>69</v>
      </c>
      <c r="H781" s="445" t="s">
        <v>62</v>
      </c>
      <c r="I781" s="445" t="s">
        <v>135</v>
      </c>
      <c r="J781" s="445" t="s">
        <v>415</v>
      </c>
      <c r="K781" s="445" t="s">
        <v>1823</v>
      </c>
      <c r="L781" s="445" t="s">
        <v>14</v>
      </c>
      <c r="M781" s="445" t="s">
        <v>466</v>
      </c>
      <c r="N781" s="445" t="s">
        <v>14</v>
      </c>
    </row>
    <row r="782" spans="1:14" x14ac:dyDescent="0.3">
      <c r="A782" s="445" t="s">
        <v>352</v>
      </c>
      <c r="B782" s="445" t="s">
        <v>414</v>
      </c>
      <c r="C782" s="445" t="s">
        <v>323</v>
      </c>
      <c r="D782" s="445" t="s">
        <v>324</v>
      </c>
      <c r="E782" s="445" t="s">
        <v>1597</v>
      </c>
      <c r="F782" s="445" t="s">
        <v>70</v>
      </c>
      <c r="G782" s="445" t="s">
        <v>69</v>
      </c>
      <c r="H782" s="445" t="s">
        <v>62</v>
      </c>
      <c r="I782" s="445" t="s">
        <v>135</v>
      </c>
      <c r="J782" s="445" t="s">
        <v>415</v>
      </c>
      <c r="K782" s="445" t="s">
        <v>1824</v>
      </c>
      <c r="L782" s="445" t="s">
        <v>14</v>
      </c>
      <c r="M782" s="445" t="s">
        <v>466</v>
      </c>
      <c r="N782" s="445" t="s">
        <v>14</v>
      </c>
    </row>
    <row r="783" spans="1:14" hidden="1" x14ac:dyDescent="0.3">
      <c r="A783" s="445" t="s">
        <v>471</v>
      </c>
      <c r="B783" s="445" t="s">
        <v>788</v>
      </c>
      <c r="C783" s="445" t="s">
        <v>323</v>
      </c>
      <c r="D783" s="445" t="s">
        <v>324</v>
      </c>
      <c r="E783" s="445" t="s">
        <v>1597</v>
      </c>
      <c r="F783" s="445" t="s">
        <v>70</v>
      </c>
      <c r="G783" s="445" t="s">
        <v>69</v>
      </c>
      <c r="H783" s="445" t="s">
        <v>62</v>
      </c>
      <c r="I783" s="445" t="s">
        <v>789</v>
      </c>
      <c r="J783" s="445" t="s">
        <v>790</v>
      </c>
      <c r="K783" s="445" t="s">
        <v>1825</v>
      </c>
      <c r="L783" s="445" t="s">
        <v>14</v>
      </c>
      <c r="M783" s="445" t="s">
        <v>1826</v>
      </c>
      <c r="N783" s="445" t="s">
        <v>1827</v>
      </c>
    </row>
    <row r="784" spans="1:14" hidden="1" x14ac:dyDescent="0.3">
      <c r="A784" s="445" t="s">
        <v>399</v>
      </c>
      <c r="B784" s="445" t="s">
        <v>460</v>
      </c>
      <c r="C784" s="445" t="s">
        <v>323</v>
      </c>
      <c r="D784" s="445" t="s">
        <v>324</v>
      </c>
      <c r="E784" s="445" t="s">
        <v>1597</v>
      </c>
      <c r="F784" s="445" t="s">
        <v>70</v>
      </c>
      <c r="G784" s="445" t="s">
        <v>69</v>
      </c>
      <c r="H784" s="445" t="s">
        <v>62</v>
      </c>
      <c r="I784" s="445" t="s">
        <v>573</v>
      </c>
      <c r="J784" s="445" t="s">
        <v>574</v>
      </c>
      <c r="K784" s="445" t="s">
        <v>1828</v>
      </c>
      <c r="L784" s="445" t="s">
        <v>14</v>
      </c>
      <c r="M784" s="445" t="s">
        <v>730</v>
      </c>
      <c r="N784" s="445" t="s">
        <v>14</v>
      </c>
    </row>
    <row r="785" spans="1:14" hidden="1" x14ac:dyDescent="0.3">
      <c r="A785" s="445" t="s">
        <v>330</v>
      </c>
      <c r="B785" s="445" t="s">
        <v>1829</v>
      </c>
      <c r="C785" s="445" t="s">
        <v>323</v>
      </c>
      <c r="D785" s="445" t="s">
        <v>324</v>
      </c>
      <c r="E785" s="445" t="s">
        <v>1597</v>
      </c>
      <c r="F785" s="445" t="s">
        <v>70</v>
      </c>
      <c r="G785" s="445" t="s">
        <v>69</v>
      </c>
      <c r="H785" s="445" t="s">
        <v>62</v>
      </c>
      <c r="I785" s="445" t="s">
        <v>1830</v>
      </c>
      <c r="J785" s="445" t="s">
        <v>1831</v>
      </c>
      <c r="K785" s="445" t="s">
        <v>1832</v>
      </c>
      <c r="L785" s="445" t="s">
        <v>14</v>
      </c>
      <c r="M785" s="445" t="s">
        <v>1833</v>
      </c>
      <c r="N785" s="445" t="s">
        <v>14</v>
      </c>
    </row>
    <row r="786" spans="1:14" hidden="1" x14ac:dyDescent="0.3">
      <c r="A786" s="445" t="s">
        <v>330</v>
      </c>
      <c r="B786" s="445" t="s">
        <v>647</v>
      </c>
      <c r="C786" s="445" t="s">
        <v>323</v>
      </c>
      <c r="D786" s="445" t="s">
        <v>324</v>
      </c>
      <c r="E786" s="445" t="s">
        <v>1597</v>
      </c>
      <c r="F786" s="445" t="s">
        <v>70</v>
      </c>
      <c r="G786" s="445" t="s">
        <v>69</v>
      </c>
      <c r="H786" s="445" t="s">
        <v>62</v>
      </c>
      <c r="I786" s="445" t="s">
        <v>1834</v>
      </c>
      <c r="J786" s="445" t="s">
        <v>1835</v>
      </c>
      <c r="K786" s="445" t="s">
        <v>1836</v>
      </c>
      <c r="L786" s="445" t="s">
        <v>14</v>
      </c>
      <c r="M786" s="445" t="s">
        <v>1837</v>
      </c>
      <c r="N786" s="445" t="s">
        <v>14</v>
      </c>
    </row>
    <row r="787" spans="1:14" hidden="1" x14ac:dyDescent="0.3">
      <c r="A787" s="445" t="s">
        <v>385</v>
      </c>
      <c r="B787" s="445" t="s">
        <v>386</v>
      </c>
      <c r="C787" s="445" t="s">
        <v>323</v>
      </c>
      <c r="D787" s="445" t="s">
        <v>324</v>
      </c>
      <c r="E787" s="445" t="s">
        <v>1597</v>
      </c>
      <c r="F787" s="445" t="s">
        <v>70</v>
      </c>
      <c r="G787" s="445" t="s">
        <v>69</v>
      </c>
      <c r="H787" s="445" t="s">
        <v>62</v>
      </c>
      <c r="I787" s="445" t="s">
        <v>387</v>
      </c>
      <c r="J787" s="445" t="s">
        <v>388</v>
      </c>
      <c r="K787" s="445" t="s">
        <v>1838</v>
      </c>
      <c r="L787" s="445" t="s">
        <v>14</v>
      </c>
      <c r="M787" s="445" t="s">
        <v>1839</v>
      </c>
      <c r="N787" s="445" t="s">
        <v>14</v>
      </c>
    </row>
    <row r="788" spans="1:14" hidden="1" x14ac:dyDescent="0.3">
      <c r="A788" s="445" t="s">
        <v>330</v>
      </c>
      <c r="B788" s="445" t="s">
        <v>331</v>
      </c>
      <c r="C788" s="445" t="s">
        <v>323</v>
      </c>
      <c r="D788" s="445" t="s">
        <v>324</v>
      </c>
      <c r="E788" s="445" t="s">
        <v>1597</v>
      </c>
      <c r="F788" s="445" t="s">
        <v>70</v>
      </c>
      <c r="G788" s="445" t="s">
        <v>69</v>
      </c>
      <c r="H788" s="445" t="s">
        <v>62</v>
      </c>
      <c r="I788" s="445" t="s">
        <v>1382</v>
      </c>
      <c r="J788" s="445" t="s">
        <v>1383</v>
      </c>
      <c r="K788" s="445" t="s">
        <v>1470</v>
      </c>
      <c r="L788" s="445" t="s">
        <v>14</v>
      </c>
      <c r="M788" s="445" t="s">
        <v>1471</v>
      </c>
      <c r="N788" s="445" t="s">
        <v>14</v>
      </c>
    </row>
    <row r="789" spans="1:14" hidden="1" x14ac:dyDescent="0.3">
      <c r="A789" s="445" t="s">
        <v>453</v>
      </c>
      <c r="B789" s="445" t="s">
        <v>454</v>
      </c>
      <c r="C789" s="445" t="s">
        <v>323</v>
      </c>
      <c r="D789" s="445" t="s">
        <v>324</v>
      </c>
      <c r="E789" s="445" t="s">
        <v>1597</v>
      </c>
      <c r="F789" s="445" t="s">
        <v>70</v>
      </c>
      <c r="G789" s="445" t="s">
        <v>69</v>
      </c>
      <c r="H789" s="445" t="s">
        <v>62</v>
      </c>
      <c r="I789" s="445" t="s">
        <v>1840</v>
      </c>
      <c r="J789" s="445" t="s">
        <v>456</v>
      </c>
      <c r="K789" s="445" t="s">
        <v>1841</v>
      </c>
      <c r="L789" s="445" t="s">
        <v>14</v>
      </c>
      <c r="M789" s="445" t="s">
        <v>1842</v>
      </c>
      <c r="N789" s="445" t="s">
        <v>14</v>
      </c>
    </row>
    <row r="790" spans="1:14" hidden="1" x14ac:dyDescent="0.3">
      <c r="A790" s="445" t="s">
        <v>453</v>
      </c>
      <c r="B790" s="445" t="s">
        <v>454</v>
      </c>
      <c r="C790" s="445" t="s">
        <v>323</v>
      </c>
      <c r="D790" s="445" t="s">
        <v>324</v>
      </c>
      <c r="E790" s="445" t="s">
        <v>1597</v>
      </c>
      <c r="F790" s="445" t="s">
        <v>70</v>
      </c>
      <c r="G790" s="445" t="s">
        <v>69</v>
      </c>
      <c r="H790" s="445" t="s">
        <v>62</v>
      </c>
      <c r="I790" s="445" t="s">
        <v>1840</v>
      </c>
      <c r="J790" s="445" t="s">
        <v>456</v>
      </c>
      <c r="K790" s="445" t="s">
        <v>1843</v>
      </c>
      <c r="L790" s="445" t="s">
        <v>14</v>
      </c>
      <c r="M790" s="445" t="s">
        <v>1842</v>
      </c>
      <c r="N790" s="445" t="s">
        <v>14</v>
      </c>
    </row>
    <row r="791" spans="1:14" hidden="1" x14ac:dyDescent="0.3">
      <c r="A791" s="445" t="s">
        <v>453</v>
      </c>
      <c r="B791" s="445" t="s">
        <v>454</v>
      </c>
      <c r="C791" s="445" t="s">
        <v>323</v>
      </c>
      <c r="D791" s="445" t="s">
        <v>324</v>
      </c>
      <c r="E791" s="445" t="s">
        <v>1597</v>
      </c>
      <c r="F791" s="445" t="s">
        <v>70</v>
      </c>
      <c r="G791" s="445" t="s">
        <v>69</v>
      </c>
      <c r="H791" s="445" t="s">
        <v>62</v>
      </c>
      <c r="I791" s="445" t="s">
        <v>467</v>
      </c>
      <c r="J791" s="445" t="s">
        <v>456</v>
      </c>
      <c r="K791" s="445" t="s">
        <v>1844</v>
      </c>
      <c r="L791" s="445" t="s">
        <v>14</v>
      </c>
      <c r="M791" s="445" t="s">
        <v>469</v>
      </c>
      <c r="N791" s="445" t="s">
        <v>470</v>
      </c>
    </row>
    <row r="792" spans="1:14" hidden="1" x14ac:dyDescent="0.3">
      <c r="A792" s="445" t="s">
        <v>453</v>
      </c>
      <c r="B792" s="445" t="s">
        <v>454</v>
      </c>
      <c r="C792" s="445" t="s">
        <v>323</v>
      </c>
      <c r="D792" s="445" t="s">
        <v>324</v>
      </c>
      <c r="E792" s="445" t="s">
        <v>1597</v>
      </c>
      <c r="F792" s="445" t="s">
        <v>70</v>
      </c>
      <c r="G792" s="445" t="s">
        <v>69</v>
      </c>
      <c r="H792" s="445" t="s">
        <v>62</v>
      </c>
      <c r="I792" s="445" t="s">
        <v>467</v>
      </c>
      <c r="J792" s="445" t="s">
        <v>456</v>
      </c>
      <c r="K792" s="445" t="s">
        <v>1845</v>
      </c>
      <c r="L792" s="445" t="s">
        <v>14</v>
      </c>
      <c r="M792" s="445" t="s">
        <v>469</v>
      </c>
      <c r="N792" s="445" t="s">
        <v>470</v>
      </c>
    </row>
    <row r="793" spans="1:14" hidden="1" x14ac:dyDescent="0.3">
      <c r="A793" s="445" t="s">
        <v>453</v>
      </c>
      <c r="B793" s="445" t="s">
        <v>454</v>
      </c>
      <c r="C793" s="445" t="s">
        <v>323</v>
      </c>
      <c r="D793" s="445" t="s">
        <v>324</v>
      </c>
      <c r="E793" s="445" t="s">
        <v>1597</v>
      </c>
      <c r="F793" s="445" t="s">
        <v>70</v>
      </c>
      <c r="G793" s="445" t="s">
        <v>69</v>
      </c>
      <c r="H793" s="445" t="s">
        <v>62</v>
      </c>
      <c r="I793" s="445" t="s">
        <v>467</v>
      </c>
      <c r="J793" s="445" t="s">
        <v>456</v>
      </c>
      <c r="K793" s="445" t="s">
        <v>1846</v>
      </c>
      <c r="L793" s="445" t="s">
        <v>14</v>
      </c>
      <c r="M793" s="445" t="s">
        <v>469</v>
      </c>
      <c r="N793" s="445" t="s">
        <v>470</v>
      </c>
    </row>
    <row r="794" spans="1:14" hidden="1" x14ac:dyDescent="0.3">
      <c r="A794" s="445" t="s">
        <v>321</v>
      </c>
      <c r="B794" s="445" t="s">
        <v>1338</v>
      </c>
      <c r="C794" s="445" t="s">
        <v>323</v>
      </c>
      <c r="D794" s="445" t="s">
        <v>324</v>
      </c>
      <c r="E794" s="445" t="s">
        <v>1597</v>
      </c>
      <c r="F794" s="445" t="s">
        <v>70</v>
      </c>
      <c r="G794" s="445" t="s">
        <v>69</v>
      </c>
      <c r="H794" s="445" t="s">
        <v>62</v>
      </c>
      <c r="I794" s="445" t="s">
        <v>1404</v>
      </c>
      <c r="J794" s="445" t="s">
        <v>1340</v>
      </c>
      <c r="K794" s="445" t="s">
        <v>1847</v>
      </c>
      <c r="L794" s="445" t="s">
        <v>14</v>
      </c>
      <c r="M794" s="445" t="s">
        <v>1406</v>
      </c>
      <c r="N794" s="445" t="s">
        <v>14</v>
      </c>
    </row>
    <row r="795" spans="1:14" hidden="1" x14ac:dyDescent="0.3">
      <c r="A795" s="445" t="s">
        <v>385</v>
      </c>
      <c r="B795" s="445" t="s">
        <v>386</v>
      </c>
      <c r="C795" s="445" t="s">
        <v>323</v>
      </c>
      <c r="D795" s="445" t="s">
        <v>324</v>
      </c>
      <c r="E795" s="445" t="s">
        <v>1597</v>
      </c>
      <c r="F795" s="445" t="s">
        <v>70</v>
      </c>
      <c r="G795" s="445" t="s">
        <v>69</v>
      </c>
      <c r="H795" s="445" t="s">
        <v>62</v>
      </c>
      <c r="I795" s="445" t="s">
        <v>1848</v>
      </c>
      <c r="J795" s="445" t="s">
        <v>388</v>
      </c>
      <c r="K795" s="445" t="s">
        <v>1849</v>
      </c>
      <c r="L795" s="445" t="s">
        <v>14</v>
      </c>
      <c r="M795" s="445" t="s">
        <v>1850</v>
      </c>
      <c r="N795" s="445" t="s">
        <v>14</v>
      </c>
    </row>
    <row r="796" spans="1:14" hidden="1" x14ac:dyDescent="0.3">
      <c r="A796" s="445" t="s">
        <v>357</v>
      </c>
      <c r="B796" s="445" t="s">
        <v>624</v>
      </c>
      <c r="C796" s="445" t="s">
        <v>323</v>
      </c>
      <c r="D796" s="445" t="s">
        <v>324</v>
      </c>
      <c r="E796" s="445" t="s">
        <v>1597</v>
      </c>
      <c r="F796" s="445" t="s">
        <v>70</v>
      </c>
      <c r="G796" s="445" t="s">
        <v>69</v>
      </c>
      <c r="H796" s="445" t="s">
        <v>62</v>
      </c>
      <c r="I796" s="445" t="s">
        <v>1407</v>
      </c>
      <c r="J796" s="445" t="s">
        <v>626</v>
      </c>
      <c r="K796" s="445" t="s">
        <v>1851</v>
      </c>
      <c r="L796" s="445" t="s">
        <v>14</v>
      </c>
      <c r="M796" s="445" t="s">
        <v>1409</v>
      </c>
      <c r="N796" s="445" t="s">
        <v>14</v>
      </c>
    </row>
    <row r="797" spans="1:14" hidden="1" x14ac:dyDescent="0.3">
      <c r="A797" s="445" t="s">
        <v>357</v>
      </c>
      <c r="B797" s="445" t="s">
        <v>624</v>
      </c>
      <c r="C797" s="445" t="s">
        <v>323</v>
      </c>
      <c r="D797" s="445" t="s">
        <v>324</v>
      </c>
      <c r="E797" s="445" t="s">
        <v>1597</v>
      </c>
      <c r="F797" s="445" t="s">
        <v>70</v>
      </c>
      <c r="G797" s="445" t="s">
        <v>69</v>
      </c>
      <c r="H797" s="445" t="s">
        <v>62</v>
      </c>
      <c r="I797" s="445" t="s">
        <v>1407</v>
      </c>
      <c r="J797" s="445" t="s">
        <v>626</v>
      </c>
      <c r="K797" s="445" t="s">
        <v>1852</v>
      </c>
      <c r="L797" s="445" t="s">
        <v>14</v>
      </c>
      <c r="M797" s="445" t="s">
        <v>1409</v>
      </c>
      <c r="N797" s="445" t="s">
        <v>14</v>
      </c>
    </row>
    <row r="798" spans="1:14" hidden="1" x14ac:dyDescent="0.3">
      <c r="A798" s="445" t="s">
        <v>471</v>
      </c>
      <c r="B798" s="445" t="s">
        <v>472</v>
      </c>
      <c r="C798" s="445" t="s">
        <v>323</v>
      </c>
      <c r="D798" s="445" t="s">
        <v>324</v>
      </c>
      <c r="E798" s="445" t="s">
        <v>1597</v>
      </c>
      <c r="F798" s="445" t="s">
        <v>70</v>
      </c>
      <c r="G798" s="445" t="s">
        <v>69</v>
      </c>
      <c r="H798" s="445" t="s">
        <v>62</v>
      </c>
      <c r="I798" s="445" t="s">
        <v>524</v>
      </c>
      <c r="J798" s="445" t="s">
        <v>474</v>
      </c>
      <c r="K798" s="445" t="s">
        <v>409</v>
      </c>
      <c r="L798" s="445" t="s">
        <v>14</v>
      </c>
      <c r="M798" s="445" t="s">
        <v>526</v>
      </c>
      <c r="N798" s="445" t="s">
        <v>14</v>
      </c>
    </row>
    <row r="799" spans="1:14" hidden="1" x14ac:dyDescent="0.3">
      <c r="A799" s="445" t="s">
        <v>399</v>
      </c>
      <c r="B799" s="445" t="s">
        <v>477</v>
      </c>
      <c r="C799" s="445" t="s">
        <v>323</v>
      </c>
      <c r="D799" s="445" t="s">
        <v>324</v>
      </c>
      <c r="E799" s="445" t="s">
        <v>1597</v>
      </c>
      <c r="F799" s="445" t="s">
        <v>70</v>
      </c>
      <c r="G799" s="445" t="s">
        <v>69</v>
      </c>
      <c r="H799" s="445" t="s">
        <v>62</v>
      </c>
      <c r="I799" s="445" t="s">
        <v>981</v>
      </c>
      <c r="J799" s="445" t="s">
        <v>479</v>
      </c>
      <c r="K799" s="445" t="s">
        <v>1853</v>
      </c>
      <c r="L799" s="445" t="s">
        <v>14</v>
      </c>
      <c r="M799" s="445" t="s">
        <v>1854</v>
      </c>
      <c r="N799" s="445" t="s">
        <v>14</v>
      </c>
    </row>
    <row r="800" spans="1:14" hidden="1" x14ac:dyDescent="0.3">
      <c r="A800" s="445" t="s">
        <v>453</v>
      </c>
      <c r="B800" s="445" t="s">
        <v>482</v>
      </c>
      <c r="C800" s="445" t="s">
        <v>323</v>
      </c>
      <c r="D800" s="445" t="s">
        <v>324</v>
      </c>
      <c r="E800" s="445" t="s">
        <v>1597</v>
      </c>
      <c r="F800" s="445" t="s">
        <v>70</v>
      </c>
      <c r="G800" s="445" t="s">
        <v>69</v>
      </c>
      <c r="H800" s="445" t="s">
        <v>62</v>
      </c>
      <c r="I800" s="445" t="s">
        <v>483</v>
      </c>
      <c r="J800" s="445" t="s">
        <v>484</v>
      </c>
      <c r="K800" s="445" t="s">
        <v>1855</v>
      </c>
      <c r="L800" s="445" t="s">
        <v>14</v>
      </c>
      <c r="M800" s="445" t="s">
        <v>486</v>
      </c>
      <c r="N800" s="445" t="s">
        <v>14</v>
      </c>
    </row>
    <row r="801" spans="1:14" hidden="1" x14ac:dyDescent="0.3">
      <c r="A801" s="445" t="s">
        <v>453</v>
      </c>
      <c r="B801" s="445" t="s">
        <v>482</v>
      </c>
      <c r="C801" s="445" t="s">
        <v>323</v>
      </c>
      <c r="D801" s="445" t="s">
        <v>324</v>
      </c>
      <c r="E801" s="445" t="s">
        <v>1597</v>
      </c>
      <c r="F801" s="445" t="s">
        <v>70</v>
      </c>
      <c r="G801" s="445" t="s">
        <v>69</v>
      </c>
      <c r="H801" s="445" t="s">
        <v>62</v>
      </c>
      <c r="I801" s="445" t="s">
        <v>483</v>
      </c>
      <c r="J801" s="445" t="s">
        <v>484</v>
      </c>
      <c r="K801" s="445" t="s">
        <v>1856</v>
      </c>
      <c r="L801" s="445" t="s">
        <v>14</v>
      </c>
      <c r="M801" s="445" t="s">
        <v>486</v>
      </c>
      <c r="N801" s="445" t="s">
        <v>14</v>
      </c>
    </row>
    <row r="802" spans="1:14" hidden="1" x14ac:dyDescent="0.3">
      <c r="A802" s="445" t="s">
        <v>337</v>
      </c>
      <c r="B802" s="445" t="s">
        <v>903</v>
      </c>
      <c r="C802" s="445" t="s">
        <v>323</v>
      </c>
      <c r="D802" s="445" t="s">
        <v>324</v>
      </c>
      <c r="E802" s="445" t="s">
        <v>1597</v>
      </c>
      <c r="F802" s="445" t="s">
        <v>70</v>
      </c>
      <c r="G802" s="445" t="s">
        <v>69</v>
      </c>
      <c r="H802" s="445" t="s">
        <v>62</v>
      </c>
      <c r="I802" s="445" t="s">
        <v>960</v>
      </c>
      <c r="J802" s="445" t="s">
        <v>903</v>
      </c>
      <c r="K802" s="445" t="s">
        <v>1857</v>
      </c>
      <c r="L802" s="445" t="s">
        <v>14</v>
      </c>
      <c r="M802" s="445" t="s">
        <v>962</v>
      </c>
      <c r="N802" s="445" t="s">
        <v>14</v>
      </c>
    </row>
    <row r="803" spans="1:14" hidden="1" x14ac:dyDescent="0.3">
      <c r="A803" s="445" t="s">
        <v>453</v>
      </c>
      <c r="B803" s="445" t="s">
        <v>482</v>
      </c>
      <c r="C803" s="445" t="s">
        <v>323</v>
      </c>
      <c r="D803" s="445" t="s">
        <v>324</v>
      </c>
      <c r="E803" s="445" t="s">
        <v>1597</v>
      </c>
      <c r="F803" s="445" t="s">
        <v>70</v>
      </c>
      <c r="G803" s="445" t="s">
        <v>69</v>
      </c>
      <c r="H803" s="445" t="s">
        <v>62</v>
      </c>
      <c r="I803" s="445" t="s">
        <v>1858</v>
      </c>
      <c r="J803" s="445" t="s">
        <v>484</v>
      </c>
      <c r="K803" s="445" t="s">
        <v>1859</v>
      </c>
      <c r="L803" s="445" t="s">
        <v>14</v>
      </c>
      <c r="M803" s="445" t="s">
        <v>1860</v>
      </c>
      <c r="N803" s="445" t="s">
        <v>14</v>
      </c>
    </row>
    <row r="804" spans="1:14" x14ac:dyDescent="0.3">
      <c r="A804" s="445" t="s">
        <v>352</v>
      </c>
      <c r="B804" s="445" t="s">
        <v>414</v>
      </c>
      <c r="C804" s="445" t="s">
        <v>323</v>
      </c>
      <c r="D804" s="445" t="s">
        <v>324</v>
      </c>
      <c r="E804" s="445" t="s">
        <v>1597</v>
      </c>
      <c r="F804" s="445" t="s">
        <v>70</v>
      </c>
      <c r="G804" s="445" t="s">
        <v>69</v>
      </c>
      <c r="H804" s="445" t="s">
        <v>62</v>
      </c>
      <c r="I804" s="445" t="s">
        <v>228</v>
      </c>
      <c r="J804" s="445" t="s">
        <v>415</v>
      </c>
      <c r="K804" s="445" t="s">
        <v>1861</v>
      </c>
      <c r="L804" s="445" t="s">
        <v>14</v>
      </c>
      <c r="M804" s="445" t="s">
        <v>1045</v>
      </c>
      <c r="N804" s="445" t="s">
        <v>14</v>
      </c>
    </row>
    <row r="805" spans="1:14" hidden="1" x14ac:dyDescent="0.3">
      <c r="A805" s="445" t="s">
        <v>357</v>
      </c>
      <c r="B805" s="445" t="s">
        <v>358</v>
      </c>
      <c r="C805" s="445" t="s">
        <v>323</v>
      </c>
      <c r="D805" s="445" t="s">
        <v>324</v>
      </c>
      <c r="E805" s="445" t="s">
        <v>1597</v>
      </c>
      <c r="F805" s="445" t="s">
        <v>70</v>
      </c>
      <c r="G805" s="445" t="s">
        <v>69</v>
      </c>
      <c r="H805" s="445" t="s">
        <v>62</v>
      </c>
      <c r="I805" s="445" t="s">
        <v>1862</v>
      </c>
      <c r="J805" s="445" t="s">
        <v>370</v>
      </c>
      <c r="K805" s="445" t="s">
        <v>1863</v>
      </c>
      <c r="L805" s="445" t="s">
        <v>14</v>
      </c>
      <c r="M805" s="445" t="s">
        <v>1864</v>
      </c>
      <c r="N805" s="445" t="s">
        <v>14</v>
      </c>
    </row>
    <row r="806" spans="1:14" hidden="1" x14ac:dyDescent="0.3">
      <c r="A806" s="445" t="s">
        <v>373</v>
      </c>
      <c r="B806" s="445" t="s">
        <v>1061</v>
      </c>
      <c r="C806" s="445" t="s">
        <v>323</v>
      </c>
      <c r="D806" s="445" t="s">
        <v>324</v>
      </c>
      <c r="E806" s="445" t="s">
        <v>1597</v>
      </c>
      <c r="F806" s="445" t="s">
        <v>70</v>
      </c>
      <c r="G806" s="445" t="s">
        <v>69</v>
      </c>
      <c r="H806" s="445" t="s">
        <v>62</v>
      </c>
      <c r="I806" s="445" t="s">
        <v>1062</v>
      </c>
      <c r="J806" s="445" t="s">
        <v>1063</v>
      </c>
      <c r="K806" s="445" t="s">
        <v>1865</v>
      </c>
      <c r="L806" s="445" t="s">
        <v>14</v>
      </c>
      <c r="M806" s="445" t="s">
        <v>1352</v>
      </c>
      <c r="N806" s="445" t="s">
        <v>14</v>
      </c>
    </row>
    <row r="807" spans="1:14" hidden="1" x14ac:dyDescent="0.3">
      <c r="A807" s="445" t="s">
        <v>426</v>
      </c>
      <c r="B807" s="445" t="s">
        <v>497</v>
      </c>
      <c r="C807" s="445" t="s">
        <v>323</v>
      </c>
      <c r="D807" s="445" t="s">
        <v>324</v>
      </c>
      <c r="E807" s="445" t="s">
        <v>1597</v>
      </c>
      <c r="F807" s="445" t="s">
        <v>70</v>
      </c>
      <c r="G807" s="445" t="s">
        <v>69</v>
      </c>
      <c r="H807" s="445" t="s">
        <v>62</v>
      </c>
      <c r="I807" s="445" t="s">
        <v>738</v>
      </c>
      <c r="J807" s="445" t="s">
        <v>499</v>
      </c>
      <c r="K807" s="445" t="s">
        <v>1866</v>
      </c>
      <c r="L807" s="445" t="s">
        <v>14</v>
      </c>
      <c r="M807" s="445" t="s">
        <v>740</v>
      </c>
      <c r="N807" s="445" t="s">
        <v>14</v>
      </c>
    </row>
    <row r="808" spans="1:14" hidden="1" x14ac:dyDescent="0.3">
      <c r="A808" s="445" t="s">
        <v>426</v>
      </c>
      <c r="B808" s="445" t="s">
        <v>497</v>
      </c>
      <c r="C808" s="445" t="s">
        <v>323</v>
      </c>
      <c r="D808" s="445" t="s">
        <v>324</v>
      </c>
      <c r="E808" s="445" t="s">
        <v>1597</v>
      </c>
      <c r="F808" s="445" t="s">
        <v>70</v>
      </c>
      <c r="G808" s="445" t="s">
        <v>69</v>
      </c>
      <c r="H808" s="445" t="s">
        <v>62</v>
      </c>
      <c r="I808" s="445" t="s">
        <v>738</v>
      </c>
      <c r="J808" s="445" t="s">
        <v>499</v>
      </c>
      <c r="K808" s="445" t="s">
        <v>1867</v>
      </c>
      <c r="L808" s="445" t="s">
        <v>14</v>
      </c>
      <c r="M808" s="445" t="s">
        <v>740</v>
      </c>
      <c r="N808" s="445" t="s">
        <v>14</v>
      </c>
    </row>
    <row r="809" spans="1:14" hidden="1" x14ac:dyDescent="0.3">
      <c r="A809" s="445" t="s">
        <v>426</v>
      </c>
      <c r="B809" s="445" t="s">
        <v>497</v>
      </c>
      <c r="C809" s="445" t="s">
        <v>323</v>
      </c>
      <c r="D809" s="445" t="s">
        <v>324</v>
      </c>
      <c r="E809" s="445" t="s">
        <v>1597</v>
      </c>
      <c r="F809" s="445" t="s">
        <v>70</v>
      </c>
      <c r="G809" s="445" t="s">
        <v>69</v>
      </c>
      <c r="H809" s="445" t="s">
        <v>62</v>
      </c>
      <c r="I809" s="445" t="s">
        <v>738</v>
      </c>
      <c r="J809" s="445" t="s">
        <v>499</v>
      </c>
      <c r="K809" s="445" t="s">
        <v>1868</v>
      </c>
      <c r="L809" s="445" t="s">
        <v>14</v>
      </c>
      <c r="M809" s="445" t="s">
        <v>740</v>
      </c>
      <c r="N809" s="445" t="s">
        <v>14</v>
      </c>
    </row>
    <row r="810" spans="1:14" hidden="1" x14ac:dyDescent="0.3">
      <c r="A810" s="445" t="s">
        <v>399</v>
      </c>
      <c r="B810" s="445" t="s">
        <v>577</v>
      </c>
      <c r="C810" s="445" t="s">
        <v>323</v>
      </c>
      <c r="D810" s="445" t="s">
        <v>324</v>
      </c>
      <c r="E810" s="445" t="s">
        <v>1597</v>
      </c>
      <c r="F810" s="445" t="s">
        <v>70</v>
      </c>
      <c r="G810" s="445" t="s">
        <v>69</v>
      </c>
      <c r="H810" s="445" t="s">
        <v>62</v>
      </c>
      <c r="I810" s="445" t="s">
        <v>1869</v>
      </c>
      <c r="J810" s="445" t="s">
        <v>479</v>
      </c>
      <c r="K810" s="445" t="s">
        <v>1870</v>
      </c>
      <c r="L810" s="445" t="s">
        <v>14</v>
      </c>
      <c r="M810" s="445" t="s">
        <v>1871</v>
      </c>
      <c r="N810" s="445" t="s">
        <v>14</v>
      </c>
    </row>
    <row r="811" spans="1:14" hidden="1" x14ac:dyDescent="0.3">
      <c r="A811" s="445" t="s">
        <v>357</v>
      </c>
      <c r="B811" s="445" t="s">
        <v>624</v>
      </c>
      <c r="C811" s="445" t="s">
        <v>323</v>
      </c>
      <c r="D811" s="445" t="s">
        <v>324</v>
      </c>
      <c r="E811" s="445" t="s">
        <v>1597</v>
      </c>
      <c r="F811" s="445" t="s">
        <v>70</v>
      </c>
      <c r="G811" s="445" t="s">
        <v>69</v>
      </c>
      <c r="H811" s="445" t="s">
        <v>62</v>
      </c>
      <c r="I811" s="445" t="s">
        <v>625</v>
      </c>
      <c r="J811" s="445" t="s">
        <v>626</v>
      </c>
      <c r="K811" s="445" t="s">
        <v>1872</v>
      </c>
      <c r="L811" s="445" t="s">
        <v>14</v>
      </c>
      <c r="M811" s="445" t="s">
        <v>1873</v>
      </c>
      <c r="N811" s="445" t="s">
        <v>14</v>
      </c>
    </row>
    <row r="812" spans="1:14" hidden="1" x14ac:dyDescent="0.3">
      <c r="A812" s="445" t="s">
        <v>357</v>
      </c>
      <c r="B812" s="445" t="s">
        <v>624</v>
      </c>
      <c r="C812" s="445" t="s">
        <v>323</v>
      </c>
      <c r="D812" s="445" t="s">
        <v>324</v>
      </c>
      <c r="E812" s="445" t="s">
        <v>1597</v>
      </c>
      <c r="F812" s="445" t="s">
        <v>70</v>
      </c>
      <c r="G812" s="445" t="s">
        <v>69</v>
      </c>
      <c r="H812" s="445" t="s">
        <v>62</v>
      </c>
      <c r="I812" s="445" t="s">
        <v>625</v>
      </c>
      <c r="J812" s="445" t="s">
        <v>626</v>
      </c>
      <c r="K812" s="445" t="s">
        <v>1874</v>
      </c>
      <c r="L812" s="445" t="s">
        <v>14</v>
      </c>
      <c r="M812" s="445" t="s">
        <v>1873</v>
      </c>
      <c r="N812" s="445" t="s">
        <v>14</v>
      </c>
    </row>
    <row r="813" spans="1:14" hidden="1" x14ac:dyDescent="0.3">
      <c r="A813" s="445" t="s">
        <v>357</v>
      </c>
      <c r="B813" s="445" t="s">
        <v>624</v>
      </c>
      <c r="C813" s="445" t="s">
        <v>323</v>
      </c>
      <c r="D813" s="445" t="s">
        <v>324</v>
      </c>
      <c r="E813" s="445" t="s">
        <v>1597</v>
      </c>
      <c r="F813" s="445" t="s">
        <v>70</v>
      </c>
      <c r="G813" s="445" t="s">
        <v>69</v>
      </c>
      <c r="H813" s="445" t="s">
        <v>62</v>
      </c>
      <c r="I813" s="445" t="s">
        <v>625</v>
      </c>
      <c r="J813" s="445" t="s">
        <v>626</v>
      </c>
      <c r="K813" s="445" t="s">
        <v>1875</v>
      </c>
      <c r="L813" s="445" t="s">
        <v>14</v>
      </c>
      <c r="M813" s="445" t="s">
        <v>1873</v>
      </c>
      <c r="N813" s="445" t="s">
        <v>14</v>
      </c>
    </row>
    <row r="814" spans="1:14" hidden="1" x14ac:dyDescent="0.3">
      <c r="A814" s="445" t="s">
        <v>379</v>
      </c>
      <c r="B814" s="445" t="s">
        <v>1489</v>
      </c>
      <c r="C814" s="445" t="s">
        <v>323</v>
      </c>
      <c r="D814" s="445" t="s">
        <v>324</v>
      </c>
      <c r="E814" s="445" t="s">
        <v>1597</v>
      </c>
      <c r="F814" s="445" t="s">
        <v>70</v>
      </c>
      <c r="G814" s="445" t="s">
        <v>69</v>
      </c>
      <c r="H814" s="445" t="s">
        <v>62</v>
      </c>
      <c r="I814" s="445" t="s">
        <v>1490</v>
      </c>
      <c r="J814" s="445" t="s">
        <v>1491</v>
      </c>
      <c r="K814" s="445" t="s">
        <v>1876</v>
      </c>
      <c r="L814" s="445" t="s">
        <v>14</v>
      </c>
      <c r="M814" s="445" t="s">
        <v>1493</v>
      </c>
      <c r="N814" s="445" t="s">
        <v>14</v>
      </c>
    </row>
    <row r="815" spans="1:14" hidden="1" x14ac:dyDescent="0.3">
      <c r="A815" s="445" t="s">
        <v>491</v>
      </c>
      <c r="B815" s="445" t="s">
        <v>557</v>
      </c>
      <c r="C815" s="445" t="s">
        <v>323</v>
      </c>
      <c r="D815" s="445" t="s">
        <v>324</v>
      </c>
      <c r="E815" s="445" t="s">
        <v>1597</v>
      </c>
      <c r="F815" s="445" t="s">
        <v>70</v>
      </c>
      <c r="G815" s="445" t="s">
        <v>69</v>
      </c>
      <c r="H815" s="445" t="s">
        <v>62</v>
      </c>
      <c r="I815" s="445" t="s">
        <v>815</v>
      </c>
      <c r="J815" s="445" t="s">
        <v>559</v>
      </c>
      <c r="K815" s="445" t="s">
        <v>1877</v>
      </c>
      <c r="L815" s="445" t="s">
        <v>14</v>
      </c>
      <c r="M815" s="445" t="s">
        <v>817</v>
      </c>
      <c r="N815" s="445" t="s">
        <v>14</v>
      </c>
    </row>
    <row r="816" spans="1:14" hidden="1" x14ac:dyDescent="0.3">
      <c r="A816" s="445" t="s">
        <v>491</v>
      </c>
      <c r="B816" s="445" t="s">
        <v>557</v>
      </c>
      <c r="C816" s="445" t="s">
        <v>323</v>
      </c>
      <c r="D816" s="445" t="s">
        <v>324</v>
      </c>
      <c r="E816" s="445" t="s">
        <v>1597</v>
      </c>
      <c r="F816" s="445" t="s">
        <v>70</v>
      </c>
      <c r="G816" s="445" t="s">
        <v>69</v>
      </c>
      <c r="H816" s="445" t="s">
        <v>62</v>
      </c>
      <c r="I816" s="445" t="s">
        <v>815</v>
      </c>
      <c r="J816" s="445" t="s">
        <v>559</v>
      </c>
      <c r="K816" s="445" t="s">
        <v>1878</v>
      </c>
      <c r="L816" s="445" t="s">
        <v>14</v>
      </c>
      <c r="M816" s="445" t="s">
        <v>817</v>
      </c>
      <c r="N816" s="445" t="s">
        <v>14</v>
      </c>
    </row>
    <row r="817" spans="1:14" hidden="1" x14ac:dyDescent="0.3">
      <c r="A817" s="445" t="s">
        <v>453</v>
      </c>
      <c r="B817" s="445" t="s">
        <v>482</v>
      </c>
      <c r="C817" s="445" t="s">
        <v>323</v>
      </c>
      <c r="D817" s="445" t="s">
        <v>324</v>
      </c>
      <c r="E817" s="445" t="s">
        <v>1597</v>
      </c>
      <c r="F817" s="445" t="s">
        <v>70</v>
      </c>
      <c r="G817" s="445" t="s">
        <v>69</v>
      </c>
      <c r="H817" s="445" t="s">
        <v>62</v>
      </c>
      <c r="I817" s="445" t="s">
        <v>1687</v>
      </c>
      <c r="J817" s="445" t="s">
        <v>484</v>
      </c>
      <c r="K817" s="445" t="s">
        <v>1688</v>
      </c>
      <c r="L817" s="445" t="s">
        <v>14</v>
      </c>
      <c r="M817" s="445" t="s">
        <v>1689</v>
      </c>
      <c r="N817" s="445" t="s">
        <v>14</v>
      </c>
    </row>
    <row r="818" spans="1:14" hidden="1" x14ac:dyDescent="0.3">
      <c r="A818" s="445" t="s">
        <v>805</v>
      </c>
      <c r="B818" s="445" t="s">
        <v>1366</v>
      </c>
      <c r="C818" s="445" t="s">
        <v>323</v>
      </c>
      <c r="D818" s="445" t="s">
        <v>324</v>
      </c>
      <c r="E818" s="445" t="s">
        <v>1597</v>
      </c>
      <c r="F818" s="445" t="s">
        <v>508</v>
      </c>
      <c r="G818" s="445" t="s">
        <v>69</v>
      </c>
      <c r="H818" s="445" t="s">
        <v>61</v>
      </c>
      <c r="I818" s="445" t="s">
        <v>1367</v>
      </c>
      <c r="J818" s="445" t="s">
        <v>1368</v>
      </c>
      <c r="K818" s="445" t="s">
        <v>1879</v>
      </c>
      <c r="L818" s="445" t="s">
        <v>14</v>
      </c>
      <c r="M818" s="445" t="s">
        <v>1880</v>
      </c>
      <c r="N818" s="445" t="s">
        <v>14</v>
      </c>
    </row>
    <row r="819" spans="1:14" hidden="1" x14ac:dyDescent="0.3">
      <c r="A819" s="445" t="s">
        <v>379</v>
      </c>
      <c r="B819" s="445" t="s">
        <v>380</v>
      </c>
      <c r="C819" s="445" t="s">
        <v>323</v>
      </c>
      <c r="D819" s="445" t="s">
        <v>324</v>
      </c>
      <c r="E819" s="445" t="s">
        <v>1597</v>
      </c>
      <c r="F819" s="445" t="s">
        <v>508</v>
      </c>
      <c r="G819" s="445" t="s">
        <v>69</v>
      </c>
      <c r="H819" s="445" t="s">
        <v>61</v>
      </c>
      <c r="I819" s="445" t="s">
        <v>1170</v>
      </c>
      <c r="J819" s="445" t="s">
        <v>382</v>
      </c>
      <c r="K819" s="445" t="s">
        <v>1881</v>
      </c>
      <c r="L819" s="445" t="s">
        <v>14</v>
      </c>
      <c r="M819" s="445" t="s">
        <v>1172</v>
      </c>
      <c r="N819" s="445" t="s">
        <v>14</v>
      </c>
    </row>
    <row r="820" spans="1:14" hidden="1" x14ac:dyDescent="0.3">
      <c r="A820" s="445" t="s">
        <v>330</v>
      </c>
      <c r="B820" s="445" t="s">
        <v>391</v>
      </c>
      <c r="C820" s="445" t="s">
        <v>323</v>
      </c>
      <c r="D820" s="445" t="s">
        <v>324</v>
      </c>
      <c r="E820" s="445" t="s">
        <v>1597</v>
      </c>
      <c r="F820" s="445" t="s">
        <v>508</v>
      </c>
      <c r="G820" s="445" t="s">
        <v>69</v>
      </c>
      <c r="H820" s="445" t="s">
        <v>61</v>
      </c>
      <c r="I820" s="445" t="s">
        <v>1740</v>
      </c>
      <c r="J820" s="445" t="s">
        <v>1741</v>
      </c>
      <c r="K820" s="445" t="s">
        <v>1882</v>
      </c>
      <c r="L820" s="445" t="s">
        <v>14</v>
      </c>
      <c r="M820" s="445" t="s">
        <v>1883</v>
      </c>
      <c r="N820" s="445" t="s">
        <v>14</v>
      </c>
    </row>
    <row r="821" spans="1:14" hidden="1" x14ac:dyDescent="0.3">
      <c r="A821" s="445" t="s">
        <v>379</v>
      </c>
      <c r="B821" s="445" t="s">
        <v>380</v>
      </c>
      <c r="C821" s="445" t="s">
        <v>323</v>
      </c>
      <c r="D821" s="445" t="s">
        <v>324</v>
      </c>
      <c r="E821" s="445" t="s">
        <v>1597</v>
      </c>
      <c r="F821" s="445" t="s">
        <v>508</v>
      </c>
      <c r="G821" s="445" t="s">
        <v>69</v>
      </c>
      <c r="H821" s="445" t="s">
        <v>61</v>
      </c>
      <c r="I821" s="445" t="s">
        <v>600</v>
      </c>
      <c r="J821" s="445" t="s">
        <v>382</v>
      </c>
      <c r="K821" s="445" t="s">
        <v>1884</v>
      </c>
      <c r="L821" s="445" t="s">
        <v>14</v>
      </c>
      <c r="M821" s="445" t="s">
        <v>602</v>
      </c>
      <c r="N821" s="445" t="s">
        <v>14</v>
      </c>
    </row>
    <row r="822" spans="1:14" hidden="1" x14ac:dyDescent="0.3">
      <c r="A822" s="445" t="s">
        <v>321</v>
      </c>
      <c r="B822" s="445" t="s">
        <v>603</v>
      </c>
      <c r="C822" s="445" t="s">
        <v>323</v>
      </c>
      <c r="D822" s="445" t="s">
        <v>324</v>
      </c>
      <c r="E822" s="445" t="s">
        <v>1597</v>
      </c>
      <c r="F822" s="445" t="s">
        <v>508</v>
      </c>
      <c r="G822" s="445" t="s">
        <v>69</v>
      </c>
      <c r="H822" s="445" t="s">
        <v>61</v>
      </c>
      <c r="I822" s="445" t="s">
        <v>1885</v>
      </c>
      <c r="J822" s="445" t="s">
        <v>605</v>
      </c>
      <c r="K822" s="445" t="s">
        <v>1886</v>
      </c>
      <c r="L822" s="445" t="s">
        <v>14</v>
      </c>
      <c r="M822" s="445" t="s">
        <v>1887</v>
      </c>
      <c r="N822" s="445" t="s">
        <v>14</v>
      </c>
    </row>
    <row r="823" spans="1:14" hidden="1" x14ac:dyDescent="0.3">
      <c r="A823" s="445" t="s">
        <v>337</v>
      </c>
      <c r="B823" s="445" t="s">
        <v>898</v>
      </c>
      <c r="C823" s="445" t="s">
        <v>323</v>
      </c>
      <c r="D823" s="445" t="s">
        <v>324</v>
      </c>
      <c r="E823" s="445" t="s">
        <v>1597</v>
      </c>
      <c r="F823" s="445" t="s">
        <v>508</v>
      </c>
      <c r="G823" s="445" t="s">
        <v>69</v>
      </c>
      <c r="H823" s="445" t="s">
        <v>61</v>
      </c>
      <c r="I823" s="445" t="s">
        <v>899</v>
      </c>
      <c r="J823" s="445" t="s">
        <v>898</v>
      </c>
      <c r="K823" s="445" t="s">
        <v>1888</v>
      </c>
      <c r="L823" s="445" t="s">
        <v>14</v>
      </c>
      <c r="M823" s="445" t="s">
        <v>901</v>
      </c>
      <c r="N823" s="445" t="s">
        <v>14</v>
      </c>
    </row>
    <row r="824" spans="1:14" hidden="1" x14ac:dyDescent="0.3">
      <c r="A824" s="445" t="s">
        <v>337</v>
      </c>
      <c r="B824" s="445" t="s">
        <v>631</v>
      </c>
      <c r="C824" s="445" t="s">
        <v>323</v>
      </c>
      <c r="D824" s="445" t="s">
        <v>324</v>
      </c>
      <c r="E824" s="445" t="s">
        <v>1597</v>
      </c>
      <c r="F824" s="445" t="s">
        <v>508</v>
      </c>
      <c r="G824" s="445" t="s">
        <v>69</v>
      </c>
      <c r="H824" s="445" t="s">
        <v>61</v>
      </c>
      <c r="I824" s="445" t="s">
        <v>1626</v>
      </c>
      <c r="J824" s="445" t="s">
        <v>631</v>
      </c>
      <c r="K824" s="445" t="s">
        <v>1889</v>
      </c>
      <c r="L824" s="445" t="s">
        <v>14</v>
      </c>
      <c r="M824" s="445" t="s">
        <v>1628</v>
      </c>
      <c r="N824" s="445" t="s">
        <v>14</v>
      </c>
    </row>
    <row r="825" spans="1:14" hidden="1" x14ac:dyDescent="0.3">
      <c r="A825" s="445" t="s">
        <v>373</v>
      </c>
      <c r="B825" s="445" t="s">
        <v>374</v>
      </c>
      <c r="C825" s="445" t="s">
        <v>323</v>
      </c>
      <c r="D825" s="445" t="s">
        <v>324</v>
      </c>
      <c r="E825" s="445" t="s">
        <v>1597</v>
      </c>
      <c r="F825" s="445" t="s">
        <v>508</v>
      </c>
      <c r="G825" s="445" t="s">
        <v>69</v>
      </c>
      <c r="H825" s="445" t="s">
        <v>61</v>
      </c>
      <c r="I825" s="445" t="s">
        <v>410</v>
      </c>
      <c r="J825" s="445" t="s">
        <v>411</v>
      </c>
      <c r="K825" s="445" t="s">
        <v>1890</v>
      </c>
      <c r="L825" s="445" t="s">
        <v>14</v>
      </c>
      <c r="M825" s="445" t="s">
        <v>413</v>
      </c>
      <c r="N825" s="445" t="s">
        <v>14</v>
      </c>
    </row>
    <row r="826" spans="1:14" hidden="1" x14ac:dyDescent="0.3">
      <c r="A826" s="445" t="s">
        <v>373</v>
      </c>
      <c r="B826" s="445" t="s">
        <v>374</v>
      </c>
      <c r="C826" s="445" t="s">
        <v>323</v>
      </c>
      <c r="D826" s="445" t="s">
        <v>324</v>
      </c>
      <c r="E826" s="445" t="s">
        <v>1597</v>
      </c>
      <c r="F826" s="445" t="s">
        <v>508</v>
      </c>
      <c r="G826" s="445" t="s">
        <v>69</v>
      </c>
      <c r="H826" s="445" t="s">
        <v>61</v>
      </c>
      <c r="I826" s="445" t="s">
        <v>422</v>
      </c>
      <c r="J826" s="445" t="s">
        <v>423</v>
      </c>
      <c r="K826" s="445" t="s">
        <v>1891</v>
      </c>
      <c r="L826" s="445" t="s">
        <v>14</v>
      </c>
      <c r="M826" s="445" t="s">
        <v>425</v>
      </c>
      <c r="N826" s="445" t="s">
        <v>14</v>
      </c>
    </row>
    <row r="827" spans="1:14" hidden="1" x14ac:dyDescent="0.3">
      <c r="A827" s="445" t="s">
        <v>426</v>
      </c>
      <c r="B827" s="445" t="s">
        <v>497</v>
      </c>
      <c r="C827" s="445" t="s">
        <v>323</v>
      </c>
      <c r="D827" s="445" t="s">
        <v>324</v>
      </c>
      <c r="E827" s="445" t="s">
        <v>1597</v>
      </c>
      <c r="F827" s="445" t="s">
        <v>508</v>
      </c>
      <c r="G827" s="445" t="s">
        <v>69</v>
      </c>
      <c r="H827" s="445" t="s">
        <v>61</v>
      </c>
      <c r="I827" s="445" t="s">
        <v>545</v>
      </c>
      <c r="J827" s="445" t="s">
        <v>499</v>
      </c>
      <c r="K827" s="445" t="s">
        <v>1892</v>
      </c>
      <c r="L827" s="445" t="s">
        <v>14</v>
      </c>
      <c r="M827" s="445" t="s">
        <v>1210</v>
      </c>
      <c r="N827" s="445" t="s">
        <v>14</v>
      </c>
    </row>
    <row r="828" spans="1:14" hidden="1" x14ac:dyDescent="0.3">
      <c r="A828" s="445" t="s">
        <v>357</v>
      </c>
      <c r="B828" s="445" t="s">
        <v>358</v>
      </c>
      <c r="C828" s="445" t="s">
        <v>323</v>
      </c>
      <c r="D828" s="445" t="s">
        <v>324</v>
      </c>
      <c r="E828" s="445" t="s">
        <v>1597</v>
      </c>
      <c r="F828" s="445" t="s">
        <v>508</v>
      </c>
      <c r="G828" s="445" t="s">
        <v>69</v>
      </c>
      <c r="H828" s="445" t="s">
        <v>61</v>
      </c>
      <c r="I828" s="445" t="s">
        <v>359</v>
      </c>
      <c r="J828" s="445" t="s">
        <v>360</v>
      </c>
      <c r="K828" s="445" t="s">
        <v>1893</v>
      </c>
      <c r="L828" s="445" t="s">
        <v>14</v>
      </c>
      <c r="M828" s="445" t="s">
        <v>362</v>
      </c>
      <c r="N828" s="445" t="s">
        <v>14</v>
      </c>
    </row>
    <row r="829" spans="1:14" hidden="1" x14ac:dyDescent="0.3">
      <c r="A829" s="445" t="s">
        <v>471</v>
      </c>
      <c r="B829" s="445" t="s">
        <v>472</v>
      </c>
      <c r="C829" s="445" t="s">
        <v>323</v>
      </c>
      <c r="D829" s="445" t="s">
        <v>324</v>
      </c>
      <c r="E829" s="445" t="s">
        <v>1597</v>
      </c>
      <c r="F829" s="445" t="s">
        <v>508</v>
      </c>
      <c r="G829" s="445" t="s">
        <v>69</v>
      </c>
      <c r="H829" s="445" t="s">
        <v>61</v>
      </c>
      <c r="I829" s="445" t="s">
        <v>866</v>
      </c>
      <c r="J829" s="445" t="s">
        <v>867</v>
      </c>
      <c r="K829" s="445" t="s">
        <v>1894</v>
      </c>
      <c r="L829" s="445" t="s">
        <v>14</v>
      </c>
      <c r="M829" s="445" t="s">
        <v>869</v>
      </c>
      <c r="N829" s="445" t="s">
        <v>14</v>
      </c>
    </row>
    <row r="830" spans="1:14" hidden="1" x14ac:dyDescent="0.3">
      <c r="A830" s="445" t="s">
        <v>363</v>
      </c>
      <c r="B830" s="445" t="s">
        <v>1895</v>
      </c>
      <c r="C830" s="445" t="s">
        <v>323</v>
      </c>
      <c r="D830" s="445" t="s">
        <v>324</v>
      </c>
      <c r="E830" s="445" t="s">
        <v>1597</v>
      </c>
      <c r="F830" s="445" t="s">
        <v>508</v>
      </c>
      <c r="G830" s="445" t="s">
        <v>69</v>
      </c>
      <c r="H830" s="445" t="s">
        <v>61</v>
      </c>
      <c r="I830" s="445" t="s">
        <v>1896</v>
      </c>
      <c r="J830" s="445" t="s">
        <v>1897</v>
      </c>
      <c r="K830" s="445" t="s">
        <v>1898</v>
      </c>
      <c r="L830" s="445" t="s">
        <v>14</v>
      </c>
      <c r="M830" s="445" t="s">
        <v>1899</v>
      </c>
      <c r="N830" s="445" t="s">
        <v>14</v>
      </c>
    </row>
    <row r="831" spans="1:14" hidden="1" x14ac:dyDescent="0.3">
      <c r="A831" s="445" t="s">
        <v>433</v>
      </c>
      <c r="B831" s="445" t="s">
        <v>552</v>
      </c>
      <c r="C831" s="445" t="s">
        <v>323</v>
      </c>
      <c r="D831" s="445" t="s">
        <v>324</v>
      </c>
      <c r="E831" s="445" t="s">
        <v>1597</v>
      </c>
      <c r="F831" s="445" t="s">
        <v>508</v>
      </c>
      <c r="G831" s="445" t="s">
        <v>69</v>
      </c>
      <c r="H831" s="445" t="s">
        <v>61</v>
      </c>
      <c r="I831" s="445" t="s">
        <v>553</v>
      </c>
      <c r="J831" s="445" t="s">
        <v>554</v>
      </c>
      <c r="K831" s="445" t="s">
        <v>1900</v>
      </c>
      <c r="L831" s="445" t="s">
        <v>14</v>
      </c>
      <c r="M831" s="445" t="s">
        <v>556</v>
      </c>
      <c r="N831" s="445" t="s">
        <v>14</v>
      </c>
    </row>
    <row r="832" spans="1:14" hidden="1" x14ac:dyDescent="0.3">
      <c r="A832" s="445" t="s">
        <v>453</v>
      </c>
      <c r="B832" s="445" t="s">
        <v>482</v>
      </c>
      <c r="C832" s="445" t="s">
        <v>323</v>
      </c>
      <c r="D832" s="445" t="s">
        <v>324</v>
      </c>
      <c r="E832" s="445" t="s">
        <v>1597</v>
      </c>
      <c r="F832" s="445" t="s">
        <v>508</v>
      </c>
      <c r="G832" s="445" t="s">
        <v>69</v>
      </c>
      <c r="H832" s="445" t="s">
        <v>61</v>
      </c>
      <c r="I832" s="445" t="s">
        <v>483</v>
      </c>
      <c r="J832" s="445" t="s">
        <v>484</v>
      </c>
      <c r="K832" s="445" t="s">
        <v>1901</v>
      </c>
      <c r="L832" s="445" t="s">
        <v>14</v>
      </c>
      <c r="M832" s="445" t="s">
        <v>1902</v>
      </c>
      <c r="N832" s="445" t="s">
        <v>14</v>
      </c>
    </row>
    <row r="833" spans="1:14" hidden="1" x14ac:dyDescent="0.3">
      <c r="A833" s="445" t="s">
        <v>795</v>
      </c>
      <c r="B833" s="445" t="s">
        <v>796</v>
      </c>
      <c r="C833" s="445" t="s">
        <v>323</v>
      </c>
      <c r="D833" s="445" t="s">
        <v>324</v>
      </c>
      <c r="E833" s="445" t="s">
        <v>1597</v>
      </c>
      <c r="F833" s="445" t="s">
        <v>508</v>
      </c>
      <c r="G833" s="445" t="s">
        <v>69</v>
      </c>
      <c r="H833" s="445" t="s">
        <v>61</v>
      </c>
      <c r="I833" s="445" t="s">
        <v>797</v>
      </c>
      <c r="J833" s="445" t="s">
        <v>798</v>
      </c>
      <c r="K833" s="445" t="s">
        <v>1903</v>
      </c>
      <c r="L833" s="445" t="s">
        <v>14</v>
      </c>
      <c r="M833" s="445" t="s">
        <v>800</v>
      </c>
      <c r="N833" s="445" t="s">
        <v>14</v>
      </c>
    </row>
    <row r="834" spans="1:14" hidden="1" x14ac:dyDescent="0.3">
      <c r="A834" s="445" t="s">
        <v>363</v>
      </c>
      <c r="B834" s="445" t="s">
        <v>364</v>
      </c>
      <c r="C834" s="445" t="s">
        <v>323</v>
      </c>
      <c r="D834" s="445" t="s">
        <v>324</v>
      </c>
      <c r="E834" s="445" t="s">
        <v>1597</v>
      </c>
      <c r="F834" s="445" t="s">
        <v>508</v>
      </c>
      <c r="G834" s="445" t="s">
        <v>69</v>
      </c>
      <c r="H834" s="445" t="s">
        <v>61</v>
      </c>
      <c r="I834" s="445" t="s">
        <v>1904</v>
      </c>
      <c r="J834" s="445" t="s">
        <v>366</v>
      </c>
      <c r="K834" s="445" t="s">
        <v>1905</v>
      </c>
      <c r="L834" s="445" t="s">
        <v>14</v>
      </c>
      <c r="M834" s="445" t="s">
        <v>1906</v>
      </c>
      <c r="N834" s="445" t="s">
        <v>14</v>
      </c>
    </row>
    <row r="835" spans="1:14" hidden="1" x14ac:dyDescent="0.3">
      <c r="A835" s="445" t="s">
        <v>453</v>
      </c>
      <c r="B835" s="445" t="s">
        <v>454</v>
      </c>
      <c r="C835" s="445" t="s">
        <v>323</v>
      </c>
      <c r="D835" s="445" t="s">
        <v>324</v>
      </c>
      <c r="E835" s="445" t="s">
        <v>1597</v>
      </c>
      <c r="F835" s="445" t="s">
        <v>508</v>
      </c>
      <c r="G835" s="445" t="s">
        <v>69</v>
      </c>
      <c r="H835" s="445" t="s">
        <v>61</v>
      </c>
      <c r="I835" s="445" t="s">
        <v>1840</v>
      </c>
      <c r="J835" s="445" t="s">
        <v>456</v>
      </c>
      <c r="K835" s="445" t="s">
        <v>1907</v>
      </c>
      <c r="L835" s="445" t="s">
        <v>14</v>
      </c>
      <c r="M835" s="445" t="s">
        <v>1842</v>
      </c>
      <c r="N835" s="445" t="s">
        <v>14</v>
      </c>
    </row>
    <row r="836" spans="1:14" hidden="1" x14ac:dyDescent="0.3">
      <c r="A836" s="445" t="s">
        <v>337</v>
      </c>
      <c r="B836" s="445" t="s">
        <v>1090</v>
      </c>
      <c r="C836" s="445" t="s">
        <v>323</v>
      </c>
      <c r="D836" s="445" t="s">
        <v>324</v>
      </c>
      <c r="E836" s="445" t="s">
        <v>1597</v>
      </c>
      <c r="F836" s="445" t="s">
        <v>508</v>
      </c>
      <c r="G836" s="445" t="s">
        <v>69</v>
      </c>
      <c r="H836" s="445" t="s">
        <v>61</v>
      </c>
      <c r="I836" s="445" t="s">
        <v>1234</v>
      </c>
      <c r="J836" s="445" t="s">
        <v>1090</v>
      </c>
      <c r="K836" s="445" t="s">
        <v>1908</v>
      </c>
      <c r="L836" s="445" t="s">
        <v>14</v>
      </c>
      <c r="M836" s="445" t="s">
        <v>1236</v>
      </c>
      <c r="N836" s="445" t="s">
        <v>14</v>
      </c>
    </row>
    <row r="837" spans="1:14" hidden="1" x14ac:dyDescent="0.3">
      <c r="A837" s="445" t="s">
        <v>471</v>
      </c>
      <c r="B837" s="445" t="s">
        <v>472</v>
      </c>
      <c r="C837" s="445" t="s">
        <v>323</v>
      </c>
      <c r="D837" s="445" t="s">
        <v>324</v>
      </c>
      <c r="E837" s="445" t="s">
        <v>1597</v>
      </c>
      <c r="F837" s="445" t="s">
        <v>508</v>
      </c>
      <c r="G837" s="445" t="s">
        <v>69</v>
      </c>
      <c r="H837" s="445" t="s">
        <v>61</v>
      </c>
      <c r="I837" s="445" t="s">
        <v>524</v>
      </c>
      <c r="J837" s="445" t="s">
        <v>474</v>
      </c>
      <c r="K837" s="445" t="s">
        <v>1909</v>
      </c>
      <c r="L837" s="445" t="s">
        <v>14</v>
      </c>
      <c r="M837" s="445" t="s">
        <v>526</v>
      </c>
      <c r="N837" s="445" t="s">
        <v>14</v>
      </c>
    </row>
    <row r="838" spans="1:14" hidden="1" x14ac:dyDescent="0.3">
      <c r="A838" s="445" t="s">
        <v>337</v>
      </c>
      <c r="B838" s="445" t="s">
        <v>1910</v>
      </c>
      <c r="C838" s="445" t="s">
        <v>323</v>
      </c>
      <c r="D838" s="445" t="s">
        <v>324</v>
      </c>
      <c r="E838" s="445" t="s">
        <v>1597</v>
      </c>
      <c r="F838" s="445" t="s">
        <v>508</v>
      </c>
      <c r="G838" s="445" t="s">
        <v>69</v>
      </c>
      <c r="H838" s="445" t="s">
        <v>61</v>
      </c>
      <c r="I838" s="445" t="s">
        <v>1911</v>
      </c>
      <c r="J838" s="445" t="s">
        <v>1910</v>
      </c>
      <c r="K838" s="445" t="s">
        <v>1912</v>
      </c>
      <c r="L838" s="445" t="s">
        <v>14</v>
      </c>
      <c r="M838" s="445" t="s">
        <v>1913</v>
      </c>
      <c r="N838" s="445" t="s">
        <v>14</v>
      </c>
    </row>
    <row r="839" spans="1:14" hidden="1" x14ac:dyDescent="0.3">
      <c r="A839" s="445" t="s">
        <v>346</v>
      </c>
      <c r="B839" s="445" t="s">
        <v>515</v>
      </c>
      <c r="C839" s="445" t="s">
        <v>323</v>
      </c>
      <c r="D839" s="445" t="s">
        <v>324</v>
      </c>
      <c r="E839" s="445" t="s">
        <v>1597</v>
      </c>
      <c r="F839" s="445" t="s">
        <v>508</v>
      </c>
      <c r="G839" s="445" t="s">
        <v>69</v>
      </c>
      <c r="H839" s="445" t="s">
        <v>61</v>
      </c>
      <c r="I839" s="445" t="s">
        <v>1224</v>
      </c>
      <c r="J839" s="445" t="s">
        <v>517</v>
      </c>
      <c r="K839" s="445" t="s">
        <v>1914</v>
      </c>
      <c r="L839" s="445" t="s">
        <v>14</v>
      </c>
      <c r="M839" s="445" t="s">
        <v>1226</v>
      </c>
      <c r="N839" s="445" t="s">
        <v>1227</v>
      </c>
    </row>
    <row r="840" spans="1:14" hidden="1" x14ac:dyDescent="0.3">
      <c r="A840" s="445" t="s">
        <v>948</v>
      </c>
      <c r="B840" s="445" t="s">
        <v>1359</v>
      </c>
      <c r="C840" s="445" t="s">
        <v>323</v>
      </c>
      <c r="D840" s="445" t="s">
        <v>324</v>
      </c>
      <c r="E840" s="445" t="s">
        <v>1597</v>
      </c>
      <c r="F840" s="445" t="s">
        <v>508</v>
      </c>
      <c r="G840" s="445" t="s">
        <v>69</v>
      </c>
      <c r="H840" s="445" t="s">
        <v>62</v>
      </c>
      <c r="I840" s="445" t="s">
        <v>1361</v>
      </c>
      <c r="J840" s="445" t="s">
        <v>1362</v>
      </c>
      <c r="K840" s="445" t="s">
        <v>1915</v>
      </c>
      <c r="L840" s="445" t="s">
        <v>14</v>
      </c>
      <c r="M840" s="445" t="s">
        <v>1364</v>
      </c>
      <c r="N840" s="445" t="s">
        <v>14</v>
      </c>
    </row>
    <row r="841" spans="1:14" hidden="1" x14ac:dyDescent="0.3">
      <c r="A841" s="445" t="s">
        <v>385</v>
      </c>
      <c r="B841" s="445" t="s">
        <v>386</v>
      </c>
      <c r="C841" s="445" t="s">
        <v>323</v>
      </c>
      <c r="D841" s="445" t="s">
        <v>324</v>
      </c>
      <c r="E841" s="445" t="s">
        <v>1597</v>
      </c>
      <c r="F841" s="445" t="s">
        <v>508</v>
      </c>
      <c r="G841" s="445" t="s">
        <v>69</v>
      </c>
      <c r="H841" s="445" t="s">
        <v>62</v>
      </c>
      <c r="I841" s="445" t="s">
        <v>1916</v>
      </c>
      <c r="J841" s="445" t="s">
        <v>388</v>
      </c>
      <c r="K841" s="445" t="s">
        <v>1917</v>
      </c>
      <c r="L841" s="445" t="s">
        <v>14</v>
      </c>
      <c r="M841" s="445" t="s">
        <v>1918</v>
      </c>
      <c r="N841" s="445" t="s">
        <v>14</v>
      </c>
    </row>
    <row r="842" spans="1:14" hidden="1" x14ac:dyDescent="0.3">
      <c r="A842" s="445" t="s">
        <v>385</v>
      </c>
      <c r="B842" s="445" t="s">
        <v>386</v>
      </c>
      <c r="C842" s="445" t="s">
        <v>323</v>
      </c>
      <c r="D842" s="445" t="s">
        <v>324</v>
      </c>
      <c r="E842" s="445" t="s">
        <v>1597</v>
      </c>
      <c r="F842" s="445" t="s">
        <v>508</v>
      </c>
      <c r="G842" s="445" t="s">
        <v>69</v>
      </c>
      <c r="H842" s="445" t="s">
        <v>62</v>
      </c>
      <c r="I842" s="445" t="s">
        <v>1916</v>
      </c>
      <c r="J842" s="445" t="s">
        <v>388</v>
      </c>
      <c r="K842" s="445" t="s">
        <v>1919</v>
      </c>
      <c r="L842" s="445" t="s">
        <v>14</v>
      </c>
      <c r="M842" s="445" t="s">
        <v>1918</v>
      </c>
      <c r="N842" s="445" t="s">
        <v>14</v>
      </c>
    </row>
    <row r="843" spans="1:14" hidden="1" x14ac:dyDescent="0.3">
      <c r="A843" s="445" t="s">
        <v>330</v>
      </c>
      <c r="B843" s="445" t="s">
        <v>874</v>
      </c>
      <c r="C843" s="445" t="s">
        <v>323</v>
      </c>
      <c r="D843" s="445" t="s">
        <v>324</v>
      </c>
      <c r="E843" s="445" t="s">
        <v>1597</v>
      </c>
      <c r="F843" s="445" t="s">
        <v>508</v>
      </c>
      <c r="G843" s="445" t="s">
        <v>69</v>
      </c>
      <c r="H843" s="445" t="s">
        <v>62</v>
      </c>
      <c r="I843" s="445" t="s">
        <v>1395</v>
      </c>
      <c r="J843" s="445" t="s">
        <v>876</v>
      </c>
      <c r="K843" s="445" t="s">
        <v>1920</v>
      </c>
      <c r="L843" s="445" t="s">
        <v>14</v>
      </c>
      <c r="M843" s="445" t="s">
        <v>1397</v>
      </c>
      <c r="N843" s="445" t="s">
        <v>14</v>
      </c>
    </row>
    <row r="844" spans="1:14" hidden="1" x14ac:dyDescent="0.3">
      <c r="A844" s="445" t="s">
        <v>346</v>
      </c>
      <c r="B844" s="445" t="s">
        <v>1165</v>
      </c>
      <c r="C844" s="445" t="s">
        <v>323</v>
      </c>
      <c r="D844" s="445" t="s">
        <v>324</v>
      </c>
      <c r="E844" s="445" t="s">
        <v>1597</v>
      </c>
      <c r="F844" s="445" t="s">
        <v>508</v>
      </c>
      <c r="G844" s="445" t="s">
        <v>69</v>
      </c>
      <c r="H844" s="445" t="s">
        <v>62</v>
      </c>
      <c r="I844" s="445" t="s">
        <v>1166</v>
      </c>
      <c r="J844" s="445" t="s">
        <v>1167</v>
      </c>
      <c r="K844" s="445" t="s">
        <v>1921</v>
      </c>
      <c r="L844" s="445" t="s">
        <v>14</v>
      </c>
      <c r="M844" s="445" t="s">
        <v>1169</v>
      </c>
      <c r="N844" s="445" t="s">
        <v>14</v>
      </c>
    </row>
    <row r="845" spans="1:14" hidden="1" x14ac:dyDescent="0.3">
      <c r="A845" s="445" t="s">
        <v>385</v>
      </c>
      <c r="B845" s="445" t="s">
        <v>386</v>
      </c>
      <c r="C845" s="445" t="s">
        <v>323</v>
      </c>
      <c r="D845" s="445" t="s">
        <v>324</v>
      </c>
      <c r="E845" s="445" t="s">
        <v>1597</v>
      </c>
      <c r="F845" s="445" t="s">
        <v>508</v>
      </c>
      <c r="G845" s="445" t="s">
        <v>69</v>
      </c>
      <c r="H845" s="445" t="s">
        <v>62</v>
      </c>
      <c r="I845" s="445" t="s">
        <v>1922</v>
      </c>
      <c r="J845" s="445" t="s">
        <v>388</v>
      </c>
      <c r="K845" s="445" t="s">
        <v>1923</v>
      </c>
      <c r="L845" s="445" t="s">
        <v>14</v>
      </c>
      <c r="M845" s="445" t="s">
        <v>1924</v>
      </c>
      <c r="N845" s="445" t="s">
        <v>14</v>
      </c>
    </row>
    <row r="846" spans="1:14" hidden="1" x14ac:dyDescent="0.3">
      <c r="A846" s="445" t="s">
        <v>330</v>
      </c>
      <c r="B846" s="445" t="s">
        <v>647</v>
      </c>
      <c r="C846" s="445" t="s">
        <v>323</v>
      </c>
      <c r="D846" s="445" t="s">
        <v>324</v>
      </c>
      <c r="E846" s="445" t="s">
        <v>1597</v>
      </c>
      <c r="F846" s="445" t="s">
        <v>508</v>
      </c>
      <c r="G846" s="445" t="s">
        <v>69</v>
      </c>
      <c r="H846" s="445" t="s">
        <v>62</v>
      </c>
      <c r="I846" s="445" t="s">
        <v>648</v>
      </c>
      <c r="J846" s="445" t="s">
        <v>649</v>
      </c>
      <c r="K846" s="445" t="s">
        <v>1925</v>
      </c>
      <c r="L846" s="445" t="s">
        <v>14</v>
      </c>
      <c r="M846" s="445" t="s">
        <v>651</v>
      </c>
      <c r="N846" s="445" t="s">
        <v>14</v>
      </c>
    </row>
    <row r="847" spans="1:14" hidden="1" x14ac:dyDescent="0.3">
      <c r="A847" s="445" t="s">
        <v>330</v>
      </c>
      <c r="B847" s="445" t="s">
        <v>647</v>
      </c>
      <c r="C847" s="445" t="s">
        <v>323</v>
      </c>
      <c r="D847" s="445" t="s">
        <v>324</v>
      </c>
      <c r="E847" s="445" t="s">
        <v>1597</v>
      </c>
      <c r="F847" s="445" t="s">
        <v>508</v>
      </c>
      <c r="G847" s="445" t="s">
        <v>69</v>
      </c>
      <c r="H847" s="445" t="s">
        <v>62</v>
      </c>
      <c r="I847" s="445" t="s">
        <v>648</v>
      </c>
      <c r="J847" s="445" t="s">
        <v>649</v>
      </c>
      <c r="K847" s="445" t="s">
        <v>1926</v>
      </c>
      <c r="L847" s="445" t="s">
        <v>14</v>
      </c>
      <c r="M847" s="445" t="s">
        <v>651</v>
      </c>
      <c r="N847" s="445" t="s">
        <v>14</v>
      </c>
    </row>
    <row r="848" spans="1:14" hidden="1" x14ac:dyDescent="0.3">
      <c r="A848" s="445" t="s">
        <v>330</v>
      </c>
      <c r="B848" s="445" t="s">
        <v>647</v>
      </c>
      <c r="C848" s="445" t="s">
        <v>323</v>
      </c>
      <c r="D848" s="445" t="s">
        <v>324</v>
      </c>
      <c r="E848" s="445" t="s">
        <v>1597</v>
      </c>
      <c r="F848" s="445" t="s">
        <v>508</v>
      </c>
      <c r="G848" s="445" t="s">
        <v>69</v>
      </c>
      <c r="H848" s="445" t="s">
        <v>62</v>
      </c>
      <c r="I848" s="445" t="s">
        <v>648</v>
      </c>
      <c r="J848" s="445" t="s">
        <v>649</v>
      </c>
      <c r="K848" s="445" t="s">
        <v>1927</v>
      </c>
      <c r="L848" s="445" t="s">
        <v>14</v>
      </c>
      <c r="M848" s="445" t="s">
        <v>651</v>
      </c>
      <c r="N848" s="445" t="s">
        <v>14</v>
      </c>
    </row>
    <row r="849" spans="1:14" hidden="1" x14ac:dyDescent="0.3">
      <c r="A849" s="445" t="s">
        <v>330</v>
      </c>
      <c r="B849" s="445" t="s">
        <v>647</v>
      </c>
      <c r="C849" s="445" t="s">
        <v>323</v>
      </c>
      <c r="D849" s="445" t="s">
        <v>324</v>
      </c>
      <c r="E849" s="445" t="s">
        <v>1597</v>
      </c>
      <c r="F849" s="445" t="s">
        <v>508</v>
      </c>
      <c r="G849" s="445" t="s">
        <v>69</v>
      </c>
      <c r="H849" s="445" t="s">
        <v>62</v>
      </c>
      <c r="I849" s="445" t="s">
        <v>648</v>
      </c>
      <c r="J849" s="445" t="s">
        <v>649</v>
      </c>
      <c r="K849" s="445" t="s">
        <v>1928</v>
      </c>
      <c r="L849" s="445" t="s">
        <v>14</v>
      </c>
      <c r="M849" s="445" t="s">
        <v>651</v>
      </c>
      <c r="N849" s="445" t="s">
        <v>14</v>
      </c>
    </row>
    <row r="850" spans="1:14" hidden="1" x14ac:dyDescent="0.3">
      <c r="A850" s="445" t="s">
        <v>337</v>
      </c>
      <c r="B850" s="445" t="s">
        <v>1090</v>
      </c>
      <c r="C850" s="445" t="s">
        <v>323</v>
      </c>
      <c r="D850" s="445" t="s">
        <v>324</v>
      </c>
      <c r="E850" s="445" t="s">
        <v>1597</v>
      </c>
      <c r="F850" s="445" t="s">
        <v>508</v>
      </c>
      <c r="G850" s="445" t="s">
        <v>69</v>
      </c>
      <c r="H850" s="445" t="s">
        <v>62</v>
      </c>
      <c r="I850" s="445" t="s">
        <v>1929</v>
      </c>
      <c r="J850" s="445" t="s">
        <v>1090</v>
      </c>
      <c r="K850" s="445" t="s">
        <v>1930</v>
      </c>
      <c r="L850" s="445" t="s">
        <v>14</v>
      </c>
      <c r="M850" s="445" t="s">
        <v>1931</v>
      </c>
      <c r="N850" s="445" t="s">
        <v>14</v>
      </c>
    </row>
    <row r="851" spans="1:14" hidden="1" x14ac:dyDescent="0.3">
      <c r="A851" s="445" t="s">
        <v>346</v>
      </c>
      <c r="B851" s="445" t="s">
        <v>1932</v>
      </c>
      <c r="C851" s="445" t="s">
        <v>323</v>
      </c>
      <c r="D851" s="445" t="s">
        <v>324</v>
      </c>
      <c r="E851" s="445" t="s">
        <v>1597</v>
      </c>
      <c r="F851" s="445" t="s">
        <v>508</v>
      </c>
      <c r="G851" s="445" t="s">
        <v>69</v>
      </c>
      <c r="H851" s="445" t="s">
        <v>62</v>
      </c>
      <c r="I851" s="445" t="s">
        <v>1933</v>
      </c>
      <c r="J851" s="445" t="s">
        <v>1934</v>
      </c>
      <c r="K851" s="445" t="s">
        <v>1935</v>
      </c>
      <c r="L851" s="445" t="s">
        <v>14</v>
      </c>
      <c r="M851" s="445" t="s">
        <v>1936</v>
      </c>
      <c r="N851" s="445" t="s">
        <v>14</v>
      </c>
    </row>
    <row r="852" spans="1:14" hidden="1" x14ac:dyDescent="0.3">
      <c r="A852" s="445" t="s">
        <v>357</v>
      </c>
      <c r="B852" s="445" t="s">
        <v>358</v>
      </c>
      <c r="C852" s="445" t="s">
        <v>323</v>
      </c>
      <c r="D852" s="445" t="s">
        <v>324</v>
      </c>
      <c r="E852" s="445" t="s">
        <v>1597</v>
      </c>
      <c r="F852" s="445" t="s">
        <v>508</v>
      </c>
      <c r="G852" s="445" t="s">
        <v>69</v>
      </c>
      <c r="H852" s="445" t="s">
        <v>62</v>
      </c>
      <c r="I852" s="445" t="s">
        <v>985</v>
      </c>
      <c r="J852" s="445" t="s">
        <v>370</v>
      </c>
      <c r="K852" s="445" t="s">
        <v>1937</v>
      </c>
      <c r="L852" s="445" t="s">
        <v>14</v>
      </c>
      <c r="M852" s="445" t="s">
        <v>1719</v>
      </c>
      <c r="N852" s="445" t="s">
        <v>14</v>
      </c>
    </row>
    <row r="853" spans="1:14" hidden="1" x14ac:dyDescent="0.3">
      <c r="A853" s="445" t="s">
        <v>357</v>
      </c>
      <c r="B853" s="445" t="s">
        <v>358</v>
      </c>
      <c r="C853" s="445" t="s">
        <v>323</v>
      </c>
      <c r="D853" s="445" t="s">
        <v>324</v>
      </c>
      <c r="E853" s="445" t="s">
        <v>1597</v>
      </c>
      <c r="F853" s="445" t="s">
        <v>508</v>
      </c>
      <c r="G853" s="445" t="s">
        <v>69</v>
      </c>
      <c r="H853" s="445" t="s">
        <v>62</v>
      </c>
      <c r="I853" s="445" t="s">
        <v>985</v>
      </c>
      <c r="J853" s="445" t="s">
        <v>370</v>
      </c>
      <c r="K853" s="445" t="s">
        <v>1938</v>
      </c>
      <c r="L853" s="445" t="s">
        <v>14</v>
      </c>
      <c r="M853" s="445" t="s">
        <v>1719</v>
      </c>
      <c r="N853" s="445" t="s">
        <v>14</v>
      </c>
    </row>
    <row r="854" spans="1:14" hidden="1" x14ac:dyDescent="0.3">
      <c r="A854" s="445" t="s">
        <v>357</v>
      </c>
      <c r="B854" s="445" t="s">
        <v>358</v>
      </c>
      <c r="C854" s="445" t="s">
        <v>323</v>
      </c>
      <c r="D854" s="445" t="s">
        <v>324</v>
      </c>
      <c r="E854" s="445" t="s">
        <v>1597</v>
      </c>
      <c r="F854" s="445" t="s">
        <v>508</v>
      </c>
      <c r="G854" s="445" t="s">
        <v>69</v>
      </c>
      <c r="H854" s="445" t="s">
        <v>62</v>
      </c>
      <c r="I854" s="445" t="s">
        <v>985</v>
      </c>
      <c r="J854" s="445" t="s">
        <v>370</v>
      </c>
      <c r="K854" s="445" t="s">
        <v>1939</v>
      </c>
      <c r="L854" s="445" t="s">
        <v>14</v>
      </c>
      <c r="M854" s="445" t="s">
        <v>1719</v>
      </c>
      <c r="N854" s="445" t="s">
        <v>14</v>
      </c>
    </row>
    <row r="855" spans="1:14" hidden="1" x14ac:dyDescent="0.3">
      <c r="A855" s="445" t="s">
        <v>357</v>
      </c>
      <c r="B855" s="445" t="s">
        <v>358</v>
      </c>
      <c r="C855" s="445" t="s">
        <v>323</v>
      </c>
      <c r="D855" s="445" t="s">
        <v>324</v>
      </c>
      <c r="E855" s="445" t="s">
        <v>1597</v>
      </c>
      <c r="F855" s="445" t="s">
        <v>508</v>
      </c>
      <c r="G855" s="445" t="s">
        <v>69</v>
      </c>
      <c r="H855" s="445" t="s">
        <v>62</v>
      </c>
      <c r="I855" s="445" t="s">
        <v>985</v>
      </c>
      <c r="J855" s="445" t="s">
        <v>370</v>
      </c>
      <c r="K855" s="445" t="s">
        <v>1940</v>
      </c>
      <c r="L855" s="445" t="s">
        <v>14</v>
      </c>
      <c r="M855" s="445" t="s">
        <v>1719</v>
      </c>
      <c r="N855" s="445" t="s">
        <v>14</v>
      </c>
    </row>
    <row r="856" spans="1:14" hidden="1" x14ac:dyDescent="0.3">
      <c r="A856" s="445" t="s">
        <v>357</v>
      </c>
      <c r="B856" s="445" t="s">
        <v>358</v>
      </c>
      <c r="C856" s="445" t="s">
        <v>323</v>
      </c>
      <c r="D856" s="445" t="s">
        <v>324</v>
      </c>
      <c r="E856" s="445" t="s">
        <v>1597</v>
      </c>
      <c r="F856" s="445" t="s">
        <v>508</v>
      </c>
      <c r="G856" s="445" t="s">
        <v>69</v>
      </c>
      <c r="H856" s="445" t="s">
        <v>62</v>
      </c>
      <c r="I856" s="445" t="s">
        <v>985</v>
      </c>
      <c r="J856" s="445" t="s">
        <v>370</v>
      </c>
      <c r="K856" s="445" t="s">
        <v>1941</v>
      </c>
      <c r="L856" s="445" t="s">
        <v>14</v>
      </c>
      <c r="M856" s="445" t="s">
        <v>1719</v>
      </c>
      <c r="N856" s="445" t="s">
        <v>14</v>
      </c>
    </row>
    <row r="857" spans="1:14" hidden="1" x14ac:dyDescent="0.3">
      <c r="A857" s="445" t="s">
        <v>805</v>
      </c>
      <c r="B857" s="445" t="s">
        <v>907</v>
      </c>
      <c r="C857" s="445" t="s">
        <v>323</v>
      </c>
      <c r="D857" s="445" t="s">
        <v>324</v>
      </c>
      <c r="E857" s="445" t="s">
        <v>1597</v>
      </c>
      <c r="F857" s="445" t="s">
        <v>508</v>
      </c>
      <c r="G857" s="445" t="s">
        <v>69</v>
      </c>
      <c r="H857" s="445" t="s">
        <v>62</v>
      </c>
      <c r="I857" s="445" t="s">
        <v>1693</v>
      </c>
      <c r="J857" s="445" t="s">
        <v>909</v>
      </c>
      <c r="K857" s="445" t="s">
        <v>1942</v>
      </c>
      <c r="L857" s="445" t="s">
        <v>14</v>
      </c>
      <c r="M857" s="445" t="s">
        <v>1943</v>
      </c>
      <c r="N857" s="445" t="s">
        <v>14</v>
      </c>
    </row>
    <row r="858" spans="1:14" hidden="1" x14ac:dyDescent="0.3">
      <c r="A858" s="445" t="s">
        <v>433</v>
      </c>
      <c r="B858" s="445" t="s">
        <v>1944</v>
      </c>
      <c r="C858" s="445" t="s">
        <v>323</v>
      </c>
      <c r="D858" s="445" t="s">
        <v>324</v>
      </c>
      <c r="E858" s="445" t="s">
        <v>1597</v>
      </c>
      <c r="F858" s="445" t="s">
        <v>508</v>
      </c>
      <c r="G858" s="445" t="s">
        <v>69</v>
      </c>
      <c r="H858" s="445" t="s">
        <v>62</v>
      </c>
      <c r="I858" s="445" t="s">
        <v>1945</v>
      </c>
      <c r="J858" s="445" t="s">
        <v>1946</v>
      </c>
      <c r="K858" s="445" t="s">
        <v>1947</v>
      </c>
      <c r="L858" s="445" t="s">
        <v>14</v>
      </c>
      <c r="M858" s="445" t="s">
        <v>1948</v>
      </c>
      <c r="N858" s="445" t="s">
        <v>14</v>
      </c>
    </row>
    <row r="859" spans="1:14" hidden="1" x14ac:dyDescent="0.3">
      <c r="A859" s="445" t="s">
        <v>337</v>
      </c>
      <c r="B859" s="445" t="s">
        <v>898</v>
      </c>
      <c r="C859" s="445" t="s">
        <v>323</v>
      </c>
      <c r="D859" s="445" t="s">
        <v>324</v>
      </c>
      <c r="E859" s="445" t="s">
        <v>1597</v>
      </c>
      <c r="F859" s="445" t="s">
        <v>508</v>
      </c>
      <c r="G859" s="445" t="s">
        <v>69</v>
      </c>
      <c r="H859" s="445" t="s">
        <v>62</v>
      </c>
      <c r="I859" s="445" t="s">
        <v>899</v>
      </c>
      <c r="J859" s="445" t="s">
        <v>898</v>
      </c>
      <c r="K859" s="445" t="s">
        <v>1949</v>
      </c>
      <c r="L859" s="445" t="s">
        <v>14</v>
      </c>
      <c r="M859" s="445" t="s">
        <v>901</v>
      </c>
      <c r="N859" s="445" t="s">
        <v>14</v>
      </c>
    </row>
    <row r="860" spans="1:14" hidden="1" x14ac:dyDescent="0.3">
      <c r="A860" s="445" t="s">
        <v>399</v>
      </c>
      <c r="B860" s="445" t="s">
        <v>1950</v>
      </c>
      <c r="C860" s="445" t="s">
        <v>323</v>
      </c>
      <c r="D860" s="445" t="s">
        <v>324</v>
      </c>
      <c r="E860" s="445" t="s">
        <v>1597</v>
      </c>
      <c r="F860" s="445" t="s">
        <v>508</v>
      </c>
      <c r="G860" s="445" t="s">
        <v>69</v>
      </c>
      <c r="H860" s="445" t="s">
        <v>62</v>
      </c>
      <c r="I860" s="445" t="s">
        <v>1951</v>
      </c>
      <c r="J860" s="445" t="s">
        <v>442</v>
      </c>
      <c r="K860" s="445" t="s">
        <v>1952</v>
      </c>
      <c r="L860" s="445" t="s">
        <v>14</v>
      </c>
      <c r="M860" s="445" t="s">
        <v>1953</v>
      </c>
      <c r="N860" s="445" t="s">
        <v>14</v>
      </c>
    </row>
    <row r="861" spans="1:14" hidden="1" x14ac:dyDescent="0.3">
      <c r="A861" s="445" t="s">
        <v>337</v>
      </c>
      <c r="B861" s="445" t="s">
        <v>1090</v>
      </c>
      <c r="C861" s="445" t="s">
        <v>323</v>
      </c>
      <c r="D861" s="445" t="s">
        <v>324</v>
      </c>
      <c r="E861" s="445" t="s">
        <v>1597</v>
      </c>
      <c r="F861" s="445" t="s">
        <v>508</v>
      </c>
      <c r="G861" s="445" t="s">
        <v>69</v>
      </c>
      <c r="H861" s="445" t="s">
        <v>62</v>
      </c>
      <c r="I861" s="445" t="s">
        <v>1420</v>
      </c>
      <c r="J861" s="445" t="s">
        <v>1090</v>
      </c>
      <c r="K861" s="445" t="s">
        <v>1954</v>
      </c>
      <c r="L861" s="445" t="s">
        <v>14</v>
      </c>
      <c r="M861" s="445" t="s">
        <v>1422</v>
      </c>
      <c r="N861" s="445" t="s">
        <v>14</v>
      </c>
    </row>
    <row r="862" spans="1:14" hidden="1" x14ac:dyDescent="0.3">
      <c r="A862" s="445" t="s">
        <v>491</v>
      </c>
      <c r="B862" s="445" t="s">
        <v>557</v>
      </c>
      <c r="C862" s="445" t="s">
        <v>323</v>
      </c>
      <c r="D862" s="445" t="s">
        <v>324</v>
      </c>
      <c r="E862" s="445" t="s">
        <v>1597</v>
      </c>
      <c r="F862" s="445" t="s">
        <v>508</v>
      </c>
      <c r="G862" s="445" t="s">
        <v>69</v>
      </c>
      <c r="H862" s="445" t="s">
        <v>62</v>
      </c>
      <c r="I862" s="445" t="s">
        <v>815</v>
      </c>
      <c r="J862" s="445" t="s">
        <v>559</v>
      </c>
      <c r="K862" s="445" t="s">
        <v>1955</v>
      </c>
      <c r="L862" s="445" t="s">
        <v>14</v>
      </c>
      <c r="M862" s="445" t="s">
        <v>817</v>
      </c>
      <c r="N862" s="445" t="s">
        <v>14</v>
      </c>
    </row>
    <row r="863" spans="1:14" hidden="1" x14ac:dyDescent="0.3">
      <c r="A863" s="445" t="s">
        <v>373</v>
      </c>
      <c r="B863" s="445" t="s">
        <v>673</v>
      </c>
      <c r="C863" s="445" t="s">
        <v>323</v>
      </c>
      <c r="D863" s="445" t="s">
        <v>324</v>
      </c>
      <c r="E863" s="445" t="s">
        <v>1597</v>
      </c>
      <c r="F863" s="445" t="s">
        <v>508</v>
      </c>
      <c r="G863" s="445" t="s">
        <v>69</v>
      </c>
      <c r="H863" s="445" t="s">
        <v>62</v>
      </c>
      <c r="I863" s="445" t="s">
        <v>674</v>
      </c>
      <c r="J863" s="445" t="s">
        <v>675</v>
      </c>
      <c r="K863" s="445" t="s">
        <v>1956</v>
      </c>
      <c r="L863" s="445" t="s">
        <v>14</v>
      </c>
      <c r="M863" s="445" t="s">
        <v>677</v>
      </c>
      <c r="N863" s="445" t="s">
        <v>678</v>
      </c>
    </row>
    <row r="864" spans="1:14" hidden="1" x14ac:dyDescent="0.3">
      <c r="A864" s="445" t="s">
        <v>373</v>
      </c>
      <c r="B864" s="445" t="s">
        <v>673</v>
      </c>
      <c r="C864" s="445" t="s">
        <v>323</v>
      </c>
      <c r="D864" s="445" t="s">
        <v>324</v>
      </c>
      <c r="E864" s="445" t="s">
        <v>1597</v>
      </c>
      <c r="F864" s="445" t="s">
        <v>508</v>
      </c>
      <c r="G864" s="445" t="s">
        <v>69</v>
      </c>
      <c r="H864" s="445" t="s">
        <v>62</v>
      </c>
      <c r="I864" s="445" t="s">
        <v>674</v>
      </c>
      <c r="J864" s="445" t="s">
        <v>675</v>
      </c>
      <c r="K864" s="445" t="s">
        <v>1957</v>
      </c>
      <c r="L864" s="445" t="s">
        <v>14</v>
      </c>
      <c r="M864" s="445" t="s">
        <v>677</v>
      </c>
      <c r="N864" s="445" t="s">
        <v>678</v>
      </c>
    </row>
    <row r="865" spans="1:14" hidden="1" x14ac:dyDescent="0.3">
      <c r="A865" s="445" t="s">
        <v>346</v>
      </c>
      <c r="B865" s="445" t="s">
        <v>1165</v>
      </c>
      <c r="C865" s="445" t="s">
        <v>323</v>
      </c>
      <c r="D865" s="445" t="s">
        <v>324</v>
      </c>
      <c r="E865" s="445" t="s">
        <v>1597</v>
      </c>
      <c r="F865" s="445" t="s">
        <v>508</v>
      </c>
      <c r="G865" s="445" t="s">
        <v>69</v>
      </c>
      <c r="H865" s="445" t="s">
        <v>62</v>
      </c>
      <c r="I865" s="445" t="s">
        <v>1958</v>
      </c>
      <c r="J865" s="445" t="s">
        <v>1959</v>
      </c>
      <c r="K865" s="445" t="s">
        <v>1960</v>
      </c>
      <c r="L865" s="445" t="s">
        <v>14</v>
      </c>
      <c r="M865" s="445" t="s">
        <v>1961</v>
      </c>
      <c r="N865" s="445" t="s">
        <v>14</v>
      </c>
    </row>
    <row r="866" spans="1:14" hidden="1" x14ac:dyDescent="0.3">
      <c r="A866" s="445" t="s">
        <v>330</v>
      </c>
      <c r="B866" s="445" t="s">
        <v>391</v>
      </c>
      <c r="C866" s="445" t="s">
        <v>323</v>
      </c>
      <c r="D866" s="445" t="s">
        <v>324</v>
      </c>
      <c r="E866" s="445" t="s">
        <v>1597</v>
      </c>
      <c r="F866" s="445" t="s">
        <v>508</v>
      </c>
      <c r="G866" s="445" t="s">
        <v>69</v>
      </c>
      <c r="H866" s="445" t="s">
        <v>62</v>
      </c>
      <c r="I866" s="445" t="s">
        <v>1962</v>
      </c>
      <c r="J866" s="445" t="s">
        <v>1963</v>
      </c>
      <c r="K866" s="445" t="s">
        <v>1964</v>
      </c>
      <c r="L866" s="445" t="s">
        <v>14</v>
      </c>
      <c r="M866" s="445" t="s">
        <v>1965</v>
      </c>
      <c r="N866" s="445" t="s">
        <v>14</v>
      </c>
    </row>
    <row r="867" spans="1:14" hidden="1" x14ac:dyDescent="0.3">
      <c r="A867" s="445" t="s">
        <v>471</v>
      </c>
      <c r="B867" s="445" t="s">
        <v>788</v>
      </c>
      <c r="C867" s="445" t="s">
        <v>323</v>
      </c>
      <c r="D867" s="445" t="s">
        <v>324</v>
      </c>
      <c r="E867" s="445" t="s">
        <v>1597</v>
      </c>
      <c r="F867" s="445" t="s">
        <v>508</v>
      </c>
      <c r="G867" s="445" t="s">
        <v>69</v>
      </c>
      <c r="H867" s="445" t="s">
        <v>62</v>
      </c>
      <c r="I867" s="445" t="s">
        <v>1423</v>
      </c>
      <c r="J867" s="445" t="s">
        <v>790</v>
      </c>
      <c r="K867" s="445" t="s">
        <v>1966</v>
      </c>
      <c r="L867" s="445" t="s">
        <v>14</v>
      </c>
      <c r="M867" s="445" t="s">
        <v>1425</v>
      </c>
      <c r="N867" s="445" t="s">
        <v>14</v>
      </c>
    </row>
    <row r="868" spans="1:14" hidden="1" x14ac:dyDescent="0.3">
      <c r="A868" s="445" t="s">
        <v>330</v>
      </c>
      <c r="B868" s="445" t="s">
        <v>391</v>
      </c>
      <c r="C868" s="445" t="s">
        <v>323</v>
      </c>
      <c r="D868" s="445" t="s">
        <v>324</v>
      </c>
      <c r="E868" s="445" t="s">
        <v>1597</v>
      </c>
      <c r="F868" s="445" t="s">
        <v>508</v>
      </c>
      <c r="G868" s="445" t="s">
        <v>69</v>
      </c>
      <c r="H868" s="445" t="s">
        <v>62</v>
      </c>
      <c r="I868" s="445" t="s">
        <v>1967</v>
      </c>
      <c r="J868" s="445" t="s">
        <v>393</v>
      </c>
      <c r="K868" s="445" t="s">
        <v>1968</v>
      </c>
      <c r="L868" s="445" t="s">
        <v>14</v>
      </c>
      <c r="M868" s="445" t="s">
        <v>1513</v>
      </c>
      <c r="N868" s="445" t="s">
        <v>14</v>
      </c>
    </row>
    <row r="869" spans="1:14" hidden="1" x14ac:dyDescent="0.3">
      <c r="A869" s="445" t="s">
        <v>805</v>
      </c>
      <c r="B869" s="445" t="s">
        <v>907</v>
      </c>
      <c r="C869" s="445" t="s">
        <v>323</v>
      </c>
      <c r="D869" s="445" t="s">
        <v>324</v>
      </c>
      <c r="E869" s="445" t="s">
        <v>1597</v>
      </c>
      <c r="F869" s="445" t="s">
        <v>508</v>
      </c>
      <c r="G869" s="445" t="s">
        <v>69</v>
      </c>
      <c r="H869" s="445" t="s">
        <v>62</v>
      </c>
      <c r="I869" s="445" t="s">
        <v>908</v>
      </c>
      <c r="J869" s="445" t="s">
        <v>909</v>
      </c>
      <c r="K869" s="445" t="s">
        <v>1969</v>
      </c>
      <c r="L869" s="445" t="s">
        <v>14</v>
      </c>
      <c r="M869" s="445" t="s">
        <v>911</v>
      </c>
      <c r="N869" s="445" t="s">
        <v>14</v>
      </c>
    </row>
    <row r="870" spans="1:14" hidden="1" x14ac:dyDescent="0.3">
      <c r="A870" s="445" t="s">
        <v>379</v>
      </c>
      <c r="B870" s="445" t="s">
        <v>582</v>
      </c>
      <c r="C870" s="445" t="s">
        <v>323</v>
      </c>
      <c r="D870" s="445" t="s">
        <v>324</v>
      </c>
      <c r="E870" s="445" t="s">
        <v>1597</v>
      </c>
      <c r="F870" s="445" t="s">
        <v>508</v>
      </c>
      <c r="G870" s="445" t="s">
        <v>69</v>
      </c>
      <c r="H870" s="445" t="s">
        <v>62</v>
      </c>
      <c r="I870" s="445" t="s">
        <v>1477</v>
      </c>
      <c r="J870" s="445" t="s">
        <v>1478</v>
      </c>
      <c r="K870" s="445" t="s">
        <v>1970</v>
      </c>
      <c r="L870" s="445" t="s">
        <v>14</v>
      </c>
      <c r="M870" s="445" t="s">
        <v>1480</v>
      </c>
      <c r="N870" s="445" t="s">
        <v>14</v>
      </c>
    </row>
    <row r="871" spans="1:14" hidden="1" x14ac:dyDescent="0.3">
      <c r="A871" s="445" t="s">
        <v>330</v>
      </c>
      <c r="B871" s="445" t="s">
        <v>391</v>
      </c>
      <c r="C871" s="445" t="s">
        <v>323</v>
      </c>
      <c r="D871" s="445" t="s">
        <v>324</v>
      </c>
      <c r="E871" s="445" t="s">
        <v>1597</v>
      </c>
      <c r="F871" s="445" t="s">
        <v>508</v>
      </c>
      <c r="G871" s="445" t="s">
        <v>69</v>
      </c>
      <c r="H871" s="445" t="s">
        <v>62</v>
      </c>
      <c r="I871" s="445" t="s">
        <v>1971</v>
      </c>
      <c r="J871" s="445" t="s">
        <v>393</v>
      </c>
      <c r="K871" s="445" t="s">
        <v>1972</v>
      </c>
      <c r="L871" s="445" t="s">
        <v>14</v>
      </c>
      <c r="M871" s="445" t="s">
        <v>1973</v>
      </c>
      <c r="N871" s="445" t="s">
        <v>14</v>
      </c>
    </row>
    <row r="872" spans="1:14" hidden="1" x14ac:dyDescent="0.3">
      <c r="A872" s="445" t="s">
        <v>399</v>
      </c>
      <c r="B872" s="445" t="s">
        <v>400</v>
      </c>
      <c r="C872" s="445" t="s">
        <v>323</v>
      </c>
      <c r="D872" s="445" t="s">
        <v>324</v>
      </c>
      <c r="E872" s="445" t="s">
        <v>1597</v>
      </c>
      <c r="F872" s="445" t="s">
        <v>508</v>
      </c>
      <c r="G872" s="445" t="s">
        <v>69</v>
      </c>
      <c r="H872" s="445" t="s">
        <v>62</v>
      </c>
      <c r="I872" s="445" t="s">
        <v>401</v>
      </c>
      <c r="J872" s="445" t="s">
        <v>402</v>
      </c>
      <c r="K872" s="445" t="s">
        <v>1974</v>
      </c>
      <c r="L872" s="445" t="s">
        <v>14</v>
      </c>
      <c r="M872" s="445" t="s">
        <v>404</v>
      </c>
      <c r="N872" s="445" t="s">
        <v>14</v>
      </c>
    </row>
    <row r="873" spans="1:14" hidden="1" x14ac:dyDescent="0.3">
      <c r="A873" s="445" t="s">
        <v>399</v>
      </c>
      <c r="B873" s="445" t="s">
        <v>400</v>
      </c>
      <c r="C873" s="445" t="s">
        <v>323</v>
      </c>
      <c r="D873" s="445" t="s">
        <v>324</v>
      </c>
      <c r="E873" s="445" t="s">
        <v>1597</v>
      </c>
      <c r="F873" s="445" t="s">
        <v>508</v>
      </c>
      <c r="G873" s="445" t="s">
        <v>69</v>
      </c>
      <c r="H873" s="445" t="s">
        <v>62</v>
      </c>
      <c r="I873" s="445" t="s">
        <v>401</v>
      </c>
      <c r="J873" s="445" t="s">
        <v>402</v>
      </c>
      <c r="K873" s="445" t="s">
        <v>1975</v>
      </c>
      <c r="L873" s="445" t="s">
        <v>14</v>
      </c>
      <c r="M873" s="445" t="s">
        <v>404</v>
      </c>
      <c r="N873" s="445" t="s">
        <v>14</v>
      </c>
    </row>
    <row r="874" spans="1:14" hidden="1" x14ac:dyDescent="0.3">
      <c r="A874" s="445" t="s">
        <v>491</v>
      </c>
      <c r="B874" s="445" t="s">
        <v>557</v>
      </c>
      <c r="C874" s="445" t="s">
        <v>323</v>
      </c>
      <c r="D874" s="445" t="s">
        <v>324</v>
      </c>
      <c r="E874" s="445" t="s">
        <v>1597</v>
      </c>
      <c r="F874" s="445" t="s">
        <v>508</v>
      </c>
      <c r="G874" s="445" t="s">
        <v>69</v>
      </c>
      <c r="H874" s="445" t="s">
        <v>62</v>
      </c>
      <c r="I874" s="445" t="s">
        <v>821</v>
      </c>
      <c r="J874" s="445" t="s">
        <v>559</v>
      </c>
      <c r="K874" s="445" t="s">
        <v>1976</v>
      </c>
      <c r="L874" s="445" t="s">
        <v>14</v>
      </c>
      <c r="M874" s="445" t="s">
        <v>823</v>
      </c>
      <c r="N874" s="445" t="s">
        <v>14</v>
      </c>
    </row>
    <row r="875" spans="1:14" hidden="1" x14ac:dyDescent="0.3">
      <c r="A875" s="445" t="s">
        <v>491</v>
      </c>
      <c r="B875" s="445" t="s">
        <v>557</v>
      </c>
      <c r="C875" s="445" t="s">
        <v>323</v>
      </c>
      <c r="D875" s="445" t="s">
        <v>324</v>
      </c>
      <c r="E875" s="445" t="s">
        <v>1597</v>
      </c>
      <c r="F875" s="445" t="s">
        <v>508</v>
      </c>
      <c r="G875" s="445" t="s">
        <v>69</v>
      </c>
      <c r="H875" s="445" t="s">
        <v>62</v>
      </c>
      <c r="I875" s="445" t="s">
        <v>821</v>
      </c>
      <c r="J875" s="445" t="s">
        <v>559</v>
      </c>
      <c r="K875" s="445" t="s">
        <v>1977</v>
      </c>
      <c r="L875" s="445" t="s">
        <v>14</v>
      </c>
      <c r="M875" s="445" t="s">
        <v>823</v>
      </c>
      <c r="N875" s="445" t="s">
        <v>14</v>
      </c>
    </row>
    <row r="876" spans="1:14" x14ac:dyDescent="0.3">
      <c r="A876" s="445" t="s">
        <v>352</v>
      </c>
      <c r="B876" s="445" t="s">
        <v>353</v>
      </c>
      <c r="C876" s="445" t="s">
        <v>323</v>
      </c>
      <c r="D876" s="445" t="s">
        <v>324</v>
      </c>
      <c r="E876" s="445" t="s">
        <v>1597</v>
      </c>
      <c r="F876" s="445" t="s">
        <v>508</v>
      </c>
      <c r="G876" s="445" t="s">
        <v>69</v>
      </c>
      <c r="H876" s="445" t="s">
        <v>62</v>
      </c>
      <c r="I876" s="445" t="s">
        <v>126</v>
      </c>
      <c r="J876" s="445" t="s">
        <v>354</v>
      </c>
      <c r="K876" s="445" t="s">
        <v>1978</v>
      </c>
      <c r="L876" s="445" t="s">
        <v>14</v>
      </c>
      <c r="M876" s="445" t="s">
        <v>420</v>
      </c>
      <c r="N876" s="445" t="s">
        <v>421</v>
      </c>
    </row>
    <row r="877" spans="1:14" x14ac:dyDescent="0.3">
      <c r="A877" s="445" t="s">
        <v>352</v>
      </c>
      <c r="B877" s="445" t="s">
        <v>353</v>
      </c>
      <c r="C877" s="445" t="s">
        <v>323</v>
      </c>
      <c r="D877" s="445" t="s">
        <v>324</v>
      </c>
      <c r="E877" s="445" t="s">
        <v>1597</v>
      </c>
      <c r="F877" s="445" t="s">
        <v>508</v>
      </c>
      <c r="G877" s="445" t="s">
        <v>69</v>
      </c>
      <c r="H877" s="445" t="s">
        <v>62</v>
      </c>
      <c r="I877" s="445" t="s">
        <v>126</v>
      </c>
      <c r="J877" s="445" t="s">
        <v>354</v>
      </c>
      <c r="K877" s="445" t="s">
        <v>1979</v>
      </c>
      <c r="L877" s="445" t="s">
        <v>14</v>
      </c>
      <c r="M877" s="445" t="s">
        <v>420</v>
      </c>
      <c r="N877" s="445" t="s">
        <v>421</v>
      </c>
    </row>
    <row r="878" spans="1:14" x14ac:dyDescent="0.3">
      <c r="A878" s="445" t="s">
        <v>352</v>
      </c>
      <c r="B878" s="445" t="s">
        <v>353</v>
      </c>
      <c r="C878" s="445" t="s">
        <v>323</v>
      </c>
      <c r="D878" s="445" t="s">
        <v>324</v>
      </c>
      <c r="E878" s="445" t="s">
        <v>1597</v>
      </c>
      <c r="F878" s="445" t="s">
        <v>508</v>
      </c>
      <c r="G878" s="445" t="s">
        <v>69</v>
      </c>
      <c r="H878" s="445" t="s">
        <v>62</v>
      </c>
      <c r="I878" s="445" t="s">
        <v>126</v>
      </c>
      <c r="J878" s="445" t="s">
        <v>354</v>
      </c>
      <c r="K878" s="445" t="s">
        <v>1980</v>
      </c>
      <c r="L878" s="445" t="s">
        <v>14</v>
      </c>
      <c r="M878" s="445" t="s">
        <v>420</v>
      </c>
      <c r="N878" s="445" t="s">
        <v>421</v>
      </c>
    </row>
    <row r="879" spans="1:14" hidden="1" x14ac:dyDescent="0.3">
      <c r="A879" s="445" t="s">
        <v>373</v>
      </c>
      <c r="B879" s="445" t="s">
        <v>374</v>
      </c>
      <c r="C879" s="445" t="s">
        <v>323</v>
      </c>
      <c r="D879" s="445" t="s">
        <v>324</v>
      </c>
      <c r="E879" s="445" t="s">
        <v>1597</v>
      </c>
      <c r="F879" s="445" t="s">
        <v>508</v>
      </c>
      <c r="G879" s="445" t="s">
        <v>69</v>
      </c>
      <c r="H879" s="445" t="s">
        <v>62</v>
      </c>
      <c r="I879" s="445" t="s">
        <v>422</v>
      </c>
      <c r="J879" s="445" t="s">
        <v>423</v>
      </c>
      <c r="K879" s="445" t="s">
        <v>1981</v>
      </c>
      <c r="L879" s="445" t="s">
        <v>14</v>
      </c>
      <c r="M879" s="445" t="s">
        <v>425</v>
      </c>
      <c r="N879" s="445" t="s">
        <v>14</v>
      </c>
    </row>
    <row r="880" spans="1:14" x14ac:dyDescent="0.3">
      <c r="A880" s="445" t="s">
        <v>352</v>
      </c>
      <c r="B880" s="445" t="s">
        <v>353</v>
      </c>
      <c r="C880" s="445" t="s">
        <v>323</v>
      </c>
      <c r="D880" s="445" t="s">
        <v>324</v>
      </c>
      <c r="E880" s="445" t="s">
        <v>1597</v>
      </c>
      <c r="F880" s="445" t="s">
        <v>508</v>
      </c>
      <c r="G880" s="445" t="s">
        <v>69</v>
      </c>
      <c r="H880" s="445" t="s">
        <v>62</v>
      </c>
      <c r="I880" s="445" t="s">
        <v>119</v>
      </c>
      <c r="J880" s="445" t="s">
        <v>354</v>
      </c>
      <c r="K880" s="445" t="s">
        <v>1982</v>
      </c>
      <c r="L880" s="445" t="s">
        <v>14</v>
      </c>
      <c r="M880" s="445" t="s">
        <v>356</v>
      </c>
      <c r="N880" s="445" t="s">
        <v>14</v>
      </c>
    </row>
    <row r="881" spans="1:14" hidden="1" x14ac:dyDescent="0.3">
      <c r="A881" s="445" t="s">
        <v>426</v>
      </c>
      <c r="B881" s="445" t="s">
        <v>497</v>
      </c>
      <c r="C881" s="445" t="s">
        <v>323</v>
      </c>
      <c r="D881" s="445" t="s">
        <v>324</v>
      </c>
      <c r="E881" s="445" t="s">
        <v>1597</v>
      </c>
      <c r="F881" s="445" t="s">
        <v>508</v>
      </c>
      <c r="G881" s="445" t="s">
        <v>69</v>
      </c>
      <c r="H881" s="445" t="s">
        <v>62</v>
      </c>
      <c r="I881" s="445" t="s">
        <v>1447</v>
      </c>
      <c r="J881" s="445" t="s">
        <v>499</v>
      </c>
      <c r="K881" s="445" t="s">
        <v>1983</v>
      </c>
      <c r="L881" s="445" t="s">
        <v>14</v>
      </c>
      <c r="M881" s="445" t="s">
        <v>1449</v>
      </c>
      <c r="N881" s="445" t="s">
        <v>14</v>
      </c>
    </row>
    <row r="882" spans="1:14" hidden="1" x14ac:dyDescent="0.3">
      <c r="A882" s="445" t="s">
        <v>399</v>
      </c>
      <c r="B882" s="445" t="s">
        <v>400</v>
      </c>
      <c r="C882" s="445" t="s">
        <v>323</v>
      </c>
      <c r="D882" s="445" t="s">
        <v>324</v>
      </c>
      <c r="E882" s="445" t="s">
        <v>1597</v>
      </c>
      <c r="F882" s="445" t="s">
        <v>508</v>
      </c>
      <c r="G882" s="445" t="s">
        <v>69</v>
      </c>
      <c r="H882" s="445" t="s">
        <v>62</v>
      </c>
      <c r="I882" s="445" t="s">
        <v>1002</v>
      </c>
      <c r="J882" s="445" t="s">
        <v>446</v>
      </c>
      <c r="K882" s="445" t="s">
        <v>1984</v>
      </c>
      <c r="L882" s="445" t="s">
        <v>14</v>
      </c>
      <c r="M882" s="445" t="s">
        <v>1004</v>
      </c>
      <c r="N882" s="445" t="s">
        <v>14</v>
      </c>
    </row>
    <row r="883" spans="1:14" hidden="1" x14ac:dyDescent="0.3">
      <c r="A883" s="445" t="s">
        <v>426</v>
      </c>
      <c r="B883" s="445" t="s">
        <v>427</v>
      </c>
      <c r="C883" s="445" t="s">
        <v>323</v>
      </c>
      <c r="D883" s="445" t="s">
        <v>324</v>
      </c>
      <c r="E883" s="445" t="s">
        <v>1597</v>
      </c>
      <c r="F883" s="445" t="s">
        <v>508</v>
      </c>
      <c r="G883" s="445" t="s">
        <v>69</v>
      </c>
      <c r="H883" s="445" t="s">
        <v>62</v>
      </c>
      <c r="I883" s="445" t="s">
        <v>635</v>
      </c>
      <c r="J883" s="445" t="s">
        <v>636</v>
      </c>
      <c r="K883" s="445" t="s">
        <v>1985</v>
      </c>
      <c r="L883" s="445" t="s">
        <v>14</v>
      </c>
      <c r="M883" s="445" t="s">
        <v>698</v>
      </c>
      <c r="N883" s="445" t="s">
        <v>14</v>
      </c>
    </row>
    <row r="884" spans="1:14" hidden="1" x14ac:dyDescent="0.3">
      <c r="A884" s="445" t="s">
        <v>746</v>
      </c>
      <c r="B884" s="445" t="s">
        <v>1986</v>
      </c>
      <c r="C884" s="445" t="s">
        <v>323</v>
      </c>
      <c r="D884" s="445" t="s">
        <v>324</v>
      </c>
      <c r="E884" s="445" t="s">
        <v>1597</v>
      </c>
      <c r="F884" s="445" t="s">
        <v>508</v>
      </c>
      <c r="G884" s="445" t="s">
        <v>69</v>
      </c>
      <c r="H884" s="445" t="s">
        <v>62</v>
      </c>
      <c r="I884" s="445" t="s">
        <v>1987</v>
      </c>
      <c r="J884" s="445" t="s">
        <v>1988</v>
      </c>
      <c r="K884" s="445" t="s">
        <v>1989</v>
      </c>
      <c r="L884" s="445" t="s">
        <v>14</v>
      </c>
      <c r="M884" s="445" t="s">
        <v>1990</v>
      </c>
      <c r="N884" s="445" t="s">
        <v>14</v>
      </c>
    </row>
    <row r="885" spans="1:14" hidden="1" x14ac:dyDescent="0.3">
      <c r="A885" s="445" t="s">
        <v>373</v>
      </c>
      <c r="B885" s="445" t="s">
        <v>1061</v>
      </c>
      <c r="C885" s="445" t="s">
        <v>323</v>
      </c>
      <c r="D885" s="445" t="s">
        <v>324</v>
      </c>
      <c r="E885" s="445" t="s">
        <v>1597</v>
      </c>
      <c r="F885" s="445" t="s">
        <v>508</v>
      </c>
      <c r="G885" s="445" t="s">
        <v>69</v>
      </c>
      <c r="H885" s="445" t="s">
        <v>62</v>
      </c>
      <c r="I885" s="445" t="s">
        <v>1062</v>
      </c>
      <c r="J885" s="445" t="s">
        <v>1063</v>
      </c>
      <c r="K885" s="445" t="s">
        <v>1991</v>
      </c>
      <c r="L885" s="445" t="s">
        <v>14</v>
      </c>
      <c r="M885" s="445" t="s">
        <v>1305</v>
      </c>
      <c r="N885" s="445" t="s">
        <v>14</v>
      </c>
    </row>
    <row r="886" spans="1:14" hidden="1" x14ac:dyDescent="0.3">
      <c r="A886" s="445" t="s">
        <v>471</v>
      </c>
      <c r="B886" s="445" t="s">
        <v>1992</v>
      </c>
      <c r="C886" s="445" t="s">
        <v>323</v>
      </c>
      <c r="D886" s="445" t="s">
        <v>324</v>
      </c>
      <c r="E886" s="445" t="s">
        <v>1597</v>
      </c>
      <c r="F886" s="445" t="s">
        <v>508</v>
      </c>
      <c r="G886" s="445" t="s">
        <v>69</v>
      </c>
      <c r="H886" s="445" t="s">
        <v>62</v>
      </c>
      <c r="I886" s="445" t="s">
        <v>1993</v>
      </c>
      <c r="J886" s="445" t="s">
        <v>1994</v>
      </c>
      <c r="K886" s="445" t="s">
        <v>1995</v>
      </c>
      <c r="L886" s="445" t="s">
        <v>14</v>
      </c>
      <c r="M886" s="445" t="s">
        <v>1996</v>
      </c>
      <c r="N886" s="445" t="s">
        <v>14</v>
      </c>
    </row>
    <row r="887" spans="1:14" hidden="1" x14ac:dyDescent="0.3">
      <c r="A887" s="445" t="s">
        <v>491</v>
      </c>
      <c r="B887" s="445" t="s">
        <v>557</v>
      </c>
      <c r="C887" s="445" t="s">
        <v>323</v>
      </c>
      <c r="D887" s="445" t="s">
        <v>324</v>
      </c>
      <c r="E887" s="445" t="s">
        <v>1597</v>
      </c>
      <c r="F887" s="445" t="s">
        <v>508</v>
      </c>
      <c r="G887" s="445" t="s">
        <v>69</v>
      </c>
      <c r="H887" s="445" t="s">
        <v>62</v>
      </c>
      <c r="I887" s="445" t="s">
        <v>1073</v>
      </c>
      <c r="J887" s="445" t="s">
        <v>559</v>
      </c>
      <c r="K887" s="445" t="s">
        <v>1997</v>
      </c>
      <c r="L887" s="445" t="s">
        <v>14</v>
      </c>
      <c r="M887" s="445" t="s">
        <v>1075</v>
      </c>
      <c r="N887" s="445" t="s">
        <v>14</v>
      </c>
    </row>
    <row r="888" spans="1:14" hidden="1" x14ac:dyDescent="0.3">
      <c r="A888" s="445" t="s">
        <v>385</v>
      </c>
      <c r="B888" s="445" t="s">
        <v>689</v>
      </c>
      <c r="C888" s="445" t="s">
        <v>323</v>
      </c>
      <c r="D888" s="445" t="s">
        <v>324</v>
      </c>
      <c r="E888" s="445" t="s">
        <v>1597</v>
      </c>
      <c r="F888" s="445" t="s">
        <v>508</v>
      </c>
      <c r="G888" s="445" t="s">
        <v>69</v>
      </c>
      <c r="H888" s="445" t="s">
        <v>62</v>
      </c>
      <c r="I888" s="445" t="s">
        <v>701</v>
      </c>
      <c r="J888" s="445" t="s">
        <v>691</v>
      </c>
      <c r="K888" s="445" t="s">
        <v>1998</v>
      </c>
      <c r="L888" s="445" t="s">
        <v>14</v>
      </c>
      <c r="M888" s="445" t="s">
        <v>703</v>
      </c>
      <c r="N888" s="445" t="s">
        <v>14</v>
      </c>
    </row>
    <row r="889" spans="1:14" hidden="1" x14ac:dyDescent="0.3">
      <c r="A889" s="445" t="s">
        <v>385</v>
      </c>
      <c r="B889" s="445" t="s">
        <v>689</v>
      </c>
      <c r="C889" s="445" t="s">
        <v>323</v>
      </c>
      <c r="D889" s="445" t="s">
        <v>324</v>
      </c>
      <c r="E889" s="445" t="s">
        <v>1597</v>
      </c>
      <c r="F889" s="445" t="s">
        <v>508</v>
      </c>
      <c r="G889" s="445" t="s">
        <v>69</v>
      </c>
      <c r="H889" s="445" t="s">
        <v>62</v>
      </c>
      <c r="I889" s="445" t="s">
        <v>701</v>
      </c>
      <c r="J889" s="445" t="s">
        <v>691</v>
      </c>
      <c r="K889" s="445" t="s">
        <v>1999</v>
      </c>
      <c r="L889" s="445" t="s">
        <v>14</v>
      </c>
      <c r="M889" s="445" t="s">
        <v>703</v>
      </c>
      <c r="N889" s="445" t="s">
        <v>14</v>
      </c>
    </row>
    <row r="890" spans="1:14" hidden="1" x14ac:dyDescent="0.3">
      <c r="A890" s="445" t="s">
        <v>385</v>
      </c>
      <c r="B890" s="445" t="s">
        <v>689</v>
      </c>
      <c r="C890" s="445" t="s">
        <v>323</v>
      </c>
      <c r="D890" s="445" t="s">
        <v>324</v>
      </c>
      <c r="E890" s="445" t="s">
        <v>1597</v>
      </c>
      <c r="F890" s="445" t="s">
        <v>508</v>
      </c>
      <c r="G890" s="445" t="s">
        <v>69</v>
      </c>
      <c r="H890" s="445" t="s">
        <v>62</v>
      </c>
      <c r="I890" s="445" t="s">
        <v>701</v>
      </c>
      <c r="J890" s="445" t="s">
        <v>691</v>
      </c>
      <c r="K890" s="445" t="s">
        <v>2000</v>
      </c>
      <c r="L890" s="445" t="s">
        <v>14</v>
      </c>
      <c r="M890" s="445" t="s">
        <v>703</v>
      </c>
      <c r="N890" s="445" t="s">
        <v>14</v>
      </c>
    </row>
    <row r="891" spans="1:14" hidden="1" x14ac:dyDescent="0.3">
      <c r="A891" s="445" t="s">
        <v>357</v>
      </c>
      <c r="B891" s="445" t="s">
        <v>624</v>
      </c>
      <c r="C891" s="445" t="s">
        <v>323</v>
      </c>
      <c r="D891" s="445" t="s">
        <v>324</v>
      </c>
      <c r="E891" s="445" t="s">
        <v>1597</v>
      </c>
      <c r="F891" s="445" t="s">
        <v>508</v>
      </c>
      <c r="G891" s="445" t="s">
        <v>69</v>
      </c>
      <c r="H891" s="445" t="s">
        <v>62</v>
      </c>
      <c r="I891" s="445" t="s">
        <v>625</v>
      </c>
      <c r="J891" s="445" t="s">
        <v>626</v>
      </c>
      <c r="K891" s="445" t="s">
        <v>2001</v>
      </c>
      <c r="L891" s="445" t="s">
        <v>14</v>
      </c>
      <c r="M891" s="445" t="s">
        <v>1873</v>
      </c>
      <c r="N891" s="445" t="s">
        <v>14</v>
      </c>
    </row>
    <row r="892" spans="1:14" x14ac:dyDescent="0.3">
      <c r="A892" s="445" t="s">
        <v>352</v>
      </c>
      <c r="B892" s="445" t="s">
        <v>414</v>
      </c>
      <c r="C892" s="445" t="s">
        <v>323</v>
      </c>
      <c r="D892" s="445" t="s">
        <v>324</v>
      </c>
      <c r="E892" s="445" t="s">
        <v>1597</v>
      </c>
      <c r="F892" s="445" t="s">
        <v>508</v>
      </c>
      <c r="G892" s="445" t="s">
        <v>69</v>
      </c>
      <c r="H892" s="445" t="s">
        <v>62</v>
      </c>
      <c r="I892" s="445" t="s">
        <v>135</v>
      </c>
      <c r="J892" s="445" t="s">
        <v>415</v>
      </c>
      <c r="K892" s="445" t="s">
        <v>2002</v>
      </c>
      <c r="L892" s="445" t="s">
        <v>14</v>
      </c>
      <c r="M892" s="445" t="s">
        <v>466</v>
      </c>
      <c r="N892" s="445" t="s">
        <v>14</v>
      </c>
    </row>
    <row r="893" spans="1:14" x14ac:dyDescent="0.3">
      <c r="A893" s="445" t="s">
        <v>352</v>
      </c>
      <c r="B893" s="445" t="s">
        <v>414</v>
      </c>
      <c r="C893" s="445" t="s">
        <v>323</v>
      </c>
      <c r="D893" s="445" t="s">
        <v>324</v>
      </c>
      <c r="E893" s="445" t="s">
        <v>1597</v>
      </c>
      <c r="F893" s="445" t="s">
        <v>508</v>
      </c>
      <c r="G893" s="445" t="s">
        <v>69</v>
      </c>
      <c r="H893" s="445" t="s">
        <v>62</v>
      </c>
      <c r="I893" s="445" t="s">
        <v>135</v>
      </c>
      <c r="J893" s="445" t="s">
        <v>415</v>
      </c>
      <c r="K893" s="445" t="s">
        <v>2003</v>
      </c>
      <c r="L893" s="445" t="s">
        <v>14</v>
      </c>
      <c r="M893" s="445" t="s">
        <v>466</v>
      </c>
      <c r="N893" s="445" t="s">
        <v>14</v>
      </c>
    </row>
    <row r="894" spans="1:14" x14ac:dyDescent="0.3">
      <c r="A894" s="445" t="s">
        <v>352</v>
      </c>
      <c r="B894" s="445" t="s">
        <v>414</v>
      </c>
      <c r="C894" s="445" t="s">
        <v>323</v>
      </c>
      <c r="D894" s="445" t="s">
        <v>324</v>
      </c>
      <c r="E894" s="445" t="s">
        <v>1597</v>
      </c>
      <c r="F894" s="445" t="s">
        <v>508</v>
      </c>
      <c r="G894" s="445" t="s">
        <v>69</v>
      </c>
      <c r="H894" s="445" t="s">
        <v>62</v>
      </c>
      <c r="I894" s="445" t="s">
        <v>135</v>
      </c>
      <c r="J894" s="445" t="s">
        <v>415</v>
      </c>
      <c r="K894" s="445" t="s">
        <v>2004</v>
      </c>
      <c r="L894" s="445" t="s">
        <v>14</v>
      </c>
      <c r="M894" s="445" t="s">
        <v>466</v>
      </c>
      <c r="N894" s="445" t="s">
        <v>14</v>
      </c>
    </row>
    <row r="895" spans="1:14" hidden="1" x14ac:dyDescent="0.3">
      <c r="A895" s="445" t="s">
        <v>321</v>
      </c>
      <c r="B895" s="445" t="s">
        <v>322</v>
      </c>
      <c r="C895" s="445" t="s">
        <v>323</v>
      </c>
      <c r="D895" s="445" t="s">
        <v>324</v>
      </c>
      <c r="E895" s="445" t="s">
        <v>1597</v>
      </c>
      <c r="F895" s="445" t="s">
        <v>508</v>
      </c>
      <c r="G895" s="445" t="s">
        <v>69</v>
      </c>
      <c r="H895" s="445" t="s">
        <v>62</v>
      </c>
      <c r="I895" s="445" t="s">
        <v>2005</v>
      </c>
      <c r="J895" s="445" t="s">
        <v>327</v>
      </c>
      <c r="K895" s="445" t="s">
        <v>2006</v>
      </c>
      <c r="L895" s="445" t="s">
        <v>14</v>
      </c>
      <c r="M895" s="445" t="s">
        <v>2007</v>
      </c>
      <c r="N895" s="445" t="s">
        <v>2008</v>
      </c>
    </row>
    <row r="896" spans="1:14" hidden="1" x14ac:dyDescent="0.3">
      <c r="A896" s="445" t="s">
        <v>399</v>
      </c>
      <c r="B896" s="445" t="s">
        <v>477</v>
      </c>
      <c r="C896" s="445" t="s">
        <v>323</v>
      </c>
      <c r="D896" s="445" t="s">
        <v>324</v>
      </c>
      <c r="E896" s="445" t="s">
        <v>1597</v>
      </c>
      <c r="F896" s="445" t="s">
        <v>508</v>
      </c>
      <c r="G896" s="445" t="s">
        <v>69</v>
      </c>
      <c r="H896" s="445" t="s">
        <v>62</v>
      </c>
      <c r="I896" s="445" t="s">
        <v>2009</v>
      </c>
      <c r="J896" s="445" t="s">
        <v>479</v>
      </c>
      <c r="K896" s="445" t="s">
        <v>2010</v>
      </c>
      <c r="L896" s="445" t="s">
        <v>14</v>
      </c>
      <c r="M896" s="445" t="s">
        <v>2011</v>
      </c>
      <c r="N896" s="445" t="s">
        <v>14</v>
      </c>
    </row>
    <row r="897" spans="1:14" hidden="1" x14ac:dyDescent="0.3">
      <c r="A897" s="445" t="s">
        <v>453</v>
      </c>
      <c r="B897" s="445" t="s">
        <v>454</v>
      </c>
      <c r="C897" s="445" t="s">
        <v>323</v>
      </c>
      <c r="D897" s="445" t="s">
        <v>324</v>
      </c>
      <c r="E897" s="445" t="s">
        <v>1597</v>
      </c>
      <c r="F897" s="445" t="s">
        <v>508</v>
      </c>
      <c r="G897" s="445" t="s">
        <v>69</v>
      </c>
      <c r="H897" s="445" t="s">
        <v>62</v>
      </c>
      <c r="I897" s="445" t="s">
        <v>455</v>
      </c>
      <c r="J897" s="445" t="s">
        <v>456</v>
      </c>
      <c r="K897" s="445" t="s">
        <v>2012</v>
      </c>
      <c r="L897" s="445" t="s">
        <v>14</v>
      </c>
      <c r="M897" s="445" t="s">
        <v>458</v>
      </c>
      <c r="N897" s="445" t="s">
        <v>14</v>
      </c>
    </row>
    <row r="898" spans="1:14" hidden="1" x14ac:dyDescent="0.3">
      <c r="A898" s="445" t="s">
        <v>357</v>
      </c>
      <c r="B898" s="445" t="s">
        <v>358</v>
      </c>
      <c r="C898" s="445" t="s">
        <v>323</v>
      </c>
      <c r="D898" s="445" t="s">
        <v>324</v>
      </c>
      <c r="E898" s="445" t="s">
        <v>1597</v>
      </c>
      <c r="F898" s="445" t="s">
        <v>508</v>
      </c>
      <c r="G898" s="445" t="s">
        <v>69</v>
      </c>
      <c r="H898" s="445" t="s">
        <v>62</v>
      </c>
      <c r="I898" s="445" t="s">
        <v>369</v>
      </c>
      <c r="J898" s="445" t="s">
        <v>370</v>
      </c>
      <c r="K898" s="445" t="s">
        <v>2013</v>
      </c>
      <c r="L898" s="445" t="s">
        <v>14</v>
      </c>
      <c r="M898" s="445" t="s">
        <v>372</v>
      </c>
      <c r="N898" s="445" t="s">
        <v>14</v>
      </c>
    </row>
    <row r="899" spans="1:14" hidden="1" x14ac:dyDescent="0.3">
      <c r="A899" s="445" t="s">
        <v>399</v>
      </c>
      <c r="B899" s="445" t="s">
        <v>477</v>
      </c>
      <c r="C899" s="445" t="s">
        <v>323</v>
      </c>
      <c r="D899" s="445" t="s">
        <v>324</v>
      </c>
      <c r="E899" s="445" t="s">
        <v>1597</v>
      </c>
      <c r="F899" s="445" t="s">
        <v>508</v>
      </c>
      <c r="G899" s="445" t="s">
        <v>69</v>
      </c>
      <c r="H899" s="445" t="s">
        <v>62</v>
      </c>
      <c r="I899" s="445" t="s">
        <v>2014</v>
      </c>
      <c r="J899" s="445" t="s">
        <v>479</v>
      </c>
      <c r="K899" s="445" t="s">
        <v>2015</v>
      </c>
      <c r="L899" s="445" t="s">
        <v>14</v>
      </c>
      <c r="M899" s="445" t="s">
        <v>2016</v>
      </c>
      <c r="N899" s="445" t="s">
        <v>14</v>
      </c>
    </row>
    <row r="900" spans="1:14" hidden="1" x14ac:dyDescent="0.3">
      <c r="A900" s="445" t="s">
        <v>337</v>
      </c>
      <c r="B900" s="445" t="s">
        <v>620</v>
      </c>
      <c r="C900" s="445" t="s">
        <v>323</v>
      </c>
      <c r="D900" s="445" t="s">
        <v>324</v>
      </c>
      <c r="E900" s="445" t="s">
        <v>1597</v>
      </c>
      <c r="F900" s="445" t="s">
        <v>508</v>
      </c>
      <c r="G900" s="445" t="s">
        <v>69</v>
      </c>
      <c r="H900" s="445" t="s">
        <v>62</v>
      </c>
      <c r="I900" s="445" t="s">
        <v>970</v>
      </c>
      <c r="J900" s="445" t="s">
        <v>620</v>
      </c>
      <c r="K900" s="445" t="s">
        <v>2017</v>
      </c>
      <c r="L900" s="445" t="s">
        <v>14</v>
      </c>
      <c r="M900" s="445" t="s">
        <v>972</v>
      </c>
      <c r="N900" s="445" t="s">
        <v>14</v>
      </c>
    </row>
    <row r="901" spans="1:14" hidden="1" x14ac:dyDescent="0.3">
      <c r="A901" s="445" t="s">
        <v>453</v>
      </c>
      <c r="B901" s="445" t="s">
        <v>454</v>
      </c>
      <c r="C901" s="445" t="s">
        <v>323</v>
      </c>
      <c r="D901" s="445" t="s">
        <v>324</v>
      </c>
      <c r="E901" s="445" t="s">
        <v>1597</v>
      </c>
      <c r="F901" s="445" t="s">
        <v>508</v>
      </c>
      <c r="G901" s="445" t="s">
        <v>69</v>
      </c>
      <c r="H901" s="445" t="s">
        <v>62</v>
      </c>
      <c r="I901" s="445" t="s">
        <v>1840</v>
      </c>
      <c r="J901" s="445" t="s">
        <v>456</v>
      </c>
      <c r="K901" s="445" t="s">
        <v>2018</v>
      </c>
      <c r="L901" s="445" t="s">
        <v>14</v>
      </c>
      <c r="M901" s="445" t="s">
        <v>1842</v>
      </c>
      <c r="N901" s="445" t="s">
        <v>14</v>
      </c>
    </row>
    <row r="902" spans="1:14" hidden="1" x14ac:dyDescent="0.3">
      <c r="A902" s="445" t="s">
        <v>337</v>
      </c>
      <c r="B902" s="445" t="s">
        <v>1090</v>
      </c>
      <c r="C902" s="445" t="s">
        <v>323</v>
      </c>
      <c r="D902" s="445" t="s">
        <v>324</v>
      </c>
      <c r="E902" s="445" t="s">
        <v>1597</v>
      </c>
      <c r="F902" s="445" t="s">
        <v>508</v>
      </c>
      <c r="G902" s="445" t="s">
        <v>69</v>
      </c>
      <c r="H902" s="445" t="s">
        <v>62</v>
      </c>
      <c r="I902" s="445" t="s">
        <v>1234</v>
      </c>
      <c r="J902" s="445" t="s">
        <v>1090</v>
      </c>
      <c r="K902" s="445" t="s">
        <v>2019</v>
      </c>
      <c r="L902" s="445" t="s">
        <v>14</v>
      </c>
      <c r="M902" s="445" t="s">
        <v>1236</v>
      </c>
      <c r="N902" s="445" t="s">
        <v>14</v>
      </c>
    </row>
    <row r="903" spans="1:14" hidden="1" x14ac:dyDescent="0.3">
      <c r="A903" s="445" t="s">
        <v>453</v>
      </c>
      <c r="B903" s="445" t="s">
        <v>454</v>
      </c>
      <c r="C903" s="445" t="s">
        <v>323</v>
      </c>
      <c r="D903" s="445" t="s">
        <v>324</v>
      </c>
      <c r="E903" s="445" t="s">
        <v>1597</v>
      </c>
      <c r="F903" s="445" t="s">
        <v>508</v>
      </c>
      <c r="G903" s="445" t="s">
        <v>69</v>
      </c>
      <c r="H903" s="445" t="s">
        <v>62</v>
      </c>
      <c r="I903" s="445" t="s">
        <v>467</v>
      </c>
      <c r="J903" s="445" t="s">
        <v>456</v>
      </c>
      <c r="K903" s="445" t="s">
        <v>2020</v>
      </c>
      <c r="L903" s="445" t="s">
        <v>14</v>
      </c>
      <c r="M903" s="445" t="s">
        <v>469</v>
      </c>
      <c r="N903" s="445" t="s">
        <v>470</v>
      </c>
    </row>
    <row r="904" spans="1:14" hidden="1" x14ac:dyDescent="0.3">
      <c r="A904" s="445" t="s">
        <v>453</v>
      </c>
      <c r="B904" s="445" t="s">
        <v>454</v>
      </c>
      <c r="C904" s="445" t="s">
        <v>323</v>
      </c>
      <c r="D904" s="445" t="s">
        <v>324</v>
      </c>
      <c r="E904" s="445" t="s">
        <v>1597</v>
      </c>
      <c r="F904" s="445" t="s">
        <v>508</v>
      </c>
      <c r="G904" s="445" t="s">
        <v>69</v>
      </c>
      <c r="H904" s="445" t="s">
        <v>62</v>
      </c>
      <c r="I904" s="445" t="s">
        <v>467</v>
      </c>
      <c r="J904" s="445" t="s">
        <v>456</v>
      </c>
      <c r="K904" s="445" t="s">
        <v>1528</v>
      </c>
      <c r="L904" s="445" t="s">
        <v>14</v>
      </c>
      <c r="M904" s="445" t="s">
        <v>469</v>
      </c>
      <c r="N904" s="445" t="s">
        <v>470</v>
      </c>
    </row>
    <row r="905" spans="1:14" hidden="1" x14ac:dyDescent="0.3">
      <c r="A905" s="445" t="s">
        <v>453</v>
      </c>
      <c r="B905" s="445" t="s">
        <v>454</v>
      </c>
      <c r="C905" s="445" t="s">
        <v>323</v>
      </c>
      <c r="D905" s="445" t="s">
        <v>324</v>
      </c>
      <c r="E905" s="445" t="s">
        <v>1597</v>
      </c>
      <c r="F905" s="445" t="s">
        <v>508</v>
      </c>
      <c r="G905" s="445" t="s">
        <v>69</v>
      </c>
      <c r="H905" s="445" t="s">
        <v>62</v>
      </c>
      <c r="I905" s="445" t="s">
        <v>467</v>
      </c>
      <c r="J905" s="445" t="s">
        <v>456</v>
      </c>
      <c r="K905" s="445" t="s">
        <v>2021</v>
      </c>
      <c r="L905" s="445" t="s">
        <v>14</v>
      </c>
      <c r="M905" s="445" t="s">
        <v>469</v>
      </c>
      <c r="N905" s="445" t="s">
        <v>470</v>
      </c>
    </row>
    <row r="906" spans="1:14" hidden="1" x14ac:dyDescent="0.3">
      <c r="A906" s="445" t="s">
        <v>399</v>
      </c>
      <c r="B906" s="445" t="s">
        <v>400</v>
      </c>
      <c r="C906" s="445" t="s">
        <v>323</v>
      </c>
      <c r="D906" s="445" t="s">
        <v>324</v>
      </c>
      <c r="E906" s="445" t="s">
        <v>1597</v>
      </c>
      <c r="F906" s="445" t="s">
        <v>508</v>
      </c>
      <c r="G906" s="445" t="s">
        <v>69</v>
      </c>
      <c r="H906" s="445" t="s">
        <v>62</v>
      </c>
      <c r="I906" s="445" t="s">
        <v>694</v>
      </c>
      <c r="J906" s="445" t="s">
        <v>446</v>
      </c>
      <c r="K906" s="445" t="s">
        <v>2022</v>
      </c>
      <c r="L906" s="445" t="s">
        <v>14</v>
      </c>
      <c r="M906" s="445" t="s">
        <v>696</v>
      </c>
      <c r="N906" s="445" t="s">
        <v>697</v>
      </c>
    </row>
    <row r="907" spans="1:14" hidden="1" x14ac:dyDescent="0.3">
      <c r="A907" s="445" t="s">
        <v>453</v>
      </c>
      <c r="B907" s="445" t="s">
        <v>482</v>
      </c>
      <c r="C907" s="445" t="s">
        <v>323</v>
      </c>
      <c r="D907" s="445" t="s">
        <v>324</v>
      </c>
      <c r="E907" s="445" t="s">
        <v>1597</v>
      </c>
      <c r="F907" s="445" t="s">
        <v>508</v>
      </c>
      <c r="G907" s="445" t="s">
        <v>69</v>
      </c>
      <c r="H907" s="445" t="s">
        <v>62</v>
      </c>
      <c r="I907" s="445" t="s">
        <v>483</v>
      </c>
      <c r="J907" s="445" t="s">
        <v>484</v>
      </c>
      <c r="K907" s="445" t="s">
        <v>2023</v>
      </c>
      <c r="L907" s="445" t="s">
        <v>14</v>
      </c>
      <c r="M907" s="445" t="s">
        <v>486</v>
      </c>
      <c r="N907" s="445" t="s">
        <v>14</v>
      </c>
    </row>
    <row r="908" spans="1:14" x14ac:dyDescent="0.3">
      <c r="A908" s="445" t="s">
        <v>352</v>
      </c>
      <c r="B908" s="445" t="s">
        <v>414</v>
      </c>
      <c r="C908" s="445" t="s">
        <v>323</v>
      </c>
      <c r="D908" s="445" t="s">
        <v>324</v>
      </c>
      <c r="E908" s="445" t="s">
        <v>1597</v>
      </c>
      <c r="F908" s="445" t="s">
        <v>508</v>
      </c>
      <c r="G908" s="445" t="s">
        <v>69</v>
      </c>
      <c r="H908" s="445" t="s">
        <v>62</v>
      </c>
      <c r="I908" s="445" t="s">
        <v>129</v>
      </c>
      <c r="J908" s="445" t="s">
        <v>415</v>
      </c>
      <c r="K908" s="445" t="s">
        <v>2024</v>
      </c>
      <c r="L908" s="445" t="s">
        <v>14</v>
      </c>
      <c r="M908" s="445" t="s">
        <v>1033</v>
      </c>
      <c r="N908" s="445" t="s">
        <v>2025</v>
      </c>
    </row>
    <row r="909" spans="1:14" hidden="1" x14ac:dyDescent="0.3">
      <c r="A909" s="445" t="s">
        <v>433</v>
      </c>
      <c r="B909" s="445" t="s">
        <v>1944</v>
      </c>
      <c r="C909" s="445" t="s">
        <v>323</v>
      </c>
      <c r="D909" s="445" t="s">
        <v>324</v>
      </c>
      <c r="E909" s="445" t="s">
        <v>1597</v>
      </c>
      <c r="F909" s="445" t="s">
        <v>508</v>
      </c>
      <c r="G909" s="445" t="s">
        <v>69</v>
      </c>
      <c r="H909" s="445" t="s">
        <v>62</v>
      </c>
      <c r="I909" s="445" t="s">
        <v>2026</v>
      </c>
      <c r="J909" s="445" t="s">
        <v>1946</v>
      </c>
      <c r="K909" s="445" t="s">
        <v>2027</v>
      </c>
      <c r="L909" s="445" t="s">
        <v>14</v>
      </c>
      <c r="M909" s="445" t="s">
        <v>2028</v>
      </c>
      <c r="N909" s="445" t="s">
        <v>2029</v>
      </c>
    </row>
    <row r="910" spans="1:14" hidden="1" x14ac:dyDescent="0.3">
      <c r="A910" s="445" t="s">
        <v>357</v>
      </c>
      <c r="B910" s="445" t="s">
        <v>358</v>
      </c>
      <c r="C910" s="445" t="s">
        <v>323</v>
      </c>
      <c r="D910" s="445" t="s">
        <v>324</v>
      </c>
      <c r="E910" s="445" t="s">
        <v>1597</v>
      </c>
      <c r="F910" s="445" t="s">
        <v>508</v>
      </c>
      <c r="G910" s="445" t="s">
        <v>69</v>
      </c>
      <c r="H910" s="445" t="s">
        <v>62</v>
      </c>
      <c r="I910" s="445" t="s">
        <v>369</v>
      </c>
      <c r="J910" s="445" t="s">
        <v>370</v>
      </c>
      <c r="K910" s="445" t="s">
        <v>2030</v>
      </c>
      <c r="L910" s="445" t="s">
        <v>14</v>
      </c>
      <c r="M910" s="445" t="s">
        <v>745</v>
      </c>
      <c r="N910" s="445" t="s">
        <v>14</v>
      </c>
    </row>
    <row r="911" spans="1:14" hidden="1" x14ac:dyDescent="0.3">
      <c r="A911" s="445" t="s">
        <v>385</v>
      </c>
      <c r="B911" s="445" t="s">
        <v>386</v>
      </c>
      <c r="C911" s="445" t="s">
        <v>323</v>
      </c>
      <c r="D911" s="445" t="s">
        <v>324</v>
      </c>
      <c r="E911" s="445" t="s">
        <v>2031</v>
      </c>
      <c r="F911" s="445" t="s">
        <v>70</v>
      </c>
      <c r="G911" s="445" t="s">
        <v>69</v>
      </c>
      <c r="H911" s="445" t="s">
        <v>61</v>
      </c>
      <c r="I911" s="445" t="s">
        <v>916</v>
      </c>
      <c r="J911" s="445" t="s">
        <v>388</v>
      </c>
      <c r="K911" s="445" t="s">
        <v>2032</v>
      </c>
      <c r="L911" s="445" t="s">
        <v>14</v>
      </c>
      <c r="M911" s="445" t="s">
        <v>2033</v>
      </c>
      <c r="N911" s="445" t="s">
        <v>14</v>
      </c>
    </row>
    <row r="912" spans="1:14" hidden="1" x14ac:dyDescent="0.3">
      <c r="A912" s="445" t="s">
        <v>337</v>
      </c>
      <c r="B912" s="445" t="s">
        <v>1191</v>
      </c>
      <c r="C912" s="445" t="s">
        <v>323</v>
      </c>
      <c r="D912" s="445" t="s">
        <v>324</v>
      </c>
      <c r="E912" s="445" t="s">
        <v>2031</v>
      </c>
      <c r="F912" s="445" t="s">
        <v>70</v>
      </c>
      <c r="G912" s="445" t="s">
        <v>69</v>
      </c>
      <c r="H912" s="445" t="s">
        <v>61</v>
      </c>
      <c r="I912" s="445" t="s">
        <v>2034</v>
      </c>
      <c r="J912" s="445" t="s">
        <v>1191</v>
      </c>
      <c r="K912" s="445" t="s">
        <v>2035</v>
      </c>
      <c r="L912" s="445" t="s">
        <v>14</v>
      </c>
      <c r="M912" s="445" t="s">
        <v>2036</v>
      </c>
      <c r="N912" s="445" t="s">
        <v>14</v>
      </c>
    </row>
    <row r="913" spans="1:14" hidden="1" x14ac:dyDescent="0.3">
      <c r="A913" s="445" t="s">
        <v>357</v>
      </c>
      <c r="B913" s="445" t="s">
        <v>624</v>
      </c>
      <c r="C913" s="445" t="s">
        <v>323</v>
      </c>
      <c r="D913" s="445" t="s">
        <v>324</v>
      </c>
      <c r="E913" s="445" t="s">
        <v>2031</v>
      </c>
      <c r="F913" s="445" t="s">
        <v>70</v>
      </c>
      <c r="G913" s="445" t="s">
        <v>69</v>
      </c>
      <c r="H913" s="445" t="s">
        <v>61</v>
      </c>
      <c r="I913" s="445" t="s">
        <v>957</v>
      </c>
      <c r="J913" s="445" t="s">
        <v>626</v>
      </c>
      <c r="K913" s="445" t="s">
        <v>2037</v>
      </c>
      <c r="L913" s="445" t="s">
        <v>14</v>
      </c>
      <c r="M913" s="445" t="s">
        <v>959</v>
      </c>
      <c r="N913" s="445" t="s">
        <v>14</v>
      </c>
    </row>
    <row r="914" spans="1:14" hidden="1" x14ac:dyDescent="0.3">
      <c r="A914" s="445" t="s">
        <v>805</v>
      </c>
      <c r="B914" s="445" t="s">
        <v>907</v>
      </c>
      <c r="C914" s="445" t="s">
        <v>323</v>
      </c>
      <c r="D914" s="445" t="s">
        <v>324</v>
      </c>
      <c r="E914" s="445" t="s">
        <v>2031</v>
      </c>
      <c r="F914" s="445" t="s">
        <v>70</v>
      </c>
      <c r="G914" s="445" t="s">
        <v>69</v>
      </c>
      <c r="H914" s="445" t="s">
        <v>61</v>
      </c>
      <c r="I914" s="445" t="s">
        <v>2038</v>
      </c>
      <c r="J914" s="445" t="s">
        <v>909</v>
      </c>
      <c r="K914" s="445" t="s">
        <v>2039</v>
      </c>
      <c r="L914" s="445" t="s">
        <v>14</v>
      </c>
      <c r="M914" s="445" t="s">
        <v>2040</v>
      </c>
      <c r="N914" s="445" t="s">
        <v>14</v>
      </c>
    </row>
    <row r="915" spans="1:14" hidden="1" x14ac:dyDescent="0.3">
      <c r="A915" s="445" t="s">
        <v>357</v>
      </c>
      <c r="B915" s="445" t="s">
        <v>838</v>
      </c>
      <c r="C915" s="445" t="s">
        <v>323</v>
      </c>
      <c r="D915" s="445" t="s">
        <v>324</v>
      </c>
      <c r="E915" s="445" t="s">
        <v>2031</v>
      </c>
      <c r="F915" s="445" t="s">
        <v>70</v>
      </c>
      <c r="G915" s="445" t="s">
        <v>69</v>
      </c>
      <c r="H915" s="445" t="s">
        <v>61</v>
      </c>
      <c r="I915" s="445" t="s">
        <v>2041</v>
      </c>
      <c r="J915" s="445" t="s">
        <v>840</v>
      </c>
      <c r="K915" s="445" t="s">
        <v>2042</v>
      </c>
      <c r="L915" s="445" t="s">
        <v>14</v>
      </c>
      <c r="M915" s="445" t="s">
        <v>843</v>
      </c>
      <c r="N915" s="445" t="s">
        <v>14</v>
      </c>
    </row>
    <row r="916" spans="1:14" hidden="1" x14ac:dyDescent="0.3">
      <c r="A916" s="445" t="s">
        <v>795</v>
      </c>
      <c r="B916" s="445" t="s">
        <v>796</v>
      </c>
      <c r="C916" s="445" t="s">
        <v>323</v>
      </c>
      <c r="D916" s="445" t="s">
        <v>324</v>
      </c>
      <c r="E916" s="445" t="s">
        <v>2031</v>
      </c>
      <c r="F916" s="445" t="s">
        <v>70</v>
      </c>
      <c r="G916" s="445" t="s">
        <v>69</v>
      </c>
      <c r="H916" s="445" t="s">
        <v>61</v>
      </c>
      <c r="I916" s="445" t="s">
        <v>2043</v>
      </c>
      <c r="J916" s="445" t="s">
        <v>798</v>
      </c>
      <c r="K916" s="445" t="s">
        <v>2044</v>
      </c>
      <c r="L916" s="445" t="s">
        <v>14</v>
      </c>
      <c r="M916" s="445" t="s">
        <v>2045</v>
      </c>
      <c r="N916" s="445" t="s">
        <v>14</v>
      </c>
    </row>
    <row r="917" spans="1:14" hidden="1" x14ac:dyDescent="0.3">
      <c r="A917" s="445" t="s">
        <v>795</v>
      </c>
      <c r="B917" s="445" t="s">
        <v>796</v>
      </c>
      <c r="C917" s="445" t="s">
        <v>323</v>
      </c>
      <c r="D917" s="445" t="s">
        <v>324</v>
      </c>
      <c r="E917" s="445" t="s">
        <v>2031</v>
      </c>
      <c r="F917" s="445" t="s">
        <v>70</v>
      </c>
      <c r="G917" s="445" t="s">
        <v>69</v>
      </c>
      <c r="H917" s="445" t="s">
        <v>61</v>
      </c>
      <c r="I917" s="445" t="s">
        <v>2043</v>
      </c>
      <c r="J917" s="445" t="s">
        <v>798</v>
      </c>
      <c r="K917" s="445" t="s">
        <v>2046</v>
      </c>
      <c r="L917" s="445" t="s">
        <v>14</v>
      </c>
      <c r="M917" s="445" t="s">
        <v>2045</v>
      </c>
      <c r="N917" s="445" t="s">
        <v>14</v>
      </c>
    </row>
    <row r="918" spans="1:14" hidden="1" x14ac:dyDescent="0.3">
      <c r="A918" s="445" t="s">
        <v>471</v>
      </c>
      <c r="B918" s="445" t="s">
        <v>472</v>
      </c>
      <c r="C918" s="445" t="s">
        <v>323</v>
      </c>
      <c r="D918" s="445" t="s">
        <v>324</v>
      </c>
      <c r="E918" s="445" t="s">
        <v>2031</v>
      </c>
      <c r="F918" s="445" t="s">
        <v>70</v>
      </c>
      <c r="G918" s="445" t="s">
        <v>69</v>
      </c>
      <c r="H918" s="445" t="s">
        <v>61</v>
      </c>
      <c r="I918" s="445" t="s">
        <v>2047</v>
      </c>
      <c r="J918" s="445" t="s">
        <v>474</v>
      </c>
      <c r="K918" s="445" t="s">
        <v>2048</v>
      </c>
      <c r="L918" s="445" t="s">
        <v>14</v>
      </c>
      <c r="M918" s="445" t="s">
        <v>2049</v>
      </c>
      <c r="N918" s="445" t="s">
        <v>14</v>
      </c>
    </row>
    <row r="919" spans="1:14" hidden="1" x14ac:dyDescent="0.3">
      <c r="A919" s="445" t="s">
        <v>321</v>
      </c>
      <c r="B919" s="445" t="s">
        <v>1155</v>
      </c>
      <c r="C919" s="445" t="s">
        <v>323</v>
      </c>
      <c r="D919" s="445" t="s">
        <v>324</v>
      </c>
      <c r="E919" s="445" t="s">
        <v>2031</v>
      </c>
      <c r="F919" s="445" t="s">
        <v>70</v>
      </c>
      <c r="G919" s="445" t="s">
        <v>69</v>
      </c>
      <c r="H919" s="445" t="s">
        <v>61</v>
      </c>
      <c r="I919" s="445" t="s">
        <v>1156</v>
      </c>
      <c r="J919" s="445" t="s">
        <v>1157</v>
      </c>
      <c r="K919" s="445" t="s">
        <v>2050</v>
      </c>
      <c r="L919" s="445" t="s">
        <v>14</v>
      </c>
      <c r="M919" s="445" t="s">
        <v>2051</v>
      </c>
      <c r="N919" s="445" t="s">
        <v>2052</v>
      </c>
    </row>
    <row r="920" spans="1:14" hidden="1" x14ac:dyDescent="0.3">
      <c r="A920" s="445" t="s">
        <v>330</v>
      </c>
      <c r="B920" s="445" t="s">
        <v>647</v>
      </c>
      <c r="C920" s="445" t="s">
        <v>323</v>
      </c>
      <c r="D920" s="445" t="s">
        <v>324</v>
      </c>
      <c r="E920" s="445" t="s">
        <v>2031</v>
      </c>
      <c r="F920" s="445" t="s">
        <v>70</v>
      </c>
      <c r="G920" s="445" t="s">
        <v>69</v>
      </c>
      <c r="H920" s="445" t="s">
        <v>61</v>
      </c>
      <c r="I920" s="445" t="s">
        <v>2053</v>
      </c>
      <c r="J920" s="445" t="s">
        <v>2054</v>
      </c>
      <c r="K920" s="445" t="s">
        <v>2055</v>
      </c>
      <c r="L920" s="445" t="s">
        <v>14</v>
      </c>
      <c r="M920" s="445" t="s">
        <v>2056</v>
      </c>
      <c r="N920" s="445" t="s">
        <v>14</v>
      </c>
    </row>
    <row r="921" spans="1:14" hidden="1" x14ac:dyDescent="0.3">
      <c r="A921" s="445" t="s">
        <v>426</v>
      </c>
      <c r="B921" s="445" t="s">
        <v>497</v>
      </c>
      <c r="C921" s="445" t="s">
        <v>323</v>
      </c>
      <c r="D921" s="445" t="s">
        <v>324</v>
      </c>
      <c r="E921" s="445" t="s">
        <v>2031</v>
      </c>
      <c r="F921" s="445" t="s">
        <v>70</v>
      </c>
      <c r="G921" s="445" t="s">
        <v>69</v>
      </c>
      <c r="H921" s="445" t="s">
        <v>61</v>
      </c>
      <c r="I921" s="445" t="s">
        <v>545</v>
      </c>
      <c r="J921" s="445" t="s">
        <v>499</v>
      </c>
      <c r="K921" s="445" t="s">
        <v>2057</v>
      </c>
      <c r="L921" s="445" t="s">
        <v>14</v>
      </c>
      <c r="M921" s="445" t="s">
        <v>1605</v>
      </c>
      <c r="N921" s="445" t="s">
        <v>14</v>
      </c>
    </row>
    <row r="922" spans="1:14" hidden="1" x14ac:dyDescent="0.3">
      <c r="A922" s="445" t="s">
        <v>357</v>
      </c>
      <c r="B922" s="445" t="s">
        <v>624</v>
      </c>
      <c r="C922" s="445" t="s">
        <v>323</v>
      </c>
      <c r="D922" s="445" t="s">
        <v>324</v>
      </c>
      <c r="E922" s="445" t="s">
        <v>2031</v>
      </c>
      <c r="F922" s="445" t="s">
        <v>70</v>
      </c>
      <c r="G922" s="445" t="s">
        <v>69</v>
      </c>
      <c r="H922" s="445" t="s">
        <v>61</v>
      </c>
      <c r="I922" s="445" t="s">
        <v>2058</v>
      </c>
      <c r="J922" s="445" t="s">
        <v>626</v>
      </c>
      <c r="K922" s="445" t="s">
        <v>2059</v>
      </c>
      <c r="L922" s="445" t="s">
        <v>14</v>
      </c>
      <c r="M922" s="445" t="s">
        <v>2060</v>
      </c>
      <c r="N922" s="445" t="s">
        <v>14</v>
      </c>
    </row>
    <row r="923" spans="1:14" hidden="1" x14ac:dyDescent="0.3">
      <c r="A923" s="445" t="s">
        <v>453</v>
      </c>
      <c r="B923" s="445" t="s">
        <v>482</v>
      </c>
      <c r="C923" s="445" t="s">
        <v>323</v>
      </c>
      <c r="D923" s="445" t="s">
        <v>324</v>
      </c>
      <c r="E923" s="445" t="s">
        <v>2031</v>
      </c>
      <c r="F923" s="445" t="s">
        <v>70</v>
      </c>
      <c r="G923" s="445" t="s">
        <v>69</v>
      </c>
      <c r="H923" s="445" t="s">
        <v>61</v>
      </c>
      <c r="I923" s="445" t="s">
        <v>2061</v>
      </c>
      <c r="J923" s="445" t="s">
        <v>484</v>
      </c>
      <c r="K923" s="445" t="s">
        <v>2062</v>
      </c>
      <c r="L923" s="445" t="s">
        <v>14</v>
      </c>
      <c r="M923" s="445" t="s">
        <v>2063</v>
      </c>
      <c r="N923" s="445" t="s">
        <v>14</v>
      </c>
    </row>
    <row r="924" spans="1:14" hidden="1" x14ac:dyDescent="0.3">
      <c r="A924" s="445" t="s">
        <v>330</v>
      </c>
      <c r="B924" s="445" t="s">
        <v>391</v>
      </c>
      <c r="C924" s="445" t="s">
        <v>323</v>
      </c>
      <c r="D924" s="445" t="s">
        <v>324</v>
      </c>
      <c r="E924" s="445" t="s">
        <v>2031</v>
      </c>
      <c r="F924" s="445" t="s">
        <v>70</v>
      </c>
      <c r="G924" s="445" t="s">
        <v>69</v>
      </c>
      <c r="H924" s="445" t="s">
        <v>61</v>
      </c>
      <c r="I924" s="445" t="s">
        <v>1967</v>
      </c>
      <c r="J924" s="445" t="s">
        <v>393</v>
      </c>
      <c r="K924" s="445" t="s">
        <v>2064</v>
      </c>
      <c r="L924" s="445" t="s">
        <v>14</v>
      </c>
      <c r="M924" s="445" t="s">
        <v>1513</v>
      </c>
      <c r="N924" s="445" t="s">
        <v>2065</v>
      </c>
    </row>
    <row r="925" spans="1:14" hidden="1" x14ac:dyDescent="0.3">
      <c r="A925" s="445" t="s">
        <v>330</v>
      </c>
      <c r="B925" s="445" t="s">
        <v>391</v>
      </c>
      <c r="C925" s="445" t="s">
        <v>323</v>
      </c>
      <c r="D925" s="445" t="s">
        <v>324</v>
      </c>
      <c r="E925" s="445" t="s">
        <v>2031</v>
      </c>
      <c r="F925" s="445" t="s">
        <v>70</v>
      </c>
      <c r="G925" s="445" t="s">
        <v>69</v>
      </c>
      <c r="H925" s="445" t="s">
        <v>61</v>
      </c>
      <c r="I925" s="445" t="s">
        <v>1967</v>
      </c>
      <c r="J925" s="445" t="s">
        <v>393</v>
      </c>
      <c r="K925" s="445" t="s">
        <v>2066</v>
      </c>
      <c r="L925" s="445" t="s">
        <v>14</v>
      </c>
      <c r="M925" s="445" t="s">
        <v>1513</v>
      </c>
      <c r="N925" s="445" t="s">
        <v>14</v>
      </c>
    </row>
    <row r="926" spans="1:14" hidden="1" x14ac:dyDescent="0.3">
      <c r="A926" s="445" t="s">
        <v>330</v>
      </c>
      <c r="B926" s="445" t="s">
        <v>391</v>
      </c>
      <c r="C926" s="445" t="s">
        <v>323</v>
      </c>
      <c r="D926" s="445" t="s">
        <v>324</v>
      </c>
      <c r="E926" s="445" t="s">
        <v>2031</v>
      </c>
      <c r="F926" s="445" t="s">
        <v>70</v>
      </c>
      <c r="G926" s="445" t="s">
        <v>69</v>
      </c>
      <c r="H926" s="445" t="s">
        <v>61</v>
      </c>
      <c r="I926" s="445" t="s">
        <v>1967</v>
      </c>
      <c r="J926" s="445" t="s">
        <v>393</v>
      </c>
      <c r="K926" s="445" t="s">
        <v>2067</v>
      </c>
      <c r="L926" s="445" t="s">
        <v>14</v>
      </c>
      <c r="M926" s="445" t="s">
        <v>1513</v>
      </c>
      <c r="N926" s="445" t="s">
        <v>14</v>
      </c>
    </row>
    <row r="927" spans="1:14" hidden="1" x14ac:dyDescent="0.3">
      <c r="A927" s="445" t="s">
        <v>330</v>
      </c>
      <c r="B927" s="445" t="s">
        <v>761</v>
      </c>
      <c r="C927" s="445" t="s">
        <v>323</v>
      </c>
      <c r="D927" s="445" t="s">
        <v>324</v>
      </c>
      <c r="E927" s="445" t="s">
        <v>2031</v>
      </c>
      <c r="F927" s="445" t="s">
        <v>70</v>
      </c>
      <c r="G927" s="445" t="s">
        <v>69</v>
      </c>
      <c r="H927" s="445" t="s">
        <v>61</v>
      </c>
      <c r="I927" s="445" t="s">
        <v>1268</v>
      </c>
      <c r="J927" s="445" t="s">
        <v>1249</v>
      </c>
      <c r="K927" s="445" t="s">
        <v>2068</v>
      </c>
      <c r="L927" s="445" t="s">
        <v>14</v>
      </c>
      <c r="M927" s="445" t="s">
        <v>1270</v>
      </c>
      <c r="N927" s="445" t="s">
        <v>14</v>
      </c>
    </row>
    <row r="928" spans="1:14" hidden="1" x14ac:dyDescent="0.3">
      <c r="A928" s="445" t="s">
        <v>330</v>
      </c>
      <c r="B928" s="445" t="s">
        <v>391</v>
      </c>
      <c r="C928" s="445" t="s">
        <v>323</v>
      </c>
      <c r="D928" s="445" t="s">
        <v>324</v>
      </c>
      <c r="E928" s="445" t="s">
        <v>2031</v>
      </c>
      <c r="F928" s="445" t="s">
        <v>70</v>
      </c>
      <c r="G928" s="445" t="s">
        <v>69</v>
      </c>
      <c r="H928" s="445" t="s">
        <v>61</v>
      </c>
      <c r="I928" s="445" t="s">
        <v>1971</v>
      </c>
      <c r="J928" s="445" t="s">
        <v>393</v>
      </c>
      <c r="K928" s="445" t="s">
        <v>2069</v>
      </c>
      <c r="L928" s="445" t="s">
        <v>14</v>
      </c>
      <c r="M928" s="445" t="s">
        <v>1973</v>
      </c>
      <c r="N928" s="445" t="s">
        <v>14</v>
      </c>
    </row>
    <row r="929" spans="1:14" hidden="1" x14ac:dyDescent="0.3">
      <c r="A929" s="445" t="s">
        <v>330</v>
      </c>
      <c r="B929" s="445" t="s">
        <v>391</v>
      </c>
      <c r="C929" s="445" t="s">
        <v>323</v>
      </c>
      <c r="D929" s="445" t="s">
        <v>324</v>
      </c>
      <c r="E929" s="445" t="s">
        <v>2031</v>
      </c>
      <c r="F929" s="445" t="s">
        <v>70</v>
      </c>
      <c r="G929" s="445" t="s">
        <v>69</v>
      </c>
      <c r="H929" s="445" t="s">
        <v>61</v>
      </c>
      <c r="I929" s="445" t="s">
        <v>1971</v>
      </c>
      <c r="J929" s="445" t="s">
        <v>393</v>
      </c>
      <c r="K929" s="445" t="s">
        <v>2070</v>
      </c>
      <c r="L929" s="445" t="s">
        <v>14</v>
      </c>
      <c r="M929" s="445" t="s">
        <v>1973</v>
      </c>
      <c r="N929" s="445" t="s">
        <v>14</v>
      </c>
    </row>
    <row r="930" spans="1:14" hidden="1" x14ac:dyDescent="0.3">
      <c r="A930" s="445" t="s">
        <v>357</v>
      </c>
      <c r="B930" s="445" t="s">
        <v>358</v>
      </c>
      <c r="C930" s="445" t="s">
        <v>323</v>
      </c>
      <c r="D930" s="445" t="s">
        <v>324</v>
      </c>
      <c r="E930" s="445" t="s">
        <v>2031</v>
      </c>
      <c r="F930" s="445" t="s">
        <v>70</v>
      </c>
      <c r="G930" s="445" t="s">
        <v>69</v>
      </c>
      <c r="H930" s="445" t="s">
        <v>61</v>
      </c>
      <c r="I930" s="445" t="s">
        <v>2071</v>
      </c>
      <c r="J930" s="445" t="s">
        <v>370</v>
      </c>
      <c r="K930" s="445" t="s">
        <v>2072</v>
      </c>
      <c r="L930" s="445" t="s">
        <v>14</v>
      </c>
      <c r="M930" s="445" t="s">
        <v>2073</v>
      </c>
      <c r="N930" s="445" t="s">
        <v>14</v>
      </c>
    </row>
    <row r="931" spans="1:14" hidden="1" x14ac:dyDescent="0.3">
      <c r="A931" s="445" t="s">
        <v>805</v>
      </c>
      <c r="B931" s="445" t="s">
        <v>806</v>
      </c>
      <c r="C931" s="445" t="s">
        <v>323</v>
      </c>
      <c r="D931" s="445" t="s">
        <v>324</v>
      </c>
      <c r="E931" s="445" t="s">
        <v>2031</v>
      </c>
      <c r="F931" s="445" t="s">
        <v>70</v>
      </c>
      <c r="G931" s="445" t="s">
        <v>69</v>
      </c>
      <c r="H931" s="445" t="s">
        <v>61</v>
      </c>
      <c r="I931" s="445" t="s">
        <v>1636</v>
      </c>
      <c r="J931" s="445" t="s">
        <v>808</v>
      </c>
      <c r="K931" s="445" t="s">
        <v>2074</v>
      </c>
      <c r="L931" s="445" t="s">
        <v>14</v>
      </c>
      <c r="M931" s="445" t="s">
        <v>1638</v>
      </c>
      <c r="N931" s="445" t="s">
        <v>14</v>
      </c>
    </row>
    <row r="932" spans="1:14" hidden="1" x14ac:dyDescent="0.3">
      <c r="A932" s="445" t="s">
        <v>948</v>
      </c>
      <c r="B932" s="445" t="s">
        <v>2075</v>
      </c>
      <c r="C932" s="445" t="s">
        <v>323</v>
      </c>
      <c r="D932" s="445" t="s">
        <v>324</v>
      </c>
      <c r="E932" s="445" t="s">
        <v>2031</v>
      </c>
      <c r="F932" s="445" t="s">
        <v>70</v>
      </c>
      <c r="G932" s="445" t="s">
        <v>69</v>
      </c>
      <c r="H932" s="445" t="s">
        <v>61</v>
      </c>
      <c r="I932" s="445" t="s">
        <v>2076</v>
      </c>
      <c r="J932" s="445" t="s">
        <v>2077</v>
      </c>
      <c r="K932" s="445" t="s">
        <v>2078</v>
      </c>
      <c r="L932" s="445" t="s">
        <v>14</v>
      </c>
      <c r="M932" s="445" t="s">
        <v>2079</v>
      </c>
      <c r="N932" s="445" t="s">
        <v>2080</v>
      </c>
    </row>
    <row r="933" spans="1:14" hidden="1" x14ac:dyDescent="0.3">
      <c r="A933" s="445" t="s">
        <v>346</v>
      </c>
      <c r="B933" s="445" t="s">
        <v>515</v>
      </c>
      <c r="C933" s="445" t="s">
        <v>323</v>
      </c>
      <c r="D933" s="445" t="s">
        <v>324</v>
      </c>
      <c r="E933" s="445" t="s">
        <v>2031</v>
      </c>
      <c r="F933" s="445" t="s">
        <v>70</v>
      </c>
      <c r="G933" s="445" t="s">
        <v>69</v>
      </c>
      <c r="H933" s="445" t="s">
        <v>61</v>
      </c>
      <c r="I933" s="445" t="s">
        <v>1643</v>
      </c>
      <c r="J933" s="445" t="s">
        <v>517</v>
      </c>
      <c r="K933" s="445" t="s">
        <v>2081</v>
      </c>
      <c r="L933" s="445" t="s">
        <v>14</v>
      </c>
      <c r="M933" s="445" t="s">
        <v>1645</v>
      </c>
      <c r="N933" s="445" t="s">
        <v>14</v>
      </c>
    </row>
    <row r="934" spans="1:14" hidden="1" x14ac:dyDescent="0.3">
      <c r="A934" s="445" t="s">
        <v>321</v>
      </c>
      <c r="B934" s="445" t="s">
        <v>322</v>
      </c>
      <c r="C934" s="445" t="s">
        <v>323</v>
      </c>
      <c r="D934" s="445" t="s">
        <v>324</v>
      </c>
      <c r="E934" s="445" t="s">
        <v>2031</v>
      </c>
      <c r="F934" s="445" t="s">
        <v>70</v>
      </c>
      <c r="G934" s="445" t="s">
        <v>69</v>
      </c>
      <c r="H934" s="445" t="s">
        <v>61</v>
      </c>
      <c r="I934" s="445" t="s">
        <v>2082</v>
      </c>
      <c r="J934" s="445" t="s">
        <v>327</v>
      </c>
      <c r="K934" s="445" t="s">
        <v>1601</v>
      </c>
      <c r="L934" s="445" t="s">
        <v>14</v>
      </c>
      <c r="M934" s="445" t="s">
        <v>2083</v>
      </c>
      <c r="N934" s="445" t="s">
        <v>14</v>
      </c>
    </row>
    <row r="935" spans="1:14" hidden="1" x14ac:dyDescent="0.3">
      <c r="A935" s="445" t="s">
        <v>373</v>
      </c>
      <c r="B935" s="445" t="s">
        <v>673</v>
      </c>
      <c r="C935" s="445" t="s">
        <v>323</v>
      </c>
      <c r="D935" s="445" t="s">
        <v>324</v>
      </c>
      <c r="E935" s="445" t="s">
        <v>2031</v>
      </c>
      <c r="F935" s="445" t="s">
        <v>70</v>
      </c>
      <c r="G935" s="445" t="s">
        <v>69</v>
      </c>
      <c r="H935" s="445" t="s">
        <v>61</v>
      </c>
      <c r="I935" s="445" t="s">
        <v>2084</v>
      </c>
      <c r="J935" s="445" t="s">
        <v>675</v>
      </c>
      <c r="K935" s="445" t="s">
        <v>2085</v>
      </c>
      <c r="L935" s="445" t="s">
        <v>14</v>
      </c>
      <c r="M935" s="445" t="s">
        <v>2086</v>
      </c>
      <c r="N935" s="445" t="s">
        <v>14</v>
      </c>
    </row>
    <row r="936" spans="1:14" hidden="1" x14ac:dyDescent="0.3">
      <c r="A936" s="445" t="s">
        <v>426</v>
      </c>
      <c r="B936" s="445" t="s">
        <v>427</v>
      </c>
      <c r="C936" s="445" t="s">
        <v>323</v>
      </c>
      <c r="D936" s="445" t="s">
        <v>324</v>
      </c>
      <c r="E936" s="445" t="s">
        <v>2031</v>
      </c>
      <c r="F936" s="445" t="s">
        <v>70</v>
      </c>
      <c r="G936" s="445" t="s">
        <v>69</v>
      </c>
      <c r="H936" s="445" t="s">
        <v>61</v>
      </c>
      <c r="I936" s="445" t="s">
        <v>635</v>
      </c>
      <c r="J936" s="445" t="s">
        <v>636</v>
      </c>
      <c r="K936" s="445" t="s">
        <v>1613</v>
      </c>
      <c r="L936" s="445" t="s">
        <v>14</v>
      </c>
      <c r="M936" s="445" t="s">
        <v>638</v>
      </c>
      <c r="N936" s="445" t="s">
        <v>14</v>
      </c>
    </row>
    <row r="937" spans="1:14" hidden="1" x14ac:dyDescent="0.3">
      <c r="A937" s="445" t="s">
        <v>948</v>
      </c>
      <c r="B937" s="445" t="s">
        <v>949</v>
      </c>
      <c r="C937" s="445" t="s">
        <v>323</v>
      </c>
      <c r="D937" s="445" t="s">
        <v>324</v>
      </c>
      <c r="E937" s="445" t="s">
        <v>2031</v>
      </c>
      <c r="F937" s="445" t="s">
        <v>70</v>
      </c>
      <c r="G937" s="445" t="s">
        <v>69</v>
      </c>
      <c r="H937" s="445" t="s">
        <v>61</v>
      </c>
      <c r="I937" s="445" t="s">
        <v>2087</v>
      </c>
      <c r="J937" s="445" t="s">
        <v>951</v>
      </c>
      <c r="K937" s="445" t="s">
        <v>2088</v>
      </c>
      <c r="L937" s="445" t="s">
        <v>14</v>
      </c>
      <c r="M937" s="445" t="s">
        <v>2089</v>
      </c>
      <c r="N937" s="445" t="s">
        <v>14</v>
      </c>
    </row>
    <row r="938" spans="1:14" x14ac:dyDescent="0.3">
      <c r="A938" s="445" t="s">
        <v>352</v>
      </c>
      <c r="B938" s="445" t="s">
        <v>414</v>
      </c>
      <c r="C938" s="445" t="s">
        <v>323</v>
      </c>
      <c r="D938" s="445" t="s">
        <v>324</v>
      </c>
      <c r="E938" s="445" t="s">
        <v>2031</v>
      </c>
      <c r="F938" s="445" t="s">
        <v>70</v>
      </c>
      <c r="G938" s="445" t="s">
        <v>69</v>
      </c>
      <c r="H938" s="445" t="s">
        <v>61</v>
      </c>
      <c r="I938" s="445" t="s">
        <v>2090</v>
      </c>
      <c r="J938" s="445" t="s">
        <v>415</v>
      </c>
      <c r="K938" s="445" t="s">
        <v>2091</v>
      </c>
      <c r="L938" s="445" t="s">
        <v>14</v>
      </c>
      <c r="M938" s="445" t="s">
        <v>2092</v>
      </c>
      <c r="N938" s="445" t="s">
        <v>14</v>
      </c>
    </row>
    <row r="939" spans="1:14" x14ac:dyDescent="0.3">
      <c r="A939" s="445" t="s">
        <v>352</v>
      </c>
      <c r="B939" s="445" t="s">
        <v>414</v>
      </c>
      <c r="C939" s="445" t="s">
        <v>323</v>
      </c>
      <c r="D939" s="445" t="s">
        <v>324</v>
      </c>
      <c r="E939" s="445" t="s">
        <v>2031</v>
      </c>
      <c r="F939" s="445" t="s">
        <v>70</v>
      </c>
      <c r="G939" s="445" t="s">
        <v>69</v>
      </c>
      <c r="H939" s="445" t="s">
        <v>61</v>
      </c>
      <c r="I939" s="445" t="s">
        <v>135</v>
      </c>
      <c r="J939" s="445" t="s">
        <v>415</v>
      </c>
      <c r="K939" s="445" t="s">
        <v>2093</v>
      </c>
      <c r="L939" s="445" t="s">
        <v>14</v>
      </c>
      <c r="M939" s="445" t="s">
        <v>466</v>
      </c>
      <c r="N939" s="445" t="s">
        <v>14</v>
      </c>
    </row>
    <row r="940" spans="1:14" x14ac:dyDescent="0.3">
      <c r="A940" s="445" t="s">
        <v>352</v>
      </c>
      <c r="B940" s="445" t="s">
        <v>414</v>
      </c>
      <c r="C940" s="445" t="s">
        <v>323</v>
      </c>
      <c r="D940" s="445" t="s">
        <v>324</v>
      </c>
      <c r="E940" s="445" t="s">
        <v>2031</v>
      </c>
      <c r="F940" s="445" t="s">
        <v>70</v>
      </c>
      <c r="G940" s="445" t="s">
        <v>69</v>
      </c>
      <c r="H940" s="445" t="s">
        <v>61</v>
      </c>
      <c r="I940" s="445" t="s">
        <v>135</v>
      </c>
      <c r="J940" s="445" t="s">
        <v>415</v>
      </c>
      <c r="K940" s="445" t="s">
        <v>2094</v>
      </c>
      <c r="L940" s="445" t="s">
        <v>14</v>
      </c>
      <c r="M940" s="445" t="s">
        <v>466</v>
      </c>
      <c r="N940" s="445" t="s">
        <v>14</v>
      </c>
    </row>
    <row r="941" spans="1:14" x14ac:dyDescent="0.3">
      <c r="A941" s="445" t="s">
        <v>352</v>
      </c>
      <c r="B941" s="445" t="s">
        <v>414</v>
      </c>
      <c r="C941" s="445" t="s">
        <v>323</v>
      </c>
      <c r="D941" s="445" t="s">
        <v>324</v>
      </c>
      <c r="E941" s="445" t="s">
        <v>2031</v>
      </c>
      <c r="F941" s="445" t="s">
        <v>70</v>
      </c>
      <c r="G941" s="445" t="s">
        <v>69</v>
      </c>
      <c r="H941" s="445" t="s">
        <v>61</v>
      </c>
      <c r="I941" s="445" t="s">
        <v>135</v>
      </c>
      <c r="J941" s="445" t="s">
        <v>415</v>
      </c>
      <c r="K941" s="445" t="s">
        <v>2095</v>
      </c>
      <c r="L941" s="445" t="s">
        <v>14</v>
      </c>
      <c r="M941" s="445" t="s">
        <v>466</v>
      </c>
      <c r="N941" s="445" t="s">
        <v>14</v>
      </c>
    </row>
    <row r="942" spans="1:14" hidden="1" x14ac:dyDescent="0.3">
      <c r="A942" s="445" t="s">
        <v>337</v>
      </c>
      <c r="B942" s="445" t="s">
        <v>487</v>
      </c>
      <c r="C942" s="445" t="s">
        <v>323</v>
      </c>
      <c r="D942" s="445" t="s">
        <v>324</v>
      </c>
      <c r="E942" s="445" t="s">
        <v>2031</v>
      </c>
      <c r="F942" s="445" t="s">
        <v>70</v>
      </c>
      <c r="G942" s="445" t="s">
        <v>69</v>
      </c>
      <c r="H942" s="445" t="s">
        <v>61</v>
      </c>
      <c r="I942" s="445" t="s">
        <v>2096</v>
      </c>
      <c r="J942" s="445" t="s">
        <v>487</v>
      </c>
      <c r="K942" s="445" t="s">
        <v>2097</v>
      </c>
      <c r="L942" s="445" t="s">
        <v>14</v>
      </c>
      <c r="M942" s="445" t="s">
        <v>2098</v>
      </c>
      <c r="N942" s="445" t="s">
        <v>14</v>
      </c>
    </row>
    <row r="943" spans="1:14" hidden="1" x14ac:dyDescent="0.3">
      <c r="A943" s="445" t="s">
        <v>471</v>
      </c>
      <c r="B943" s="445" t="s">
        <v>472</v>
      </c>
      <c r="C943" s="445" t="s">
        <v>323</v>
      </c>
      <c r="D943" s="445" t="s">
        <v>324</v>
      </c>
      <c r="E943" s="445" t="s">
        <v>2031</v>
      </c>
      <c r="F943" s="445" t="s">
        <v>70</v>
      </c>
      <c r="G943" s="445" t="s">
        <v>69</v>
      </c>
      <c r="H943" s="445" t="s">
        <v>61</v>
      </c>
      <c r="I943" s="445" t="s">
        <v>524</v>
      </c>
      <c r="J943" s="445" t="s">
        <v>474</v>
      </c>
      <c r="K943" s="445" t="s">
        <v>2099</v>
      </c>
      <c r="L943" s="445" t="s">
        <v>14</v>
      </c>
      <c r="M943" s="445" t="s">
        <v>526</v>
      </c>
      <c r="N943" s="445" t="s">
        <v>14</v>
      </c>
    </row>
    <row r="944" spans="1:14" hidden="1" x14ac:dyDescent="0.3">
      <c r="A944" s="445" t="s">
        <v>337</v>
      </c>
      <c r="B944" s="445" t="s">
        <v>898</v>
      </c>
      <c r="C944" s="445" t="s">
        <v>323</v>
      </c>
      <c r="D944" s="445" t="s">
        <v>324</v>
      </c>
      <c r="E944" s="445" t="s">
        <v>2031</v>
      </c>
      <c r="F944" s="445" t="s">
        <v>70</v>
      </c>
      <c r="G944" s="445" t="s">
        <v>69</v>
      </c>
      <c r="H944" s="445" t="s">
        <v>61</v>
      </c>
      <c r="I944" s="445" t="s">
        <v>899</v>
      </c>
      <c r="J944" s="445" t="s">
        <v>898</v>
      </c>
      <c r="K944" s="445" t="s">
        <v>2100</v>
      </c>
      <c r="L944" s="445" t="s">
        <v>14</v>
      </c>
      <c r="M944" s="445" t="s">
        <v>901</v>
      </c>
      <c r="N944" s="445" t="s">
        <v>14</v>
      </c>
    </row>
    <row r="945" spans="1:14" hidden="1" x14ac:dyDescent="0.3">
      <c r="A945" s="445" t="s">
        <v>379</v>
      </c>
      <c r="B945" s="445" t="s">
        <v>380</v>
      </c>
      <c r="C945" s="445" t="s">
        <v>323</v>
      </c>
      <c r="D945" s="445" t="s">
        <v>324</v>
      </c>
      <c r="E945" s="445" t="s">
        <v>2031</v>
      </c>
      <c r="F945" s="445" t="s">
        <v>70</v>
      </c>
      <c r="G945" s="445" t="s">
        <v>69</v>
      </c>
      <c r="H945" s="445" t="s">
        <v>61</v>
      </c>
      <c r="I945" s="445" t="s">
        <v>2101</v>
      </c>
      <c r="J945" s="445" t="s">
        <v>382</v>
      </c>
      <c r="K945" s="445" t="s">
        <v>2102</v>
      </c>
      <c r="L945" s="445" t="s">
        <v>14</v>
      </c>
      <c r="M945" s="445" t="s">
        <v>2103</v>
      </c>
      <c r="N945" s="445" t="s">
        <v>14</v>
      </c>
    </row>
    <row r="946" spans="1:14" hidden="1" x14ac:dyDescent="0.3">
      <c r="A946" s="445" t="s">
        <v>337</v>
      </c>
      <c r="B946" s="445" t="s">
        <v>342</v>
      </c>
      <c r="C946" s="445" t="s">
        <v>323</v>
      </c>
      <c r="D946" s="445" t="s">
        <v>324</v>
      </c>
      <c r="E946" s="445" t="s">
        <v>2031</v>
      </c>
      <c r="F946" s="445" t="s">
        <v>70</v>
      </c>
      <c r="G946" s="445" t="s">
        <v>69</v>
      </c>
      <c r="H946" s="445" t="s">
        <v>61</v>
      </c>
      <c r="I946" s="445" t="s">
        <v>2104</v>
      </c>
      <c r="J946" s="445" t="s">
        <v>342</v>
      </c>
      <c r="K946" s="445" t="s">
        <v>2105</v>
      </c>
      <c r="L946" s="445" t="s">
        <v>14</v>
      </c>
      <c r="M946" s="445" t="s">
        <v>2106</v>
      </c>
      <c r="N946" s="445" t="s">
        <v>14</v>
      </c>
    </row>
    <row r="947" spans="1:14" hidden="1" x14ac:dyDescent="0.3">
      <c r="A947" s="445" t="s">
        <v>337</v>
      </c>
      <c r="B947" s="445" t="s">
        <v>342</v>
      </c>
      <c r="C947" s="445" t="s">
        <v>323</v>
      </c>
      <c r="D947" s="445" t="s">
        <v>324</v>
      </c>
      <c r="E947" s="445" t="s">
        <v>2031</v>
      </c>
      <c r="F947" s="445" t="s">
        <v>70</v>
      </c>
      <c r="G947" s="445" t="s">
        <v>69</v>
      </c>
      <c r="H947" s="445" t="s">
        <v>61</v>
      </c>
      <c r="I947" s="445" t="s">
        <v>889</v>
      </c>
      <c r="J947" s="445" t="s">
        <v>342</v>
      </c>
      <c r="K947" s="445" t="s">
        <v>2107</v>
      </c>
      <c r="L947" s="445" t="s">
        <v>14</v>
      </c>
      <c r="M947" s="445" t="s">
        <v>891</v>
      </c>
      <c r="N947" s="445" t="s">
        <v>14</v>
      </c>
    </row>
    <row r="948" spans="1:14" hidden="1" x14ac:dyDescent="0.3">
      <c r="A948" s="445" t="s">
        <v>795</v>
      </c>
      <c r="B948" s="445" t="s">
        <v>796</v>
      </c>
      <c r="C948" s="445" t="s">
        <v>323</v>
      </c>
      <c r="D948" s="445" t="s">
        <v>324</v>
      </c>
      <c r="E948" s="445" t="s">
        <v>2031</v>
      </c>
      <c r="F948" s="445" t="s">
        <v>70</v>
      </c>
      <c r="G948" s="445" t="s">
        <v>69</v>
      </c>
      <c r="H948" s="445" t="s">
        <v>61</v>
      </c>
      <c r="I948" s="445" t="s">
        <v>1606</v>
      </c>
      <c r="J948" s="445" t="s">
        <v>798</v>
      </c>
      <c r="K948" s="445" t="s">
        <v>2108</v>
      </c>
      <c r="L948" s="445" t="s">
        <v>14</v>
      </c>
      <c r="M948" s="445" t="s">
        <v>1608</v>
      </c>
      <c r="N948" s="445" t="s">
        <v>14</v>
      </c>
    </row>
    <row r="949" spans="1:14" hidden="1" x14ac:dyDescent="0.3">
      <c r="A949" s="445" t="s">
        <v>426</v>
      </c>
      <c r="B949" s="445" t="s">
        <v>497</v>
      </c>
      <c r="C949" s="445" t="s">
        <v>323</v>
      </c>
      <c r="D949" s="445" t="s">
        <v>324</v>
      </c>
      <c r="E949" s="445" t="s">
        <v>2031</v>
      </c>
      <c r="F949" s="445" t="s">
        <v>70</v>
      </c>
      <c r="G949" s="445" t="s">
        <v>69</v>
      </c>
      <c r="H949" s="445" t="s">
        <v>61</v>
      </c>
      <c r="I949" s="445" t="s">
        <v>549</v>
      </c>
      <c r="J949" s="445" t="s">
        <v>499</v>
      </c>
      <c r="K949" s="445" t="s">
        <v>1525</v>
      </c>
      <c r="L949" s="445" t="s">
        <v>14</v>
      </c>
      <c r="M949" s="445" t="s">
        <v>2109</v>
      </c>
      <c r="N949" s="445" t="s">
        <v>14</v>
      </c>
    </row>
    <row r="950" spans="1:14" hidden="1" x14ac:dyDescent="0.3">
      <c r="A950" s="445" t="s">
        <v>426</v>
      </c>
      <c r="B950" s="445" t="s">
        <v>497</v>
      </c>
      <c r="C950" s="445" t="s">
        <v>323</v>
      </c>
      <c r="D950" s="445" t="s">
        <v>324</v>
      </c>
      <c r="E950" s="445" t="s">
        <v>2031</v>
      </c>
      <c r="F950" s="445" t="s">
        <v>70</v>
      </c>
      <c r="G950" s="445" t="s">
        <v>69</v>
      </c>
      <c r="H950" s="445" t="s">
        <v>61</v>
      </c>
      <c r="I950" s="445" t="s">
        <v>549</v>
      </c>
      <c r="J950" s="445" t="s">
        <v>499</v>
      </c>
      <c r="K950" s="445" t="s">
        <v>2110</v>
      </c>
      <c r="L950" s="445" t="s">
        <v>14</v>
      </c>
      <c r="M950" s="445" t="s">
        <v>2109</v>
      </c>
      <c r="N950" s="445" t="s">
        <v>14</v>
      </c>
    </row>
    <row r="951" spans="1:14" hidden="1" x14ac:dyDescent="0.3">
      <c r="A951" s="445" t="s">
        <v>426</v>
      </c>
      <c r="B951" s="445" t="s">
        <v>497</v>
      </c>
      <c r="C951" s="445" t="s">
        <v>323</v>
      </c>
      <c r="D951" s="445" t="s">
        <v>324</v>
      </c>
      <c r="E951" s="445" t="s">
        <v>2031</v>
      </c>
      <c r="F951" s="445" t="s">
        <v>70</v>
      </c>
      <c r="G951" s="445" t="s">
        <v>69</v>
      </c>
      <c r="H951" s="445" t="s">
        <v>61</v>
      </c>
      <c r="I951" s="445" t="s">
        <v>549</v>
      </c>
      <c r="J951" s="445" t="s">
        <v>499</v>
      </c>
      <c r="K951" s="445" t="s">
        <v>1525</v>
      </c>
      <c r="L951" s="445" t="s">
        <v>14</v>
      </c>
      <c r="M951" s="445" t="s">
        <v>2109</v>
      </c>
      <c r="N951" s="445" t="s">
        <v>14</v>
      </c>
    </row>
    <row r="952" spans="1:14" hidden="1" x14ac:dyDescent="0.3">
      <c r="A952" s="445" t="s">
        <v>426</v>
      </c>
      <c r="B952" s="445" t="s">
        <v>497</v>
      </c>
      <c r="C952" s="445" t="s">
        <v>323</v>
      </c>
      <c r="D952" s="445" t="s">
        <v>324</v>
      </c>
      <c r="E952" s="445" t="s">
        <v>2031</v>
      </c>
      <c r="F952" s="445" t="s">
        <v>70</v>
      </c>
      <c r="G952" s="445" t="s">
        <v>69</v>
      </c>
      <c r="H952" s="445" t="s">
        <v>61</v>
      </c>
      <c r="I952" s="445" t="s">
        <v>549</v>
      </c>
      <c r="J952" s="445" t="s">
        <v>499</v>
      </c>
      <c r="K952" s="445" t="s">
        <v>2110</v>
      </c>
      <c r="L952" s="445" t="s">
        <v>14</v>
      </c>
      <c r="M952" s="445" t="s">
        <v>2109</v>
      </c>
      <c r="N952" s="445" t="s">
        <v>14</v>
      </c>
    </row>
    <row r="953" spans="1:14" hidden="1" x14ac:dyDescent="0.3">
      <c r="A953" s="445" t="s">
        <v>805</v>
      </c>
      <c r="B953" s="445" t="s">
        <v>1366</v>
      </c>
      <c r="C953" s="445" t="s">
        <v>323</v>
      </c>
      <c r="D953" s="445" t="s">
        <v>324</v>
      </c>
      <c r="E953" s="445" t="s">
        <v>2031</v>
      </c>
      <c r="F953" s="445" t="s">
        <v>70</v>
      </c>
      <c r="G953" s="445" t="s">
        <v>69</v>
      </c>
      <c r="H953" s="445" t="s">
        <v>61</v>
      </c>
      <c r="I953" s="445" t="s">
        <v>2111</v>
      </c>
      <c r="J953" s="445" t="s">
        <v>1368</v>
      </c>
      <c r="K953" s="445" t="s">
        <v>2112</v>
      </c>
      <c r="L953" s="445" t="s">
        <v>14</v>
      </c>
      <c r="M953" s="445" t="s">
        <v>2113</v>
      </c>
      <c r="N953" s="445" t="s">
        <v>14</v>
      </c>
    </row>
    <row r="954" spans="1:14" hidden="1" x14ac:dyDescent="0.3">
      <c r="A954" s="445" t="s">
        <v>453</v>
      </c>
      <c r="B954" s="445" t="s">
        <v>2114</v>
      </c>
      <c r="C954" s="445" t="s">
        <v>323</v>
      </c>
      <c r="D954" s="445" t="s">
        <v>324</v>
      </c>
      <c r="E954" s="445" t="s">
        <v>2031</v>
      </c>
      <c r="F954" s="445" t="s">
        <v>70</v>
      </c>
      <c r="G954" s="445" t="s">
        <v>69</v>
      </c>
      <c r="H954" s="445" t="s">
        <v>61</v>
      </c>
      <c r="I954" s="445" t="s">
        <v>2115</v>
      </c>
      <c r="J954" s="445" t="s">
        <v>2116</v>
      </c>
      <c r="K954" s="445" t="s">
        <v>2117</v>
      </c>
      <c r="L954" s="445" t="s">
        <v>14</v>
      </c>
      <c r="M954" s="445" t="s">
        <v>2118</v>
      </c>
      <c r="N954" s="445" t="s">
        <v>14</v>
      </c>
    </row>
    <row r="955" spans="1:14" hidden="1" x14ac:dyDescent="0.3">
      <c r="A955" s="445" t="s">
        <v>357</v>
      </c>
      <c r="B955" s="445" t="s">
        <v>624</v>
      </c>
      <c r="C955" s="445" t="s">
        <v>323</v>
      </c>
      <c r="D955" s="445" t="s">
        <v>324</v>
      </c>
      <c r="E955" s="445" t="s">
        <v>2031</v>
      </c>
      <c r="F955" s="445" t="s">
        <v>70</v>
      </c>
      <c r="G955" s="445" t="s">
        <v>69</v>
      </c>
      <c r="H955" s="445" t="s">
        <v>61</v>
      </c>
      <c r="I955" s="445" t="s">
        <v>625</v>
      </c>
      <c r="J955" s="445" t="s">
        <v>626</v>
      </c>
      <c r="K955" s="445" t="s">
        <v>2119</v>
      </c>
      <c r="L955" s="445" t="s">
        <v>14</v>
      </c>
      <c r="M955" s="445" t="s">
        <v>1873</v>
      </c>
      <c r="N955" s="445" t="s">
        <v>14</v>
      </c>
    </row>
    <row r="956" spans="1:14" hidden="1" x14ac:dyDescent="0.3">
      <c r="A956" s="445" t="s">
        <v>357</v>
      </c>
      <c r="B956" s="445" t="s">
        <v>624</v>
      </c>
      <c r="C956" s="445" t="s">
        <v>323</v>
      </c>
      <c r="D956" s="445" t="s">
        <v>324</v>
      </c>
      <c r="E956" s="445" t="s">
        <v>2031</v>
      </c>
      <c r="F956" s="445" t="s">
        <v>70</v>
      </c>
      <c r="G956" s="445" t="s">
        <v>69</v>
      </c>
      <c r="H956" s="445" t="s">
        <v>61</v>
      </c>
      <c r="I956" s="445" t="s">
        <v>625</v>
      </c>
      <c r="J956" s="445" t="s">
        <v>626</v>
      </c>
      <c r="K956" s="445" t="s">
        <v>2120</v>
      </c>
      <c r="L956" s="445" t="s">
        <v>14</v>
      </c>
      <c r="M956" s="445" t="s">
        <v>1873</v>
      </c>
      <c r="N956" s="445" t="s">
        <v>14</v>
      </c>
    </row>
    <row r="957" spans="1:14" hidden="1" x14ac:dyDescent="0.3">
      <c r="A957" s="445" t="s">
        <v>805</v>
      </c>
      <c r="B957" s="445" t="s">
        <v>907</v>
      </c>
      <c r="C957" s="445" t="s">
        <v>323</v>
      </c>
      <c r="D957" s="445" t="s">
        <v>324</v>
      </c>
      <c r="E957" s="445" t="s">
        <v>2031</v>
      </c>
      <c r="F957" s="445" t="s">
        <v>70</v>
      </c>
      <c r="G957" s="445" t="s">
        <v>69</v>
      </c>
      <c r="H957" s="445" t="s">
        <v>62</v>
      </c>
      <c r="I957" s="445" t="s">
        <v>2121</v>
      </c>
      <c r="J957" s="445" t="s">
        <v>909</v>
      </c>
      <c r="K957" s="445" t="s">
        <v>2122</v>
      </c>
      <c r="L957" s="445" t="s">
        <v>14</v>
      </c>
      <c r="M957" s="445" t="s">
        <v>2123</v>
      </c>
      <c r="N957" s="445" t="s">
        <v>14</v>
      </c>
    </row>
    <row r="958" spans="1:14" hidden="1" x14ac:dyDescent="0.3">
      <c r="A958" s="445" t="s">
        <v>385</v>
      </c>
      <c r="B958" s="445" t="s">
        <v>689</v>
      </c>
      <c r="C958" s="445" t="s">
        <v>323</v>
      </c>
      <c r="D958" s="445" t="s">
        <v>324</v>
      </c>
      <c r="E958" s="445" t="s">
        <v>2031</v>
      </c>
      <c r="F958" s="445" t="s">
        <v>70</v>
      </c>
      <c r="G958" s="445" t="s">
        <v>69</v>
      </c>
      <c r="H958" s="445" t="s">
        <v>62</v>
      </c>
      <c r="I958" s="445" t="s">
        <v>964</v>
      </c>
      <c r="J958" s="445" t="s">
        <v>691</v>
      </c>
      <c r="K958" s="445" t="s">
        <v>2124</v>
      </c>
      <c r="L958" s="445" t="s">
        <v>14</v>
      </c>
      <c r="M958" s="445" t="s">
        <v>2125</v>
      </c>
      <c r="N958" s="445" t="s">
        <v>14</v>
      </c>
    </row>
    <row r="959" spans="1:14" hidden="1" x14ac:dyDescent="0.3">
      <c r="A959" s="445" t="s">
        <v>379</v>
      </c>
      <c r="B959" s="445" t="s">
        <v>2126</v>
      </c>
      <c r="C959" s="445" t="s">
        <v>323</v>
      </c>
      <c r="D959" s="445" t="s">
        <v>324</v>
      </c>
      <c r="E959" s="445" t="s">
        <v>2031</v>
      </c>
      <c r="F959" s="445" t="s">
        <v>70</v>
      </c>
      <c r="G959" s="445" t="s">
        <v>69</v>
      </c>
      <c r="H959" s="445" t="s">
        <v>62</v>
      </c>
      <c r="I959" s="445" t="s">
        <v>2127</v>
      </c>
      <c r="J959" s="445" t="s">
        <v>2128</v>
      </c>
      <c r="K959" s="445" t="s">
        <v>2129</v>
      </c>
      <c r="L959" s="445" t="s">
        <v>14</v>
      </c>
      <c r="M959" s="445" t="s">
        <v>2130</v>
      </c>
      <c r="N959" s="445" t="s">
        <v>14</v>
      </c>
    </row>
    <row r="960" spans="1:14" hidden="1" x14ac:dyDescent="0.3">
      <c r="A960" s="445" t="s">
        <v>321</v>
      </c>
      <c r="B960" s="445" t="s">
        <v>1338</v>
      </c>
      <c r="C960" s="445" t="s">
        <v>323</v>
      </c>
      <c r="D960" s="445" t="s">
        <v>324</v>
      </c>
      <c r="E960" s="445" t="s">
        <v>2031</v>
      </c>
      <c r="F960" s="445" t="s">
        <v>70</v>
      </c>
      <c r="G960" s="445" t="s">
        <v>69</v>
      </c>
      <c r="H960" s="445" t="s">
        <v>62</v>
      </c>
      <c r="I960" s="445" t="s">
        <v>2131</v>
      </c>
      <c r="J960" s="445" t="s">
        <v>1340</v>
      </c>
      <c r="K960" s="445" t="s">
        <v>2132</v>
      </c>
      <c r="L960" s="445" t="s">
        <v>14</v>
      </c>
      <c r="M960" s="445" t="s">
        <v>2133</v>
      </c>
      <c r="N960" s="445" t="s">
        <v>14</v>
      </c>
    </row>
    <row r="961" spans="1:14" hidden="1" x14ac:dyDescent="0.3">
      <c r="A961" s="445" t="s">
        <v>795</v>
      </c>
      <c r="B961" s="445" t="s">
        <v>2134</v>
      </c>
      <c r="C961" s="445" t="s">
        <v>323</v>
      </c>
      <c r="D961" s="445" t="s">
        <v>324</v>
      </c>
      <c r="E961" s="445" t="s">
        <v>2031</v>
      </c>
      <c r="F961" s="445" t="s">
        <v>70</v>
      </c>
      <c r="G961" s="445" t="s">
        <v>69</v>
      </c>
      <c r="H961" s="445" t="s">
        <v>62</v>
      </c>
      <c r="I961" s="445" t="s">
        <v>2135</v>
      </c>
      <c r="J961" s="445" t="s">
        <v>2136</v>
      </c>
      <c r="K961" s="445" t="s">
        <v>2137</v>
      </c>
      <c r="L961" s="445" t="s">
        <v>14</v>
      </c>
      <c r="M961" s="445" t="s">
        <v>2138</v>
      </c>
      <c r="N961" s="445" t="s">
        <v>14</v>
      </c>
    </row>
    <row r="962" spans="1:14" hidden="1" x14ac:dyDescent="0.3">
      <c r="A962" s="445" t="s">
        <v>357</v>
      </c>
      <c r="B962" s="445" t="s">
        <v>838</v>
      </c>
      <c r="C962" s="445" t="s">
        <v>323</v>
      </c>
      <c r="D962" s="445" t="s">
        <v>324</v>
      </c>
      <c r="E962" s="445" t="s">
        <v>2031</v>
      </c>
      <c r="F962" s="445" t="s">
        <v>70</v>
      </c>
      <c r="G962" s="445" t="s">
        <v>69</v>
      </c>
      <c r="H962" s="445" t="s">
        <v>62</v>
      </c>
      <c r="I962" s="445" t="s">
        <v>1288</v>
      </c>
      <c r="J962" s="445" t="s">
        <v>840</v>
      </c>
      <c r="K962" s="445" t="s">
        <v>2139</v>
      </c>
      <c r="L962" s="445" t="s">
        <v>14</v>
      </c>
      <c r="M962" s="445" t="s">
        <v>1290</v>
      </c>
      <c r="N962" s="445" t="s">
        <v>14</v>
      </c>
    </row>
    <row r="963" spans="1:14" hidden="1" x14ac:dyDescent="0.3">
      <c r="A963" s="445" t="s">
        <v>379</v>
      </c>
      <c r="B963" s="445" t="s">
        <v>380</v>
      </c>
      <c r="C963" s="445" t="s">
        <v>323</v>
      </c>
      <c r="D963" s="445" t="s">
        <v>324</v>
      </c>
      <c r="E963" s="445" t="s">
        <v>2031</v>
      </c>
      <c r="F963" s="445" t="s">
        <v>70</v>
      </c>
      <c r="G963" s="445" t="s">
        <v>69</v>
      </c>
      <c r="H963" s="445" t="s">
        <v>62</v>
      </c>
      <c r="I963" s="445" t="s">
        <v>381</v>
      </c>
      <c r="J963" s="445" t="s">
        <v>382</v>
      </c>
      <c r="K963" s="445" t="s">
        <v>2140</v>
      </c>
      <c r="L963" s="445" t="s">
        <v>14</v>
      </c>
      <c r="M963" s="445" t="s">
        <v>384</v>
      </c>
      <c r="N963" s="445" t="s">
        <v>14</v>
      </c>
    </row>
    <row r="964" spans="1:14" hidden="1" x14ac:dyDescent="0.3">
      <c r="A964" s="445" t="s">
        <v>805</v>
      </c>
      <c r="B964" s="445" t="s">
        <v>1366</v>
      </c>
      <c r="C964" s="445" t="s">
        <v>323</v>
      </c>
      <c r="D964" s="445" t="s">
        <v>324</v>
      </c>
      <c r="E964" s="445" t="s">
        <v>2031</v>
      </c>
      <c r="F964" s="445" t="s">
        <v>70</v>
      </c>
      <c r="G964" s="445" t="s">
        <v>69</v>
      </c>
      <c r="H964" s="445" t="s">
        <v>62</v>
      </c>
      <c r="I964" s="445" t="s">
        <v>2141</v>
      </c>
      <c r="J964" s="445" t="s">
        <v>1368</v>
      </c>
      <c r="K964" s="445" t="s">
        <v>2142</v>
      </c>
      <c r="L964" s="445" t="s">
        <v>14</v>
      </c>
      <c r="M964" s="445" t="s">
        <v>2143</v>
      </c>
      <c r="N964" s="445" t="s">
        <v>1369</v>
      </c>
    </row>
    <row r="965" spans="1:14" hidden="1" x14ac:dyDescent="0.3">
      <c r="A965" s="445" t="s">
        <v>379</v>
      </c>
      <c r="B965" s="445" t="s">
        <v>380</v>
      </c>
      <c r="C965" s="445" t="s">
        <v>323</v>
      </c>
      <c r="D965" s="445" t="s">
        <v>324</v>
      </c>
      <c r="E965" s="445" t="s">
        <v>2031</v>
      </c>
      <c r="F965" s="445" t="s">
        <v>70</v>
      </c>
      <c r="G965" s="445" t="s">
        <v>69</v>
      </c>
      <c r="H965" s="445" t="s">
        <v>62</v>
      </c>
      <c r="I965" s="445" t="s">
        <v>2101</v>
      </c>
      <c r="J965" s="445" t="s">
        <v>382</v>
      </c>
      <c r="K965" s="445" t="s">
        <v>2144</v>
      </c>
      <c r="L965" s="445" t="s">
        <v>14</v>
      </c>
      <c r="M965" s="445" t="s">
        <v>2145</v>
      </c>
      <c r="N965" s="445" t="s">
        <v>14</v>
      </c>
    </row>
    <row r="966" spans="1:14" hidden="1" x14ac:dyDescent="0.3">
      <c r="A966" s="445" t="s">
        <v>379</v>
      </c>
      <c r="B966" s="445" t="s">
        <v>380</v>
      </c>
      <c r="C966" s="445" t="s">
        <v>323</v>
      </c>
      <c r="D966" s="445" t="s">
        <v>324</v>
      </c>
      <c r="E966" s="445" t="s">
        <v>2031</v>
      </c>
      <c r="F966" s="445" t="s">
        <v>70</v>
      </c>
      <c r="G966" s="445" t="s">
        <v>69</v>
      </c>
      <c r="H966" s="445" t="s">
        <v>62</v>
      </c>
      <c r="I966" s="445" t="s">
        <v>2101</v>
      </c>
      <c r="J966" s="445" t="s">
        <v>382</v>
      </c>
      <c r="K966" s="445" t="s">
        <v>2146</v>
      </c>
      <c r="L966" s="445" t="s">
        <v>14</v>
      </c>
      <c r="M966" s="445" t="s">
        <v>2145</v>
      </c>
      <c r="N966" s="445" t="s">
        <v>14</v>
      </c>
    </row>
    <row r="967" spans="1:14" hidden="1" x14ac:dyDescent="0.3">
      <c r="A967" s="445" t="s">
        <v>805</v>
      </c>
      <c r="B967" s="445" t="s">
        <v>806</v>
      </c>
      <c r="C967" s="445" t="s">
        <v>323</v>
      </c>
      <c r="D967" s="445" t="s">
        <v>324</v>
      </c>
      <c r="E967" s="445" t="s">
        <v>2031</v>
      </c>
      <c r="F967" s="445" t="s">
        <v>70</v>
      </c>
      <c r="G967" s="445" t="s">
        <v>69</v>
      </c>
      <c r="H967" s="445" t="s">
        <v>62</v>
      </c>
      <c r="I967" s="445" t="s">
        <v>1636</v>
      </c>
      <c r="J967" s="445" t="s">
        <v>808</v>
      </c>
      <c r="K967" s="445" t="s">
        <v>2147</v>
      </c>
      <c r="L967" s="445" t="s">
        <v>14</v>
      </c>
      <c r="M967" s="445" t="s">
        <v>2148</v>
      </c>
      <c r="N967" s="445" t="s">
        <v>2149</v>
      </c>
    </row>
    <row r="968" spans="1:14" hidden="1" x14ac:dyDescent="0.3">
      <c r="A968" s="445" t="s">
        <v>805</v>
      </c>
      <c r="B968" s="445" t="s">
        <v>806</v>
      </c>
      <c r="C968" s="445" t="s">
        <v>323</v>
      </c>
      <c r="D968" s="445" t="s">
        <v>324</v>
      </c>
      <c r="E968" s="445" t="s">
        <v>2031</v>
      </c>
      <c r="F968" s="445" t="s">
        <v>70</v>
      </c>
      <c r="G968" s="445" t="s">
        <v>69</v>
      </c>
      <c r="H968" s="445" t="s">
        <v>62</v>
      </c>
      <c r="I968" s="445" t="s">
        <v>1636</v>
      </c>
      <c r="J968" s="445" t="s">
        <v>808</v>
      </c>
      <c r="K968" s="445" t="s">
        <v>2150</v>
      </c>
      <c r="L968" s="445" t="s">
        <v>14</v>
      </c>
      <c r="M968" s="445" t="s">
        <v>2148</v>
      </c>
      <c r="N968" s="445" t="s">
        <v>2151</v>
      </c>
    </row>
    <row r="969" spans="1:14" hidden="1" x14ac:dyDescent="0.3">
      <c r="A969" s="445" t="s">
        <v>805</v>
      </c>
      <c r="B969" s="445" t="s">
        <v>806</v>
      </c>
      <c r="C969" s="445" t="s">
        <v>323</v>
      </c>
      <c r="D969" s="445" t="s">
        <v>324</v>
      </c>
      <c r="E969" s="445" t="s">
        <v>2031</v>
      </c>
      <c r="F969" s="445" t="s">
        <v>70</v>
      </c>
      <c r="G969" s="445" t="s">
        <v>69</v>
      </c>
      <c r="H969" s="445" t="s">
        <v>62</v>
      </c>
      <c r="I969" s="445" t="s">
        <v>2152</v>
      </c>
      <c r="J969" s="445" t="s">
        <v>808</v>
      </c>
      <c r="K969" s="445" t="s">
        <v>2153</v>
      </c>
      <c r="L969" s="445" t="s">
        <v>14</v>
      </c>
      <c r="M969" s="445" t="s">
        <v>2154</v>
      </c>
      <c r="N969" s="445" t="s">
        <v>2154</v>
      </c>
    </row>
    <row r="970" spans="1:14" hidden="1" x14ac:dyDescent="0.3">
      <c r="A970" s="445" t="s">
        <v>330</v>
      </c>
      <c r="B970" s="445" t="s">
        <v>874</v>
      </c>
      <c r="C970" s="445" t="s">
        <v>323</v>
      </c>
      <c r="D970" s="445" t="s">
        <v>324</v>
      </c>
      <c r="E970" s="445" t="s">
        <v>2031</v>
      </c>
      <c r="F970" s="445" t="s">
        <v>70</v>
      </c>
      <c r="G970" s="445" t="s">
        <v>69</v>
      </c>
      <c r="H970" s="445" t="s">
        <v>62</v>
      </c>
      <c r="I970" s="445" t="s">
        <v>2155</v>
      </c>
      <c r="J970" s="445" t="s">
        <v>876</v>
      </c>
      <c r="K970" s="445" t="s">
        <v>2156</v>
      </c>
      <c r="L970" s="445" t="s">
        <v>14</v>
      </c>
      <c r="M970" s="445" t="s">
        <v>2157</v>
      </c>
      <c r="N970" s="445" t="s">
        <v>14</v>
      </c>
    </row>
    <row r="971" spans="1:14" hidden="1" x14ac:dyDescent="0.3">
      <c r="A971" s="445" t="s">
        <v>433</v>
      </c>
      <c r="B971" s="445" t="s">
        <v>1944</v>
      </c>
      <c r="C971" s="445" t="s">
        <v>323</v>
      </c>
      <c r="D971" s="445" t="s">
        <v>324</v>
      </c>
      <c r="E971" s="445" t="s">
        <v>2031</v>
      </c>
      <c r="F971" s="445" t="s">
        <v>70</v>
      </c>
      <c r="G971" s="445" t="s">
        <v>69</v>
      </c>
      <c r="H971" s="445" t="s">
        <v>62</v>
      </c>
      <c r="I971" s="445" t="s">
        <v>1945</v>
      </c>
      <c r="J971" s="445" t="s">
        <v>1946</v>
      </c>
      <c r="K971" s="445" t="s">
        <v>2158</v>
      </c>
      <c r="L971" s="445" t="s">
        <v>14</v>
      </c>
      <c r="M971" s="445" t="s">
        <v>2159</v>
      </c>
      <c r="N971" s="445" t="s">
        <v>14</v>
      </c>
    </row>
    <row r="972" spans="1:14" hidden="1" x14ac:dyDescent="0.3">
      <c r="A972" s="445" t="s">
        <v>357</v>
      </c>
      <c r="B972" s="445" t="s">
        <v>624</v>
      </c>
      <c r="C972" s="445" t="s">
        <v>323</v>
      </c>
      <c r="D972" s="445" t="s">
        <v>324</v>
      </c>
      <c r="E972" s="445" t="s">
        <v>2031</v>
      </c>
      <c r="F972" s="445" t="s">
        <v>70</v>
      </c>
      <c r="G972" s="445" t="s">
        <v>69</v>
      </c>
      <c r="H972" s="445" t="s">
        <v>62</v>
      </c>
      <c r="I972" s="445" t="s">
        <v>2160</v>
      </c>
      <c r="J972" s="445" t="s">
        <v>626</v>
      </c>
      <c r="K972" s="445" t="s">
        <v>2161</v>
      </c>
      <c r="L972" s="445" t="s">
        <v>14</v>
      </c>
      <c r="M972" s="445" t="s">
        <v>2162</v>
      </c>
      <c r="N972" s="445" t="s">
        <v>14</v>
      </c>
    </row>
    <row r="973" spans="1:14" hidden="1" x14ac:dyDescent="0.3">
      <c r="A973" s="445" t="s">
        <v>399</v>
      </c>
      <c r="B973" s="445" t="s">
        <v>577</v>
      </c>
      <c r="C973" s="445" t="s">
        <v>323</v>
      </c>
      <c r="D973" s="445" t="s">
        <v>324</v>
      </c>
      <c r="E973" s="445" t="s">
        <v>2031</v>
      </c>
      <c r="F973" s="445" t="s">
        <v>70</v>
      </c>
      <c r="G973" s="445" t="s">
        <v>69</v>
      </c>
      <c r="H973" s="445" t="s">
        <v>62</v>
      </c>
      <c r="I973" s="445" t="s">
        <v>1869</v>
      </c>
      <c r="J973" s="445" t="s">
        <v>479</v>
      </c>
      <c r="K973" s="445" t="s">
        <v>2163</v>
      </c>
      <c r="L973" s="445" t="s">
        <v>14</v>
      </c>
      <c r="M973" s="445" t="s">
        <v>2164</v>
      </c>
      <c r="N973" s="445" t="s">
        <v>14</v>
      </c>
    </row>
    <row r="974" spans="1:14" hidden="1" x14ac:dyDescent="0.3">
      <c r="A974" s="445" t="s">
        <v>399</v>
      </c>
      <c r="B974" s="445" t="s">
        <v>577</v>
      </c>
      <c r="C974" s="445" t="s">
        <v>323</v>
      </c>
      <c r="D974" s="445" t="s">
        <v>324</v>
      </c>
      <c r="E974" s="445" t="s">
        <v>2031</v>
      </c>
      <c r="F974" s="445" t="s">
        <v>70</v>
      </c>
      <c r="G974" s="445" t="s">
        <v>69</v>
      </c>
      <c r="H974" s="445" t="s">
        <v>62</v>
      </c>
      <c r="I974" s="445" t="s">
        <v>1869</v>
      </c>
      <c r="J974" s="445" t="s">
        <v>479</v>
      </c>
      <c r="K974" s="445" t="s">
        <v>2165</v>
      </c>
      <c r="L974" s="445" t="s">
        <v>14</v>
      </c>
      <c r="M974" s="445" t="s">
        <v>2164</v>
      </c>
      <c r="N974" s="445" t="s">
        <v>14</v>
      </c>
    </row>
    <row r="975" spans="1:14" hidden="1" x14ac:dyDescent="0.3">
      <c r="A975" s="445" t="s">
        <v>321</v>
      </c>
      <c r="B975" s="445" t="s">
        <v>603</v>
      </c>
      <c r="C975" s="445" t="s">
        <v>323</v>
      </c>
      <c r="D975" s="445" t="s">
        <v>324</v>
      </c>
      <c r="E975" s="445" t="s">
        <v>2031</v>
      </c>
      <c r="F975" s="445" t="s">
        <v>70</v>
      </c>
      <c r="G975" s="445" t="s">
        <v>69</v>
      </c>
      <c r="H975" s="445" t="s">
        <v>62</v>
      </c>
      <c r="I975" s="445" t="s">
        <v>1885</v>
      </c>
      <c r="J975" s="445" t="s">
        <v>605</v>
      </c>
      <c r="K975" s="445" t="s">
        <v>2166</v>
      </c>
      <c r="L975" s="445" t="s">
        <v>14</v>
      </c>
      <c r="M975" s="445" t="s">
        <v>1887</v>
      </c>
      <c r="N975" s="445" t="s">
        <v>14</v>
      </c>
    </row>
    <row r="976" spans="1:14" hidden="1" x14ac:dyDescent="0.3">
      <c r="A976" s="445" t="s">
        <v>337</v>
      </c>
      <c r="B976" s="445" t="s">
        <v>338</v>
      </c>
      <c r="C976" s="445" t="s">
        <v>323</v>
      </c>
      <c r="D976" s="445" t="s">
        <v>324</v>
      </c>
      <c r="E976" s="445" t="s">
        <v>2031</v>
      </c>
      <c r="F976" s="445" t="s">
        <v>70</v>
      </c>
      <c r="G976" s="445" t="s">
        <v>69</v>
      </c>
      <c r="H976" s="445" t="s">
        <v>62</v>
      </c>
      <c r="I976" s="445" t="s">
        <v>2167</v>
      </c>
      <c r="J976" s="445" t="s">
        <v>338</v>
      </c>
      <c r="K976" s="445" t="s">
        <v>2168</v>
      </c>
      <c r="L976" s="445" t="s">
        <v>14</v>
      </c>
      <c r="M976" s="445" t="s">
        <v>2169</v>
      </c>
      <c r="N976" s="445" t="s">
        <v>14</v>
      </c>
    </row>
    <row r="977" spans="1:14" hidden="1" x14ac:dyDescent="0.3">
      <c r="A977" s="445" t="s">
        <v>385</v>
      </c>
      <c r="B977" s="445" t="s">
        <v>386</v>
      </c>
      <c r="C977" s="445" t="s">
        <v>323</v>
      </c>
      <c r="D977" s="445" t="s">
        <v>324</v>
      </c>
      <c r="E977" s="445" t="s">
        <v>2031</v>
      </c>
      <c r="F977" s="445" t="s">
        <v>70</v>
      </c>
      <c r="G977" s="445" t="s">
        <v>69</v>
      </c>
      <c r="H977" s="445" t="s">
        <v>62</v>
      </c>
      <c r="I977" s="445" t="s">
        <v>1916</v>
      </c>
      <c r="J977" s="445" t="s">
        <v>388</v>
      </c>
      <c r="K977" s="445" t="s">
        <v>2170</v>
      </c>
      <c r="L977" s="445" t="s">
        <v>14</v>
      </c>
      <c r="M977" s="445" t="s">
        <v>1918</v>
      </c>
      <c r="N977" s="445" t="s">
        <v>14</v>
      </c>
    </row>
    <row r="978" spans="1:14" hidden="1" x14ac:dyDescent="0.3">
      <c r="A978" s="445" t="s">
        <v>337</v>
      </c>
      <c r="B978" s="445" t="s">
        <v>342</v>
      </c>
      <c r="C978" s="445" t="s">
        <v>323</v>
      </c>
      <c r="D978" s="445" t="s">
        <v>324</v>
      </c>
      <c r="E978" s="445" t="s">
        <v>2031</v>
      </c>
      <c r="F978" s="445" t="s">
        <v>70</v>
      </c>
      <c r="G978" s="445" t="s">
        <v>69</v>
      </c>
      <c r="H978" s="445" t="s">
        <v>62</v>
      </c>
      <c r="I978" s="445" t="s">
        <v>1715</v>
      </c>
      <c r="J978" s="445" t="s">
        <v>342</v>
      </c>
      <c r="K978" s="445" t="s">
        <v>2171</v>
      </c>
      <c r="L978" s="445" t="s">
        <v>14</v>
      </c>
      <c r="M978" s="445" t="s">
        <v>1717</v>
      </c>
      <c r="N978" s="445" t="s">
        <v>14</v>
      </c>
    </row>
    <row r="979" spans="1:14" hidden="1" x14ac:dyDescent="0.3">
      <c r="A979" s="445" t="s">
        <v>373</v>
      </c>
      <c r="B979" s="445" t="s">
        <v>653</v>
      </c>
      <c r="C979" s="445" t="s">
        <v>323</v>
      </c>
      <c r="D979" s="445" t="s">
        <v>324</v>
      </c>
      <c r="E979" s="445" t="s">
        <v>2031</v>
      </c>
      <c r="F979" s="445" t="s">
        <v>70</v>
      </c>
      <c r="G979" s="445" t="s">
        <v>69</v>
      </c>
      <c r="H979" s="445" t="s">
        <v>62</v>
      </c>
      <c r="I979" s="445" t="s">
        <v>2172</v>
      </c>
      <c r="J979" s="445" t="s">
        <v>655</v>
      </c>
      <c r="K979" s="445" t="s">
        <v>2173</v>
      </c>
      <c r="L979" s="445" t="s">
        <v>14</v>
      </c>
      <c r="M979" s="445" t="s">
        <v>2174</v>
      </c>
      <c r="N979" s="445" t="s">
        <v>657</v>
      </c>
    </row>
    <row r="980" spans="1:14" x14ac:dyDescent="0.3">
      <c r="A980" s="445" t="s">
        <v>352</v>
      </c>
      <c r="B980" s="445" t="s">
        <v>353</v>
      </c>
      <c r="C980" s="445" t="s">
        <v>323</v>
      </c>
      <c r="D980" s="445" t="s">
        <v>324</v>
      </c>
      <c r="E980" s="445" t="s">
        <v>2031</v>
      </c>
      <c r="F980" s="445" t="s">
        <v>70</v>
      </c>
      <c r="G980" s="445" t="s">
        <v>69</v>
      </c>
      <c r="H980" s="445" t="s">
        <v>62</v>
      </c>
      <c r="I980" s="445" t="s">
        <v>2175</v>
      </c>
      <c r="J980" s="445" t="s">
        <v>354</v>
      </c>
      <c r="K980" s="445" t="s">
        <v>2176</v>
      </c>
      <c r="L980" s="445" t="s">
        <v>14</v>
      </c>
      <c r="M980" s="445" t="s">
        <v>2177</v>
      </c>
      <c r="N980" s="445" t="s">
        <v>2178</v>
      </c>
    </row>
    <row r="981" spans="1:14" hidden="1" x14ac:dyDescent="0.3">
      <c r="A981" s="445" t="s">
        <v>373</v>
      </c>
      <c r="B981" s="445" t="s">
        <v>653</v>
      </c>
      <c r="C981" s="445" t="s">
        <v>323</v>
      </c>
      <c r="D981" s="445" t="s">
        <v>324</v>
      </c>
      <c r="E981" s="445" t="s">
        <v>2031</v>
      </c>
      <c r="F981" s="445" t="s">
        <v>70</v>
      </c>
      <c r="G981" s="445" t="s">
        <v>69</v>
      </c>
      <c r="H981" s="445" t="s">
        <v>62</v>
      </c>
      <c r="I981" s="445" t="s">
        <v>2179</v>
      </c>
      <c r="J981" s="445" t="s">
        <v>655</v>
      </c>
      <c r="K981" s="445" t="s">
        <v>2180</v>
      </c>
      <c r="L981" s="445" t="s">
        <v>14</v>
      </c>
      <c r="M981" s="445" t="s">
        <v>2181</v>
      </c>
      <c r="N981" s="445" t="s">
        <v>14</v>
      </c>
    </row>
    <row r="982" spans="1:14" hidden="1" x14ac:dyDescent="0.3">
      <c r="A982" s="445" t="s">
        <v>373</v>
      </c>
      <c r="B982" s="445" t="s">
        <v>653</v>
      </c>
      <c r="C982" s="445" t="s">
        <v>323</v>
      </c>
      <c r="D982" s="445" t="s">
        <v>324</v>
      </c>
      <c r="E982" s="445" t="s">
        <v>2031</v>
      </c>
      <c r="F982" s="445" t="s">
        <v>70</v>
      </c>
      <c r="G982" s="445" t="s">
        <v>69</v>
      </c>
      <c r="H982" s="445" t="s">
        <v>62</v>
      </c>
      <c r="I982" s="445" t="s">
        <v>2179</v>
      </c>
      <c r="J982" s="445" t="s">
        <v>655</v>
      </c>
      <c r="K982" s="445" t="s">
        <v>2182</v>
      </c>
      <c r="L982" s="445" t="s">
        <v>14</v>
      </c>
      <c r="M982" s="445" t="s">
        <v>2181</v>
      </c>
      <c r="N982" s="445" t="s">
        <v>14</v>
      </c>
    </row>
    <row r="983" spans="1:14" hidden="1" x14ac:dyDescent="0.3">
      <c r="A983" s="445" t="s">
        <v>373</v>
      </c>
      <c r="B983" s="445" t="s">
        <v>673</v>
      </c>
      <c r="C983" s="445" t="s">
        <v>323</v>
      </c>
      <c r="D983" s="445" t="s">
        <v>324</v>
      </c>
      <c r="E983" s="445" t="s">
        <v>2031</v>
      </c>
      <c r="F983" s="445" t="s">
        <v>70</v>
      </c>
      <c r="G983" s="445" t="s">
        <v>69</v>
      </c>
      <c r="H983" s="445" t="s">
        <v>62</v>
      </c>
      <c r="I983" s="445" t="s">
        <v>1552</v>
      </c>
      <c r="J983" s="445" t="s">
        <v>675</v>
      </c>
      <c r="K983" s="445" t="s">
        <v>2183</v>
      </c>
      <c r="L983" s="445" t="s">
        <v>14</v>
      </c>
      <c r="M983" s="445" t="s">
        <v>1554</v>
      </c>
      <c r="N983" s="445" t="s">
        <v>14</v>
      </c>
    </row>
    <row r="984" spans="1:14" hidden="1" x14ac:dyDescent="0.3">
      <c r="A984" s="445" t="s">
        <v>373</v>
      </c>
      <c r="B984" s="445" t="s">
        <v>673</v>
      </c>
      <c r="C984" s="445" t="s">
        <v>323</v>
      </c>
      <c r="D984" s="445" t="s">
        <v>324</v>
      </c>
      <c r="E984" s="445" t="s">
        <v>2031</v>
      </c>
      <c r="F984" s="445" t="s">
        <v>70</v>
      </c>
      <c r="G984" s="445" t="s">
        <v>69</v>
      </c>
      <c r="H984" s="445" t="s">
        <v>62</v>
      </c>
      <c r="I984" s="445" t="s">
        <v>1552</v>
      </c>
      <c r="J984" s="445" t="s">
        <v>675</v>
      </c>
      <c r="K984" s="445" t="s">
        <v>2184</v>
      </c>
      <c r="L984" s="445" t="s">
        <v>14</v>
      </c>
      <c r="M984" s="445" t="s">
        <v>1554</v>
      </c>
      <c r="N984" s="445" t="s">
        <v>14</v>
      </c>
    </row>
    <row r="985" spans="1:14" hidden="1" x14ac:dyDescent="0.3">
      <c r="A985" s="445" t="s">
        <v>399</v>
      </c>
      <c r="B985" s="445" t="s">
        <v>1950</v>
      </c>
      <c r="C985" s="445" t="s">
        <v>323</v>
      </c>
      <c r="D985" s="445" t="s">
        <v>324</v>
      </c>
      <c r="E985" s="445" t="s">
        <v>2031</v>
      </c>
      <c r="F985" s="445" t="s">
        <v>70</v>
      </c>
      <c r="G985" s="445" t="s">
        <v>69</v>
      </c>
      <c r="H985" s="445" t="s">
        <v>62</v>
      </c>
      <c r="I985" s="445" t="s">
        <v>1951</v>
      </c>
      <c r="J985" s="445" t="s">
        <v>442</v>
      </c>
      <c r="K985" s="445" t="s">
        <v>2185</v>
      </c>
      <c r="L985" s="445" t="s">
        <v>14</v>
      </c>
      <c r="M985" s="445" t="s">
        <v>2186</v>
      </c>
      <c r="N985" s="445" t="s">
        <v>14</v>
      </c>
    </row>
    <row r="986" spans="1:14" hidden="1" x14ac:dyDescent="0.3">
      <c r="A986" s="445" t="s">
        <v>357</v>
      </c>
      <c r="B986" s="445" t="s">
        <v>624</v>
      </c>
      <c r="C986" s="445" t="s">
        <v>323</v>
      </c>
      <c r="D986" s="445" t="s">
        <v>324</v>
      </c>
      <c r="E986" s="445" t="s">
        <v>2031</v>
      </c>
      <c r="F986" s="445" t="s">
        <v>70</v>
      </c>
      <c r="G986" s="445" t="s">
        <v>69</v>
      </c>
      <c r="H986" s="445" t="s">
        <v>62</v>
      </c>
      <c r="I986" s="445" t="s">
        <v>741</v>
      </c>
      <c r="J986" s="445" t="s">
        <v>626</v>
      </c>
      <c r="K986" s="445" t="s">
        <v>2187</v>
      </c>
      <c r="L986" s="445" t="s">
        <v>14</v>
      </c>
      <c r="M986" s="445" t="s">
        <v>1616</v>
      </c>
      <c r="N986" s="445" t="s">
        <v>14</v>
      </c>
    </row>
    <row r="987" spans="1:14" hidden="1" x14ac:dyDescent="0.3">
      <c r="A987" s="445" t="s">
        <v>337</v>
      </c>
      <c r="B987" s="445" t="s">
        <v>631</v>
      </c>
      <c r="C987" s="445" t="s">
        <v>323</v>
      </c>
      <c r="D987" s="445" t="s">
        <v>324</v>
      </c>
      <c r="E987" s="445" t="s">
        <v>2031</v>
      </c>
      <c r="F987" s="445" t="s">
        <v>70</v>
      </c>
      <c r="G987" s="445" t="s">
        <v>69</v>
      </c>
      <c r="H987" s="445" t="s">
        <v>62</v>
      </c>
      <c r="I987" s="445" t="s">
        <v>1698</v>
      </c>
      <c r="J987" s="445" t="s">
        <v>631</v>
      </c>
      <c r="K987" s="445" t="s">
        <v>2188</v>
      </c>
      <c r="L987" s="445" t="s">
        <v>14</v>
      </c>
      <c r="M987" s="445" t="s">
        <v>1700</v>
      </c>
      <c r="N987" s="445" t="s">
        <v>14</v>
      </c>
    </row>
    <row r="988" spans="1:14" hidden="1" x14ac:dyDescent="0.3">
      <c r="A988" s="445" t="s">
        <v>426</v>
      </c>
      <c r="B988" s="445" t="s">
        <v>427</v>
      </c>
      <c r="C988" s="445" t="s">
        <v>323</v>
      </c>
      <c r="D988" s="445" t="s">
        <v>324</v>
      </c>
      <c r="E988" s="445" t="s">
        <v>2031</v>
      </c>
      <c r="F988" s="445" t="s">
        <v>70</v>
      </c>
      <c r="G988" s="445" t="s">
        <v>69</v>
      </c>
      <c r="H988" s="445" t="s">
        <v>62</v>
      </c>
      <c r="I988" s="445" t="s">
        <v>635</v>
      </c>
      <c r="J988" s="445" t="s">
        <v>636</v>
      </c>
      <c r="K988" s="445" t="s">
        <v>2189</v>
      </c>
      <c r="L988" s="445" t="s">
        <v>14</v>
      </c>
      <c r="M988" s="445" t="s">
        <v>698</v>
      </c>
      <c r="N988" s="445" t="s">
        <v>14</v>
      </c>
    </row>
    <row r="989" spans="1:14" hidden="1" x14ac:dyDescent="0.3">
      <c r="A989" s="445" t="s">
        <v>330</v>
      </c>
      <c r="B989" s="445" t="s">
        <v>391</v>
      </c>
      <c r="C989" s="445" t="s">
        <v>323</v>
      </c>
      <c r="D989" s="445" t="s">
        <v>324</v>
      </c>
      <c r="E989" s="445" t="s">
        <v>2031</v>
      </c>
      <c r="F989" s="445" t="s">
        <v>70</v>
      </c>
      <c r="G989" s="445" t="s">
        <v>69</v>
      </c>
      <c r="H989" s="445" t="s">
        <v>62</v>
      </c>
      <c r="I989" s="445" t="s">
        <v>1967</v>
      </c>
      <c r="J989" s="445" t="s">
        <v>393</v>
      </c>
      <c r="K989" s="445" t="s">
        <v>2190</v>
      </c>
      <c r="L989" s="445" t="s">
        <v>14</v>
      </c>
      <c r="M989" s="445" t="s">
        <v>1513</v>
      </c>
      <c r="N989" s="445" t="s">
        <v>14</v>
      </c>
    </row>
    <row r="990" spans="1:14" hidden="1" x14ac:dyDescent="0.3">
      <c r="A990" s="445" t="s">
        <v>330</v>
      </c>
      <c r="B990" s="445" t="s">
        <v>391</v>
      </c>
      <c r="C990" s="445" t="s">
        <v>323</v>
      </c>
      <c r="D990" s="445" t="s">
        <v>324</v>
      </c>
      <c r="E990" s="445" t="s">
        <v>2031</v>
      </c>
      <c r="F990" s="445" t="s">
        <v>70</v>
      </c>
      <c r="G990" s="445" t="s">
        <v>69</v>
      </c>
      <c r="H990" s="445" t="s">
        <v>62</v>
      </c>
      <c r="I990" s="445" t="s">
        <v>1967</v>
      </c>
      <c r="J990" s="445" t="s">
        <v>393</v>
      </c>
      <c r="K990" s="445" t="s">
        <v>2191</v>
      </c>
      <c r="L990" s="445" t="s">
        <v>14</v>
      </c>
      <c r="M990" s="445" t="s">
        <v>1513</v>
      </c>
      <c r="N990" s="445" t="s">
        <v>14</v>
      </c>
    </row>
    <row r="991" spans="1:14" hidden="1" x14ac:dyDescent="0.3">
      <c r="A991" s="445" t="s">
        <v>357</v>
      </c>
      <c r="B991" s="445" t="s">
        <v>624</v>
      </c>
      <c r="C991" s="445" t="s">
        <v>323</v>
      </c>
      <c r="D991" s="445" t="s">
        <v>324</v>
      </c>
      <c r="E991" s="445" t="s">
        <v>2031</v>
      </c>
      <c r="F991" s="445" t="s">
        <v>70</v>
      </c>
      <c r="G991" s="445" t="s">
        <v>69</v>
      </c>
      <c r="H991" s="445" t="s">
        <v>62</v>
      </c>
      <c r="I991" s="445" t="s">
        <v>2192</v>
      </c>
      <c r="J991" s="445" t="s">
        <v>626</v>
      </c>
      <c r="K991" s="445" t="s">
        <v>2193</v>
      </c>
      <c r="L991" s="445" t="s">
        <v>14</v>
      </c>
      <c r="M991" s="445" t="s">
        <v>2194</v>
      </c>
      <c r="N991" s="445" t="s">
        <v>14</v>
      </c>
    </row>
    <row r="992" spans="1:14" hidden="1" x14ac:dyDescent="0.3">
      <c r="A992" s="445" t="s">
        <v>433</v>
      </c>
      <c r="B992" s="445" t="s">
        <v>552</v>
      </c>
      <c r="C992" s="445" t="s">
        <v>323</v>
      </c>
      <c r="D992" s="445" t="s">
        <v>324</v>
      </c>
      <c r="E992" s="445" t="s">
        <v>2031</v>
      </c>
      <c r="F992" s="445" t="s">
        <v>70</v>
      </c>
      <c r="G992" s="445" t="s">
        <v>69</v>
      </c>
      <c r="H992" s="445" t="s">
        <v>62</v>
      </c>
      <c r="I992" s="445" t="s">
        <v>667</v>
      </c>
      <c r="J992" s="445" t="s">
        <v>554</v>
      </c>
      <c r="K992" s="445" t="s">
        <v>2195</v>
      </c>
      <c r="L992" s="445" t="s">
        <v>14</v>
      </c>
      <c r="M992" s="445" t="s">
        <v>669</v>
      </c>
      <c r="N992" s="445" t="s">
        <v>14</v>
      </c>
    </row>
    <row r="993" spans="1:14" hidden="1" x14ac:dyDescent="0.3">
      <c r="A993" s="445" t="s">
        <v>385</v>
      </c>
      <c r="B993" s="445" t="s">
        <v>386</v>
      </c>
      <c r="C993" s="445" t="s">
        <v>323</v>
      </c>
      <c r="D993" s="445" t="s">
        <v>324</v>
      </c>
      <c r="E993" s="445" t="s">
        <v>2031</v>
      </c>
      <c r="F993" s="445" t="s">
        <v>70</v>
      </c>
      <c r="G993" s="445" t="s">
        <v>69</v>
      </c>
      <c r="H993" s="445" t="s">
        <v>62</v>
      </c>
      <c r="I993" s="445" t="s">
        <v>387</v>
      </c>
      <c r="J993" s="445" t="s">
        <v>388</v>
      </c>
      <c r="K993" s="445" t="s">
        <v>2196</v>
      </c>
      <c r="L993" s="445" t="s">
        <v>14</v>
      </c>
      <c r="M993" s="445" t="s">
        <v>390</v>
      </c>
      <c r="N993" s="445" t="s">
        <v>14</v>
      </c>
    </row>
    <row r="994" spans="1:14" x14ac:dyDescent="0.3">
      <c r="A994" s="445" t="s">
        <v>352</v>
      </c>
      <c r="B994" s="445" t="s">
        <v>414</v>
      </c>
      <c r="C994" s="445" t="s">
        <v>323</v>
      </c>
      <c r="D994" s="445" t="s">
        <v>324</v>
      </c>
      <c r="E994" s="445" t="s">
        <v>2031</v>
      </c>
      <c r="F994" s="445" t="s">
        <v>70</v>
      </c>
      <c r="G994" s="445" t="s">
        <v>69</v>
      </c>
      <c r="H994" s="445" t="s">
        <v>62</v>
      </c>
      <c r="I994" s="445" t="s">
        <v>2197</v>
      </c>
      <c r="J994" s="445" t="s">
        <v>415</v>
      </c>
      <c r="K994" s="445" t="s">
        <v>615</v>
      </c>
      <c r="L994" s="445" t="s">
        <v>14</v>
      </c>
      <c r="M994" s="445" t="s">
        <v>2198</v>
      </c>
      <c r="N994" s="445" t="s">
        <v>14</v>
      </c>
    </row>
    <row r="995" spans="1:14" hidden="1" x14ac:dyDescent="0.3">
      <c r="A995" s="445" t="s">
        <v>491</v>
      </c>
      <c r="B995" s="445" t="s">
        <v>557</v>
      </c>
      <c r="C995" s="445" t="s">
        <v>323</v>
      </c>
      <c r="D995" s="445" t="s">
        <v>324</v>
      </c>
      <c r="E995" s="445" t="s">
        <v>2031</v>
      </c>
      <c r="F995" s="445" t="s">
        <v>70</v>
      </c>
      <c r="G995" s="445" t="s">
        <v>69</v>
      </c>
      <c r="H995" s="445" t="s">
        <v>62</v>
      </c>
      <c r="I995" s="445" t="s">
        <v>997</v>
      </c>
      <c r="J995" s="445" t="s">
        <v>998</v>
      </c>
      <c r="K995" s="445" t="s">
        <v>2199</v>
      </c>
      <c r="L995" s="445" t="s">
        <v>14</v>
      </c>
      <c r="M995" s="445" t="s">
        <v>1000</v>
      </c>
      <c r="N995" s="445" t="s">
        <v>14</v>
      </c>
    </row>
    <row r="996" spans="1:14" hidden="1" x14ac:dyDescent="0.3">
      <c r="A996" s="445" t="s">
        <v>379</v>
      </c>
      <c r="B996" s="445" t="s">
        <v>582</v>
      </c>
      <c r="C996" s="445" t="s">
        <v>323</v>
      </c>
      <c r="D996" s="445" t="s">
        <v>324</v>
      </c>
      <c r="E996" s="445" t="s">
        <v>2031</v>
      </c>
      <c r="F996" s="445" t="s">
        <v>70</v>
      </c>
      <c r="G996" s="445" t="s">
        <v>69</v>
      </c>
      <c r="H996" s="445" t="s">
        <v>62</v>
      </c>
      <c r="I996" s="445" t="s">
        <v>1477</v>
      </c>
      <c r="J996" s="445" t="s">
        <v>1478</v>
      </c>
      <c r="K996" s="445" t="s">
        <v>2200</v>
      </c>
      <c r="L996" s="445" t="s">
        <v>14</v>
      </c>
      <c r="M996" s="445" t="s">
        <v>1480</v>
      </c>
      <c r="N996" s="445" t="s">
        <v>14</v>
      </c>
    </row>
    <row r="997" spans="1:14" hidden="1" x14ac:dyDescent="0.3">
      <c r="A997" s="445" t="s">
        <v>330</v>
      </c>
      <c r="B997" s="445" t="s">
        <v>391</v>
      </c>
      <c r="C997" s="445" t="s">
        <v>323</v>
      </c>
      <c r="D997" s="445" t="s">
        <v>324</v>
      </c>
      <c r="E997" s="445" t="s">
        <v>2031</v>
      </c>
      <c r="F997" s="445" t="s">
        <v>70</v>
      </c>
      <c r="G997" s="445" t="s">
        <v>69</v>
      </c>
      <c r="H997" s="445" t="s">
        <v>62</v>
      </c>
      <c r="I997" s="445" t="s">
        <v>1971</v>
      </c>
      <c r="J997" s="445" t="s">
        <v>393</v>
      </c>
      <c r="K997" s="445" t="s">
        <v>2201</v>
      </c>
      <c r="L997" s="445" t="s">
        <v>14</v>
      </c>
      <c r="M997" s="445" t="s">
        <v>1973</v>
      </c>
      <c r="N997" s="445" t="s">
        <v>14</v>
      </c>
    </row>
    <row r="998" spans="1:14" hidden="1" x14ac:dyDescent="0.3">
      <c r="A998" s="445" t="s">
        <v>330</v>
      </c>
      <c r="B998" s="445" t="s">
        <v>391</v>
      </c>
      <c r="C998" s="445" t="s">
        <v>323</v>
      </c>
      <c r="D998" s="445" t="s">
        <v>324</v>
      </c>
      <c r="E998" s="445" t="s">
        <v>2031</v>
      </c>
      <c r="F998" s="445" t="s">
        <v>70</v>
      </c>
      <c r="G998" s="445" t="s">
        <v>69</v>
      </c>
      <c r="H998" s="445" t="s">
        <v>62</v>
      </c>
      <c r="I998" s="445" t="s">
        <v>1971</v>
      </c>
      <c r="J998" s="445" t="s">
        <v>393</v>
      </c>
      <c r="K998" s="445" t="s">
        <v>2202</v>
      </c>
      <c r="L998" s="445" t="s">
        <v>14</v>
      </c>
      <c r="M998" s="445" t="s">
        <v>1973</v>
      </c>
      <c r="N998" s="445" t="s">
        <v>14</v>
      </c>
    </row>
    <row r="999" spans="1:14" hidden="1" x14ac:dyDescent="0.3">
      <c r="A999" s="445" t="s">
        <v>426</v>
      </c>
      <c r="B999" s="445" t="s">
        <v>497</v>
      </c>
      <c r="C999" s="445" t="s">
        <v>323</v>
      </c>
      <c r="D999" s="445" t="s">
        <v>324</v>
      </c>
      <c r="E999" s="445" t="s">
        <v>2031</v>
      </c>
      <c r="F999" s="445" t="s">
        <v>70</v>
      </c>
      <c r="G999" s="445" t="s">
        <v>69</v>
      </c>
      <c r="H999" s="445" t="s">
        <v>62</v>
      </c>
      <c r="I999" s="445" t="s">
        <v>927</v>
      </c>
      <c r="J999" s="445" t="s">
        <v>499</v>
      </c>
      <c r="K999" s="445" t="s">
        <v>2203</v>
      </c>
      <c r="L999" s="445" t="s">
        <v>14</v>
      </c>
      <c r="M999" s="445" t="s">
        <v>929</v>
      </c>
      <c r="N999" s="445" t="s">
        <v>14</v>
      </c>
    </row>
    <row r="1000" spans="1:14" hidden="1" x14ac:dyDescent="0.3">
      <c r="A1000" s="445" t="s">
        <v>471</v>
      </c>
      <c r="B1000" s="445" t="s">
        <v>788</v>
      </c>
      <c r="C1000" s="445" t="s">
        <v>323</v>
      </c>
      <c r="D1000" s="445" t="s">
        <v>324</v>
      </c>
      <c r="E1000" s="445" t="s">
        <v>2031</v>
      </c>
      <c r="F1000" s="445" t="s">
        <v>70</v>
      </c>
      <c r="G1000" s="445" t="s">
        <v>69</v>
      </c>
      <c r="H1000" s="445" t="s">
        <v>62</v>
      </c>
      <c r="I1000" s="445" t="s">
        <v>2204</v>
      </c>
      <c r="J1000" s="445" t="s">
        <v>790</v>
      </c>
      <c r="K1000" s="445" t="s">
        <v>2205</v>
      </c>
      <c r="L1000" s="445" t="s">
        <v>14</v>
      </c>
      <c r="M1000" s="445" t="s">
        <v>2206</v>
      </c>
      <c r="N1000" s="445" t="s">
        <v>14</v>
      </c>
    </row>
    <row r="1001" spans="1:14" hidden="1" x14ac:dyDescent="0.3">
      <c r="A1001" s="445" t="s">
        <v>379</v>
      </c>
      <c r="B1001" s="445" t="s">
        <v>380</v>
      </c>
      <c r="C1001" s="445" t="s">
        <v>323</v>
      </c>
      <c r="D1001" s="445" t="s">
        <v>324</v>
      </c>
      <c r="E1001" s="445" t="s">
        <v>2031</v>
      </c>
      <c r="F1001" s="445" t="s">
        <v>70</v>
      </c>
      <c r="G1001" s="445" t="s">
        <v>69</v>
      </c>
      <c r="H1001" s="445" t="s">
        <v>62</v>
      </c>
      <c r="I1001" s="445" t="s">
        <v>2207</v>
      </c>
      <c r="J1001" s="445" t="s">
        <v>382</v>
      </c>
      <c r="K1001" s="445" t="s">
        <v>2208</v>
      </c>
      <c r="L1001" s="445" t="s">
        <v>14</v>
      </c>
      <c r="M1001" s="445" t="s">
        <v>2209</v>
      </c>
      <c r="N1001" s="445" t="s">
        <v>14</v>
      </c>
    </row>
    <row r="1002" spans="1:14" hidden="1" x14ac:dyDescent="0.3">
      <c r="A1002" s="445" t="s">
        <v>399</v>
      </c>
      <c r="B1002" s="445" t="s">
        <v>440</v>
      </c>
      <c r="C1002" s="445" t="s">
        <v>323</v>
      </c>
      <c r="D1002" s="445" t="s">
        <v>324</v>
      </c>
      <c r="E1002" s="445" t="s">
        <v>2031</v>
      </c>
      <c r="F1002" s="445" t="s">
        <v>70</v>
      </c>
      <c r="G1002" s="445" t="s">
        <v>69</v>
      </c>
      <c r="H1002" s="445" t="s">
        <v>62</v>
      </c>
      <c r="I1002" s="445" t="s">
        <v>852</v>
      </c>
      <c r="J1002" s="445" t="s">
        <v>442</v>
      </c>
      <c r="K1002" s="445" t="s">
        <v>2210</v>
      </c>
      <c r="L1002" s="445" t="s">
        <v>14</v>
      </c>
      <c r="M1002" s="445" t="s">
        <v>854</v>
      </c>
      <c r="N1002" s="445" t="s">
        <v>14</v>
      </c>
    </row>
    <row r="1003" spans="1:14" hidden="1" x14ac:dyDescent="0.3">
      <c r="A1003" s="445" t="s">
        <v>399</v>
      </c>
      <c r="B1003" s="445" t="s">
        <v>440</v>
      </c>
      <c r="C1003" s="445" t="s">
        <v>323</v>
      </c>
      <c r="D1003" s="445" t="s">
        <v>324</v>
      </c>
      <c r="E1003" s="445" t="s">
        <v>2031</v>
      </c>
      <c r="F1003" s="445" t="s">
        <v>70</v>
      </c>
      <c r="G1003" s="445" t="s">
        <v>69</v>
      </c>
      <c r="H1003" s="445" t="s">
        <v>62</v>
      </c>
      <c r="I1003" s="445" t="s">
        <v>852</v>
      </c>
      <c r="J1003" s="445" t="s">
        <v>442</v>
      </c>
      <c r="K1003" s="445" t="s">
        <v>2211</v>
      </c>
      <c r="L1003" s="445" t="s">
        <v>14</v>
      </c>
      <c r="M1003" s="445" t="s">
        <v>854</v>
      </c>
      <c r="N1003" s="445" t="s">
        <v>14</v>
      </c>
    </row>
    <row r="1004" spans="1:14" hidden="1" x14ac:dyDescent="0.3">
      <c r="A1004" s="445" t="s">
        <v>426</v>
      </c>
      <c r="B1004" s="445" t="s">
        <v>497</v>
      </c>
      <c r="C1004" s="445" t="s">
        <v>323</v>
      </c>
      <c r="D1004" s="445" t="s">
        <v>324</v>
      </c>
      <c r="E1004" s="445" t="s">
        <v>2031</v>
      </c>
      <c r="F1004" s="445" t="s">
        <v>70</v>
      </c>
      <c r="G1004" s="445" t="s">
        <v>69</v>
      </c>
      <c r="H1004" s="445" t="s">
        <v>62</v>
      </c>
      <c r="I1004" s="445" t="s">
        <v>2212</v>
      </c>
      <c r="J1004" s="445" t="s">
        <v>499</v>
      </c>
      <c r="K1004" s="445" t="s">
        <v>2213</v>
      </c>
      <c r="L1004" s="445" t="s">
        <v>14</v>
      </c>
      <c r="M1004" s="445" t="s">
        <v>2214</v>
      </c>
      <c r="N1004" s="445" t="s">
        <v>2215</v>
      </c>
    </row>
    <row r="1005" spans="1:14" hidden="1" x14ac:dyDescent="0.3">
      <c r="A1005" s="445" t="s">
        <v>426</v>
      </c>
      <c r="B1005" s="445" t="s">
        <v>497</v>
      </c>
      <c r="C1005" s="445" t="s">
        <v>323</v>
      </c>
      <c r="D1005" s="445" t="s">
        <v>324</v>
      </c>
      <c r="E1005" s="445" t="s">
        <v>2031</v>
      </c>
      <c r="F1005" s="445" t="s">
        <v>70</v>
      </c>
      <c r="G1005" s="445" t="s">
        <v>69</v>
      </c>
      <c r="H1005" s="445" t="s">
        <v>62</v>
      </c>
      <c r="I1005" s="445" t="s">
        <v>2212</v>
      </c>
      <c r="J1005" s="445" t="s">
        <v>499</v>
      </c>
      <c r="K1005" s="445" t="s">
        <v>2216</v>
      </c>
      <c r="L1005" s="445" t="s">
        <v>14</v>
      </c>
      <c r="M1005" s="445" t="s">
        <v>2214</v>
      </c>
      <c r="N1005" s="445" t="s">
        <v>2215</v>
      </c>
    </row>
    <row r="1006" spans="1:14" x14ac:dyDescent="0.3">
      <c r="A1006" s="445" t="s">
        <v>352</v>
      </c>
      <c r="B1006" s="445" t="s">
        <v>353</v>
      </c>
      <c r="C1006" s="445" t="s">
        <v>323</v>
      </c>
      <c r="D1006" s="445" t="s">
        <v>324</v>
      </c>
      <c r="E1006" s="445" t="s">
        <v>2031</v>
      </c>
      <c r="F1006" s="445" t="s">
        <v>70</v>
      </c>
      <c r="G1006" s="445" t="s">
        <v>69</v>
      </c>
      <c r="H1006" s="445" t="s">
        <v>62</v>
      </c>
      <c r="I1006" s="445" t="s">
        <v>126</v>
      </c>
      <c r="J1006" s="445" t="s">
        <v>354</v>
      </c>
      <c r="K1006" s="445" t="s">
        <v>2217</v>
      </c>
      <c r="L1006" s="445" t="s">
        <v>14</v>
      </c>
      <c r="M1006" s="445" t="s">
        <v>420</v>
      </c>
      <c r="N1006" s="445" t="s">
        <v>421</v>
      </c>
    </row>
    <row r="1007" spans="1:14" hidden="1" x14ac:dyDescent="0.3">
      <c r="A1007" s="445" t="s">
        <v>379</v>
      </c>
      <c r="B1007" s="445" t="s">
        <v>380</v>
      </c>
      <c r="C1007" s="445" t="s">
        <v>323</v>
      </c>
      <c r="D1007" s="445" t="s">
        <v>324</v>
      </c>
      <c r="E1007" s="445" t="s">
        <v>2031</v>
      </c>
      <c r="F1007" s="445" t="s">
        <v>70</v>
      </c>
      <c r="G1007" s="445" t="s">
        <v>69</v>
      </c>
      <c r="H1007" s="445" t="s">
        <v>62</v>
      </c>
      <c r="I1007" s="445" t="s">
        <v>381</v>
      </c>
      <c r="J1007" s="445" t="s">
        <v>382</v>
      </c>
      <c r="K1007" s="445" t="s">
        <v>2218</v>
      </c>
      <c r="L1007" s="445" t="s">
        <v>14</v>
      </c>
      <c r="M1007" s="445" t="s">
        <v>2219</v>
      </c>
      <c r="N1007" s="445" t="s">
        <v>14</v>
      </c>
    </row>
    <row r="1008" spans="1:14" hidden="1" x14ac:dyDescent="0.3">
      <c r="A1008" s="445" t="s">
        <v>357</v>
      </c>
      <c r="B1008" s="445" t="s">
        <v>358</v>
      </c>
      <c r="C1008" s="445" t="s">
        <v>323</v>
      </c>
      <c r="D1008" s="445" t="s">
        <v>324</v>
      </c>
      <c r="E1008" s="445" t="s">
        <v>2031</v>
      </c>
      <c r="F1008" s="445" t="s">
        <v>70</v>
      </c>
      <c r="G1008" s="445" t="s">
        <v>69</v>
      </c>
      <c r="H1008" s="445" t="s">
        <v>62</v>
      </c>
      <c r="I1008" s="445" t="s">
        <v>359</v>
      </c>
      <c r="J1008" s="445" t="s">
        <v>360</v>
      </c>
      <c r="K1008" s="445" t="s">
        <v>2220</v>
      </c>
      <c r="L1008" s="445" t="s">
        <v>14</v>
      </c>
      <c r="M1008" s="445" t="s">
        <v>362</v>
      </c>
      <c r="N1008" s="445" t="s">
        <v>14</v>
      </c>
    </row>
    <row r="1009" spans="1:14" hidden="1" x14ac:dyDescent="0.3">
      <c r="A1009" s="445" t="s">
        <v>357</v>
      </c>
      <c r="B1009" s="445" t="s">
        <v>358</v>
      </c>
      <c r="C1009" s="445" t="s">
        <v>323</v>
      </c>
      <c r="D1009" s="445" t="s">
        <v>324</v>
      </c>
      <c r="E1009" s="445" t="s">
        <v>2031</v>
      </c>
      <c r="F1009" s="445" t="s">
        <v>70</v>
      </c>
      <c r="G1009" s="445" t="s">
        <v>69</v>
      </c>
      <c r="H1009" s="445" t="s">
        <v>62</v>
      </c>
      <c r="I1009" s="445" t="s">
        <v>359</v>
      </c>
      <c r="J1009" s="445" t="s">
        <v>360</v>
      </c>
      <c r="K1009" s="445" t="s">
        <v>2221</v>
      </c>
      <c r="L1009" s="445" t="s">
        <v>14</v>
      </c>
      <c r="M1009" s="445" t="s">
        <v>362</v>
      </c>
      <c r="N1009" s="445" t="s">
        <v>14</v>
      </c>
    </row>
    <row r="1010" spans="1:14" hidden="1" x14ac:dyDescent="0.3">
      <c r="A1010" s="445" t="s">
        <v>805</v>
      </c>
      <c r="B1010" s="445" t="s">
        <v>806</v>
      </c>
      <c r="C1010" s="445" t="s">
        <v>323</v>
      </c>
      <c r="D1010" s="445" t="s">
        <v>324</v>
      </c>
      <c r="E1010" s="445" t="s">
        <v>2031</v>
      </c>
      <c r="F1010" s="445" t="s">
        <v>70</v>
      </c>
      <c r="G1010" s="445" t="s">
        <v>69</v>
      </c>
      <c r="H1010" s="445" t="s">
        <v>62</v>
      </c>
      <c r="I1010" s="445" t="s">
        <v>1757</v>
      </c>
      <c r="J1010" s="445" t="s">
        <v>808</v>
      </c>
      <c r="K1010" s="445" t="s">
        <v>2222</v>
      </c>
      <c r="L1010" s="445" t="s">
        <v>14</v>
      </c>
      <c r="M1010" s="445" t="s">
        <v>1783</v>
      </c>
      <c r="N1010" s="445" t="s">
        <v>14</v>
      </c>
    </row>
    <row r="1011" spans="1:14" hidden="1" x14ac:dyDescent="0.3">
      <c r="A1011" s="445" t="s">
        <v>321</v>
      </c>
      <c r="B1011" s="445" t="s">
        <v>322</v>
      </c>
      <c r="C1011" s="445" t="s">
        <v>323</v>
      </c>
      <c r="D1011" s="445" t="s">
        <v>324</v>
      </c>
      <c r="E1011" s="445" t="s">
        <v>2031</v>
      </c>
      <c r="F1011" s="445" t="s">
        <v>70</v>
      </c>
      <c r="G1011" s="445" t="s">
        <v>69</v>
      </c>
      <c r="H1011" s="445" t="s">
        <v>62</v>
      </c>
      <c r="I1011" s="445" t="s">
        <v>2223</v>
      </c>
      <c r="J1011" s="445" t="s">
        <v>327</v>
      </c>
      <c r="K1011" s="445" t="s">
        <v>2224</v>
      </c>
      <c r="L1011" s="445" t="s">
        <v>14</v>
      </c>
      <c r="M1011" s="445" t="s">
        <v>2225</v>
      </c>
      <c r="N1011" s="445" t="s">
        <v>14</v>
      </c>
    </row>
    <row r="1012" spans="1:14" hidden="1" x14ac:dyDescent="0.3">
      <c r="A1012" s="445" t="s">
        <v>357</v>
      </c>
      <c r="B1012" s="445" t="s">
        <v>838</v>
      </c>
      <c r="C1012" s="445" t="s">
        <v>323</v>
      </c>
      <c r="D1012" s="445" t="s">
        <v>324</v>
      </c>
      <c r="E1012" s="445" t="s">
        <v>2031</v>
      </c>
      <c r="F1012" s="445" t="s">
        <v>70</v>
      </c>
      <c r="G1012" s="445" t="s">
        <v>69</v>
      </c>
      <c r="H1012" s="445" t="s">
        <v>62</v>
      </c>
      <c r="I1012" s="445" t="s">
        <v>839</v>
      </c>
      <c r="J1012" s="445" t="s">
        <v>840</v>
      </c>
      <c r="K1012" s="445" t="s">
        <v>2226</v>
      </c>
      <c r="L1012" s="445" t="s">
        <v>14</v>
      </c>
      <c r="M1012" s="445" t="s">
        <v>842</v>
      </c>
      <c r="N1012" s="445" t="s">
        <v>14</v>
      </c>
    </row>
    <row r="1013" spans="1:14" hidden="1" x14ac:dyDescent="0.3">
      <c r="A1013" s="445" t="s">
        <v>433</v>
      </c>
      <c r="B1013" s="445" t="s">
        <v>552</v>
      </c>
      <c r="C1013" s="445" t="s">
        <v>323</v>
      </c>
      <c r="D1013" s="445" t="s">
        <v>324</v>
      </c>
      <c r="E1013" s="445" t="s">
        <v>2031</v>
      </c>
      <c r="F1013" s="445" t="s">
        <v>70</v>
      </c>
      <c r="G1013" s="445" t="s">
        <v>69</v>
      </c>
      <c r="H1013" s="445" t="s">
        <v>62</v>
      </c>
      <c r="I1013" s="445" t="s">
        <v>1794</v>
      </c>
      <c r="J1013" s="445" t="s">
        <v>554</v>
      </c>
      <c r="K1013" s="445" t="s">
        <v>2227</v>
      </c>
      <c r="L1013" s="445" t="s">
        <v>14</v>
      </c>
      <c r="M1013" s="445" t="s">
        <v>1796</v>
      </c>
      <c r="N1013" s="445" t="s">
        <v>14</v>
      </c>
    </row>
    <row r="1014" spans="1:14" hidden="1" x14ac:dyDescent="0.3">
      <c r="A1014" s="445" t="s">
        <v>433</v>
      </c>
      <c r="B1014" s="445" t="s">
        <v>552</v>
      </c>
      <c r="C1014" s="445" t="s">
        <v>323</v>
      </c>
      <c r="D1014" s="445" t="s">
        <v>324</v>
      </c>
      <c r="E1014" s="445" t="s">
        <v>2031</v>
      </c>
      <c r="F1014" s="445" t="s">
        <v>70</v>
      </c>
      <c r="G1014" s="445" t="s">
        <v>69</v>
      </c>
      <c r="H1014" s="445" t="s">
        <v>62</v>
      </c>
      <c r="I1014" s="445" t="s">
        <v>1794</v>
      </c>
      <c r="J1014" s="445" t="s">
        <v>554</v>
      </c>
      <c r="K1014" s="445" t="s">
        <v>2228</v>
      </c>
      <c r="L1014" s="445" t="s">
        <v>14</v>
      </c>
      <c r="M1014" s="445" t="s">
        <v>1796</v>
      </c>
      <c r="N1014" s="445" t="s">
        <v>14</v>
      </c>
    </row>
    <row r="1015" spans="1:14" hidden="1" x14ac:dyDescent="0.3">
      <c r="A1015" s="445" t="s">
        <v>433</v>
      </c>
      <c r="B1015" s="445" t="s">
        <v>552</v>
      </c>
      <c r="C1015" s="445" t="s">
        <v>323</v>
      </c>
      <c r="D1015" s="445" t="s">
        <v>324</v>
      </c>
      <c r="E1015" s="445" t="s">
        <v>2031</v>
      </c>
      <c r="F1015" s="445" t="s">
        <v>70</v>
      </c>
      <c r="G1015" s="445" t="s">
        <v>69</v>
      </c>
      <c r="H1015" s="445" t="s">
        <v>62</v>
      </c>
      <c r="I1015" s="445" t="s">
        <v>1794</v>
      </c>
      <c r="J1015" s="445" t="s">
        <v>554</v>
      </c>
      <c r="K1015" s="445" t="s">
        <v>2229</v>
      </c>
      <c r="L1015" s="445" t="s">
        <v>14</v>
      </c>
      <c r="M1015" s="445" t="s">
        <v>1796</v>
      </c>
      <c r="N1015" s="445" t="s">
        <v>14</v>
      </c>
    </row>
    <row r="1016" spans="1:14" hidden="1" x14ac:dyDescent="0.3">
      <c r="A1016" s="445" t="s">
        <v>433</v>
      </c>
      <c r="B1016" s="445" t="s">
        <v>552</v>
      </c>
      <c r="C1016" s="445" t="s">
        <v>323</v>
      </c>
      <c r="D1016" s="445" t="s">
        <v>324</v>
      </c>
      <c r="E1016" s="445" t="s">
        <v>2031</v>
      </c>
      <c r="F1016" s="445" t="s">
        <v>70</v>
      </c>
      <c r="G1016" s="445" t="s">
        <v>69</v>
      </c>
      <c r="H1016" s="445" t="s">
        <v>62</v>
      </c>
      <c r="I1016" s="445" t="s">
        <v>1794</v>
      </c>
      <c r="J1016" s="445" t="s">
        <v>554</v>
      </c>
      <c r="K1016" s="445" t="s">
        <v>2230</v>
      </c>
      <c r="L1016" s="445" t="s">
        <v>14</v>
      </c>
      <c r="M1016" s="445" t="s">
        <v>1796</v>
      </c>
      <c r="N1016" s="445" t="s">
        <v>14</v>
      </c>
    </row>
    <row r="1017" spans="1:14" hidden="1" x14ac:dyDescent="0.3">
      <c r="A1017" s="445" t="s">
        <v>453</v>
      </c>
      <c r="B1017" s="445" t="s">
        <v>482</v>
      </c>
      <c r="C1017" s="445" t="s">
        <v>323</v>
      </c>
      <c r="D1017" s="445" t="s">
        <v>324</v>
      </c>
      <c r="E1017" s="445" t="s">
        <v>2031</v>
      </c>
      <c r="F1017" s="445" t="s">
        <v>70</v>
      </c>
      <c r="G1017" s="445" t="s">
        <v>69</v>
      </c>
      <c r="H1017" s="445" t="s">
        <v>62</v>
      </c>
      <c r="I1017" s="445" t="s">
        <v>1630</v>
      </c>
      <c r="J1017" s="445" t="s">
        <v>484</v>
      </c>
      <c r="K1017" s="445" t="s">
        <v>2231</v>
      </c>
      <c r="L1017" s="445" t="s">
        <v>14</v>
      </c>
      <c r="M1017" s="445" t="s">
        <v>2232</v>
      </c>
      <c r="N1017" s="445" t="s">
        <v>14</v>
      </c>
    </row>
    <row r="1018" spans="1:14" hidden="1" x14ac:dyDescent="0.3">
      <c r="A1018" s="445" t="s">
        <v>399</v>
      </c>
      <c r="B1018" s="445" t="s">
        <v>400</v>
      </c>
      <c r="C1018" s="445" t="s">
        <v>323</v>
      </c>
      <c r="D1018" s="445" t="s">
        <v>324</v>
      </c>
      <c r="E1018" s="445" t="s">
        <v>2031</v>
      </c>
      <c r="F1018" s="445" t="s">
        <v>70</v>
      </c>
      <c r="G1018" s="445" t="s">
        <v>69</v>
      </c>
      <c r="H1018" s="445" t="s">
        <v>62</v>
      </c>
      <c r="I1018" s="445" t="s">
        <v>445</v>
      </c>
      <c r="J1018" s="445" t="s">
        <v>446</v>
      </c>
      <c r="K1018" s="445" t="s">
        <v>2233</v>
      </c>
      <c r="L1018" s="445" t="s">
        <v>14</v>
      </c>
      <c r="M1018" s="445" t="s">
        <v>448</v>
      </c>
      <c r="N1018" s="445" t="s">
        <v>14</v>
      </c>
    </row>
    <row r="1019" spans="1:14" hidden="1" x14ac:dyDescent="0.3">
      <c r="A1019" s="445" t="s">
        <v>426</v>
      </c>
      <c r="B1019" s="445" t="s">
        <v>497</v>
      </c>
      <c r="C1019" s="445" t="s">
        <v>323</v>
      </c>
      <c r="D1019" s="445" t="s">
        <v>324</v>
      </c>
      <c r="E1019" s="445" t="s">
        <v>2031</v>
      </c>
      <c r="F1019" s="445" t="s">
        <v>70</v>
      </c>
      <c r="G1019" s="445" t="s">
        <v>69</v>
      </c>
      <c r="H1019" s="445" t="s">
        <v>62</v>
      </c>
      <c r="I1019" s="445" t="s">
        <v>1799</v>
      </c>
      <c r="J1019" s="445" t="s">
        <v>499</v>
      </c>
      <c r="K1019" s="445" t="s">
        <v>2234</v>
      </c>
      <c r="L1019" s="445" t="s">
        <v>14</v>
      </c>
      <c r="M1019" s="445" t="s">
        <v>1801</v>
      </c>
      <c r="N1019" s="445" t="s">
        <v>14</v>
      </c>
    </row>
    <row r="1020" spans="1:14" hidden="1" x14ac:dyDescent="0.3">
      <c r="A1020" s="445" t="s">
        <v>426</v>
      </c>
      <c r="B1020" s="445" t="s">
        <v>497</v>
      </c>
      <c r="C1020" s="445" t="s">
        <v>323</v>
      </c>
      <c r="D1020" s="445" t="s">
        <v>324</v>
      </c>
      <c r="E1020" s="445" t="s">
        <v>2031</v>
      </c>
      <c r="F1020" s="445" t="s">
        <v>70</v>
      </c>
      <c r="G1020" s="445" t="s">
        <v>69</v>
      </c>
      <c r="H1020" s="445" t="s">
        <v>62</v>
      </c>
      <c r="I1020" s="445" t="s">
        <v>1799</v>
      </c>
      <c r="J1020" s="445" t="s">
        <v>499</v>
      </c>
      <c r="K1020" s="445" t="s">
        <v>2235</v>
      </c>
      <c r="L1020" s="445" t="s">
        <v>14</v>
      </c>
      <c r="M1020" s="445" t="s">
        <v>1801</v>
      </c>
      <c r="N1020" s="445" t="s">
        <v>14</v>
      </c>
    </row>
    <row r="1021" spans="1:14" hidden="1" x14ac:dyDescent="0.3">
      <c r="A1021" s="445" t="s">
        <v>433</v>
      </c>
      <c r="B1021" s="445" t="s">
        <v>552</v>
      </c>
      <c r="C1021" s="445" t="s">
        <v>323</v>
      </c>
      <c r="D1021" s="445" t="s">
        <v>324</v>
      </c>
      <c r="E1021" s="445" t="s">
        <v>2031</v>
      </c>
      <c r="F1021" s="445" t="s">
        <v>70</v>
      </c>
      <c r="G1021" s="445" t="s">
        <v>69</v>
      </c>
      <c r="H1021" s="445" t="s">
        <v>62</v>
      </c>
      <c r="I1021" s="445" t="s">
        <v>553</v>
      </c>
      <c r="J1021" s="445" t="s">
        <v>554</v>
      </c>
      <c r="K1021" s="445" t="s">
        <v>2236</v>
      </c>
      <c r="L1021" s="445" t="s">
        <v>14</v>
      </c>
      <c r="M1021" s="445" t="s">
        <v>556</v>
      </c>
      <c r="N1021" s="445" t="s">
        <v>14</v>
      </c>
    </row>
    <row r="1022" spans="1:14" hidden="1" x14ac:dyDescent="0.3">
      <c r="A1022" s="445" t="s">
        <v>330</v>
      </c>
      <c r="B1022" s="445" t="s">
        <v>874</v>
      </c>
      <c r="C1022" s="445" t="s">
        <v>323</v>
      </c>
      <c r="D1022" s="445" t="s">
        <v>324</v>
      </c>
      <c r="E1022" s="445" t="s">
        <v>2031</v>
      </c>
      <c r="F1022" s="445" t="s">
        <v>70</v>
      </c>
      <c r="G1022" s="445" t="s">
        <v>69</v>
      </c>
      <c r="H1022" s="445" t="s">
        <v>62</v>
      </c>
      <c r="I1022" s="445" t="s">
        <v>875</v>
      </c>
      <c r="J1022" s="445" t="s">
        <v>876</v>
      </c>
      <c r="K1022" s="445" t="s">
        <v>2237</v>
      </c>
      <c r="L1022" s="445" t="s">
        <v>14</v>
      </c>
      <c r="M1022" s="445" t="s">
        <v>878</v>
      </c>
      <c r="N1022" s="445" t="s">
        <v>14</v>
      </c>
    </row>
    <row r="1023" spans="1:14" hidden="1" x14ac:dyDescent="0.3">
      <c r="A1023" s="445" t="s">
        <v>373</v>
      </c>
      <c r="B1023" s="445" t="s">
        <v>1061</v>
      </c>
      <c r="C1023" s="445" t="s">
        <v>323</v>
      </c>
      <c r="D1023" s="445" t="s">
        <v>324</v>
      </c>
      <c r="E1023" s="445" t="s">
        <v>2031</v>
      </c>
      <c r="F1023" s="445" t="s">
        <v>70</v>
      </c>
      <c r="G1023" s="445" t="s">
        <v>69</v>
      </c>
      <c r="H1023" s="445" t="s">
        <v>62</v>
      </c>
      <c r="I1023" s="445" t="s">
        <v>2238</v>
      </c>
      <c r="J1023" s="445" t="s">
        <v>1063</v>
      </c>
      <c r="K1023" s="445" t="s">
        <v>2239</v>
      </c>
      <c r="L1023" s="445" t="s">
        <v>14</v>
      </c>
      <c r="M1023" s="445" t="s">
        <v>2240</v>
      </c>
      <c r="N1023" s="445" t="s">
        <v>14</v>
      </c>
    </row>
    <row r="1024" spans="1:14" hidden="1" x14ac:dyDescent="0.3">
      <c r="A1024" s="445" t="s">
        <v>491</v>
      </c>
      <c r="B1024" s="445" t="s">
        <v>557</v>
      </c>
      <c r="C1024" s="445" t="s">
        <v>323</v>
      </c>
      <c r="D1024" s="445" t="s">
        <v>324</v>
      </c>
      <c r="E1024" s="445" t="s">
        <v>2031</v>
      </c>
      <c r="F1024" s="445" t="s">
        <v>70</v>
      </c>
      <c r="G1024" s="445" t="s">
        <v>69</v>
      </c>
      <c r="H1024" s="445" t="s">
        <v>62</v>
      </c>
      <c r="I1024" s="445" t="s">
        <v>1073</v>
      </c>
      <c r="J1024" s="445" t="s">
        <v>559</v>
      </c>
      <c r="K1024" s="445" t="s">
        <v>2241</v>
      </c>
      <c r="L1024" s="445" t="s">
        <v>14</v>
      </c>
      <c r="M1024" s="445" t="s">
        <v>1075</v>
      </c>
      <c r="N1024" s="445" t="s">
        <v>14</v>
      </c>
    </row>
    <row r="1025" spans="1:14" hidden="1" x14ac:dyDescent="0.3">
      <c r="A1025" s="445" t="s">
        <v>491</v>
      </c>
      <c r="B1025" s="445" t="s">
        <v>557</v>
      </c>
      <c r="C1025" s="445" t="s">
        <v>323</v>
      </c>
      <c r="D1025" s="445" t="s">
        <v>324</v>
      </c>
      <c r="E1025" s="445" t="s">
        <v>2031</v>
      </c>
      <c r="F1025" s="445" t="s">
        <v>70</v>
      </c>
      <c r="G1025" s="445" t="s">
        <v>69</v>
      </c>
      <c r="H1025" s="445" t="s">
        <v>62</v>
      </c>
      <c r="I1025" s="445" t="s">
        <v>1073</v>
      </c>
      <c r="J1025" s="445" t="s">
        <v>559</v>
      </c>
      <c r="K1025" s="445" t="s">
        <v>2242</v>
      </c>
      <c r="L1025" s="445" t="s">
        <v>14</v>
      </c>
      <c r="M1025" s="445" t="s">
        <v>1075</v>
      </c>
      <c r="N1025" s="445" t="s">
        <v>14</v>
      </c>
    </row>
    <row r="1026" spans="1:14" hidden="1" x14ac:dyDescent="0.3">
      <c r="A1026" s="445" t="s">
        <v>491</v>
      </c>
      <c r="B1026" s="445" t="s">
        <v>557</v>
      </c>
      <c r="C1026" s="445" t="s">
        <v>323</v>
      </c>
      <c r="D1026" s="445" t="s">
        <v>324</v>
      </c>
      <c r="E1026" s="445" t="s">
        <v>2031</v>
      </c>
      <c r="F1026" s="445" t="s">
        <v>70</v>
      </c>
      <c r="G1026" s="445" t="s">
        <v>69</v>
      </c>
      <c r="H1026" s="445" t="s">
        <v>62</v>
      </c>
      <c r="I1026" s="445" t="s">
        <v>1073</v>
      </c>
      <c r="J1026" s="445" t="s">
        <v>559</v>
      </c>
      <c r="K1026" s="445" t="s">
        <v>2243</v>
      </c>
      <c r="L1026" s="445" t="s">
        <v>14</v>
      </c>
      <c r="M1026" s="445" t="s">
        <v>1075</v>
      </c>
      <c r="N1026" s="445" t="s">
        <v>14</v>
      </c>
    </row>
    <row r="1027" spans="1:14" x14ac:dyDescent="0.3">
      <c r="A1027" s="445" t="s">
        <v>352</v>
      </c>
      <c r="B1027" s="445" t="s">
        <v>353</v>
      </c>
      <c r="C1027" s="445" t="s">
        <v>323</v>
      </c>
      <c r="D1027" s="445" t="s">
        <v>324</v>
      </c>
      <c r="E1027" s="445" t="s">
        <v>2031</v>
      </c>
      <c r="F1027" s="445" t="s">
        <v>70</v>
      </c>
      <c r="G1027" s="445" t="s">
        <v>69</v>
      </c>
      <c r="H1027" s="445" t="s">
        <v>62</v>
      </c>
      <c r="I1027" s="445" t="s">
        <v>2244</v>
      </c>
      <c r="J1027" s="445" t="s">
        <v>354</v>
      </c>
      <c r="K1027" s="445" t="s">
        <v>2245</v>
      </c>
      <c r="L1027" s="445" t="s">
        <v>14</v>
      </c>
      <c r="M1027" s="445" t="s">
        <v>2246</v>
      </c>
      <c r="N1027" s="445" t="s">
        <v>14</v>
      </c>
    </row>
    <row r="1028" spans="1:14" x14ac:dyDescent="0.3">
      <c r="A1028" s="445" t="s">
        <v>352</v>
      </c>
      <c r="B1028" s="445" t="s">
        <v>353</v>
      </c>
      <c r="C1028" s="445" t="s">
        <v>323</v>
      </c>
      <c r="D1028" s="445" t="s">
        <v>324</v>
      </c>
      <c r="E1028" s="445" t="s">
        <v>2031</v>
      </c>
      <c r="F1028" s="445" t="s">
        <v>70</v>
      </c>
      <c r="G1028" s="445" t="s">
        <v>69</v>
      </c>
      <c r="H1028" s="445" t="s">
        <v>62</v>
      </c>
      <c r="I1028" s="445" t="s">
        <v>2244</v>
      </c>
      <c r="J1028" s="445" t="s">
        <v>354</v>
      </c>
      <c r="K1028" s="445" t="s">
        <v>2247</v>
      </c>
      <c r="L1028" s="445" t="s">
        <v>14</v>
      </c>
      <c r="M1028" s="445" t="s">
        <v>2246</v>
      </c>
      <c r="N1028" s="445" t="s">
        <v>14</v>
      </c>
    </row>
    <row r="1029" spans="1:14" hidden="1" x14ac:dyDescent="0.3">
      <c r="A1029" s="445" t="s">
        <v>385</v>
      </c>
      <c r="B1029" s="445" t="s">
        <v>689</v>
      </c>
      <c r="C1029" s="445" t="s">
        <v>323</v>
      </c>
      <c r="D1029" s="445" t="s">
        <v>324</v>
      </c>
      <c r="E1029" s="445" t="s">
        <v>2031</v>
      </c>
      <c r="F1029" s="445" t="s">
        <v>70</v>
      </c>
      <c r="G1029" s="445" t="s">
        <v>69</v>
      </c>
      <c r="H1029" s="445" t="s">
        <v>62</v>
      </c>
      <c r="I1029" s="445" t="s">
        <v>701</v>
      </c>
      <c r="J1029" s="445" t="s">
        <v>691</v>
      </c>
      <c r="K1029" s="445" t="s">
        <v>2248</v>
      </c>
      <c r="L1029" s="445" t="s">
        <v>14</v>
      </c>
      <c r="M1029" s="445" t="s">
        <v>703</v>
      </c>
      <c r="N1029" s="445" t="s">
        <v>14</v>
      </c>
    </row>
    <row r="1030" spans="1:14" hidden="1" x14ac:dyDescent="0.3">
      <c r="A1030" s="445" t="s">
        <v>385</v>
      </c>
      <c r="B1030" s="445" t="s">
        <v>689</v>
      </c>
      <c r="C1030" s="445" t="s">
        <v>323</v>
      </c>
      <c r="D1030" s="445" t="s">
        <v>324</v>
      </c>
      <c r="E1030" s="445" t="s">
        <v>2031</v>
      </c>
      <c r="F1030" s="445" t="s">
        <v>70</v>
      </c>
      <c r="G1030" s="445" t="s">
        <v>69</v>
      </c>
      <c r="H1030" s="445" t="s">
        <v>62</v>
      </c>
      <c r="I1030" s="445" t="s">
        <v>701</v>
      </c>
      <c r="J1030" s="445" t="s">
        <v>691</v>
      </c>
      <c r="K1030" s="445" t="s">
        <v>2249</v>
      </c>
      <c r="L1030" s="445" t="s">
        <v>14</v>
      </c>
      <c r="M1030" s="445" t="s">
        <v>703</v>
      </c>
      <c r="N1030" s="445" t="s">
        <v>14</v>
      </c>
    </row>
    <row r="1031" spans="1:14" hidden="1" x14ac:dyDescent="0.3">
      <c r="A1031" s="445" t="s">
        <v>385</v>
      </c>
      <c r="B1031" s="445" t="s">
        <v>689</v>
      </c>
      <c r="C1031" s="445" t="s">
        <v>323</v>
      </c>
      <c r="D1031" s="445" t="s">
        <v>324</v>
      </c>
      <c r="E1031" s="445" t="s">
        <v>2031</v>
      </c>
      <c r="F1031" s="445" t="s">
        <v>70</v>
      </c>
      <c r="G1031" s="445" t="s">
        <v>69</v>
      </c>
      <c r="H1031" s="445" t="s">
        <v>62</v>
      </c>
      <c r="I1031" s="445" t="s">
        <v>701</v>
      </c>
      <c r="J1031" s="445" t="s">
        <v>691</v>
      </c>
      <c r="K1031" s="445" t="s">
        <v>2250</v>
      </c>
      <c r="L1031" s="445" t="s">
        <v>14</v>
      </c>
      <c r="M1031" s="445" t="s">
        <v>703</v>
      </c>
      <c r="N1031" s="445" t="s">
        <v>14</v>
      </c>
    </row>
    <row r="1032" spans="1:14" hidden="1" x14ac:dyDescent="0.3">
      <c r="A1032" s="445" t="s">
        <v>373</v>
      </c>
      <c r="B1032" s="445" t="s">
        <v>673</v>
      </c>
      <c r="C1032" s="445" t="s">
        <v>323</v>
      </c>
      <c r="D1032" s="445" t="s">
        <v>324</v>
      </c>
      <c r="E1032" s="445" t="s">
        <v>2031</v>
      </c>
      <c r="F1032" s="445" t="s">
        <v>70</v>
      </c>
      <c r="G1032" s="445" t="s">
        <v>69</v>
      </c>
      <c r="H1032" s="445" t="s">
        <v>62</v>
      </c>
      <c r="I1032" s="445" t="s">
        <v>2251</v>
      </c>
      <c r="J1032" s="445" t="s">
        <v>2252</v>
      </c>
      <c r="K1032" s="445" t="s">
        <v>2253</v>
      </c>
      <c r="L1032" s="445" t="s">
        <v>14</v>
      </c>
      <c r="M1032" s="445" t="s">
        <v>2254</v>
      </c>
      <c r="N1032" s="445" t="s">
        <v>14</v>
      </c>
    </row>
    <row r="1033" spans="1:14" hidden="1" x14ac:dyDescent="0.3">
      <c r="A1033" s="445" t="s">
        <v>357</v>
      </c>
      <c r="B1033" s="445" t="s">
        <v>358</v>
      </c>
      <c r="C1033" s="445" t="s">
        <v>323</v>
      </c>
      <c r="D1033" s="445" t="s">
        <v>324</v>
      </c>
      <c r="E1033" s="445" t="s">
        <v>2031</v>
      </c>
      <c r="F1033" s="445" t="s">
        <v>70</v>
      </c>
      <c r="G1033" s="445" t="s">
        <v>69</v>
      </c>
      <c r="H1033" s="445" t="s">
        <v>62</v>
      </c>
      <c r="I1033" s="445" t="s">
        <v>369</v>
      </c>
      <c r="J1033" s="445" t="s">
        <v>370</v>
      </c>
      <c r="K1033" s="445" t="s">
        <v>2255</v>
      </c>
      <c r="L1033" s="445" t="s">
        <v>14</v>
      </c>
      <c r="M1033" s="445" t="s">
        <v>372</v>
      </c>
      <c r="N1033" s="445" t="s">
        <v>14</v>
      </c>
    </row>
    <row r="1034" spans="1:14" hidden="1" x14ac:dyDescent="0.3">
      <c r="A1034" s="445" t="s">
        <v>357</v>
      </c>
      <c r="B1034" s="445" t="s">
        <v>358</v>
      </c>
      <c r="C1034" s="445" t="s">
        <v>323</v>
      </c>
      <c r="D1034" s="445" t="s">
        <v>324</v>
      </c>
      <c r="E1034" s="445" t="s">
        <v>2031</v>
      </c>
      <c r="F1034" s="445" t="s">
        <v>70</v>
      </c>
      <c r="G1034" s="445" t="s">
        <v>69</v>
      </c>
      <c r="H1034" s="445" t="s">
        <v>62</v>
      </c>
      <c r="I1034" s="445" t="s">
        <v>369</v>
      </c>
      <c r="J1034" s="445" t="s">
        <v>370</v>
      </c>
      <c r="K1034" s="445" t="s">
        <v>1451</v>
      </c>
      <c r="L1034" s="445" t="s">
        <v>14</v>
      </c>
      <c r="M1034" s="445" t="s">
        <v>372</v>
      </c>
      <c r="N1034" s="445" t="s">
        <v>14</v>
      </c>
    </row>
    <row r="1035" spans="1:14" hidden="1" x14ac:dyDescent="0.3">
      <c r="A1035" s="445" t="s">
        <v>357</v>
      </c>
      <c r="B1035" s="445" t="s">
        <v>358</v>
      </c>
      <c r="C1035" s="445" t="s">
        <v>323</v>
      </c>
      <c r="D1035" s="445" t="s">
        <v>324</v>
      </c>
      <c r="E1035" s="445" t="s">
        <v>2031</v>
      </c>
      <c r="F1035" s="445" t="s">
        <v>70</v>
      </c>
      <c r="G1035" s="445" t="s">
        <v>69</v>
      </c>
      <c r="H1035" s="445" t="s">
        <v>62</v>
      </c>
      <c r="I1035" s="445" t="s">
        <v>369</v>
      </c>
      <c r="J1035" s="445" t="s">
        <v>370</v>
      </c>
      <c r="K1035" s="445" t="s">
        <v>2256</v>
      </c>
      <c r="L1035" s="445" t="s">
        <v>14</v>
      </c>
      <c r="M1035" s="445" t="s">
        <v>372</v>
      </c>
      <c r="N1035" s="445" t="s">
        <v>14</v>
      </c>
    </row>
    <row r="1036" spans="1:14" hidden="1" x14ac:dyDescent="0.3">
      <c r="A1036" s="445" t="s">
        <v>471</v>
      </c>
      <c r="B1036" s="445" t="s">
        <v>756</v>
      </c>
      <c r="C1036" s="445" t="s">
        <v>323</v>
      </c>
      <c r="D1036" s="445" t="s">
        <v>324</v>
      </c>
      <c r="E1036" s="445" t="s">
        <v>2031</v>
      </c>
      <c r="F1036" s="445" t="s">
        <v>70</v>
      </c>
      <c r="G1036" s="445" t="s">
        <v>69</v>
      </c>
      <c r="H1036" s="445" t="s">
        <v>62</v>
      </c>
      <c r="I1036" s="445" t="s">
        <v>2257</v>
      </c>
      <c r="J1036" s="445" t="s">
        <v>758</v>
      </c>
      <c r="K1036" s="445" t="s">
        <v>2258</v>
      </c>
      <c r="L1036" s="445" t="s">
        <v>14</v>
      </c>
      <c r="M1036" s="445" t="s">
        <v>2259</v>
      </c>
      <c r="N1036" s="445" t="s">
        <v>14</v>
      </c>
    </row>
    <row r="1037" spans="1:14" x14ac:dyDescent="0.3">
      <c r="A1037" s="445" t="s">
        <v>352</v>
      </c>
      <c r="B1037" s="445" t="s">
        <v>414</v>
      </c>
      <c r="C1037" s="445" t="s">
        <v>323</v>
      </c>
      <c r="D1037" s="445" t="s">
        <v>324</v>
      </c>
      <c r="E1037" s="445" t="s">
        <v>2031</v>
      </c>
      <c r="F1037" s="445" t="s">
        <v>70</v>
      </c>
      <c r="G1037" s="445" t="s">
        <v>69</v>
      </c>
      <c r="H1037" s="445" t="s">
        <v>62</v>
      </c>
      <c r="I1037" s="445" t="s">
        <v>135</v>
      </c>
      <c r="J1037" s="445" t="s">
        <v>415</v>
      </c>
      <c r="K1037" s="445" t="s">
        <v>2260</v>
      </c>
      <c r="L1037" s="445" t="s">
        <v>14</v>
      </c>
      <c r="M1037" s="445" t="s">
        <v>466</v>
      </c>
      <c r="N1037" s="445" t="s">
        <v>14</v>
      </c>
    </row>
    <row r="1038" spans="1:14" x14ac:dyDescent="0.3">
      <c r="A1038" s="445" t="s">
        <v>352</v>
      </c>
      <c r="B1038" s="445" t="s">
        <v>414</v>
      </c>
      <c r="C1038" s="445" t="s">
        <v>323</v>
      </c>
      <c r="D1038" s="445" t="s">
        <v>324</v>
      </c>
      <c r="E1038" s="445" t="s">
        <v>2031</v>
      </c>
      <c r="F1038" s="445" t="s">
        <v>70</v>
      </c>
      <c r="G1038" s="445" t="s">
        <v>69</v>
      </c>
      <c r="H1038" s="445" t="s">
        <v>62</v>
      </c>
      <c r="I1038" s="445" t="s">
        <v>135</v>
      </c>
      <c r="J1038" s="445" t="s">
        <v>415</v>
      </c>
      <c r="K1038" s="445" t="s">
        <v>2261</v>
      </c>
      <c r="L1038" s="445" t="s">
        <v>14</v>
      </c>
      <c r="M1038" s="445" t="s">
        <v>466</v>
      </c>
      <c r="N1038" s="445" t="s">
        <v>14</v>
      </c>
    </row>
    <row r="1039" spans="1:14" hidden="1" x14ac:dyDescent="0.3">
      <c r="A1039" s="445" t="s">
        <v>433</v>
      </c>
      <c r="B1039" s="445" t="s">
        <v>1195</v>
      </c>
      <c r="C1039" s="445" t="s">
        <v>323</v>
      </c>
      <c r="D1039" s="445" t="s">
        <v>324</v>
      </c>
      <c r="E1039" s="445" t="s">
        <v>2031</v>
      </c>
      <c r="F1039" s="445" t="s">
        <v>70</v>
      </c>
      <c r="G1039" s="445" t="s">
        <v>69</v>
      </c>
      <c r="H1039" s="445" t="s">
        <v>62</v>
      </c>
      <c r="I1039" s="445" t="s">
        <v>2262</v>
      </c>
      <c r="J1039" s="445" t="s">
        <v>1197</v>
      </c>
      <c r="K1039" s="445" t="s">
        <v>2263</v>
      </c>
      <c r="L1039" s="445" t="s">
        <v>14</v>
      </c>
      <c r="M1039" s="445" t="s">
        <v>2264</v>
      </c>
      <c r="N1039" s="445" t="s">
        <v>14</v>
      </c>
    </row>
    <row r="1040" spans="1:14" hidden="1" x14ac:dyDescent="0.3">
      <c r="A1040" s="445" t="s">
        <v>433</v>
      </c>
      <c r="B1040" s="445" t="s">
        <v>1195</v>
      </c>
      <c r="C1040" s="445" t="s">
        <v>323</v>
      </c>
      <c r="D1040" s="445" t="s">
        <v>324</v>
      </c>
      <c r="E1040" s="445" t="s">
        <v>2031</v>
      </c>
      <c r="F1040" s="445" t="s">
        <v>70</v>
      </c>
      <c r="G1040" s="445" t="s">
        <v>69</v>
      </c>
      <c r="H1040" s="445" t="s">
        <v>62</v>
      </c>
      <c r="I1040" s="445" t="s">
        <v>2265</v>
      </c>
      <c r="J1040" s="445" t="s">
        <v>1197</v>
      </c>
      <c r="K1040" s="445" t="s">
        <v>2266</v>
      </c>
      <c r="L1040" s="445" t="s">
        <v>14</v>
      </c>
      <c r="M1040" s="445" t="s">
        <v>2267</v>
      </c>
      <c r="N1040" s="445" t="s">
        <v>14</v>
      </c>
    </row>
    <row r="1041" spans="1:14" hidden="1" x14ac:dyDescent="0.3">
      <c r="A1041" s="445" t="s">
        <v>385</v>
      </c>
      <c r="B1041" s="445" t="s">
        <v>386</v>
      </c>
      <c r="C1041" s="445" t="s">
        <v>323</v>
      </c>
      <c r="D1041" s="445" t="s">
        <v>324</v>
      </c>
      <c r="E1041" s="445" t="s">
        <v>2031</v>
      </c>
      <c r="F1041" s="445" t="s">
        <v>70</v>
      </c>
      <c r="G1041" s="445" t="s">
        <v>69</v>
      </c>
      <c r="H1041" s="445" t="s">
        <v>62</v>
      </c>
      <c r="I1041" s="445" t="s">
        <v>2268</v>
      </c>
      <c r="J1041" s="445" t="s">
        <v>388</v>
      </c>
      <c r="K1041" s="445" t="s">
        <v>2269</v>
      </c>
      <c r="L1041" s="445" t="s">
        <v>14</v>
      </c>
      <c r="M1041" s="445" t="s">
        <v>2270</v>
      </c>
      <c r="N1041" s="445" t="s">
        <v>14</v>
      </c>
    </row>
    <row r="1042" spans="1:14" hidden="1" x14ac:dyDescent="0.3">
      <c r="A1042" s="445" t="s">
        <v>357</v>
      </c>
      <c r="B1042" s="445" t="s">
        <v>838</v>
      </c>
      <c r="C1042" s="445" t="s">
        <v>323</v>
      </c>
      <c r="D1042" s="445" t="s">
        <v>324</v>
      </c>
      <c r="E1042" s="445" t="s">
        <v>2031</v>
      </c>
      <c r="F1042" s="445" t="s">
        <v>70</v>
      </c>
      <c r="G1042" s="445" t="s">
        <v>69</v>
      </c>
      <c r="H1042" s="445" t="s">
        <v>62</v>
      </c>
      <c r="I1042" s="445" t="s">
        <v>1750</v>
      </c>
      <c r="J1042" s="445" t="s">
        <v>840</v>
      </c>
      <c r="K1042" s="445" t="s">
        <v>2271</v>
      </c>
      <c r="L1042" s="445" t="s">
        <v>14</v>
      </c>
      <c r="M1042" s="445" t="s">
        <v>2272</v>
      </c>
      <c r="N1042" s="445" t="s">
        <v>14</v>
      </c>
    </row>
    <row r="1043" spans="1:14" hidden="1" x14ac:dyDescent="0.3">
      <c r="A1043" s="445" t="s">
        <v>330</v>
      </c>
      <c r="B1043" s="445" t="s">
        <v>647</v>
      </c>
      <c r="C1043" s="445" t="s">
        <v>323</v>
      </c>
      <c r="D1043" s="445" t="s">
        <v>324</v>
      </c>
      <c r="E1043" s="445" t="s">
        <v>2031</v>
      </c>
      <c r="F1043" s="445" t="s">
        <v>70</v>
      </c>
      <c r="G1043" s="445" t="s">
        <v>69</v>
      </c>
      <c r="H1043" s="445" t="s">
        <v>62</v>
      </c>
      <c r="I1043" s="445" t="s">
        <v>1834</v>
      </c>
      <c r="J1043" s="445" t="s">
        <v>1835</v>
      </c>
      <c r="K1043" s="445" t="s">
        <v>2273</v>
      </c>
      <c r="L1043" s="445" t="s">
        <v>14</v>
      </c>
      <c r="M1043" s="445" t="s">
        <v>1837</v>
      </c>
      <c r="N1043" s="445" t="s">
        <v>14</v>
      </c>
    </row>
    <row r="1044" spans="1:14" hidden="1" x14ac:dyDescent="0.3">
      <c r="A1044" s="445" t="s">
        <v>471</v>
      </c>
      <c r="B1044" s="445" t="s">
        <v>788</v>
      </c>
      <c r="C1044" s="445" t="s">
        <v>323</v>
      </c>
      <c r="D1044" s="445" t="s">
        <v>324</v>
      </c>
      <c r="E1044" s="445" t="s">
        <v>2031</v>
      </c>
      <c r="F1044" s="445" t="s">
        <v>70</v>
      </c>
      <c r="G1044" s="445" t="s">
        <v>69</v>
      </c>
      <c r="H1044" s="445" t="s">
        <v>62</v>
      </c>
      <c r="I1044" s="445" t="s">
        <v>789</v>
      </c>
      <c r="J1044" s="445" t="s">
        <v>790</v>
      </c>
      <c r="K1044" s="445" t="s">
        <v>2274</v>
      </c>
      <c r="L1044" s="445" t="s">
        <v>14</v>
      </c>
      <c r="M1044" s="445" t="s">
        <v>2275</v>
      </c>
      <c r="N1044" s="445" t="s">
        <v>1827</v>
      </c>
    </row>
    <row r="1045" spans="1:14" hidden="1" x14ac:dyDescent="0.3">
      <c r="A1045" s="445" t="s">
        <v>433</v>
      </c>
      <c r="B1045" s="445" t="s">
        <v>552</v>
      </c>
      <c r="C1045" s="445" t="s">
        <v>323</v>
      </c>
      <c r="D1045" s="445" t="s">
        <v>324</v>
      </c>
      <c r="E1045" s="445" t="s">
        <v>2031</v>
      </c>
      <c r="F1045" s="445" t="s">
        <v>70</v>
      </c>
      <c r="G1045" s="445" t="s">
        <v>69</v>
      </c>
      <c r="H1045" s="445" t="s">
        <v>62</v>
      </c>
      <c r="I1045" s="445" t="s">
        <v>2276</v>
      </c>
      <c r="J1045" s="445" t="s">
        <v>554</v>
      </c>
      <c r="K1045" s="445" t="s">
        <v>2277</v>
      </c>
      <c r="L1045" s="445" t="s">
        <v>14</v>
      </c>
      <c r="M1045" s="445" t="s">
        <v>2278</v>
      </c>
      <c r="N1045" s="445" t="s">
        <v>14</v>
      </c>
    </row>
    <row r="1046" spans="1:14" hidden="1" x14ac:dyDescent="0.3">
      <c r="A1046" s="445" t="s">
        <v>337</v>
      </c>
      <c r="B1046" s="445" t="s">
        <v>620</v>
      </c>
      <c r="C1046" s="445" t="s">
        <v>323</v>
      </c>
      <c r="D1046" s="445" t="s">
        <v>324</v>
      </c>
      <c r="E1046" s="445" t="s">
        <v>2031</v>
      </c>
      <c r="F1046" s="445" t="s">
        <v>70</v>
      </c>
      <c r="G1046" s="445" t="s">
        <v>69</v>
      </c>
      <c r="H1046" s="445" t="s">
        <v>62</v>
      </c>
      <c r="I1046" s="445" t="s">
        <v>970</v>
      </c>
      <c r="J1046" s="445" t="s">
        <v>620</v>
      </c>
      <c r="K1046" s="445" t="s">
        <v>2279</v>
      </c>
      <c r="L1046" s="445" t="s">
        <v>14</v>
      </c>
      <c r="M1046" s="445" t="s">
        <v>972</v>
      </c>
      <c r="N1046" s="445" t="s">
        <v>14</v>
      </c>
    </row>
    <row r="1047" spans="1:14" hidden="1" x14ac:dyDescent="0.3">
      <c r="A1047" s="445" t="s">
        <v>426</v>
      </c>
      <c r="B1047" s="445" t="s">
        <v>497</v>
      </c>
      <c r="C1047" s="445" t="s">
        <v>323</v>
      </c>
      <c r="D1047" s="445" t="s">
        <v>324</v>
      </c>
      <c r="E1047" s="445" t="s">
        <v>2031</v>
      </c>
      <c r="F1047" s="445" t="s">
        <v>70</v>
      </c>
      <c r="G1047" s="445" t="s">
        <v>69</v>
      </c>
      <c r="H1047" s="445" t="s">
        <v>62</v>
      </c>
      <c r="I1047" s="445" t="s">
        <v>2280</v>
      </c>
      <c r="J1047" s="445" t="s">
        <v>499</v>
      </c>
      <c r="K1047" s="445" t="s">
        <v>2281</v>
      </c>
      <c r="L1047" s="445" t="s">
        <v>14</v>
      </c>
      <c r="M1047" s="445" t="s">
        <v>2282</v>
      </c>
      <c r="N1047" s="445" t="s">
        <v>14</v>
      </c>
    </row>
    <row r="1048" spans="1:14" hidden="1" x14ac:dyDescent="0.3">
      <c r="A1048" s="445" t="s">
        <v>385</v>
      </c>
      <c r="B1048" s="445" t="s">
        <v>386</v>
      </c>
      <c r="C1048" s="445" t="s">
        <v>323</v>
      </c>
      <c r="D1048" s="445" t="s">
        <v>324</v>
      </c>
      <c r="E1048" s="445" t="s">
        <v>2031</v>
      </c>
      <c r="F1048" s="445" t="s">
        <v>70</v>
      </c>
      <c r="G1048" s="445" t="s">
        <v>69</v>
      </c>
      <c r="H1048" s="445" t="s">
        <v>62</v>
      </c>
      <c r="I1048" s="445" t="s">
        <v>1916</v>
      </c>
      <c r="J1048" s="445" t="s">
        <v>388</v>
      </c>
      <c r="K1048" s="445" t="s">
        <v>2283</v>
      </c>
      <c r="L1048" s="445" t="s">
        <v>14</v>
      </c>
      <c r="M1048" s="445" t="s">
        <v>2284</v>
      </c>
      <c r="N1048" s="445" t="s">
        <v>14</v>
      </c>
    </row>
    <row r="1049" spans="1:14" hidden="1" x14ac:dyDescent="0.3">
      <c r="A1049" s="445" t="s">
        <v>453</v>
      </c>
      <c r="B1049" s="445" t="s">
        <v>454</v>
      </c>
      <c r="C1049" s="445" t="s">
        <v>323</v>
      </c>
      <c r="D1049" s="445" t="s">
        <v>324</v>
      </c>
      <c r="E1049" s="445" t="s">
        <v>2031</v>
      </c>
      <c r="F1049" s="445" t="s">
        <v>70</v>
      </c>
      <c r="G1049" s="445" t="s">
        <v>69</v>
      </c>
      <c r="H1049" s="445" t="s">
        <v>62</v>
      </c>
      <c r="I1049" s="445" t="s">
        <v>455</v>
      </c>
      <c r="J1049" s="445" t="s">
        <v>456</v>
      </c>
      <c r="K1049" s="445" t="s">
        <v>2285</v>
      </c>
      <c r="L1049" s="445" t="s">
        <v>14</v>
      </c>
      <c r="M1049" s="445" t="s">
        <v>2286</v>
      </c>
      <c r="N1049" s="445" t="s">
        <v>14</v>
      </c>
    </row>
    <row r="1050" spans="1:14" hidden="1" x14ac:dyDescent="0.3">
      <c r="A1050" s="445" t="s">
        <v>379</v>
      </c>
      <c r="B1050" s="445" t="s">
        <v>380</v>
      </c>
      <c r="C1050" s="445" t="s">
        <v>323</v>
      </c>
      <c r="D1050" s="445" t="s">
        <v>324</v>
      </c>
      <c r="E1050" s="445" t="s">
        <v>2031</v>
      </c>
      <c r="F1050" s="445" t="s">
        <v>70</v>
      </c>
      <c r="G1050" s="445" t="s">
        <v>69</v>
      </c>
      <c r="H1050" s="445" t="s">
        <v>62</v>
      </c>
      <c r="I1050" s="445" t="s">
        <v>2101</v>
      </c>
      <c r="J1050" s="445" t="s">
        <v>382</v>
      </c>
      <c r="K1050" s="445" t="s">
        <v>2102</v>
      </c>
      <c r="L1050" s="445" t="s">
        <v>14</v>
      </c>
      <c r="M1050" s="445" t="s">
        <v>2103</v>
      </c>
      <c r="N1050" s="445" t="s">
        <v>14</v>
      </c>
    </row>
    <row r="1051" spans="1:14" hidden="1" x14ac:dyDescent="0.3">
      <c r="A1051" s="445" t="s">
        <v>453</v>
      </c>
      <c r="B1051" s="445" t="s">
        <v>454</v>
      </c>
      <c r="C1051" s="445" t="s">
        <v>323</v>
      </c>
      <c r="D1051" s="445" t="s">
        <v>324</v>
      </c>
      <c r="E1051" s="445" t="s">
        <v>2031</v>
      </c>
      <c r="F1051" s="445" t="s">
        <v>70</v>
      </c>
      <c r="G1051" s="445" t="s">
        <v>69</v>
      </c>
      <c r="H1051" s="445" t="s">
        <v>62</v>
      </c>
      <c r="I1051" s="445" t="s">
        <v>1840</v>
      </c>
      <c r="J1051" s="445" t="s">
        <v>456</v>
      </c>
      <c r="K1051" s="445" t="s">
        <v>2287</v>
      </c>
      <c r="L1051" s="445" t="s">
        <v>14</v>
      </c>
      <c r="M1051" s="445" t="s">
        <v>1842</v>
      </c>
      <c r="N1051" s="445" t="s">
        <v>14</v>
      </c>
    </row>
    <row r="1052" spans="1:14" hidden="1" x14ac:dyDescent="0.3">
      <c r="A1052" s="445" t="s">
        <v>453</v>
      </c>
      <c r="B1052" s="445" t="s">
        <v>454</v>
      </c>
      <c r="C1052" s="445" t="s">
        <v>323</v>
      </c>
      <c r="D1052" s="445" t="s">
        <v>324</v>
      </c>
      <c r="E1052" s="445" t="s">
        <v>2031</v>
      </c>
      <c r="F1052" s="445" t="s">
        <v>70</v>
      </c>
      <c r="G1052" s="445" t="s">
        <v>69</v>
      </c>
      <c r="H1052" s="445" t="s">
        <v>62</v>
      </c>
      <c r="I1052" s="445" t="s">
        <v>1840</v>
      </c>
      <c r="J1052" s="445" t="s">
        <v>456</v>
      </c>
      <c r="K1052" s="445" t="s">
        <v>2288</v>
      </c>
      <c r="L1052" s="445" t="s">
        <v>14</v>
      </c>
      <c r="M1052" s="445" t="s">
        <v>1842</v>
      </c>
      <c r="N1052" s="445" t="s">
        <v>14</v>
      </c>
    </row>
    <row r="1053" spans="1:14" hidden="1" x14ac:dyDescent="0.3">
      <c r="A1053" s="445" t="s">
        <v>453</v>
      </c>
      <c r="B1053" s="445" t="s">
        <v>454</v>
      </c>
      <c r="C1053" s="445" t="s">
        <v>323</v>
      </c>
      <c r="D1053" s="445" t="s">
        <v>324</v>
      </c>
      <c r="E1053" s="445" t="s">
        <v>2031</v>
      </c>
      <c r="F1053" s="445" t="s">
        <v>70</v>
      </c>
      <c r="G1053" s="445" t="s">
        <v>69</v>
      </c>
      <c r="H1053" s="445" t="s">
        <v>62</v>
      </c>
      <c r="I1053" s="445" t="s">
        <v>1840</v>
      </c>
      <c r="J1053" s="445" t="s">
        <v>456</v>
      </c>
      <c r="K1053" s="445" t="s">
        <v>2289</v>
      </c>
      <c r="L1053" s="445" t="s">
        <v>14</v>
      </c>
      <c r="M1053" s="445" t="s">
        <v>1842</v>
      </c>
      <c r="N1053" s="445" t="s">
        <v>14</v>
      </c>
    </row>
    <row r="1054" spans="1:14" hidden="1" x14ac:dyDescent="0.3">
      <c r="A1054" s="445" t="s">
        <v>453</v>
      </c>
      <c r="B1054" s="445" t="s">
        <v>454</v>
      </c>
      <c r="C1054" s="445" t="s">
        <v>323</v>
      </c>
      <c r="D1054" s="445" t="s">
        <v>324</v>
      </c>
      <c r="E1054" s="445" t="s">
        <v>2031</v>
      </c>
      <c r="F1054" s="445" t="s">
        <v>70</v>
      </c>
      <c r="G1054" s="445" t="s">
        <v>69</v>
      </c>
      <c r="H1054" s="445" t="s">
        <v>62</v>
      </c>
      <c r="I1054" s="445" t="s">
        <v>467</v>
      </c>
      <c r="J1054" s="445" t="s">
        <v>456</v>
      </c>
      <c r="K1054" s="445" t="s">
        <v>2290</v>
      </c>
      <c r="L1054" s="445" t="s">
        <v>14</v>
      </c>
      <c r="M1054" s="445" t="s">
        <v>469</v>
      </c>
      <c r="N1054" s="445" t="s">
        <v>470</v>
      </c>
    </row>
    <row r="1055" spans="1:14" hidden="1" x14ac:dyDescent="0.3">
      <c r="A1055" s="445" t="s">
        <v>453</v>
      </c>
      <c r="B1055" s="445" t="s">
        <v>454</v>
      </c>
      <c r="C1055" s="445" t="s">
        <v>323</v>
      </c>
      <c r="D1055" s="445" t="s">
        <v>324</v>
      </c>
      <c r="E1055" s="445" t="s">
        <v>2031</v>
      </c>
      <c r="F1055" s="445" t="s">
        <v>70</v>
      </c>
      <c r="G1055" s="445" t="s">
        <v>69</v>
      </c>
      <c r="H1055" s="445" t="s">
        <v>62</v>
      </c>
      <c r="I1055" s="445" t="s">
        <v>467</v>
      </c>
      <c r="J1055" s="445" t="s">
        <v>456</v>
      </c>
      <c r="K1055" s="445" t="s">
        <v>2291</v>
      </c>
      <c r="L1055" s="445" t="s">
        <v>14</v>
      </c>
      <c r="M1055" s="445" t="s">
        <v>469</v>
      </c>
      <c r="N1055" s="445" t="s">
        <v>470</v>
      </c>
    </row>
    <row r="1056" spans="1:14" hidden="1" x14ac:dyDescent="0.3">
      <c r="A1056" s="445" t="s">
        <v>453</v>
      </c>
      <c r="B1056" s="445" t="s">
        <v>454</v>
      </c>
      <c r="C1056" s="445" t="s">
        <v>323</v>
      </c>
      <c r="D1056" s="445" t="s">
        <v>324</v>
      </c>
      <c r="E1056" s="445" t="s">
        <v>2031</v>
      </c>
      <c r="F1056" s="445" t="s">
        <v>70</v>
      </c>
      <c r="G1056" s="445" t="s">
        <v>69</v>
      </c>
      <c r="H1056" s="445" t="s">
        <v>62</v>
      </c>
      <c r="I1056" s="445" t="s">
        <v>467</v>
      </c>
      <c r="J1056" s="445" t="s">
        <v>456</v>
      </c>
      <c r="K1056" s="445" t="s">
        <v>2292</v>
      </c>
      <c r="L1056" s="445" t="s">
        <v>14</v>
      </c>
      <c r="M1056" s="445" t="s">
        <v>469</v>
      </c>
      <c r="N1056" s="445" t="s">
        <v>470</v>
      </c>
    </row>
    <row r="1057" spans="1:14" hidden="1" x14ac:dyDescent="0.3">
      <c r="A1057" s="445" t="s">
        <v>337</v>
      </c>
      <c r="B1057" s="445" t="s">
        <v>487</v>
      </c>
      <c r="C1057" s="445" t="s">
        <v>323</v>
      </c>
      <c r="D1057" s="445" t="s">
        <v>324</v>
      </c>
      <c r="E1057" s="445" t="s">
        <v>2031</v>
      </c>
      <c r="F1057" s="445" t="s">
        <v>70</v>
      </c>
      <c r="G1057" s="445" t="s">
        <v>69</v>
      </c>
      <c r="H1057" s="445" t="s">
        <v>62</v>
      </c>
      <c r="I1057" s="445" t="s">
        <v>488</v>
      </c>
      <c r="J1057" s="445" t="s">
        <v>487</v>
      </c>
      <c r="K1057" s="445" t="s">
        <v>2293</v>
      </c>
      <c r="L1057" s="445" t="s">
        <v>14</v>
      </c>
      <c r="M1057" s="445" t="s">
        <v>490</v>
      </c>
      <c r="N1057" s="445" t="s">
        <v>14</v>
      </c>
    </row>
    <row r="1058" spans="1:14" hidden="1" x14ac:dyDescent="0.3">
      <c r="A1058" s="445" t="s">
        <v>337</v>
      </c>
      <c r="B1058" s="445" t="s">
        <v>342</v>
      </c>
      <c r="C1058" s="445" t="s">
        <v>323</v>
      </c>
      <c r="D1058" s="445" t="s">
        <v>324</v>
      </c>
      <c r="E1058" s="445" t="s">
        <v>2031</v>
      </c>
      <c r="F1058" s="445" t="s">
        <v>70</v>
      </c>
      <c r="G1058" s="445" t="s">
        <v>69</v>
      </c>
      <c r="H1058" s="445" t="s">
        <v>62</v>
      </c>
      <c r="I1058" s="445" t="s">
        <v>2104</v>
      </c>
      <c r="J1058" s="445" t="s">
        <v>342</v>
      </c>
      <c r="K1058" s="445" t="s">
        <v>2294</v>
      </c>
      <c r="L1058" s="445" t="s">
        <v>14</v>
      </c>
      <c r="M1058" s="445" t="s">
        <v>2106</v>
      </c>
      <c r="N1058" s="445" t="s">
        <v>14</v>
      </c>
    </row>
    <row r="1059" spans="1:14" hidden="1" x14ac:dyDescent="0.3">
      <c r="A1059" s="445" t="s">
        <v>373</v>
      </c>
      <c r="B1059" s="445" t="s">
        <v>1061</v>
      </c>
      <c r="C1059" s="445" t="s">
        <v>323</v>
      </c>
      <c r="D1059" s="445" t="s">
        <v>324</v>
      </c>
      <c r="E1059" s="445" t="s">
        <v>2031</v>
      </c>
      <c r="F1059" s="445" t="s">
        <v>70</v>
      </c>
      <c r="G1059" s="445" t="s">
        <v>69</v>
      </c>
      <c r="H1059" s="445" t="s">
        <v>62</v>
      </c>
      <c r="I1059" s="445" t="s">
        <v>1062</v>
      </c>
      <c r="J1059" s="445" t="s">
        <v>1063</v>
      </c>
      <c r="K1059" s="445" t="s">
        <v>2295</v>
      </c>
      <c r="L1059" s="445" t="s">
        <v>14</v>
      </c>
      <c r="M1059" s="445" t="s">
        <v>2296</v>
      </c>
      <c r="N1059" s="445" t="s">
        <v>14</v>
      </c>
    </row>
    <row r="1060" spans="1:14" hidden="1" x14ac:dyDescent="0.3">
      <c r="A1060" s="445" t="s">
        <v>373</v>
      </c>
      <c r="B1060" s="445" t="s">
        <v>673</v>
      </c>
      <c r="C1060" s="445" t="s">
        <v>323</v>
      </c>
      <c r="D1060" s="445" t="s">
        <v>324</v>
      </c>
      <c r="E1060" s="445" t="s">
        <v>2031</v>
      </c>
      <c r="F1060" s="445" t="s">
        <v>70</v>
      </c>
      <c r="G1060" s="445" t="s">
        <v>69</v>
      </c>
      <c r="H1060" s="445" t="s">
        <v>62</v>
      </c>
      <c r="I1060" s="445" t="s">
        <v>2084</v>
      </c>
      <c r="J1060" s="445" t="s">
        <v>675</v>
      </c>
      <c r="K1060" s="445" t="s">
        <v>2297</v>
      </c>
      <c r="L1060" s="445" t="s">
        <v>14</v>
      </c>
      <c r="M1060" s="445" t="s">
        <v>2086</v>
      </c>
      <c r="N1060" s="445" t="s">
        <v>14</v>
      </c>
    </row>
    <row r="1061" spans="1:14" hidden="1" x14ac:dyDescent="0.3">
      <c r="A1061" s="445" t="s">
        <v>373</v>
      </c>
      <c r="B1061" s="445" t="s">
        <v>1061</v>
      </c>
      <c r="C1061" s="445" t="s">
        <v>323</v>
      </c>
      <c r="D1061" s="445" t="s">
        <v>324</v>
      </c>
      <c r="E1061" s="445" t="s">
        <v>2031</v>
      </c>
      <c r="F1061" s="445" t="s">
        <v>70</v>
      </c>
      <c r="G1061" s="445" t="s">
        <v>69</v>
      </c>
      <c r="H1061" s="445" t="s">
        <v>62</v>
      </c>
      <c r="I1061" s="445" t="s">
        <v>2298</v>
      </c>
      <c r="J1061" s="445" t="s">
        <v>1063</v>
      </c>
      <c r="K1061" s="445" t="s">
        <v>2299</v>
      </c>
      <c r="L1061" s="445" t="s">
        <v>14</v>
      </c>
      <c r="M1061" s="445" t="s">
        <v>2300</v>
      </c>
      <c r="N1061" s="445" t="s">
        <v>2301</v>
      </c>
    </row>
    <row r="1062" spans="1:14" hidden="1" x14ac:dyDescent="0.3">
      <c r="A1062" s="445" t="s">
        <v>948</v>
      </c>
      <c r="B1062" s="445" t="s">
        <v>1359</v>
      </c>
      <c r="C1062" s="445" t="s">
        <v>323</v>
      </c>
      <c r="D1062" s="445" t="s">
        <v>324</v>
      </c>
      <c r="E1062" s="445" t="s">
        <v>2031</v>
      </c>
      <c r="F1062" s="445" t="s">
        <v>70</v>
      </c>
      <c r="G1062" s="445" t="s">
        <v>69</v>
      </c>
      <c r="H1062" s="445" t="s">
        <v>62</v>
      </c>
      <c r="I1062" s="445" t="s">
        <v>2302</v>
      </c>
      <c r="J1062" s="445" t="s">
        <v>1362</v>
      </c>
      <c r="K1062" s="445" t="s">
        <v>2303</v>
      </c>
      <c r="L1062" s="445" t="s">
        <v>14</v>
      </c>
      <c r="M1062" s="445" t="s">
        <v>2304</v>
      </c>
      <c r="N1062" s="445" t="s">
        <v>14</v>
      </c>
    </row>
    <row r="1063" spans="1:14" hidden="1" x14ac:dyDescent="0.3">
      <c r="A1063" s="445" t="s">
        <v>337</v>
      </c>
      <c r="B1063" s="445" t="s">
        <v>487</v>
      </c>
      <c r="C1063" s="445" t="s">
        <v>323</v>
      </c>
      <c r="D1063" s="445" t="s">
        <v>324</v>
      </c>
      <c r="E1063" s="445" t="s">
        <v>2031</v>
      </c>
      <c r="F1063" s="445" t="s">
        <v>70</v>
      </c>
      <c r="G1063" s="445" t="s">
        <v>69</v>
      </c>
      <c r="H1063" s="445" t="s">
        <v>62</v>
      </c>
      <c r="I1063" s="445" t="s">
        <v>2096</v>
      </c>
      <c r="J1063" s="445" t="s">
        <v>487</v>
      </c>
      <c r="K1063" s="445" t="s">
        <v>2097</v>
      </c>
      <c r="L1063" s="445" t="s">
        <v>14</v>
      </c>
      <c r="M1063" s="445" t="s">
        <v>2305</v>
      </c>
      <c r="N1063" s="445" t="s">
        <v>14</v>
      </c>
    </row>
    <row r="1064" spans="1:14" x14ac:dyDescent="0.3">
      <c r="A1064" s="445" t="s">
        <v>352</v>
      </c>
      <c r="B1064" s="445" t="s">
        <v>414</v>
      </c>
      <c r="C1064" s="445" t="s">
        <v>323</v>
      </c>
      <c r="D1064" s="445" t="s">
        <v>324</v>
      </c>
      <c r="E1064" s="445" t="s">
        <v>2031</v>
      </c>
      <c r="F1064" s="445" t="s">
        <v>70</v>
      </c>
      <c r="G1064" s="445" t="s">
        <v>69</v>
      </c>
      <c r="H1064" s="445" t="s">
        <v>62</v>
      </c>
      <c r="I1064" s="445" t="s">
        <v>228</v>
      </c>
      <c r="J1064" s="445" t="s">
        <v>415</v>
      </c>
      <c r="K1064" s="445" t="s">
        <v>2306</v>
      </c>
      <c r="L1064" s="445" t="s">
        <v>14</v>
      </c>
      <c r="M1064" s="445" t="s">
        <v>1045</v>
      </c>
      <c r="N1064" s="445" t="s">
        <v>14</v>
      </c>
    </row>
    <row r="1065" spans="1:14" hidden="1" x14ac:dyDescent="0.3">
      <c r="A1065" s="445" t="s">
        <v>426</v>
      </c>
      <c r="B1065" s="445" t="s">
        <v>2307</v>
      </c>
      <c r="C1065" s="445" t="s">
        <v>323</v>
      </c>
      <c r="D1065" s="445" t="s">
        <v>324</v>
      </c>
      <c r="E1065" s="445" t="s">
        <v>2031</v>
      </c>
      <c r="F1065" s="445" t="s">
        <v>70</v>
      </c>
      <c r="G1065" s="445" t="s">
        <v>69</v>
      </c>
      <c r="H1065" s="445" t="s">
        <v>62</v>
      </c>
      <c r="I1065" s="445" t="s">
        <v>2308</v>
      </c>
      <c r="J1065" s="445" t="s">
        <v>499</v>
      </c>
      <c r="K1065" s="445" t="s">
        <v>2309</v>
      </c>
      <c r="L1065" s="445" t="s">
        <v>14</v>
      </c>
      <c r="M1065" s="445" t="s">
        <v>2310</v>
      </c>
      <c r="N1065" s="445" t="s">
        <v>14</v>
      </c>
    </row>
    <row r="1066" spans="1:14" hidden="1" x14ac:dyDescent="0.3">
      <c r="A1066" s="445" t="s">
        <v>426</v>
      </c>
      <c r="B1066" s="445" t="s">
        <v>497</v>
      </c>
      <c r="C1066" s="445" t="s">
        <v>323</v>
      </c>
      <c r="D1066" s="445" t="s">
        <v>324</v>
      </c>
      <c r="E1066" s="445" t="s">
        <v>2031</v>
      </c>
      <c r="F1066" s="445" t="s">
        <v>70</v>
      </c>
      <c r="G1066" s="445" t="s">
        <v>69</v>
      </c>
      <c r="H1066" s="445" t="s">
        <v>62</v>
      </c>
      <c r="I1066" s="445" t="s">
        <v>738</v>
      </c>
      <c r="J1066" s="445" t="s">
        <v>499</v>
      </c>
      <c r="K1066" s="445" t="s">
        <v>2311</v>
      </c>
      <c r="L1066" s="445" t="s">
        <v>14</v>
      </c>
      <c r="M1066" s="445" t="s">
        <v>740</v>
      </c>
      <c r="N1066" s="445" t="s">
        <v>14</v>
      </c>
    </row>
    <row r="1067" spans="1:14" hidden="1" x14ac:dyDescent="0.3">
      <c r="A1067" s="445" t="s">
        <v>379</v>
      </c>
      <c r="B1067" s="445" t="s">
        <v>380</v>
      </c>
      <c r="C1067" s="445" t="s">
        <v>323</v>
      </c>
      <c r="D1067" s="445" t="s">
        <v>324</v>
      </c>
      <c r="E1067" s="445" t="s">
        <v>2031</v>
      </c>
      <c r="F1067" s="445" t="s">
        <v>70</v>
      </c>
      <c r="G1067" s="445" t="s">
        <v>69</v>
      </c>
      <c r="H1067" s="445" t="s">
        <v>62</v>
      </c>
      <c r="I1067" s="445" t="s">
        <v>536</v>
      </c>
      <c r="J1067" s="445" t="s">
        <v>382</v>
      </c>
      <c r="K1067" s="445" t="s">
        <v>2312</v>
      </c>
      <c r="L1067" s="445" t="s">
        <v>14</v>
      </c>
      <c r="M1067" s="445" t="s">
        <v>2313</v>
      </c>
      <c r="N1067" s="445" t="s">
        <v>14</v>
      </c>
    </row>
    <row r="1068" spans="1:14" hidden="1" x14ac:dyDescent="0.3">
      <c r="A1068" s="445" t="s">
        <v>357</v>
      </c>
      <c r="B1068" s="445" t="s">
        <v>624</v>
      </c>
      <c r="C1068" s="445" t="s">
        <v>323</v>
      </c>
      <c r="D1068" s="445" t="s">
        <v>324</v>
      </c>
      <c r="E1068" s="445" t="s">
        <v>2031</v>
      </c>
      <c r="F1068" s="445" t="s">
        <v>70</v>
      </c>
      <c r="G1068" s="445" t="s">
        <v>69</v>
      </c>
      <c r="H1068" s="445" t="s">
        <v>62</v>
      </c>
      <c r="I1068" s="445" t="s">
        <v>957</v>
      </c>
      <c r="J1068" s="445" t="s">
        <v>626</v>
      </c>
      <c r="K1068" s="445" t="s">
        <v>2314</v>
      </c>
      <c r="L1068" s="445" t="s">
        <v>14</v>
      </c>
      <c r="M1068" s="445" t="s">
        <v>959</v>
      </c>
      <c r="N1068" s="445" t="s">
        <v>14</v>
      </c>
    </row>
    <row r="1069" spans="1:14" hidden="1" x14ac:dyDescent="0.3">
      <c r="A1069" s="445" t="s">
        <v>337</v>
      </c>
      <c r="B1069" s="445" t="s">
        <v>1609</v>
      </c>
      <c r="C1069" s="445" t="s">
        <v>323</v>
      </c>
      <c r="D1069" s="445" t="s">
        <v>324</v>
      </c>
      <c r="E1069" s="445" t="s">
        <v>2031</v>
      </c>
      <c r="F1069" s="445" t="s">
        <v>70</v>
      </c>
      <c r="G1069" s="445" t="s">
        <v>69</v>
      </c>
      <c r="H1069" s="445" t="s">
        <v>62</v>
      </c>
      <c r="I1069" s="445" t="s">
        <v>2315</v>
      </c>
      <c r="J1069" s="445" t="s">
        <v>1609</v>
      </c>
      <c r="K1069" s="445" t="s">
        <v>2316</v>
      </c>
      <c r="L1069" s="445" t="s">
        <v>14</v>
      </c>
      <c r="M1069" s="445" t="s">
        <v>2317</v>
      </c>
      <c r="N1069" s="445" t="s">
        <v>14</v>
      </c>
    </row>
    <row r="1070" spans="1:14" hidden="1" x14ac:dyDescent="0.3">
      <c r="A1070" s="445" t="s">
        <v>453</v>
      </c>
      <c r="B1070" s="445" t="s">
        <v>2114</v>
      </c>
      <c r="C1070" s="445" t="s">
        <v>323</v>
      </c>
      <c r="D1070" s="445" t="s">
        <v>324</v>
      </c>
      <c r="E1070" s="445" t="s">
        <v>2031</v>
      </c>
      <c r="F1070" s="445" t="s">
        <v>70</v>
      </c>
      <c r="G1070" s="445" t="s">
        <v>69</v>
      </c>
      <c r="H1070" s="445" t="s">
        <v>62</v>
      </c>
      <c r="I1070" s="445" t="s">
        <v>2318</v>
      </c>
      <c r="J1070" s="445" t="s">
        <v>2116</v>
      </c>
      <c r="K1070" s="445" t="s">
        <v>2319</v>
      </c>
      <c r="L1070" s="445" t="s">
        <v>14</v>
      </c>
      <c r="M1070" s="445" t="s">
        <v>2320</v>
      </c>
      <c r="N1070" s="445" t="s">
        <v>14</v>
      </c>
    </row>
    <row r="1071" spans="1:14" hidden="1" x14ac:dyDescent="0.3">
      <c r="A1071" s="445" t="s">
        <v>330</v>
      </c>
      <c r="B1071" s="445" t="s">
        <v>2321</v>
      </c>
      <c r="C1071" s="445" t="s">
        <v>323</v>
      </c>
      <c r="D1071" s="445" t="s">
        <v>324</v>
      </c>
      <c r="E1071" s="445" t="s">
        <v>2031</v>
      </c>
      <c r="F1071" s="445" t="s">
        <v>508</v>
      </c>
      <c r="G1071" s="445" t="s">
        <v>69</v>
      </c>
      <c r="H1071" s="445" t="s">
        <v>61</v>
      </c>
      <c r="I1071" s="445" t="s">
        <v>2322</v>
      </c>
      <c r="J1071" s="445" t="s">
        <v>2323</v>
      </c>
      <c r="K1071" s="445" t="s">
        <v>2324</v>
      </c>
      <c r="L1071" s="445" t="s">
        <v>14</v>
      </c>
      <c r="M1071" s="445" t="s">
        <v>2325</v>
      </c>
      <c r="N1071" s="445" t="s">
        <v>14</v>
      </c>
    </row>
    <row r="1072" spans="1:14" hidden="1" x14ac:dyDescent="0.3">
      <c r="A1072" s="445" t="s">
        <v>337</v>
      </c>
      <c r="B1072" s="445" t="s">
        <v>342</v>
      </c>
      <c r="C1072" s="445" t="s">
        <v>323</v>
      </c>
      <c r="D1072" s="445" t="s">
        <v>324</v>
      </c>
      <c r="E1072" s="445" t="s">
        <v>2031</v>
      </c>
      <c r="F1072" s="445" t="s">
        <v>508</v>
      </c>
      <c r="G1072" s="445" t="s">
        <v>69</v>
      </c>
      <c r="H1072" s="445" t="s">
        <v>61</v>
      </c>
      <c r="I1072" s="445" t="s">
        <v>889</v>
      </c>
      <c r="J1072" s="445" t="s">
        <v>342</v>
      </c>
      <c r="K1072" s="445" t="s">
        <v>2326</v>
      </c>
      <c r="L1072" s="445" t="s">
        <v>14</v>
      </c>
      <c r="M1072" s="445" t="s">
        <v>891</v>
      </c>
      <c r="N1072" s="445" t="s">
        <v>14</v>
      </c>
    </row>
    <row r="1073" spans="1:14" hidden="1" x14ac:dyDescent="0.3">
      <c r="A1073" s="445" t="s">
        <v>337</v>
      </c>
      <c r="B1073" s="445" t="s">
        <v>342</v>
      </c>
      <c r="C1073" s="445" t="s">
        <v>323</v>
      </c>
      <c r="D1073" s="445" t="s">
        <v>324</v>
      </c>
      <c r="E1073" s="445" t="s">
        <v>2031</v>
      </c>
      <c r="F1073" s="445" t="s">
        <v>508</v>
      </c>
      <c r="G1073" s="445" t="s">
        <v>69</v>
      </c>
      <c r="H1073" s="445" t="s">
        <v>61</v>
      </c>
      <c r="I1073" s="445" t="s">
        <v>889</v>
      </c>
      <c r="J1073" s="445" t="s">
        <v>342</v>
      </c>
      <c r="K1073" s="445" t="s">
        <v>2327</v>
      </c>
      <c r="L1073" s="445" t="s">
        <v>14</v>
      </c>
      <c r="M1073" s="445" t="s">
        <v>891</v>
      </c>
      <c r="N1073" s="445" t="s">
        <v>14</v>
      </c>
    </row>
    <row r="1074" spans="1:14" hidden="1" x14ac:dyDescent="0.3">
      <c r="A1074" s="445" t="s">
        <v>948</v>
      </c>
      <c r="B1074" s="445" t="s">
        <v>1359</v>
      </c>
      <c r="C1074" s="445" t="s">
        <v>323</v>
      </c>
      <c r="D1074" s="445" t="s">
        <v>324</v>
      </c>
      <c r="E1074" s="445" t="s">
        <v>2031</v>
      </c>
      <c r="F1074" s="445" t="s">
        <v>508</v>
      </c>
      <c r="G1074" s="445" t="s">
        <v>69</v>
      </c>
      <c r="H1074" s="445" t="s">
        <v>61</v>
      </c>
      <c r="I1074" s="445" t="s">
        <v>2302</v>
      </c>
      <c r="J1074" s="445" t="s">
        <v>1362</v>
      </c>
      <c r="K1074" s="445" t="s">
        <v>2328</v>
      </c>
      <c r="L1074" s="445" t="s">
        <v>14</v>
      </c>
      <c r="M1074" s="445" t="s">
        <v>2329</v>
      </c>
      <c r="N1074" s="445" t="s">
        <v>14</v>
      </c>
    </row>
    <row r="1075" spans="1:14" x14ac:dyDescent="0.3">
      <c r="A1075" s="445" t="s">
        <v>352</v>
      </c>
      <c r="B1075" s="445" t="s">
        <v>414</v>
      </c>
      <c r="C1075" s="445" t="s">
        <v>323</v>
      </c>
      <c r="D1075" s="445" t="s">
        <v>324</v>
      </c>
      <c r="E1075" s="445" t="s">
        <v>2031</v>
      </c>
      <c r="F1075" s="445" t="s">
        <v>508</v>
      </c>
      <c r="G1075" s="445" t="s">
        <v>69</v>
      </c>
      <c r="H1075" s="445" t="s">
        <v>61</v>
      </c>
      <c r="I1075" s="445" t="s">
        <v>2330</v>
      </c>
      <c r="J1075" s="445" t="s">
        <v>415</v>
      </c>
      <c r="K1075" s="445" t="s">
        <v>2331</v>
      </c>
      <c r="L1075" s="445" t="s">
        <v>14</v>
      </c>
      <c r="M1075" s="445" t="s">
        <v>2332</v>
      </c>
      <c r="N1075" s="445" t="s">
        <v>2333</v>
      </c>
    </row>
    <row r="1076" spans="1:14" hidden="1" x14ac:dyDescent="0.3">
      <c r="A1076" s="445" t="s">
        <v>805</v>
      </c>
      <c r="B1076" s="445" t="s">
        <v>806</v>
      </c>
      <c r="C1076" s="445" t="s">
        <v>323</v>
      </c>
      <c r="D1076" s="445" t="s">
        <v>324</v>
      </c>
      <c r="E1076" s="445" t="s">
        <v>2031</v>
      </c>
      <c r="F1076" s="445" t="s">
        <v>508</v>
      </c>
      <c r="G1076" s="445" t="s">
        <v>69</v>
      </c>
      <c r="H1076" s="445" t="s">
        <v>61</v>
      </c>
      <c r="I1076" s="445" t="s">
        <v>807</v>
      </c>
      <c r="J1076" s="445" t="s">
        <v>808</v>
      </c>
      <c r="K1076" s="445" t="s">
        <v>2334</v>
      </c>
      <c r="L1076" s="445" t="s">
        <v>14</v>
      </c>
      <c r="M1076" s="445" t="s">
        <v>2335</v>
      </c>
      <c r="N1076" s="445" t="s">
        <v>14</v>
      </c>
    </row>
    <row r="1077" spans="1:14" hidden="1" x14ac:dyDescent="0.3">
      <c r="A1077" s="445" t="s">
        <v>471</v>
      </c>
      <c r="B1077" s="445" t="s">
        <v>472</v>
      </c>
      <c r="C1077" s="445" t="s">
        <v>323</v>
      </c>
      <c r="D1077" s="445" t="s">
        <v>324</v>
      </c>
      <c r="E1077" s="445" t="s">
        <v>2031</v>
      </c>
      <c r="F1077" s="445" t="s">
        <v>508</v>
      </c>
      <c r="G1077" s="445" t="s">
        <v>69</v>
      </c>
      <c r="H1077" s="445" t="s">
        <v>61</v>
      </c>
      <c r="I1077" s="445" t="s">
        <v>2047</v>
      </c>
      <c r="J1077" s="445" t="s">
        <v>474</v>
      </c>
      <c r="K1077" s="445" t="s">
        <v>2336</v>
      </c>
      <c r="L1077" s="445" t="s">
        <v>14</v>
      </c>
      <c r="M1077" s="445" t="s">
        <v>2049</v>
      </c>
      <c r="N1077" s="445" t="s">
        <v>14</v>
      </c>
    </row>
    <row r="1078" spans="1:14" hidden="1" x14ac:dyDescent="0.3">
      <c r="A1078" s="445" t="s">
        <v>337</v>
      </c>
      <c r="B1078" s="445" t="s">
        <v>631</v>
      </c>
      <c r="C1078" s="445" t="s">
        <v>323</v>
      </c>
      <c r="D1078" s="445" t="s">
        <v>324</v>
      </c>
      <c r="E1078" s="445" t="s">
        <v>2031</v>
      </c>
      <c r="F1078" s="445" t="s">
        <v>508</v>
      </c>
      <c r="G1078" s="445" t="s">
        <v>69</v>
      </c>
      <c r="H1078" s="445" t="s">
        <v>61</v>
      </c>
      <c r="I1078" s="445" t="s">
        <v>2337</v>
      </c>
      <c r="J1078" s="445" t="s">
        <v>631</v>
      </c>
      <c r="K1078" s="445" t="s">
        <v>2338</v>
      </c>
      <c r="L1078" s="445" t="s">
        <v>14</v>
      </c>
      <c r="M1078" s="445" t="s">
        <v>2339</v>
      </c>
      <c r="N1078" s="445" t="s">
        <v>14</v>
      </c>
    </row>
    <row r="1079" spans="1:14" hidden="1" x14ac:dyDescent="0.3">
      <c r="A1079" s="445" t="s">
        <v>373</v>
      </c>
      <c r="B1079" s="445" t="s">
        <v>673</v>
      </c>
      <c r="C1079" s="445" t="s">
        <v>323</v>
      </c>
      <c r="D1079" s="445" t="s">
        <v>324</v>
      </c>
      <c r="E1079" s="445" t="s">
        <v>2031</v>
      </c>
      <c r="F1079" s="445" t="s">
        <v>508</v>
      </c>
      <c r="G1079" s="445" t="s">
        <v>69</v>
      </c>
      <c r="H1079" s="445" t="s">
        <v>61</v>
      </c>
      <c r="I1079" s="445" t="s">
        <v>2084</v>
      </c>
      <c r="J1079" s="445" t="s">
        <v>675</v>
      </c>
      <c r="K1079" s="445" t="s">
        <v>2340</v>
      </c>
      <c r="L1079" s="445" t="s">
        <v>14</v>
      </c>
      <c r="M1079" s="445" t="s">
        <v>2086</v>
      </c>
      <c r="N1079" s="445" t="s">
        <v>14</v>
      </c>
    </row>
    <row r="1080" spans="1:14" hidden="1" x14ac:dyDescent="0.3">
      <c r="A1080" s="445" t="s">
        <v>346</v>
      </c>
      <c r="B1080" s="445" t="s">
        <v>515</v>
      </c>
      <c r="C1080" s="445" t="s">
        <v>323</v>
      </c>
      <c r="D1080" s="445" t="s">
        <v>324</v>
      </c>
      <c r="E1080" s="445" t="s">
        <v>2031</v>
      </c>
      <c r="F1080" s="445" t="s">
        <v>508</v>
      </c>
      <c r="G1080" s="445" t="s">
        <v>69</v>
      </c>
      <c r="H1080" s="445" t="s">
        <v>61</v>
      </c>
      <c r="I1080" s="445" t="s">
        <v>2341</v>
      </c>
      <c r="J1080" s="445" t="s">
        <v>517</v>
      </c>
      <c r="K1080" s="445" t="s">
        <v>2342</v>
      </c>
      <c r="L1080" s="445" t="s">
        <v>14</v>
      </c>
      <c r="M1080" s="445" t="s">
        <v>2343</v>
      </c>
      <c r="N1080" s="445" t="s">
        <v>14</v>
      </c>
    </row>
    <row r="1081" spans="1:14" hidden="1" x14ac:dyDescent="0.3">
      <c r="A1081" s="445" t="s">
        <v>357</v>
      </c>
      <c r="B1081" s="445" t="s">
        <v>624</v>
      </c>
      <c r="C1081" s="445" t="s">
        <v>323</v>
      </c>
      <c r="D1081" s="445" t="s">
        <v>324</v>
      </c>
      <c r="E1081" s="445" t="s">
        <v>2031</v>
      </c>
      <c r="F1081" s="445" t="s">
        <v>508</v>
      </c>
      <c r="G1081" s="445" t="s">
        <v>69</v>
      </c>
      <c r="H1081" s="445" t="s">
        <v>61</v>
      </c>
      <c r="I1081" s="445" t="s">
        <v>2058</v>
      </c>
      <c r="J1081" s="445" t="s">
        <v>626</v>
      </c>
      <c r="K1081" s="445" t="s">
        <v>2344</v>
      </c>
      <c r="L1081" s="445" t="s">
        <v>14</v>
      </c>
      <c r="M1081" s="445" t="s">
        <v>2060</v>
      </c>
      <c r="N1081" s="445" t="s">
        <v>14</v>
      </c>
    </row>
    <row r="1082" spans="1:14" hidden="1" x14ac:dyDescent="0.3">
      <c r="A1082" s="445" t="s">
        <v>330</v>
      </c>
      <c r="B1082" s="445" t="s">
        <v>391</v>
      </c>
      <c r="C1082" s="445" t="s">
        <v>323</v>
      </c>
      <c r="D1082" s="445" t="s">
        <v>324</v>
      </c>
      <c r="E1082" s="445" t="s">
        <v>2031</v>
      </c>
      <c r="F1082" s="445" t="s">
        <v>508</v>
      </c>
      <c r="G1082" s="445" t="s">
        <v>69</v>
      </c>
      <c r="H1082" s="445" t="s">
        <v>61</v>
      </c>
      <c r="I1082" s="445" t="s">
        <v>1967</v>
      </c>
      <c r="J1082" s="445" t="s">
        <v>393</v>
      </c>
      <c r="K1082" s="445" t="s">
        <v>2345</v>
      </c>
      <c r="L1082" s="445" t="s">
        <v>14</v>
      </c>
      <c r="M1082" s="445" t="s">
        <v>1513</v>
      </c>
      <c r="N1082" s="445" t="s">
        <v>2346</v>
      </c>
    </row>
    <row r="1083" spans="1:14" hidden="1" x14ac:dyDescent="0.3">
      <c r="A1083" s="445" t="s">
        <v>357</v>
      </c>
      <c r="B1083" s="445" t="s">
        <v>358</v>
      </c>
      <c r="C1083" s="445" t="s">
        <v>323</v>
      </c>
      <c r="D1083" s="445" t="s">
        <v>324</v>
      </c>
      <c r="E1083" s="445" t="s">
        <v>2031</v>
      </c>
      <c r="F1083" s="445" t="s">
        <v>508</v>
      </c>
      <c r="G1083" s="445" t="s">
        <v>69</v>
      </c>
      <c r="H1083" s="445" t="s">
        <v>61</v>
      </c>
      <c r="I1083" s="445" t="s">
        <v>2071</v>
      </c>
      <c r="J1083" s="445" t="s">
        <v>370</v>
      </c>
      <c r="K1083" s="445" t="s">
        <v>2347</v>
      </c>
      <c r="L1083" s="445" t="s">
        <v>14</v>
      </c>
      <c r="M1083" s="445" t="s">
        <v>2073</v>
      </c>
      <c r="N1083" s="445" t="s">
        <v>14</v>
      </c>
    </row>
    <row r="1084" spans="1:14" hidden="1" x14ac:dyDescent="0.3">
      <c r="A1084" s="445" t="s">
        <v>385</v>
      </c>
      <c r="B1084" s="445" t="s">
        <v>386</v>
      </c>
      <c r="C1084" s="445" t="s">
        <v>323</v>
      </c>
      <c r="D1084" s="445" t="s">
        <v>324</v>
      </c>
      <c r="E1084" s="445" t="s">
        <v>2031</v>
      </c>
      <c r="F1084" s="445" t="s">
        <v>508</v>
      </c>
      <c r="G1084" s="445" t="s">
        <v>69</v>
      </c>
      <c r="H1084" s="445" t="s">
        <v>61</v>
      </c>
      <c r="I1084" s="445" t="s">
        <v>387</v>
      </c>
      <c r="J1084" s="445" t="s">
        <v>388</v>
      </c>
      <c r="K1084" s="445" t="s">
        <v>2348</v>
      </c>
      <c r="L1084" s="445" t="s">
        <v>14</v>
      </c>
      <c r="M1084" s="445" t="s">
        <v>2349</v>
      </c>
      <c r="N1084" s="445" t="s">
        <v>2350</v>
      </c>
    </row>
    <row r="1085" spans="1:14" hidden="1" x14ac:dyDescent="0.3">
      <c r="A1085" s="445" t="s">
        <v>433</v>
      </c>
      <c r="B1085" s="445" t="s">
        <v>552</v>
      </c>
      <c r="C1085" s="445" t="s">
        <v>323</v>
      </c>
      <c r="D1085" s="445" t="s">
        <v>324</v>
      </c>
      <c r="E1085" s="445" t="s">
        <v>2031</v>
      </c>
      <c r="F1085" s="445" t="s">
        <v>508</v>
      </c>
      <c r="G1085" s="445" t="s">
        <v>69</v>
      </c>
      <c r="H1085" s="445" t="s">
        <v>61</v>
      </c>
      <c r="I1085" s="445" t="s">
        <v>1794</v>
      </c>
      <c r="J1085" s="445" t="s">
        <v>554</v>
      </c>
      <c r="K1085" s="445" t="s">
        <v>2351</v>
      </c>
      <c r="L1085" s="445" t="s">
        <v>14</v>
      </c>
      <c r="M1085" s="445" t="s">
        <v>1796</v>
      </c>
      <c r="N1085" s="445" t="s">
        <v>14</v>
      </c>
    </row>
    <row r="1086" spans="1:14" hidden="1" x14ac:dyDescent="0.3">
      <c r="A1086" s="445" t="s">
        <v>433</v>
      </c>
      <c r="B1086" s="445" t="s">
        <v>552</v>
      </c>
      <c r="C1086" s="445" t="s">
        <v>323</v>
      </c>
      <c r="D1086" s="445" t="s">
        <v>324</v>
      </c>
      <c r="E1086" s="445" t="s">
        <v>2031</v>
      </c>
      <c r="F1086" s="445" t="s">
        <v>508</v>
      </c>
      <c r="G1086" s="445" t="s">
        <v>69</v>
      </c>
      <c r="H1086" s="445" t="s">
        <v>61</v>
      </c>
      <c r="I1086" s="445" t="s">
        <v>553</v>
      </c>
      <c r="J1086" s="445" t="s">
        <v>554</v>
      </c>
      <c r="K1086" s="445" t="s">
        <v>2352</v>
      </c>
      <c r="L1086" s="445" t="s">
        <v>14</v>
      </c>
      <c r="M1086" s="445" t="s">
        <v>556</v>
      </c>
      <c r="N1086" s="445" t="s">
        <v>14</v>
      </c>
    </row>
    <row r="1087" spans="1:14" hidden="1" x14ac:dyDescent="0.3">
      <c r="A1087" s="445" t="s">
        <v>346</v>
      </c>
      <c r="B1087" s="445" t="s">
        <v>1932</v>
      </c>
      <c r="C1087" s="445" t="s">
        <v>323</v>
      </c>
      <c r="D1087" s="445" t="s">
        <v>324</v>
      </c>
      <c r="E1087" s="445" t="s">
        <v>2031</v>
      </c>
      <c r="F1087" s="445" t="s">
        <v>508</v>
      </c>
      <c r="G1087" s="445" t="s">
        <v>69</v>
      </c>
      <c r="H1087" s="445" t="s">
        <v>61</v>
      </c>
      <c r="I1087" s="445" t="s">
        <v>2353</v>
      </c>
      <c r="J1087" s="445" t="s">
        <v>1934</v>
      </c>
      <c r="K1087" s="445" t="s">
        <v>2354</v>
      </c>
      <c r="L1087" s="445" t="s">
        <v>14</v>
      </c>
      <c r="M1087" s="445" t="s">
        <v>2355</v>
      </c>
      <c r="N1087" s="445" t="s">
        <v>14</v>
      </c>
    </row>
    <row r="1088" spans="1:14" x14ac:dyDescent="0.3">
      <c r="A1088" s="445" t="s">
        <v>352</v>
      </c>
      <c r="B1088" s="445" t="s">
        <v>414</v>
      </c>
      <c r="C1088" s="445" t="s">
        <v>323</v>
      </c>
      <c r="D1088" s="445" t="s">
        <v>324</v>
      </c>
      <c r="E1088" s="445" t="s">
        <v>2031</v>
      </c>
      <c r="F1088" s="445" t="s">
        <v>508</v>
      </c>
      <c r="G1088" s="445" t="s">
        <v>69</v>
      </c>
      <c r="H1088" s="445" t="s">
        <v>61</v>
      </c>
      <c r="I1088" s="445" t="s">
        <v>135</v>
      </c>
      <c r="J1088" s="445" t="s">
        <v>415</v>
      </c>
      <c r="K1088" s="445" t="s">
        <v>2356</v>
      </c>
      <c r="L1088" s="445" t="s">
        <v>14</v>
      </c>
      <c r="M1088" s="445" t="s">
        <v>466</v>
      </c>
      <c r="N1088" s="445" t="s">
        <v>14</v>
      </c>
    </row>
    <row r="1089" spans="1:14" hidden="1" x14ac:dyDescent="0.3">
      <c r="A1089" s="445" t="s">
        <v>471</v>
      </c>
      <c r="B1089" s="445" t="s">
        <v>472</v>
      </c>
      <c r="C1089" s="445" t="s">
        <v>323</v>
      </c>
      <c r="D1089" s="445" t="s">
        <v>324</v>
      </c>
      <c r="E1089" s="445" t="s">
        <v>2031</v>
      </c>
      <c r="F1089" s="445" t="s">
        <v>508</v>
      </c>
      <c r="G1089" s="445" t="s">
        <v>69</v>
      </c>
      <c r="H1089" s="445" t="s">
        <v>61</v>
      </c>
      <c r="I1089" s="445" t="s">
        <v>524</v>
      </c>
      <c r="J1089" s="445" t="s">
        <v>474</v>
      </c>
      <c r="K1089" s="445" t="s">
        <v>2357</v>
      </c>
      <c r="L1089" s="445" t="s">
        <v>14</v>
      </c>
      <c r="M1089" s="445" t="s">
        <v>526</v>
      </c>
      <c r="N1089" s="445" t="s">
        <v>14</v>
      </c>
    </row>
    <row r="1090" spans="1:14" hidden="1" x14ac:dyDescent="0.3">
      <c r="A1090" s="445" t="s">
        <v>337</v>
      </c>
      <c r="B1090" s="445" t="s">
        <v>620</v>
      </c>
      <c r="C1090" s="445" t="s">
        <v>323</v>
      </c>
      <c r="D1090" s="445" t="s">
        <v>324</v>
      </c>
      <c r="E1090" s="445" t="s">
        <v>2031</v>
      </c>
      <c r="F1090" s="445" t="s">
        <v>508</v>
      </c>
      <c r="G1090" s="445" t="s">
        <v>69</v>
      </c>
      <c r="H1090" s="445" t="s">
        <v>61</v>
      </c>
      <c r="I1090" s="445" t="s">
        <v>1206</v>
      </c>
      <c r="J1090" s="445" t="s">
        <v>620</v>
      </c>
      <c r="K1090" s="445" t="s">
        <v>2358</v>
      </c>
      <c r="L1090" s="445" t="s">
        <v>14</v>
      </c>
      <c r="M1090" s="445" t="s">
        <v>1208</v>
      </c>
      <c r="N1090" s="445" t="s">
        <v>14</v>
      </c>
    </row>
    <row r="1091" spans="1:14" hidden="1" x14ac:dyDescent="0.3">
      <c r="A1091" s="445" t="s">
        <v>373</v>
      </c>
      <c r="B1091" s="445" t="s">
        <v>1061</v>
      </c>
      <c r="C1091" s="445" t="s">
        <v>323</v>
      </c>
      <c r="D1091" s="445" t="s">
        <v>324</v>
      </c>
      <c r="E1091" s="445" t="s">
        <v>2031</v>
      </c>
      <c r="F1091" s="445" t="s">
        <v>508</v>
      </c>
      <c r="G1091" s="445" t="s">
        <v>69</v>
      </c>
      <c r="H1091" s="445" t="s">
        <v>61</v>
      </c>
      <c r="I1091" s="445" t="s">
        <v>2359</v>
      </c>
      <c r="J1091" s="445" t="s">
        <v>1063</v>
      </c>
      <c r="K1091" s="445" t="s">
        <v>2360</v>
      </c>
      <c r="L1091" s="445" t="s">
        <v>14</v>
      </c>
      <c r="M1091" s="445" t="s">
        <v>2361</v>
      </c>
      <c r="N1091" s="445" t="s">
        <v>14</v>
      </c>
    </row>
    <row r="1092" spans="1:14" hidden="1" x14ac:dyDescent="0.3">
      <c r="A1092" s="445" t="s">
        <v>373</v>
      </c>
      <c r="B1092" s="445" t="s">
        <v>1061</v>
      </c>
      <c r="C1092" s="445" t="s">
        <v>323</v>
      </c>
      <c r="D1092" s="445" t="s">
        <v>324</v>
      </c>
      <c r="E1092" s="445" t="s">
        <v>2031</v>
      </c>
      <c r="F1092" s="445" t="s">
        <v>508</v>
      </c>
      <c r="G1092" s="445" t="s">
        <v>69</v>
      </c>
      <c r="H1092" s="445" t="s">
        <v>61</v>
      </c>
      <c r="I1092" s="445" t="s">
        <v>2298</v>
      </c>
      <c r="J1092" s="445" t="s">
        <v>1063</v>
      </c>
      <c r="K1092" s="445" t="s">
        <v>2362</v>
      </c>
      <c r="L1092" s="445" t="s">
        <v>14</v>
      </c>
      <c r="M1092" s="445" t="s">
        <v>2300</v>
      </c>
      <c r="N1092" s="445" t="s">
        <v>2301</v>
      </c>
    </row>
    <row r="1093" spans="1:14" hidden="1" x14ac:dyDescent="0.3">
      <c r="A1093" s="445" t="s">
        <v>357</v>
      </c>
      <c r="B1093" s="445" t="s">
        <v>358</v>
      </c>
      <c r="C1093" s="445" t="s">
        <v>323</v>
      </c>
      <c r="D1093" s="445" t="s">
        <v>324</v>
      </c>
      <c r="E1093" s="445" t="s">
        <v>2031</v>
      </c>
      <c r="F1093" s="445" t="s">
        <v>508</v>
      </c>
      <c r="G1093" s="445" t="s">
        <v>69</v>
      </c>
      <c r="H1093" s="445" t="s">
        <v>62</v>
      </c>
      <c r="I1093" s="445" t="s">
        <v>1375</v>
      </c>
      <c r="J1093" s="445" t="s">
        <v>370</v>
      </c>
      <c r="K1093" s="445" t="s">
        <v>2363</v>
      </c>
      <c r="L1093" s="445" t="s">
        <v>14</v>
      </c>
      <c r="M1093" s="445" t="s">
        <v>1377</v>
      </c>
      <c r="N1093" s="445" t="s">
        <v>14</v>
      </c>
    </row>
    <row r="1094" spans="1:14" hidden="1" x14ac:dyDescent="0.3">
      <c r="A1094" s="445" t="s">
        <v>330</v>
      </c>
      <c r="B1094" s="445" t="s">
        <v>331</v>
      </c>
      <c r="C1094" s="445" t="s">
        <v>323</v>
      </c>
      <c r="D1094" s="445" t="s">
        <v>324</v>
      </c>
      <c r="E1094" s="445" t="s">
        <v>2031</v>
      </c>
      <c r="F1094" s="445" t="s">
        <v>508</v>
      </c>
      <c r="G1094" s="445" t="s">
        <v>69</v>
      </c>
      <c r="H1094" s="445" t="s">
        <v>62</v>
      </c>
      <c r="I1094" s="445" t="s">
        <v>2364</v>
      </c>
      <c r="J1094" s="445" t="s">
        <v>1383</v>
      </c>
      <c r="K1094" s="445" t="s">
        <v>2365</v>
      </c>
      <c r="L1094" s="445" t="s">
        <v>14</v>
      </c>
      <c r="M1094" s="445" t="s">
        <v>2366</v>
      </c>
      <c r="N1094" s="445" t="s">
        <v>14</v>
      </c>
    </row>
    <row r="1095" spans="1:14" hidden="1" x14ac:dyDescent="0.3">
      <c r="A1095" s="445" t="s">
        <v>357</v>
      </c>
      <c r="B1095" s="445" t="s">
        <v>838</v>
      </c>
      <c r="C1095" s="445" t="s">
        <v>323</v>
      </c>
      <c r="D1095" s="445" t="s">
        <v>324</v>
      </c>
      <c r="E1095" s="445" t="s">
        <v>2031</v>
      </c>
      <c r="F1095" s="445" t="s">
        <v>508</v>
      </c>
      <c r="G1095" s="445" t="s">
        <v>69</v>
      </c>
      <c r="H1095" s="445" t="s">
        <v>62</v>
      </c>
      <c r="I1095" s="445" t="s">
        <v>2041</v>
      </c>
      <c r="J1095" s="445" t="s">
        <v>840</v>
      </c>
      <c r="K1095" s="445" t="s">
        <v>2367</v>
      </c>
      <c r="L1095" s="445" t="s">
        <v>14</v>
      </c>
      <c r="M1095" s="445" t="s">
        <v>843</v>
      </c>
      <c r="N1095" s="445" t="s">
        <v>2368</v>
      </c>
    </row>
    <row r="1096" spans="1:14" hidden="1" x14ac:dyDescent="0.3">
      <c r="A1096" s="445" t="s">
        <v>357</v>
      </c>
      <c r="B1096" s="445" t="s">
        <v>838</v>
      </c>
      <c r="C1096" s="445" t="s">
        <v>323</v>
      </c>
      <c r="D1096" s="445" t="s">
        <v>324</v>
      </c>
      <c r="E1096" s="445" t="s">
        <v>2031</v>
      </c>
      <c r="F1096" s="445" t="s">
        <v>508</v>
      </c>
      <c r="G1096" s="445" t="s">
        <v>69</v>
      </c>
      <c r="H1096" s="445" t="s">
        <v>62</v>
      </c>
      <c r="I1096" s="445" t="s">
        <v>2041</v>
      </c>
      <c r="J1096" s="445" t="s">
        <v>840</v>
      </c>
      <c r="K1096" s="445" t="s">
        <v>2369</v>
      </c>
      <c r="L1096" s="445" t="s">
        <v>14</v>
      </c>
      <c r="M1096" s="445" t="s">
        <v>843</v>
      </c>
      <c r="N1096" s="445" t="s">
        <v>843</v>
      </c>
    </row>
    <row r="1097" spans="1:14" hidden="1" x14ac:dyDescent="0.3">
      <c r="A1097" s="445" t="s">
        <v>357</v>
      </c>
      <c r="B1097" s="445" t="s">
        <v>838</v>
      </c>
      <c r="C1097" s="445" t="s">
        <v>323</v>
      </c>
      <c r="D1097" s="445" t="s">
        <v>324</v>
      </c>
      <c r="E1097" s="445" t="s">
        <v>2031</v>
      </c>
      <c r="F1097" s="445" t="s">
        <v>508</v>
      </c>
      <c r="G1097" s="445" t="s">
        <v>69</v>
      </c>
      <c r="H1097" s="445" t="s">
        <v>62</v>
      </c>
      <c r="I1097" s="445" t="s">
        <v>2041</v>
      </c>
      <c r="J1097" s="445" t="s">
        <v>840</v>
      </c>
      <c r="K1097" s="445" t="s">
        <v>2370</v>
      </c>
      <c r="L1097" s="445" t="s">
        <v>14</v>
      </c>
      <c r="M1097" s="445" t="s">
        <v>843</v>
      </c>
      <c r="N1097" s="445" t="s">
        <v>843</v>
      </c>
    </row>
    <row r="1098" spans="1:14" hidden="1" x14ac:dyDescent="0.3">
      <c r="A1098" s="445" t="s">
        <v>321</v>
      </c>
      <c r="B1098" s="445" t="s">
        <v>322</v>
      </c>
      <c r="C1098" s="445" t="s">
        <v>323</v>
      </c>
      <c r="D1098" s="445" t="s">
        <v>324</v>
      </c>
      <c r="E1098" s="445" t="s">
        <v>2031</v>
      </c>
      <c r="F1098" s="445" t="s">
        <v>508</v>
      </c>
      <c r="G1098" s="445" t="s">
        <v>69</v>
      </c>
      <c r="H1098" s="445" t="s">
        <v>62</v>
      </c>
      <c r="I1098" s="445" t="s">
        <v>2371</v>
      </c>
      <c r="J1098" s="445" t="s">
        <v>327</v>
      </c>
      <c r="K1098" s="445" t="s">
        <v>2372</v>
      </c>
      <c r="L1098" s="445" t="s">
        <v>14</v>
      </c>
      <c r="M1098" s="445" t="s">
        <v>2373</v>
      </c>
      <c r="N1098" s="445" t="s">
        <v>14</v>
      </c>
    </row>
    <row r="1099" spans="1:14" hidden="1" x14ac:dyDescent="0.3">
      <c r="A1099" s="445" t="s">
        <v>337</v>
      </c>
      <c r="B1099" s="445" t="s">
        <v>1090</v>
      </c>
      <c r="C1099" s="445" t="s">
        <v>323</v>
      </c>
      <c r="D1099" s="445" t="s">
        <v>324</v>
      </c>
      <c r="E1099" s="445" t="s">
        <v>2031</v>
      </c>
      <c r="F1099" s="445" t="s">
        <v>508</v>
      </c>
      <c r="G1099" s="445" t="s">
        <v>69</v>
      </c>
      <c r="H1099" s="445" t="s">
        <v>62</v>
      </c>
      <c r="I1099" s="445" t="s">
        <v>1929</v>
      </c>
      <c r="J1099" s="445" t="s">
        <v>1090</v>
      </c>
      <c r="K1099" s="445" t="s">
        <v>2374</v>
      </c>
      <c r="L1099" s="445" t="s">
        <v>14</v>
      </c>
      <c r="M1099" s="445" t="s">
        <v>2375</v>
      </c>
      <c r="N1099" s="445" t="s">
        <v>14</v>
      </c>
    </row>
    <row r="1100" spans="1:14" hidden="1" x14ac:dyDescent="0.3">
      <c r="A1100" s="445" t="s">
        <v>399</v>
      </c>
      <c r="B1100" s="445" t="s">
        <v>2376</v>
      </c>
      <c r="C1100" s="445" t="s">
        <v>323</v>
      </c>
      <c r="D1100" s="445" t="s">
        <v>324</v>
      </c>
      <c r="E1100" s="445" t="s">
        <v>2031</v>
      </c>
      <c r="F1100" s="445" t="s">
        <v>508</v>
      </c>
      <c r="G1100" s="445" t="s">
        <v>69</v>
      </c>
      <c r="H1100" s="445" t="s">
        <v>62</v>
      </c>
      <c r="I1100" s="445" t="s">
        <v>2377</v>
      </c>
      <c r="J1100" s="445" t="s">
        <v>446</v>
      </c>
      <c r="K1100" s="445" t="s">
        <v>2378</v>
      </c>
      <c r="L1100" s="445" t="s">
        <v>14</v>
      </c>
      <c r="M1100" s="445" t="s">
        <v>2379</v>
      </c>
      <c r="N1100" s="445" t="s">
        <v>14</v>
      </c>
    </row>
    <row r="1101" spans="1:14" hidden="1" x14ac:dyDescent="0.3">
      <c r="A1101" s="445" t="s">
        <v>399</v>
      </c>
      <c r="B1101" s="445" t="s">
        <v>2376</v>
      </c>
      <c r="C1101" s="445" t="s">
        <v>323</v>
      </c>
      <c r="D1101" s="445" t="s">
        <v>324</v>
      </c>
      <c r="E1101" s="445" t="s">
        <v>2031</v>
      </c>
      <c r="F1101" s="445" t="s">
        <v>508</v>
      </c>
      <c r="G1101" s="445" t="s">
        <v>69</v>
      </c>
      <c r="H1101" s="445" t="s">
        <v>62</v>
      </c>
      <c r="I1101" s="445" t="s">
        <v>2377</v>
      </c>
      <c r="J1101" s="445" t="s">
        <v>446</v>
      </c>
      <c r="K1101" s="445" t="s">
        <v>2380</v>
      </c>
      <c r="L1101" s="445" t="s">
        <v>14</v>
      </c>
      <c r="M1101" s="445" t="s">
        <v>2379</v>
      </c>
      <c r="N1101" s="445" t="s">
        <v>14</v>
      </c>
    </row>
    <row r="1102" spans="1:14" hidden="1" x14ac:dyDescent="0.3">
      <c r="A1102" s="445" t="s">
        <v>357</v>
      </c>
      <c r="B1102" s="445" t="s">
        <v>838</v>
      </c>
      <c r="C1102" s="445" t="s">
        <v>323</v>
      </c>
      <c r="D1102" s="445" t="s">
        <v>324</v>
      </c>
      <c r="E1102" s="445" t="s">
        <v>2031</v>
      </c>
      <c r="F1102" s="445" t="s">
        <v>508</v>
      </c>
      <c r="G1102" s="445" t="s">
        <v>69</v>
      </c>
      <c r="H1102" s="445" t="s">
        <v>62</v>
      </c>
      <c r="I1102" s="445" t="s">
        <v>1750</v>
      </c>
      <c r="J1102" s="445" t="s">
        <v>840</v>
      </c>
      <c r="K1102" s="445" t="s">
        <v>2381</v>
      </c>
      <c r="L1102" s="445" t="s">
        <v>14</v>
      </c>
      <c r="M1102" s="445" t="s">
        <v>2272</v>
      </c>
      <c r="N1102" s="445" t="s">
        <v>14</v>
      </c>
    </row>
    <row r="1103" spans="1:14" hidden="1" x14ac:dyDescent="0.3">
      <c r="A1103" s="445" t="s">
        <v>373</v>
      </c>
      <c r="B1103" s="445" t="s">
        <v>673</v>
      </c>
      <c r="C1103" s="445" t="s">
        <v>323</v>
      </c>
      <c r="D1103" s="445" t="s">
        <v>324</v>
      </c>
      <c r="E1103" s="445" t="s">
        <v>2031</v>
      </c>
      <c r="F1103" s="445" t="s">
        <v>508</v>
      </c>
      <c r="G1103" s="445" t="s">
        <v>69</v>
      </c>
      <c r="H1103" s="445" t="s">
        <v>62</v>
      </c>
      <c r="I1103" s="445" t="s">
        <v>2084</v>
      </c>
      <c r="J1103" s="445" t="s">
        <v>675</v>
      </c>
      <c r="K1103" s="445" t="s">
        <v>2382</v>
      </c>
      <c r="L1103" s="445" t="s">
        <v>14</v>
      </c>
      <c r="M1103" s="445" t="s">
        <v>2086</v>
      </c>
      <c r="N1103" s="445" t="s">
        <v>14</v>
      </c>
    </row>
    <row r="1104" spans="1:14" hidden="1" x14ac:dyDescent="0.3">
      <c r="A1104" s="445" t="s">
        <v>373</v>
      </c>
      <c r="B1104" s="445" t="s">
        <v>653</v>
      </c>
      <c r="C1104" s="445" t="s">
        <v>323</v>
      </c>
      <c r="D1104" s="445" t="s">
        <v>324</v>
      </c>
      <c r="E1104" s="445" t="s">
        <v>2031</v>
      </c>
      <c r="F1104" s="445" t="s">
        <v>508</v>
      </c>
      <c r="G1104" s="445" t="s">
        <v>69</v>
      </c>
      <c r="H1104" s="445" t="s">
        <v>62</v>
      </c>
      <c r="I1104" s="445" t="s">
        <v>2172</v>
      </c>
      <c r="J1104" s="445" t="s">
        <v>655</v>
      </c>
      <c r="K1104" s="445" t="s">
        <v>2383</v>
      </c>
      <c r="L1104" s="445" t="s">
        <v>14</v>
      </c>
      <c r="M1104" s="445" t="s">
        <v>2174</v>
      </c>
      <c r="N1104" s="445" t="s">
        <v>657</v>
      </c>
    </row>
    <row r="1105" spans="1:14" hidden="1" x14ac:dyDescent="0.3">
      <c r="A1105" s="445" t="s">
        <v>357</v>
      </c>
      <c r="B1105" s="445" t="s">
        <v>358</v>
      </c>
      <c r="C1105" s="445" t="s">
        <v>323</v>
      </c>
      <c r="D1105" s="445" t="s">
        <v>324</v>
      </c>
      <c r="E1105" s="445" t="s">
        <v>2031</v>
      </c>
      <c r="F1105" s="445" t="s">
        <v>508</v>
      </c>
      <c r="G1105" s="445" t="s">
        <v>69</v>
      </c>
      <c r="H1105" s="445" t="s">
        <v>62</v>
      </c>
      <c r="I1105" s="445" t="s">
        <v>985</v>
      </c>
      <c r="J1105" s="445" t="s">
        <v>370</v>
      </c>
      <c r="K1105" s="445" t="s">
        <v>2384</v>
      </c>
      <c r="L1105" s="445" t="s">
        <v>14</v>
      </c>
      <c r="M1105" s="445" t="s">
        <v>1719</v>
      </c>
      <c r="N1105" s="445" t="s">
        <v>14</v>
      </c>
    </row>
    <row r="1106" spans="1:14" hidden="1" x14ac:dyDescent="0.3">
      <c r="A1106" s="445" t="s">
        <v>357</v>
      </c>
      <c r="B1106" s="445" t="s">
        <v>358</v>
      </c>
      <c r="C1106" s="445" t="s">
        <v>323</v>
      </c>
      <c r="D1106" s="445" t="s">
        <v>324</v>
      </c>
      <c r="E1106" s="445" t="s">
        <v>2031</v>
      </c>
      <c r="F1106" s="445" t="s">
        <v>508</v>
      </c>
      <c r="G1106" s="445" t="s">
        <v>69</v>
      </c>
      <c r="H1106" s="445" t="s">
        <v>62</v>
      </c>
      <c r="I1106" s="445" t="s">
        <v>985</v>
      </c>
      <c r="J1106" s="445" t="s">
        <v>370</v>
      </c>
      <c r="K1106" s="445" t="s">
        <v>2385</v>
      </c>
      <c r="L1106" s="445" t="s">
        <v>14</v>
      </c>
      <c r="M1106" s="445" t="s">
        <v>1719</v>
      </c>
      <c r="N1106" s="445" t="s">
        <v>14</v>
      </c>
    </row>
    <row r="1107" spans="1:14" hidden="1" x14ac:dyDescent="0.3">
      <c r="A1107" s="445" t="s">
        <v>399</v>
      </c>
      <c r="B1107" s="445" t="s">
        <v>1950</v>
      </c>
      <c r="C1107" s="445" t="s">
        <v>323</v>
      </c>
      <c r="D1107" s="445" t="s">
        <v>324</v>
      </c>
      <c r="E1107" s="445" t="s">
        <v>2031</v>
      </c>
      <c r="F1107" s="445" t="s">
        <v>508</v>
      </c>
      <c r="G1107" s="445" t="s">
        <v>69</v>
      </c>
      <c r="H1107" s="445" t="s">
        <v>62</v>
      </c>
      <c r="I1107" s="445" t="s">
        <v>1951</v>
      </c>
      <c r="J1107" s="445" t="s">
        <v>442</v>
      </c>
      <c r="K1107" s="445" t="s">
        <v>2386</v>
      </c>
      <c r="L1107" s="445" t="s">
        <v>14</v>
      </c>
      <c r="M1107" s="445" t="s">
        <v>2186</v>
      </c>
      <c r="N1107" s="445" t="s">
        <v>14</v>
      </c>
    </row>
    <row r="1108" spans="1:14" hidden="1" x14ac:dyDescent="0.3">
      <c r="A1108" s="445" t="s">
        <v>399</v>
      </c>
      <c r="B1108" s="445" t="s">
        <v>1950</v>
      </c>
      <c r="C1108" s="445" t="s">
        <v>323</v>
      </c>
      <c r="D1108" s="445" t="s">
        <v>324</v>
      </c>
      <c r="E1108" s="445" t="s">
        <v>2031</v>
      </c>
      <c r="F1108" s="445" t="s">
        <v>508</v>
      </c>
      <c r="G1108" s="445" t="s">
        <v>69</v>
      </c>
      <c r="H1108" s="445" t="s">
        <v>62</v>
      </c>
      <c r="I1108" s="445" t="s">
        <v>1951</v>
      </c>
      <c r="J1108" s="445" t="s">
        <v>442</v>
      </c>
      <c r="K1108" s="445" t="s">
        <v>2387</v>
      </c>
      <c r="L1108" s="445" t="s">
        <v>14</v>
      </c>
      <c r="M1108" s="445" t="s">
        <v>2186</v>
      </c>
      <c r="N1108" s="445" t="s">
        <v>14</v>
      </c>
    </row>
    <row r="1109" spans="1:14" hidden="1" x14ac:dyDescent="0.3">
      <c r="A1109" s="445" t="s">
        <v>379</v>
      </c>
      <c r="B1109" s="445" t="s">
        <v>380</v>
      </c>
      <c r="C1109" s="445" t="s">
        <v>323</v>
      </c>
      <c r="D1109" s="445" t="s">
        <v>324</v>
      </c>
      <c r="E1109" s="445" t="s">
        <v>2031</v>
      </c>
      <c r="F1109" s="445" t="s">
        <v>508</v>
      </c>
      <c r="G1109" s="445" t="s">
        <v>69</v>
      </c>
      <c r="H1109" s="445" t="s">
        <v>62</v>
      </c>
      <c r="I1109" s="445" t="s">
        <v>912</v>
      </c>
      <c r="J1109" s="445" t="s">
        <v>382</v>
      </c>
      <c r="K1109" s="445" t="s">
        <v>2388</v>
      </c>
      <c r="L1109" s="445" t="s">
        <v>14</v>
      </c>
      <c r="M1109" s="445" t="s">
        <v>914</v>
      </c>
      <c r="N1109" s="445" t="s">
        <v>2389</v>
      </c>
    </row>
    <row r="1110" spans="1:14" hidden="1" x14ac:dyDescent="0.3">
      <c r="A1110" s="445" t="s">
        <v>373</v>
      </c>
      <c r="B1110" s="445" t="s">
        <v>1061</v>
      </c>
      <c r="C1110" s="445" t="s">
        <v>323</v>
      </c>
      <c r="D1110" s="445" t="s">
        <v>324</v>
      </c>
      <c r="E1110" s="445" t="s">
        <v>2031</v>
      </c>
      <c r="F1110" s="445" t="s">
        <v>508</v>
      </c>
      <c r="G1110" s="445" t="s">
        <v>69</v>
      </c>
      <c r="H1110" s="445" t="s">
        <v>62</v>
      </c>
      <c r="I1110" s="445" t="s">
        <v>2390</v>
      </c>
      <c r="J1110" s="445" t="s">
        <v>1063</v>
      </c>
      <c r="K1110" s="445" t="s">
        <v>2391</v>
      </c>
      <c r="L1110" s="445" t="s">
        <v>14</v>
      </c>
      <c r="M1110" s="445" t="s">
        <v>2392</v>
      </c>
      <c r="N1110" s="445" t="s">
        <v>14</v>
      </c>
    </row>
    <row r="1111" spans="1:14" hidden="1" x14ac:dyDescent="0.3">
      <c r="A1111" s="445" t="s">
        <v>433</v>
      </c>
      <c r="B1111" s="445" t="s">
        <v>434</v>
      </c>
      <c r="C1111" s="445" t="s">
        <v>323</v>
      </c>
      <c r="D1111" s="445" t="s">
        <v>324</v>
      </c>
      <c r="E1111" s="445" t="s">
        <v>2031</v>
      </c>
      <c r="F1111" s="445" t="s">
        <v>508</v>
      </c>
      <c r="G1111" s="445" t="s">
        <v>69</v>
      </c>
      <c r="H1111" s="445" t="s">
        <v>62</v>
      </c>
      <c r="I1111" s="445" t="s">
        <v>2393</v>
      </c>
      <c r="J1111" s="445" t="s">
        <v>436</v>
      </c>
      <c r="K1111" s="445" t="s">
        <v>2394</v>
      </c>
      <c r="L1111" s="445" t="s">
        <v>14</v>
      </c>
      <c r="M1111" s="445" t="s">
        <v>2395</v>
      </c>
      <c r="N1111" s="445" t="s">
        <v>2396</v>
      </c>
    </row>
    <row r="1112" spans="1:14" hidden="1" x14ac:dyDescent="0.3">
      <c r="A1112" s="445" t="s">
        <v>330</v>
      </c>
      <c r="B1112" s="445" t="s">
        <v>391</v>
      </c>
      <c r="C1112" s="445" t="s">
        <v>323</v>
      </c>
      <c r="D1112" s="445" t="s">
        <v>324</v>
      </c>
      <c r="E1112" s="445" t="s">
        <v>2031</v>
      </c>
      <c r="F1112" s="445" t="s">
        <v>508</v>
      </c>
      <c r="G1112" s="445" t="s">
        <v>69</v>
      </c>
      <c r="H1112" s="445" t="s">
        <v>62</v>
      </c>
      <c r="I1112" s="445" t="s">
        <v>1967</v>
      </c>
      <c r="J1112" s="445" t="s">
        <v>393</v>
      </c>
      <c r="K1112" s="445" t="s">
        <v>2397</v>
      </c>
      <c r="L1112" s="445" t="s">
        <v>14</v>
      </c>
      <c r="M1112" s="445" t="s">
        <v>1513</v>
      </c>
      <c r="N1112" s="445" t="s">
        <v>14</v>
      </c>
    </row>
    <row r="1113" spans="1:14" hidden="1" x14ac:dyDescent="0.3">
      <c r="A1113" s="445" t="s">
        <v>330</v>
      </c>
      <c r="B1113" s="445" t="s">
        <v>391</v>
      </c>
      <c r="C1113" s="445" t="s">
        <v>323</v>
      </c>
      <c r="D1113" s="445" t="s">
        <v>324</v>
      </c>
      <c r="E1113" s="445" t="s">
        <v>2031</v>
      </c>
      <c r="F1113" s="445" t="s">
        <v>508</v>
      </c>
      <c r="G1113" s="445" t="s">
        <v>69</v>
      </c>
      <c r="H1113" s="445" t="s">
        <v>62</v>
      </c>
      <c r="I1113" s="445" t="s">
        <v>1967</v>
      </c>
      <c r="J1113" s="445" t="s">
        <v>393</v>
      </c>
      <c r="K1113" s="445" t="s">
        <v>2398</v>
      </c>
      <c r="L1113" s="445" t="s">
        <v>14</v>
      </c>
      <c r="M1113" s="445" t="s">
        <v>1513</v>
      </c>
      <c r="N1113" s="445" t="s">
        <v>14</v>
      </c>
    </row>
    <row r="1114" spans="1:14" hidden="1" x14ac:dyDescent="0.3">
      <c r="A1114" s="445" t="s">
        <v>357</v>
      </c>
      <c r="B1114" s="445" t="s">
        <v>358</v>
      </c>
      <c r="C1114" s="445" t="s">
        <v>323</v>
      </c>
      <c r="D1114" s="445" t="s">
        <v>324</v>
      </c>
      <c r="E1114" s="445" t="s">
        <v>2031</v>
      </c>
      <c r="F1114" s="445" t="s">
        <v>508</v>
      </c>
      <c r="G1114" s="445" t="s">
        <v>69</v>
      </c>
      <c r="H1114" s="445" t="s">
        <v>62</v>
      </c>
      <c r="I1114" s="445" t="s">
        <v>2071</v>
      </c>
      <c r="J1114" s="445" t="s">
        <v>370</v>
      </c>
      <c r="K1114" s="445" t="s">
        <v>2399</v>
      </c>
      <c r="L1114" s="445" t="s">
        <v>14</v>
      </c>
      <c r="M1114" s="445" t="s">
        <v>2400</v>
      </c>
      <c r="N1114" s="445" t="s">
        <v>14</v>
      </c>
    </row>
    <row r="1115" spans="1:14" hidden="1" x14ac:dyDescent="0.3">
      <c r="A1115" s="445" t="s">
        <v>433</v>
      </c>
      <c r="B1115" s="445" t="s">
        <v>552</v>
      </c>
      <c r="C1115" s="445" t="s">
        <v>323</v>
      </c>
      <c r="D1115" s="445" t="s">
        <v>324</v>
      </c>
      <c r="E1115" s="445" t="s">
        <v>2031</v>
      </c>
      <c r="F1115" s="445" t="s">
        <v>508</v>
      </c>
      <c r="G1115" s="445" t="s">
        <v>69</v>
      </c>
      <c r="H1115" s="445" t="s">
        <v>62</v>
      </c>
      <c r="I1115" s="445" t="s">
        <v>667</v>
      </c>
      <c r="J1115" s="445" t="s">
        <v>554</v>
      </c>
      <c r="K1115" s="445" t="s">
        <v>2401</v>
      </c>
      <c r="L1115" s="445" t="s">
        <v>14</v>
      </c>
      <c r="M1115" s="445" t="s">
        <v>669</v>
      </c>
      <c r="N1115" s="445" t="s">
        <v>14</v>
      </c>
    </row>
    <row r="1116" spans="1:14" hidden="1" x14ac:dyDescent="0.3">
      <c r="A1116" s="445" t="s">
        <v>337</v>
      </c>
      <c r="B1116" s="445" t="s">
        <v>342</v>
      </c>
      <c r="C1116" s="445" t="s">
        <v>323</v>
      </c>
      <c r="D1116" s="445" t="s">
        <v>324</v>
      </c>
      <c r="E1116" s="445" t="s">
        <v>2031</v>
      </c>
      <c r="F1116" s="445" t="s">
        <v>508</v>
      </c>
      <c r="G1116" s="445" t="s">
        <v>69</v>
      </c>
      <c r="H1116" s="445" t="s">
        <v>62</v>
      </c>
      <c r="I1116" s="445" t="s">
        <v>889</v>
      </c>
      <c r="J1116" s="445" t="s">
        <v>342</v>
      </c>
      <c r="K1116" s="445" t="s">
        <v>2327</v>
      </c>
      <c r="L1116" s="445" t="s">
        <v>14</v>
      </c>
      <c r="M1116" s="445" t="s">
        <v>891</v>
      </c>
      <c r="N1116" s="445" t="s">
        <v>14</v>
      </c>
    </row>
    <row r="1117" spans="1:14" hidden="1" x14ac:dyDescent="0.3">
      <c r="A1117" s="445" t="s">
        <v>337</v>
      </c>
      <c r="B1117" s="445" t="s">
        <v>342</v>
      </c>
      <c r="C1117" s="445" t="s">
        <v>323</v>
      </c>
      <c r="D1117" s="445" t="s">
        <v>324</v>
      </c>
      <c r="E1117" s="445" t="s">
        <v>2031</v>
      </c>
      <c r="F1117" s="445" t="s">
        <v>508</v>
      </c>
      <c r="G1117" s="445" t="s">
        <v>69</v>
      </c>
      <c r="H1117" s="445" t="s">
        <v>62</v>
      </c>
      <c r="I1117" s="445" t="s">
        <v>889</v>
      </c>
      <c r="J1117" s="445" t="s">
        <v>342</v>
      </c>
      <c r="K1117" s="445" t="s">
        <v>2326</v>
      </c>
      <c r="L1117" s="445" t="s">
        <v>14</v>
      </c>
      <c r="M1117" s="445" t="s">
        <v>891</v>
      </c>
      <c r="N1117" s="445" t="s">
        <v>14</v>
      </c>
    </row>
    <row r="1118" spans="1:14" hidden="1" x14ac:dyDescent="0.3">
      <c r="A1118" s="445" t="s">
        <v>373</v>
      </c>
      <c r="B1118" s="445" t="s">
        <v>1061</v>
      </c>
      <c r="C1118" s="445" t="s">
        <v>323</v>
      </c>
      <c r="D1118" s="445" t="s">
        <v>324</v>
      </c>
      <c r="E1118" s="445" t="s">
        <v>2031</v>
      </c>
      <c r="F1118" s="445" t="s">
        <v>508</v>
      </c>
      <c r="G1118" s="445" t="s">
        <v>69</v>
      </c>
      <c r="H1118" s="445" t="s">
        <v>62</v>
      </c>
      <c r="I1118" s="445" t="s">
        <v>2390</v>
      </c>
      <c r="J1118" s="445" t="s">
        <v>1063</v>
      </c>
      <c r="K1118" s="445" t="s">
        <v>2402</v>
      </c>
      <c r="L1118" s="445" t="s">
        <v>14</v>
      </c>
      <c r="M1118" s="445" t="s">
        <v>2403</v>
      </c>
      <c r="N1118" s="445" t="s">
        <v>14</v>
      </c>
    </row>
    <row r="1119" spans="1:14" hidden="1" x14ac:dyDescent="0.3">
      <c r="A1119" s="445" t="s">
        <v>346</v>
      </c>
      <c r="B1119" s="445" t="s">
        <v>1932</v>
      </c>
      <c r="C1119" s="445" t="s">
        <v>323</v>
      </c>
      <c r="D1119" s="445" t="s">
        <v>324</v>
      </c>
      <c r="E1119" s="445" t="s">
        <v>2031</v>
      </c>
      <c r="F1119" s="445" t="s">
        <v>508</v>
      </c>
      <c r="G1119" s="445" t="s">
        <v>69</v>
      </c>
      <c r="H1119" s="445" t="s">
        <v>62</v>
      </c>
      <c r="I1119" s="445" t="s">
        <v>2404</v>
      </c>
      <c r="J1119" s="445" t="s">
        <v>1934</v>
      </c>
      <c r="K1119" s="445" t="s">
        <v>2405</v>
      </c>
      <c r="L1119" s="445" t="s">
        <v>14</v>
      </c>
      <c r="M1119" s="445" t="s">
        <v>2406</v>
      </c>
      <c r="N1119" s="445" t="s">
        <v>14</v>
      </c>
    </row>
    <row r="1120" spans="1:14" hidden="1" x14ac:dyDescent="0.3">
      <c r="A1120" s="445" t="s">
        <v>379</v>
      </c>
      <c r="B1120" s="445" t="s">
        <v>582</v>
      </c>
      <c r="C1120" s="445" t="s">
        <v>323</v>
      </c>
      <c r="D1120" s="445" t="s">
        <v>324</v>
      </c>
      <c r="E1120" s="445" t="s">
        <v>2031</v>
      </c>
      <c r="F1120" s="445" t="s">
        <v>508</v>
      </c>
      <c r="G1120" s="445" t="s">
        <v>69</v>
      </c>
      <c r="H1120" s="445" t="s">
        <v>62</v>
      </c>
      <c r="I1120" s="445" t="s">
        <v>1477</v>
      </c>
      <c r="J1120" s="445" t="s">
        <v>1478</v>
      </c>
      <c r="K1120" s="445" t="s">
        <v>2407</v>
      </c>
      <c r="L1120" s="445" t="s">
        <v>14</v>
      </c>
      <c r="M1120" s="445" t="s">
        <v>1480</v>
      </c>
      <c r="N1120" s="445" t="s">
        <v>14</v>
      </c>
    </row>
    <row r="1121" spans="1:14" hidden="1" x14ac:dyDescent="0.3">
      <c r="A1121" s="445" t="s">
        <v>379</v>
      </c>
      <c r="B1121" s="445" t="s">
        <v>582</v>
      </c>
      <c r="C1121" s="445" t="s">
        <v>323</v>
      </c>
      <c r="D1121" s="445" t="s">
        <v>324</v>
      </c>
      <c r="E1121" s="445" t="s">
        <v>2031</v>
      </c>
      <c r="F1121" s="445" t="s">
        <v>508</v>
      </c>
      <c r="G1121" s="445" t="s">
        <v>69</v>
      </c>
      <c r="H1121" s="445" t="s">
        <v>62</v>
      </c>
      <c r="I1121" s="445" t="s">
        <v>1477</v>
      </c>
      <c r="J1121" s="445" t="s">
        <v>1478</v>
      </c>
      <c r="K1121" s="445" t="s">
        <v>2408</v>
      </c>
      <c r="L1121" s="445" t="s">
        <v>14</v>
      </c>
      <c r="M1121" s="445" t="s">
        <v>1480</v>
      </c>
      <c r="N1121" s="445" t="s">
        <v>14</v>
      </c>
    </row>
    <row r="1122" spans="1:14" hidden="1" x14ac:dyDescent="0.3">
      <c r="A1122" s="445" t="s">
        <v>357</v>
      </c>
      <c r="B1122" s="445" t="s">
        <v>358</v>
      </c>
      <c r="C1122" s="445" t="s">
        <v>323</v>
      </c>
      <c r="D1122" s="445" t="s">
        <v>324</v>
      </c>
      <c r="E1122" s="445" t="s">
        <v>2031</v>
      </c>
      <c r="F1122" s="445" t="s">
        <v>508</v>
      </c>
      <c r="G1122" s="445" t="s">
        <v>69</v>
      </c>
      <c r="H1122" s="445" t="s">
        <v>62</v>
      </c>
      <c r="I1122" s="445" t="s">
        <v>2071</v>
      </c>
      <c r="J1122" s="445" t="s">
        <v>370</v>
      </c>
      <c r="K1122" s="445" t="s">
        <v>2409</v>
      </c>
      <c r="L1122" s="445" t="s">
        <v>14</v>
      </c>
      <c r="M1122" s="445" t="s">
        <v>2073</v>
      </c>
      <c r="N1122" s="445" t="s">
        <v>14</v>
      </c>
    </row>
    <row r="1123" spans="1:14" hidden="1" x14ac:dyDescent="0.3">
      <c r="A1123" s="445" t="s">
        <v>399</v>
      </c>
      <c r="B1123" s="445" t="s">
        <v>400</v>
      </c>
      <c r="C1123" s="445" t="s">
        <v>323</v>
      </c>
      <c r="D1123" s="445" t="s">
        <v>324</v>
      </c>
      <c r="E1123" s="445" t="s">
        <v>2031</v>
      </c>
      <c r="F1123" s="445" t="s">
        <v>508</v>
      </c>
      <c r="G1123" s="445" t="s">
        <v>69</v>
      </c>
      <c r="H1123" s="445" t="s">
        <v>62</v>
      </c>
      <c r="I1123" s="445" t="s">
        <v>401</v>
      </c>
      <c r="J1123" s="445" t="s">
        <v>402</v>
      </c>
      <c r="K1123" s="445" t="s">
        <v>1975</v>
      </c>
      <c r="L1123" s="445" t="s">
        <v>14</v>
      </c>
      <c r="M1123" s="445" t="s">
        <v>404</v>
      </c>
      <c r="N1123" s="445" t="s">
        <v>14</v>
      </c>
    </row>
    <row r="1124" spans="1:14" hidden="1" x14ac:dyDescent="0.3">
      <c r="A1124" s="445" t="s">
        <v>357</v>
      </c>
      <c r="B1124" s="445" t="s">
        <v>624</v>
      </c>
      <c r="C1124" s="445" t="s">
        <v>323</v>
      </c>
      <c r="D1124" s="445" t="s">
        <v>324</v>
      </c>
      <c r="E1124" s="445" t="s">
        <v>2031</v>
      </c>
      <c r="F1124" s="445" t="s">
        <v>508</v>
      </c>
      <c r="G1124" s="445" t="s">
        <v>69</v>
      </c>
      <c r="H1124" s="445" t="s">
        <v>62</v>
      </c>
      <c r="I1124" s="445" t="s">
        <v>2160</v>
      </c>
      <c r="J1124" s="445" t="s">
        <v>626</v>
      </c>
      <c r="K1124" s="445" t="s">
        <v>2410</v>
      </c>
      <c r="L1124" s="445" t="s">
        <v>14</v>
      </c>
      <c r="M1124" s="445" t="s">
        <v>2162</v>
      </c>
      <c r="N1124" s="445" t="s">
        <v>14</v>
      </c>
    </row>
    <row r="1125" spans="1:14" hidden="1" x14ac:dyDescent="0.3">
      <c r="A1125" s="445" t="s">
        <v>357</v>
      </c>
      <c r="B1125" s="445" t="s">
        <v>624</v>
      </c>
      <c r="C1125" s="445" t="s">
        <v>323</v>
      </c>
      <c r="D1125" s="445" t="s">
        <v>324</v>
      </c>
      <c r="E1125" s="445" t="s">
        <v>2031</v>
      </c>
      <c r="F1125" s="445" t="s">
        <v>508</v>
      </c>
      <c r="G1125" s="445" t="s">
        <v>69</v>
      </c>
      <c r="H1125" s="445" t="s">
        <v>62</v>
      </c>
      <c r="I1125" s="445" t="s">
        <v>2160</v>
      </c>
      <c r="J1125" s="445" t="s">
        <v>626</v>
      </c>
      <c r="K1125" s="445" t="s">
        <v>2411</v>
      </c>
      <c r="L1125" s="445" t="s">
        <v>14</v>
      </c>
      <c r="M1125" s="445" t="s">
        <v>2162</v>
      </c>
      <c r="N1125" s="445" t="s">
        <v>14</v>
      </c>
    </row>
    <row r="1126" spans="1:14" hidden="1" x14ac:dyDescent="0.3">
      <c r="A1126" s="445" t="s">
        <v>346</v>
      </c>
      <c r="B1126" s="445" t="s">
        <v>1932</v>
      </c>
      <c r="C1126" s="445" t="s">
        <v>323</v>
      </c>
      <c r="D1126" s="445" t="s">
        <v>324</v>
      </c>
      <c r="E1126" s="445" t="s">
        <v>2031</v>
      </c>
      <c r="F1126" s="445" t="s">
        <v>508</v>
      </c>
      <c r="G1126" s="445" t="s">
        <v>69</v>
      </c>
      <c r="H1126" s="445" t="s">
        <v>62</v>
      </c>
      <c r="I1126" s="445" t="s">
        <v>2412</v>
      </c>
      <c r="J1126" s="445" t="s">
        <v>1934</v>
      </c>
      <c r="K1126" s="445" t="s">
        <v>1250</v>
      </c>
      <c r="L1126" s="445" t="s">
        <v>14</v>
      </c>
      <c r="M1126" s="445" t="s">
        <v>2413</v>
      </c>
      <c r="N1126" s="445" t="s">
        <v>14</v>
      </c>
    </row>
    <row r="1127" spans="1:14" hidden="1" x14ac:dyDescent="0.3">
      <c r="A1127" s="445" t="s">
        <v>373</v>
      </c>
      <c r="B1127" s="445" t="s">
        <v>673</v>
      </c>
      <c r="C1127" s="445" t="s">
        <v>323</v>
      </c>
      <c r="D1127" s="445" t="s">
        <v>324</v>
      </c>
      <c r="E1127" s="445" t="s">
        <v>2031</v>
      </c>
      <c r="F1127" s="445" t="s">
        <v>508</v>
      </c>
      <c r="G1127" s="445" t="s">
        <v>69</v>
      </c>
      <c r="H1127" s="445" t="s">
        <v>62</v>
      </c>
      <c r="I1127" s="445" t="s">
        <v>1707</v>
      </c>
      <c r="J1127" s="445" t="s">
        <v>675</v>
      </c>
      <c r="K1127" s="445" t="s">
        <v>2414</v>
      </c>
      <c r="L1127" s="445" t="s">
        <v>14</v>
      </c>
      <c r="M1127" s="445" t="s">
        <v>1709</v>
      </c>
      <c r="N1127" s="445" t="s">
        <v>14</v>
      </c>
    </row>
    <row r="1128" spans="1:14" x14ac:dyDescent="0.3">
      <c r="A1128" s="445" t="s">
        <v>352</v>
      </c>
      <c r="B1128" s="445" t="s">
        <v>353</v>
      </c>
      <c r="C1128" s="445" t="s">
        <v>323</v>
      </c>
      <c r="D1128" s="445" t="s">
        <v>324</v>
      </c>
      <c r="E1128" s="445" t="s">
        <v>2031</v>
      </c>
      <c r="F1128" s="445" t="s">
        <v>508</v>
      </c>
      <c r="G1128" s="445" t="s">
        <v>69</v>
      </c>
      <c r="H1128" s="445" t="s">
        <v>62</v>
      </c>
      <c r="I1128" s="445" t="s">
        <v>126</v>
      </c>
      <c r="J1128" s="445" t="s">
        <v>354</v>
      </c>
      <c r="K1128" s="445" t="s">
        <v>2415</v>
      </c>
      <c r="L1128" s="445" t="s">
        <v>14</v>
      </c>
      <c r="M1128" s="445" t="s">
        <v>420</v>
      </c>
      <c r="N1128" s="445" t="s">
        <v>421</v>
      </c>
    </row>
    <row r="1129" spans="1:14" x14ac:dyDescent="0.3">
      <c r="A1129" s="445" t="s">
        <v>352</v>
      </c>
      <c r="B1129" s="445" t="s">
        <v>353</v>
      </c>
      <c r="C1129" s="445" t="s">
        <v>323</v>
      </c>
      <c r="D1129" s="445" t="s">
        <v>324</v>
      </c>
      <c r="E1129" s="445" t="s">
        <v>2031</v>
      </c>
      <c r="F1129" s="445" t="s">
        <v>508</v>
      </c>
      <c r="G1129" s="445" t="s">
        <v>69</v>
      </c>
      <c r="H1129" s="445" t="s">
        <v>62</v>
      </c>
      <c r="I1129" s="445" t="s">
        <v>2416</v>
      </c>
      <c r="J1129" s="445" t="s">
        <v>2417</v>
      </c>
      <c r="K1129" s="445" t="s">
        <v>2418</v>
      </c>
      <c r="L1129" s="445" t="s">
        <v>14</v>
      </c>
      <c r="M1129" s="445" t="s">
        <v>2419</v>
      </c>
      <c r="N1129" s="445" t="s">
        <v>2420</v>
      </c>
    </row>
    <row r="1130" spans="1:14" hidden="1" x14ac:dyDescent="0.3">
      <c r="A1130" s="445" t="s">
        <v>426</v>
      </c>
      <c r="B1130" s="445" t="s">
        <v>497</v>
      </c>
      <c r="C1130" s="445" t="s">
        <v>323</v>
      </c>
      <c r="D1130" s="445" t="s">
        <v>324</v>
      </c>
      <c r="E1130" s="445" t="s">
        <v>2031</v>
      </c>
      <c r="F1130" s="445" t="s">
        <v>508</v>
      </c>
      <c r="G1130" s="445" t="s">
        <v>69</v>
      </c>
      <c r="H1130" s="445" t="s">
        <v>62</v>
      </c>
      <c r="I1130" s="445" t="s">
        <v>1447</v>
      </c>
      <c r="J1130" s="445" t="s">
        <v>499</v>
      </c>
      <c r="K1130" s="445" t="s">
        <v>2421</v>
      </c>
      <c r="L1130" s="445" t="s">
        <v>14</v>
      </c>
      <c r="M1130" s="445" t="s">
        <v>1449</v>
      </c>
      <c r="N1130" s="445" t="s">
        <v>14</v>
      </c>
    </row>
    <row r="1131" spans="1:14" hidden="1" x14ac:dyDescent="0.3">
      <c r="A1131" s="445" t="s">
        <v>373</v>
      </c>
      <c r="B1131" s="445" t="s">
        <v>1061</v>
      </c>
      <c r="C1131" s="445" t="s">
        <v>323</v>
      </c>
      <c r="D1131" s="445" t="s">
        <v>324</v>
      </c>
      <c r="E1131" s="445" t="s">
        <v>2031</v>
      </c>
      <c r="F1131" s="445" t="s">
        <v>508</v>
      </c>
      <c r="G1131" s="445" t="s">
        <v>69</v>
      </c>
      <c r="H1131" s="445" t="s">
        <v>62</v>
      </c>
      <c r="I1131" s="445" t="s">
        <v>1712</v>
      </c>
      <c r="J1131" s="445" t="s">
        <v>1063</v>
      </c>
      <c r="K1131" s="445" t="s">
        <v>2422</v>
      </c>
      <c r="L1131" s="445" t="s">
        <v>14</v>
      </c>
      <c r="M1131" s="445" t="s">
        <v>2423</v>
      </c>
      <c r="N1131" s="445" t="s">
        <v>14</v>
      </c>
    </row>
    <row r="1132" spans="1:14" hidden="1" x14ac:dyDescent="0.3">
      <c r="A1132" s="445" t="s">
        <v>399</v>
      </c>
      <c r="B1132" s="445" t="s">
        <v>400</v>
      </c>
      <c r="C1132" s="445" t="s">
        <v>323</v>
      </c>
      <c r="D1132" s="445" t="s">
        <v>324</v>
      </c>
      <c r="E1132" s="445" t="s">
        <v>2031</v>
      </c>
      <c r="F1132" s="445" t="s">
        <v>508</v>
      </c>
      <c r="G1132" s="445" t="s">
        <v>69</v>
      </c>
      <c r="H1132" s="445" t="s">
        <v>62</v>
      </c>
      <c r="I1132" s="445" t="s">
        <v>1002</v>
      </c>
      <c r="J1132" s="445" t="s">
        <v>446</v>
      </c>
      <c r="K1132" s="445" t="s">
        <v>1984</v>
      </c>
      <c r="L1132" s="445" t="s">
        <v>14</v>
      </c>
      <c r="M1132" s="445" t="s">
        <v>1004</v>
      </c>
      <c r="N1132" s="445" t="s">
        <v>14</v>
      </c>
    </row>
    <row r="1133" spans="1:14" hidden="1" x14ac:dyDescent="0.3">
      <c r="A1133" s="445" t="s">
        <v>426</v>
      </c>
      <c r="B1133" s="445" t="s">
        <v>2307</v>
      </c>
      <c r="C1133" s="445" t="s">
        <v>323</v>
      </c>
      <c r="D1133" s="445" t="s">
        <v>324</v>
      </c>
      <c r="E1133" s="445" t="s">
        <v>2031</v>
      </c>
      <c r="F1133" s="445" t="s">
        <v>508</v>
      </c>
      <c r="G1133" s="445" t="s">
        <v>69</v>
      </c>
      <c r="H1133" s="445" t="s">
        <v>62</v>
      </c>
      <c r="I1133" s="445" t="s">
        <v>2308</v>
      </c>
      <c r="J1133" s="445" t="s">
        <v>499</v>
      </c>
      <c r="K1133" s="445" t="s">
        <v>2424</v>
      </c>
      <c r="L1133" s="445" t="s">
        <v>14</v>
      </c>
      <c r="M1133" s="445" t="s">
        <v>2425</v>
      </c>
      <c r="N1133" s="445" t="s">
        <v>14</v>
      </c>
    </row>
    <row r="1134" spans="1:14" hidden="1" x14ac:dyDescent="0.3">
      <c r="A1134" s="445" t="s">
        <v>426</v>
      </c>
      <c r="B1134" s="445" t="s">
        <v>2307</v>
      </c>
      <c r="C1134" s="445" t="s">
        <v>323</v>
      </c>
      <c r="D1134" s="445" t="s">
        <v>324</v>
      </c>
      <c r="E1134" s="445" t="s">
        <v>2031</v>
      </c>
      <c r="F1134" s="445" t="s">
        <v>508</v>
      </c>
      <c r="G1134" s="445" t="s">
        <v>69</v>
      </c>
      <c r="H1134" s="445" t="s">
        <v>62</v>
      </c>
      <c r="I1134" s="445" t="s">
        <v>2308</v>
      </c>
      <c r="J1134" s="445" t="s">
        <v>499</v>
      </c>
      <c r="K1134" s="445" t="s">
        <v>2426</v>
      </c>
      <c r="L1134" s="445" t="s">
        <v>14</v>
      </c>
      <c r="M1134" s="445" t="s">
        <v>2425</v>
      </c>
      <c r="N1134" s="445" t="s">
        <v>14</v>
      </c>
    </row>
    <row r="1135" spans="1:14" hidden="1" x14ac:dyDescent="0.3">
      <c r="A1135" s="445" t="s">
        <v>330</v>
      </c>
      <c r="B1135" s="445" t="s">
        <v>874</v>
      </c>
      <c r="C1135" s="445" t="s">
        <v>323</v>
      </c>
      <c r="D1135" s="445" t="s">
        <v>324</v>
      </c>
      <c r="E1135" s="445" t="s">
        <v>2031</v>
      </c>
      <c r="F1135" s="445" t="s">
        <v>508</v>
      </c>
      <c r="G1135" s="445" t="s">
        <v>69</v>
      </c>
      <c r="H1135" s="445" t="s">
        <v>62</v>
      </c>
      <c r="I1135" s="445" t="s">
        <v>875</v>
      </c>
      <c r="J1135" s="445" t="s">
        <v>876</v>
      </c>
      <c r="K1135" s="445" t="s">
        <v>2427</v>
      </c>
      <c r="L1135" s="445" t="s">
        <v>14</v>
      </c>
      <c r="M1135" s="445" t="s">
        <v>878</v>
      </c>
      <c r="N1135" s="445" t="s">
        <v>14</v>
      </c>
    </row>
    <row r="1136" spans="1:14" hidden="1" x14ac:dyDescent="0.3">
      <c r="A1136" s="445" t="s">
        <v>330</v>
      </c>
      <c r="B1136" s="445" t="s">
        <v>874</v>
      </c>
      <c r="C1136" s="445" t="s">
        <v>323</v>
      </c>
      <c r="D1136" s="445" t="s">
        <v>324</v>
      </c>
      <c r="E1136" s="445" t="s">
        <v>2031</v>
      </c>
      <c r="F1136" s="445" t="s">
        <v>508</v>
      </c>
      <c r="G1136" s="445" t="s">
        <v>69</v>
      </c>
      <c r="H1136" s="445" t="s">
        <v>62</v>
      </c>
      <c r="I1136" s="445" t="s">
        <v>875</v>
      </c>
      <c r="J1136" s="445" t="s">
        <v>876</v>
      </c>
      <c r="K1136" s="445" t="s">
        <v>2428</v>
      </c>
      <c r="L1136" s="445" t="s">
        <v>14</v>
      </c>
      <c r="M1136" s="445" t="s">
        <v>878</v>
      </c>
      <c r="N1136" s="445" t="s">
        <v>14</v>
      </c>
    </row>
    <row r="1137" spans="1:14" hidden="1" x14ac:dyDescent="0.3">
      <c r="A1137" s="445" t="s">
        <v>433</v>
      </c>
      <c r="B1137" s="445" t="s">
        <v>552</v>
      </c>
      <c r="C1137" s="445" t="s">
        <v>323</v>
      </c>
      <c r="D1137" s="445" t="s">
        <v>324</v>
      </c>
      <c r="E1137" s="445" t="s">
        <v>2031</v>
      </c>
      <c r="F1137" s="445" t="s">
        <v>508</v>
      </c>
      <c r="G1137" s="445" t="s">
        <v>69</v>
      </c>
      <c r="H1137" s="445" t="s">
        <v>62</v>
      </c>
      <c r="I1137" s="445" t="s">
        <v>1794</v>
      </c>
      <c r="J1137" s="445" t="s">
        <v>554</v>
      </c>
      <c r="K1137" s="445" t="s">
        <v>2429</v>
      </c>
      <c r="L1137" s="445" t="s">
        <v>14</v>
      </c>
      <c r="M1137" s="445" t="s">
        <v>1796</v>
      </c>
      <c r="N1137" s="445" t="s">
        <v>14</v>
      </c>
    </row>
    <row r="1138" spans="1:14" hidden="1" x14ac:dyDescent="0.3">
      <c r="A1138" s="445" t="s">
        <v>433</v>
      </c>
      <c r="B1138" s="445" t="s">
        <v>552</v>
      </c>
      <c r="C1138" s="445" t="s">
        <v>323</v>
      </c>
      <c r="D1138" s="445" t="s">
        <v>324</v>
      </c>
      <c r="E1138" s="445" t="s">
        <v>2031</v>
      </c>
      <c r="F1138" s="445" t="s">
        <v>508</v>
      </c>
      <c r="G1138" s="445" t="s">
        <v>69</v>
      </c>
      <c r="H1138" s="445" t="s">
        <v>62</v>
      </c>
      <c r="I1138" s="445" t="s">
        <v>1794</v>
      </c>
      <c r="J1138" s="445" t="s">
        <v>554</v>
      </c>
      <c r="K1138" s="445" t="s">
        <v>2430</v>
      </c>
      <c r="L1138" s="445" t="s">
        <v>14</v>
      </c>
      <c r="M1138" s="445" t="s">
        <v>1796</v>
      </c>
      <c r="N1138" s="445" t="s">
        <v>14</v>
      </c>
    </row>
    <row r="1139" spans="1:14" hidden="1" x14ac:dyDescent="0.3">
      <c r="A1139" s="445" t="s">
        <v>433</v>
      </c>
      <c r="B1139" s="445" t="s">
        <v>552</v>
      </c>
      <c r="C1139" s="445" t="s">
        <v>323</v>
      </c>
      <c r="D1139" s="445" t="s">
        <v>324</v>
      </c>
      <c r="E1139" s="445" t="s">
        <v>2031</v>
      </c>
      <c r="F1139" s="445" t="s">
        <v>508</v>
      </c>
      <c r="G1139" s="445" t="s">
        <v>69</v>
      </c>
      <c r="H1139" s="445" t="s">
        <v>62</v>
      </c>
      <c r="I1139" s="445" t="s">
        <v>1794</v>
      </c>
      <c r="J1139" s="445" t="s">
        <v>554</v>
      </c>
      <c r="K1139" s="445" t="s">
        <v>2431</v>
      </c>
      <c r="L1139" s="445" t="s">
        <v>14</v>
      </c>
      <c r="M1139" s="445" t="s">
        <v>1796</v>
      </c>
      <c r="N1139" s="445" t="s">
        <v>14</v>
      </c>
    </row>
    <row r="1140" spans="1:14" hidden="1" x14ac:dyDescent="0.3">
      <c r="A1140" s="445" t="s">
        <v>426</v>
      </c>
      <c r="B1140" s="445" t="s">
        <v>427</v>
      </c>
      <c r="C1140" s="445" t="s">
        <v>323</v>
      </c>
      <c r="D1140" s="445" t="s">
        <v>324</v>
      </c>
      <c r="E1140" s="445" t="s">
        <v>2031</v>
      </c>
      <c r="F1140" s="445" t="s">
        <v>508</v>
      </c>
      <c r="G1140" s="445" t="s">
        <v>69</v>
      </c>
      <c r="H1140" s="445" t="s">
        <v>62</v>
      </c>
      <c r="I1140" s="445" t="s">
        <v>635</v>
      </c>
      <c r="J1140" s="445" t="s">
        <v>636</v>
      </c>
      <c r="K1140" s="445" t="s">
        <v>1985</v>
      </c>
      <c r="L1140" s="445" t="s">
        <v>14</v>
      </c>
      <c r="M1140" s="445" t="s">
        <v>638</v>
      </c>
      <c r="N1140" s="445" t="s">
        <v>14</v>
      </c>
    </row>
    <row r="1141" spans="1:14" hidden="1" x14ac:dyDescent="0.3">
      <c r="A1141" s="445" t="s">
        <v>385</v>
      </c>
      <c r="B1141" s="445" t="s">
        <v>689</v>
      </c>
      <c r="C1141" s="445" t="s">
        <v>323</v>
      </c>
      <c r="D1141" s="445" t="s">
        <v>324</v>
      </c>
      <c r="E1141" s="445" t="s">
        <v>2031</v>
      </c>
      <c r="F1141" s="445" t="s">
        <v>508</v>
      </c>
      <c r="G1141" s="445" t="s">
        <v>69</v>
      </c>
      <c r="H1141" s="445" t="s">
        <v>62</v>
      </c>
      <c r="I1141" s="445" t="s">
        <v>701</v>
      </c>
      <c r="J1141" s="445" t="s">
        <v>691</v>
      </c>
      <c r="K1141" s="445" t="s">
        <v>2432</v>
      </c>
      <c r="L1141" s="445" t="s">
        <v>14</v>
      </c>
      <c r="M1141" s="445" t="s">
        <v>703</v>
      </c>
      <c r="N1141" s="445" t="s">
        <v>14</v>
      </c>
    </row>
    <row r="1142" spans="1:14" hidden="1" x14ac:dyDescent="0.3">
      <c r="A1142" s="445" t="s">
        <v>453</v>
      </c>
      <c r="B1142" s="445" t="s">
        <v>482</v>
      </c>
      <c r="C1142" s="445" t="s">
        <v>323</v>
      </c>
      <c r="D1142" s="445" t="s">
        <v>324</v>
      </c>
      <c r="E1142" s="445" t="s">
        <v>2031</v>
      </c>
      <c r="F1142" s="445" t="s">
        <v>508</v>
      </c>
      <c r="G1142" s="445" t="s">
        <v>69</v>
      </c>
      <c r="H1142" s="445" t="s">
        <v>62</v>
      </c>
      <c r="I1142" s="445" t="s">
        <v>2433</v>
      </c>
      <c r="J1142" s="445" t="s">
        <v>484</v>
      </c>
      <c r="K1142" s="445" t="s">
        <v>2434</v>
      </c>
      <c r="L1142" s="445" t="s">
        <v>14</v>
      </c>
      <c r="M1142" s="445" t="s">
        <v>2435</v>
      </c>
      <c r="N1142" s="445" t="s">
        <v>14</v>
      </c>
    </row>
    <row r="1143" spans="1:14" hidden="1" x14ac:dyDescent="0.3">
      <c r="A1143" s="445" t="s">
        <v>426</v>
      </c>
      <c r="B1143" s="445" t="s">
        <v>497</v>
      </c>
      <c r="C1143" s="445" t="s">
        <v>323</v>
      </c>
      <c r="D1143" s="445" t="s">
        <v>324</v>
      </c>
      <c r="E1143" s="445" t="s">
        <v>2031</v>
      </c>
      <c r="F1143" s="445" t="s">
        <v>508</v>
      </c>
      <c r="G1143" s="445" t="s">
        <v>69</v>
      </c>
      <c r="H1143" s="445" t="s">
        <v>62</v>
      </c>
      <c r="I1143" s="445" t="s">
        <v>2436</v>
      </c>
      <c r="J1143" s="445" t="s">
        <v>499</v>
      </c>
      <c r="K1143" s="445" t="s">
        <v>2437</v>
      </c>
      <c r="L1143" s="445" t="s">
        <v>14</v>
      </c>
      <c r="M1143" s="445" t="s">
        <v>2438</v>
      </c>
      <c r="N1143" s="445" t="s">
        <v>14</v>
      </c>
    </row>
    <row r="1144" spans="1:14" hidden="1" x14ac:dyDescent="0.3">
      <c r="A1144" s="445" t="s">
        <v>357</v>
      </c>
      <c r="B1144" s="445" t="s">
        <v>624</v>
      </c>
      <c r="C1144" s="445" t="s">
        <v>323</v>
      </c>
      <c r="D1144" s="445" t="s">
        <v>324</v>
      </c>
      <c r="E1144" s="445" t="s">
        <v>2031</v>
      </c>
      <c r="F1144" s="445" t="s">
        <v>508</v>
      </c>
      <c r="G1144" s="445" t="s">
        <v>69</v>
      </c>
      <c r="H1144" s="445" t="s">
        <v>62</v>
      </c>
      <c r="I1144" s="445" t="s">
        <v>625</v>
      </c>
      <c r="J1144" s="445" t="s">
        <v>626</v>
      </c>
      <c r="K1144" s="445" t="s">
        <v>2439</v>
      </c>
      <c r="L1144" s="445" t="s">
        <v>14</v>
      </c>
      <c r="M1144" s="445" t="s">
        <v>1873</v>
      </c>
      <c r="N1144" s="445" t="s">
        <v>14</v>
      </c>
    </row>
    <row r="1145" spans="1:14" hidden="1" x14ac:dyDescent="0.3">
      <c r="A1145" s="445" t="s">
        <v>330</v>
      </c>
      <c r="B1145" s="445" t="s">
        <v>761</v>
      </c>
      <c r="C1145" s="445" t="s">
        <v>323</v>
      </c>
      <c r="D1145" s="445" t="s">
        <v>324</v>
      </c>
      <c r="E1145" s="445" t="s">
        <v>2031</v>
      </c>
      <c r="F1145" s="445" t="s">
        <v>508</v>
      </c>
      <c r="G1145" s="445" t="s">
        <v>69</v>
      </c>
      <c r="H1145" s="445" t="s">
        <v>62</v>
      </c>
      <c r="I1145" s="445" t="s">
        <v>1268</v>
      </c>
      <c r="J1145" s="445" t="s">
        <v>1249</v>
      </c>
      <c r="K1145" s="445" t="s">
        <v>2440</v>
      </c>
      <c r="L1145" s="445" t="s">
        <v>14</v>
      </c>
      <c r="M1145" s="445" t="s">
        <v>1270</v>
      </c>
      <c r="N1145" s="445" t="s">
        <v>14</v>
      </c>
    </row>
    <row r="1146" spans="1:14" hidden="1" x14ac:dyDescent="0.3">
      <c r="A1146" s="445" t="s">
        <v>330</v>
      </c>
      <c r="B1146" s="445" t="s">
        <v>761</v>
      </c>
      <c r="C1146" s="445" t="s">
        <v>323</v>
      </c>
      <c r="D1146" s="445" t="s">
        <v>324</v>
      </c>
      <c r="E1146" s="445" t="s">
        <v>2031</v>
      </c>
      <c r="F1146" s="445" t="s">
        <v>508</v>
      </c>
      <c r="G1146" s="445" t="s">
        <v>69</v>
      </c>
      <c r="H1146" s="445" t="s">
        <v>62</v>
      </c>
      <c r="I1146" s="445" t="s">
        <v>1268</v>
      </c>
      <c r="J1146" s="445" t="s">
        <v>1249</v>
      </c>
      <c r="K1146" s="445" t="s">
        <v>2441</v>
      </c>
      <c r="L1146" s="445" t="s">
        <v>14</v>
      </c>
      <c r="M1146" s="445" t="s">
        <v>1270</v>
      </c>
      <c r="N1146" s="445" t="s">
        <v>14</v>
      </c>
    </row>
    <row r="1147" spans="1:14" hidden="1" x14ac:dyDescent="0.3">
      <c r="A1147" s="445" t="s">
        <v>330</v>
      </c>
      <c r="B1147" s="445" t="s">
        <v>761</v>
      </c>
      <c r="C1147" s="445" t="s">
        <v>323</v>
      </c>
      <c r="D1147" s="445" t="s">
        <v>324</v>
      </c>
      <c r="E1147" s="445" t="s">
        <v>2031</v>
      </c>
      <c r="F1147" s="445" t="s">
        <v>508</v>
      </c>
      <c r="G1147" s="445" t="s">
        <v>69</v>
      </c>
      <c r="H1147" s="445" t="s">
        <v>62</v>
      </c>
      <c r="I1147" s="445" t="s">
        <v>1268</v>
      </c>
      <c r="J1147" s="445" t="s">
        <v>1249</v>
      </c>
      <c r="K1147" s="445" t="s">
        <v>2442</v>
      </c>
      <c r="L1147" s="445" t="s">
        <v>14</v>
      </c>
      <c r="M1147" s="445" t="s">
        <v>1270</v>
      </c>
      <c r="N1147" s="445" t="s">
        <v>14</v>
      </c>
    </row>
    <row r="1148" spans="1:14" hidden="1" x14ac:dyDescent="0.3">
      <c r="A1148" s="445" t="s">
        <v>330</v>
      </c>
      <c r="B1148" s="445" t="s">
        <v>761</v>
      </c>
      <c r="C1148" s="445" t="s">
        <v>323</v>
      </c>
      <c r="D1148" s="445" t="s">
        <v>324</v>
      </c>
      <c r="E1148" s="445" t="s">
        <v>2031</v>
      </c>
      <c r="F1148" s="445" t="s">
        <v>508</v>
      </c>
      <c r="G1148" s="445" t="s">
        <v>69</v>
      </c>
      <c r="H1148" s="445" t="s">
        <v>62</v>
      </c>
      <c r="I1148" s="445" t="s">
        <v>1268</v>
      </c>
      <c r="J1148" s="445" t="s">
        <v>1249</v>
      </c>
      <c r="K1148" s="445" t="s">
        <v>2443</v>
      </c>
      <c r="L1148" s="445" t="s">
        <v>14</v>
      </c>
      <c r="M1148" s="445" t="s">
        <v>1270</v>
      </c>
      <c r="N1148" s="445" t="s">
        <v>14</v>
      </c>
    </row>
    <row r="1149" spans="1:14" hidden="1" x14ac:dyDescent="0.3">
      <c r="A1149" s="445" t="s">
        <v>357</v>
      </c>
      <c r="B1149" s="445" t="s">
        <v>358</v>
      </c>
      <c r="C1149" s="445" t="s">
        <v>323</v>
      </c>
      <c r="D1149" s="445" t="s">
        <v>324</v>
      </c>
      <c r="E1149" s="445" t="s">
        <v>2031</v>
      </c>
      <c r="F1149" s="445" t="s">
        <v>508</v>
      </c>
      <c r="G1149" s="445" t="s">
        <v>69</v>
      </c>
      <c r="H1149" s="445" t="s">
        <v>62</v>
      </c>
      <c r="I1149" s="445" t="s">
        <v>1862</v>
      </c>
      <c r="J1149" s="445" t="s">
        <v>370</v>
      </c>
      <c r="K1149" s="445" t="s">
        <v>2444</v>
      </c>
      <c r="L1149" s="445" t="s">
        <v>14</v>
      </c>
      <c r="M1149" s="445" t="s">
        <v>1864</v>
      </c>
      <c r="N1149" s="445" t="s">
        <v>14</v>
      </c>
    </row>
    <row r="1150" spans="1:14" x14ac:dyDescent="0.3">
      <c r="A1150" s="445" t="s">
        <v>352</v>
      </c>
      <c r="B1150" s="445" t="s">
        <v>414</v>
      </c>
      <c r="C1150" s="445" t="s">
        <v>323</v>
      </c>
      <c r="D1150" s="445" t="s">
        <v>324</v>
      </c>
      <c r="E1150" s="445" t="s">
        <v>2031</v>
      </c>
      <c r="F1150" s="445" t="s">
        <v>508</v>
      </c>
      <c r="G1150" s="445" t="s">
        <v>69</v>
      </c>
      <c r="H1150" s="445" t="s">
        <v>62</v>
      </c>
      <c r="I1150" s="445" t="s">
        <v>135</v>
      </c>
      <c r="J1150" s="445" t="s">
        <v>415</v>
      </c>
      <c r="K1150" s="445" t="s">
        <v>2445</v>
      </c>
      <c r="L1150" s="445" t="s">
        <v>14</v>
      </c>
      <c r="M1150" s="445" t="s">
        <v>466</v>
      </c>
      <c r="N1150" s="445" t="s">
        <v>14</v>
      </c>
    </row>
    <row r="1151" spans="1:14" x14ac:dyDescent="0.3">
      <c r="A1151" s="445" t="s">
        <v>352</v>
      </c>
      <c r="B1151" s="445" t="s">
        <v>414</v>
      </c>
      <c r="C1151" s="445" t="s">
        <v>323</v>
      </c>
      <c r="D1151" s="445" t="s">
        <v>324</v>
      </c>
      <c r="E1151" s="445" t="s">
        <v>2031</v>
      </c>
      <c r="F1151" s="445" t="s">
        <v>508</v>
      </c>
      <c r="G1151" s="445" t="s">
        <v>69</v>
      </c>
      <c r="H1151" s="445" t="s">
        <v>62</v>
      </c>
      <c r="I1151" s="445" t="s">
        <v>135</v>
      </c>
      <c r="J1151" s="445" t="s">
        <v>415</v>
      </c>
      <c r="K1151" s="445" t="s">
        <v>2446</v>
      </c>
      <c r="L1151" s="445" t="s">
        <v>14</v>
      </c>
      <c r="M1151" s="445" t="s">
        <v>466</v>
      </c>
      <c r="N1151" s="445" t="s">
        <v>14</v>
      </c>
    </row>
    <row r="1152" spans="1:14" hidden="1" x14ac:dyDescent="0.3">
      <c r="A1152" s="445" t="s">
        <v>357</v>
      </c>
      <c r="B1152" s="445" t="s">
        <v>358</v>
      </c>
      <c r="C1152" s="445" t="s">
        <v>323</v>
      </c>
      <c r="D1152" s="445" t="s">
        <v>324</v>
      </c>
      <c r="E1152" s="445" t="s">
        <v>2031</v>
      </c>
      <c r="F1152" s="445" t="s">
        <v>508</v>
      </c>
      <c r="G1152" s="445" t="s">
        <v>69</v>
      </c>
      <c r="H1152" s="445" t="s">
        <v>62</v>
      </c>
      <c r="I1152" s="445" t="s">
        <v>369</v>
      </c>
      <c r="J1152" s="445" t="s">
        <v>370</v>
      </c>
      <c r="K1152" s="445" t="s">
        <v>2447</v>
      </c>
      <c r="L1152" s="445" t="s">
        <v>14</v>
      </c>
      <c r="M1152" s="445" t="s">
        <v>372</v>
      </c>
      <c r="N1152" s="445" t="s">
        <v>14</v>
      </c>
    </row>
    <row r="1153" spans="1:14" hidden="1" x14ac:dyDescent="0.3">
      <c r="A1153" s="445" t="s">
        <v>357</v>
      </c>
      <c r="B1153" s="445" t="s">
        <v>358</v>
      </c>
      <c r="C1153" s="445" t="s">
        <v>323</v>
      </c>
      <c r="D1153" s="445" t="s">
        <v>324</v>
      </c>
      <c r="E1153" s="445" t="s">
        <v>2031</v>
      </c>
      <c r="F1153" s="445" t="s">
        <v>508</v>
      </c>
      <c r="G1153" s="445" t="s">
        <v>69</v>
      </c>
      <c r="H1153" s="445" t="s">
        <v>62</v>
      </c>
      <c r="I1153" s="445" t="s">
        <v>369</v>
      </c>
      <c r="J1153" s="445" t="s">
        <v>370</v>
      </c>
      <c r="K1153" s="445" t="s">
        <v>2448</v>
      </c>
      <c r="L1153" s="445" t="s">
        <v>14</v>
      </c>
      <c r="M1153" s="445" t="s">
        <v>372</v>
      </c>
      <c r="N1153" s="445" t="s">
        <v>14</v>
      </c>
    </row>
    <row r="1154" spans="1:14" hidden="1" x14ac:dyDescent="0.3">
      <c r="A1154" s="445" t="s">
        <v>433</v>
      </c>
      <c r="B1154" s="445" t="s">
        <v>552</v>
      </c>
      <c r="C1154" s="445" t="s">
        <v>323</v>
      </c>
      <c r="D1154" s="445" t="s">
        <v>324</v>
      </c>
      <c r="E1154" s="445" t="s">
        <v>2031</v>
      </c>
      <c r="F1154" s="445" t="s">
        <v>508</v>
      </c>
      <c r="G1154" s="445" t="s">
        <v>69</v>
      </c>
      <c r="H1154" s="445" t="s">
        <v>62</v>
      </c>
      <c r="I1154" s="445" t="s">
        <v>2276</v>
      </c>
      <c r="J1154" s="445" t="s">
        <v>554</v>
      </c>
      <c r="K1154" s="445" t="s">
        <v>2449</v>
      </c>
      <c r="L1154" s="445" t="s">
        <v>14</v>
      </c>
      <c r="M1154" s="445" t="s">
        <v>2278</v>
      </c>
      <c r="N1154" s="445" t="s">
        <v>14</v>
      </c>
    </row>
    <row r="1155" spans="1:14" hidden="1" x14ac:dyDescent="0.3">
      <c r="A1155" s="445" t="s">
        <v>321</v>
      </c>
      <c r="B1155" s="445" t="s">
        <v>322</v>
      </c>
      <c r="C1155" s="445" t="s">
        <v>323</v>
      </c>
      <c r="D1155" s="445" t="s">
        <v>324</v>
      </c>
      <c r="E1155" s="445" t="s">
        <v>2031</v>
      </c>
      <c r="F1155" s="445" t="s">
        <v>508</v>
      </c>
      <c r="G1155" s="445" t="s">
        <v>69</v>
      </c>
      <c r="H1155" s="445" t="s">
        <v>62</v>
      </c>
      <c r="I1155" s="445" t="s">
        <v>2450</v>
      </c>
      <c r="J1155" s="445" t="s">
        <v>327</v>
      </c>
      <c r="K1155" s="445" t="s">
        <v>2451</v>
      </c>
      <c r="L1155" s="445" t="s">
        <v>14</v>
      </c>
      <c r="M1155" s="445" t="s">
        <v>2452</v>
      </c>
      <c r="N1155" s="445" t="s">
        <v>2008</v>
      </c>
    </row>
    <row r="1156" spans="1:14" hidden="1" x14ac:dyDescent="0.3">
      <c r="A1156" s="445" t="s">
        <v>453</v>
      </c>
      <c r="B1156" s="445" t="s">
        <v>454</v>
      </c>
      <c r="C1156" s="445" t="s">
        <v>323</v>
      </c>
      <c r="D1156" s="445" t="s">
        <v>324</v>
      </c>
      <c r="E1156" s="445" t="s">
        <v>2031</v>
      </c>
      <c r="F1156" s="445" t="s">
        <v>508</v>
      </c>
      <c r="G1156" s="445" t="s">
        <v>69</v>
      </c>
      <c r="H1156" s="445" t="s">
        <v>62</v>
      </c>
      <c r="I1156" s="445" t="s">
        <v>467</v>
      </c>
      <c r="J1156" s="445" t="s">
        <v>456</v>
      </c>
      <c r="K1156" s="445" t="s">
        <v>2453</v>
      </c>
      <c r="L1156" s="445" t="s">
        <v>14</v>
      </c>
      <c r="M1156" s="445" t="s">
        <v>469</v>
      </c>
      <c r="N1156" s="445" t="s">
        <v>470</v>
      </c>
    </row>
    <row r="1157" spans="1:14" hidden="1" x14ac:dyDescent="0.3">
      <c r="A1157" s="445" t="s">
        <v>337</v>
      </c>
      <c r="B1157" s="445" t="s">
        <v>342</v>
      </c>
      <c r="C1157" s="445" t="s">
        <v>323</v>
      </c>
      <c r="D1157" s="445" t="s">
        <v>324</v>
      </c>
      <c r="E1157" s="445" t="s">
        <v>2031</v>
      </c>
      <c r="F1157" s="445" t="s">
        <v>508</v>
      </c>
      <c r="G1157" s="445" t="s">
        <v>69</v>
      </c>
      <c r="H1157" s="445" t="s">
        <v>62</v>
      </c>
      <c r="I1157" s="445" t="s">
        <v>2454</v>
      </c>
      <c r="J1157" s="445" t="s">
        <v>342</v>
      </c>
      <c r="K1157" s="445" t="s">
        <v>2455</v>
      </c>
      <c r="L1157" s="445" t="s">
        <v>14</v>
      </c>
      <c r="M1157" s="445" t="s">
        <v>2456</v>
      </c>
      <c r="N1157" s="445" t="s">
        <v>14</v>
      </c>
    </row>
    <row r="1158" spans="1:14" hidden="1" x14ac:dyDescent="0.3">
      <c r="A1158" s="445" t="s">
        <v>399</v>
      </c>
      <c r="B1158" s="445" t="s">
        <v>577</v>
      </c>
      <c r="C1158" s="445" t="s">
        <v>323</v>
      </c>
      <c r="D1158" s="445" t="s">
        <v>324</v>
      </c>
      <c r="E1158" s="445" t="s">
        <v>2031</v>
      </c>
      <c r="F1158" s="445" t="s">
        <v>508</v>
      </c>
      <c r="G1158" s="445" t="s">
        <v>69</v>
      </c>
      <c r="H1158" s="445" t="s">
        <v>62</v>
      </c>
      <c r="I1158" s="445" t="s">
        <v>1869</v>
      </c>
      <c r="J1158" s="445" t="s">
        <v>479</v>
      </c>
      <c r="K1158" s="445" t="s">
        <v>2457</v>
      </c>
      <c r="L1158" s="445" t="s">
        <v>14</v>
      </c>
      <c r="M1158" s="445" t="s">
        <v>1871</v>
      </c>
      <c r="N1158" s="445" t="s">
        <v>14</v>
      </c>
    </row>
    <row r="1159" spans="1:14" hidden="1" x14ac:dyDescent="0.3">
      <c r="A1159" s="445" t="s">
        <v>491</v>
      </c>
      <c r="B1159" s="445" t="s">
        <v>492</v>
      </c>
      <c r="C1159" s="445" t="s">
        <v>323</v>
      </c>
      <c r="D1159" s="445" t="s">
        <v>324</v>
      </c>
      <c r="E1159" s="445" t="s">
        <v>2031</v>
      </c>
      <c r="F1159" s="445" t="s">
        <v>508</v>
      </c>
      <c r="G1159" s="445" t="s">
        <v>69</v>
      </c>
      <c r="H1159" s="445" t="s">
        <v>62</v>
      </c>
      <c r="I1159" s="445" t="s">
        <v>504</v>
      </c>
      <c r="J1159" s="445" t="s">
        <v>494</v>
      </c>
      <c r="K1159" s="445" t="s">
        <v>2458</v>
      </c>
      <c r="L1159" s="445" t="s">
        <v>14</v>
      </c>
      <c r="M1159" s="445" t="s">
        <v>1689</v>
      </c>
      <c r="N1159" s="445" t="s">
        <v>14</v>
      </c>
    </row>
    <row r="1160" spans="1:14" hidden="1" x14ac:dyDescent="0.3">
      <c r="A1160" s="445" t="s">
        <v>321</v>
      </c>
      <c r="B1160" s="445" t="s">
        <v>603</v>
      </c>
      <c r="C1160" s="445" t="s">
        <v>323</v>
      </c>
      <c r="D1160" s="445" t="s">
        <v>324</v>
      </c>
      <c r="E1160" s="445" t="s">
        <v>2031</v>
      </c>
      <c r="F1160" s="445" t="s">
        <v>508</v>
      </c>
      <c r="G1160" s="445" t="s">
        <v>69</v>
      </c>
      <c r="H1160" s="445" t="s">
        <v>62</v>
      </c>
      <c r="I1160" s="445" t="s">
        <v>604</v>
      </c>
      <c r="J1160" s="445" t="s">
        <v>605</v>
      </c>
      <c r="K1160" s="445" t="s">
        <v>2459</v>
      </c>
      <c r="L1160" s="445" t="s">
        <v>14</v>
      </c>
      <c r="M1160" s="445" t="s">
        <v>2460</v>
      </c>
      <c r="N1160" s="445" t="s">
        <v>14</v>
      </c>
    </row>
    <row r="1161" spans="1:14" hidden="1" x14ac:dyDescent="0.3">
      <c r="A1161" s="445" t="s">
        <v>805</v>
      </c>
      <c r="B1161" s="445" t="s">
        <v>1366</v>
      </c>
      <c r="C1161" s="445" t="s">
        <v>323</v>
      </c>
      <c r="D1161" s="445" t="s">
        <v>324</v>
      </c>
      <c r="E1161" s="445" t="s">
        <v>2031</v>
      </c>
      <c r="F1161" s="445" t="s">
        <v>508</v>
      </c>
      <c r="G1161" s="445" t="s">
        <v>69</v>
      </c>
      <c r="H1161" s="445" t="s">
        <v>62</v>
      </c>
      <c r="I1161" s="445" t="s">
        <v>2111</v>
      </c>
      <c r="J1161" s="445" t="s">
        <v>1368</v>
      </c>
      <c r="K1161" s="445" t="s">
        <v>2461</v>
      </c>
      <c r="L1161" s="445" t="s">
        <v>14</v>
      </c>
      <c r="M1161" s="445" t="s">
        <v>2113</v>
      </c>
      <c r="N1161" s="445" t="s">
        <v>14</v>
      </c>
    </row>
    <row r="1162" spans="1:14" hidden="1" x14ac:dyDescent="0.3">
      <c r="A1162" s="445" t="s">
        <v>379</v>
      </c>
      <c r="B1162" s="445" t="s">
        <v>1489</v>
      </c>
      <c r="C1162" s="445" t="s">
        <v>323</v>
      </c>
      <c r="D1162" s="445" t="s">
        <v>324</v>
      </c>
      <c r="E1162" s="445" t="s">
        <v>2031</v>
      </c>
      <c r="F1162" s="445" t="s">
        <v>508</v>
      </c>
      <c r="G1162" s="445" t="s">
        <v>69</v>
      </c>
      <c r="H1162" s="445" t="s">
        <v>62</v>
      </c>
      <c r="I1162" s="445" t="s">
        <v>1490</v>
      </c>
      <c r="J1162" s="445" t="s">
        <v>1491</v>
      </c>
      <c r="K1162" s="445" t="s">
        <v>2462</v>
      </c>
      <c r="L1162" s="445" t="s">
        <v>14</v>
      </c>
      <c r="M1162" s="445" t="s">
        <v>1493</v>
      </c>
      <c r="N1162" s="445" t="s">
        <v>14</v>
      </c>
    </row>
    <row r="1163" spans="1:14" hidden="1" x14ac:dyDescent="0.3">
      <c r="A1163" s="445" t="s">
        <v>805</v>
      </c>
      <c r="B1163" s="445" t="s">
        <v>806</v>
      </c>
      <c r="C1163" s="445" t="s">
        <v>323</v>
      </c>
      <c r="D1163" s="445" t="s">
        <v>324</v>
      </c>
      <c r="E1163" s="445" t="s">
        <v>2031</v>
      </c>
      <c r="F1163" s="445" t="s">
        <v>508</v>
      </c>
      <c r="G1163" s="445" t="s">
        <v>69</v>
      </c>
      <c r="H1163" s="445" t="s">
        <v>62</v>
      </c>
      <c r="I1163" s="445" t="s">
        <v>807</v>
      </c>
      <c r="J1163" s="445" t="s">
        <v>808</v>
      </c>
      <c r="K1163" s="445" t="s">
        <v>2463</v>
      </c>
      <c r="L1163" s="445" t="s">
        <v>14</v>
      </c>
      <c r="M1163" s="445" t="s">
        <v>2335</v>
      </c>
      <c r="N1163" s="445" t="s">
        <v>14</v>
      </c>
    </row>
    <row r="1164" spans="1:14" hidden="1" x14ac:dyDescent="0.3">
      <c r="A1164" s="445" t="s">
        <v>357</v>
      </c>
      <c r="B1164" s="445" t="s">
        <v>624</v>
      </c>
      <c r="C1164" s="445" t="s">
        <v>323</v>
      </c>
      <c r="D1164" s="445" t="s">
        <v>324</v>
      </c>
      <c r="E1164" s="445" t="s">
        <v>2031</v>
      </c>
      <c r="F1164" s="445" t="s">
        <v>508</v>
      </c>
      <c r="G1164" s="445" t="s">
        <v>69</v>
      </c>
      <c r="H1164" s="445" t="s">
        <v>62</v>
      </c>
      <c r="I1164" s="445" t="s">
        <v>2058</v>
      </c>
      <c r="J1164" s="445" t="s">
        <v>626</v>
      </c>
      <c r="K1164" s="445" t="s">
        <v>2464</v>
      </c>
      <c r="L1164" s="445" t="s">
        <v>14</v>
      </c>
      <c r="M1164" s="445" t="s">
        <v>2060</v>
      </c>
      <c r="N1164" s="445" t="s">
        <v>14</v>
      </c>
    </row>
    <row r="1165" spans="1:14" hidden="1" x14ac:dyDescent="0.3">
      <c r="A1165" s="445" t="s">
        <v>426</v>
      </c>
      <c r="B1165" s="445" t="s">
        <v>497</v>
      </c>
      <c r="C1165" s="445" t="s">
        <v>323</v>
      </c>
      <c r="D1165" s="445" t="s">
        <v>324</v>
      </c>
      <c r="E1165" s="445" t="s">
        <v>2465</v>
      </c>
      <c r="F1165" s="445" t="s">
        <v>70</v>
      </c>
      <c r="G1165" s="445" t="s">
        <v>69</v>
      </c>
      <c r="H1165" s="445" t="s">
        <v>61</v>
      </c>
      <c r="I1165" s="445" t="s">
        <v>549</v>
      </c>
      <c r="J1165" s="445" t="s">
        <v>499</v>
      </c>
      <c r="K1165" s="445" t="s">
        <v>2466</v>
      </c>
      <c r="L1165" s="445" t="s">
        <v>14</v>
      </c>
      <c r="M1165" s="445" t="s">
        <v>551</v>
      </c>
      <c r="N1165" s="445" t="s">
        <v>14</v>
      </c>
    </row>
    <row r="1166" spans="1:14" hidden="1" x14ac:dyDescent="0.3">
      <c r="A1166" s="445" t="s">
        <v>426</v>
      </c>
      <c r="B1166" s="445" t="s">
        <v>497</v>
      </c>
      <c r="C1166" s="445" t="s">
        <v>323</v>
      </c>
      <c r="D1166" s="445" t="s">
        <v>324</v>
      </c>
      <c r="E1166" s="445" t="s">
        <v>2465</v>
      </c>
      <c r="F1166" s="445" t="s">
        <v>70</v>
      </c>
      <c r="G1166" s="445" t="s">
        <v>69</v>
      </c>
      <c r="H1166" s="445" t="s">
        <v>61</v>
      </c>
      <c r="I1166" s="445" t="s">
        <v>549</v>
      </c>
      <c r="J1166" s="445" t="s">
        <v>499</v>
      </c>
      <c r="K1166" s="445" t="s">
        <v>2466</v>
      </c>
      <c r="L1166" s="445" t="s">
        <v>14</v>
      </c>
      <c r="M1166" s="445" t="s">
        <v>551</v>
      </c>
      <c r="N1166" s="445" t="s">
        <v>14</v>
      </c>
    </row>
    <row r="1167" spans="1:14" hidden="1" x14ac:dyDescent="0.3">
      <c r="A1167" s="445" t="s">
        <v>357</v>
      </c>
      <c r="B1167" s="445" t="s">
        <v>358</v>
      </c>
      <c r="C1167" s="445" t="s">
        <v>323</v>
      </c>
      <c r="D1167" s="445" t="s">
        <v>324</v>
      </c>
      <c r="E1167" s="445" t="s">
        <v>2465</v>
      </c>
      <c r="F1167" s="445" t="s">
        <v>70</v>
      </c>
      <c r="G1167" s="445" t="s">
        <v>69</v>
      </c>
      <c r="H1167" s="445" t="s">
        <v>61</v>
      </c>
      <c r="I1167" s="445" t="s">
        <v>1375</v>
      </c>
      <c r="J1167" s="445" t="s">
        <v>370</v>
      </c>
      <c r="K1167" s="445" t="s">
        <v>2467</v>
      </c>
      <c r="L1167" s="445" t="s">
        <v>14</v>
      </c>
      <c r="M1167" s="445" t="s">
        <v>1377</v>
      </c>
      <c r="N1167" s="445" t="s">
        <v>14</v>
      </c>
    </row>
    <row r="1168" spans="1:14" hidden="1" x14ac:dyDescent="0.3">
      <c r="A1168" s="445" t="s">
        <v>330</v>
      </c>
      <c r="B1168" s="445" t="s">
        <v>647</v>
      </c>
      <c r="C1168" s="445" t="s">
        <v>323</v>
      </c>
      <c r="D1168" s="445" t="s">
        <v>324</v>
      </c>
      <c r="E1168" s="445" t="s">
        <v>2465</v>
      </c>
      <c r="F1168" s="445" t="s">
        <v>70</v>
      </c>
      <c r="G1168" s="445" t="s">
        <v>69</v>
      </c>
      <c r="H1168" s="445" t="s">
        <v>61</v>
      </c>
      <c r="I1168" s="445" t="s">
        <v>2468</v>
      </c>
      <c r="J1168" s="445" t="s">
        <v>649</v>
      </c>
      <c r="K1168" s="445" t="s">
        <v>2469</v>
      </c>
      <c r="L1168" s="445" t="s">
        <v>14</v>
      </c>
      <c r="M1168" s="445" t="s">
        <v>2470</v>
      </c>
      <c r="N1168" s="445" t="s">
        <v>14</v>
      </c>
    </row>
    <row r="1169" spans="1:14" hidden="1" x14ac:dyDescent="0.3">
      <c r="A1169" s="445" t="s">
        <v>330</v>
      </c>
      <c r="B1169" s="445" t="s">
        <v>647</v>
      </c>
      <c r="C1169" s="445" t="s">
        <v>323</v>
      </c>
      <c r="D1169" s="445" t="s">
        <v>324</v>
      </c>
      <c r="E1169" s="445" t="s">
        <v>2465</v>
      </c>
      <c r="F1169" s="445" t="s">
        <v>70</v>
      </c>
      <c r="G1169" s="445" t="s">
        <v>69</v>
      </c>
      <c r="H1169" s="445" t="s">
        <v>61</v>
      </c>
      <c r="I1169" s="445" t="s">
        <v>2471</v>
      </c>
      <c r="J1169" s="445" t="s">
        <v>2472</v>
      </c>
      <c r="K1169" s="445" t="s">
        <v>2473</v>
      </c>
      <c r="L1169" s="445" t="s">
        <v>14</v>
      </c>
      <c r="M1169" s="445" t="s">
        <v>2474</v>
      </c>
      <c r="N1169" s="445" t="s">
        <v>14</v>
      </c>
    </row>
    <row r="1170" spans="1:14" hidden="1" x14ac:dyDescent="0.3">
      <c r="A1170" s="445" t="s">
        <v>357</v>
      </c>
      <c r="B1170" s="445" t="s">
        <v>838</v>
      </c>
      <c r="C1170" s="445" t="s">
        <v>323</v>
      </c>
      <c r="D1170" s="445" t="s">
        <v>324</v>
      </c>
      <c r="E1170" s="445" t="s">
        <v>2465</v>
      </c>
      <c r="F1170" s="445" t="s">
        <v>70</v>
      </c>
      <c r="G1170" s="445" t="s">
        <v>69</v>
      </c>
      <c r="H1170" s="445" t="s">
        <v>61</v>
      </c>
      <c r="I1170" s="445" t="s">
        <v>2041</v>
      </c>
      <c r="J1170" s="445" t="s">
        <v>840</v>
      </c>
      <c r="K1170" s="445" t="s">
        <v>2475</v>
      </c>
      <c r="L1170" s="445" t="s">
        <v>14</v>
      </c>
      <c r="M1170" s="445" t="s">
        <v>843</v>
      </c>
      <c r="N1170" s="445" t="s">
        <v>843</v>
      </c>
    </row>
    <row r="1171" spans="1:14" hidden="1" x14ac:dyDescent="0.3">
      <c r="A1171" s="445" t="s">
        <v>385</v>
      </c>
      <c r="B1171" s="445" t="s">
        <v>386</v>
      </c>
      <c r="C1171" s="445" t="s">
        <v>323</v>
      </c>
      <c r="D1171" s="445" t="s">
        <v>324</v>
      </c>
      <c r="E1171" s="445" t="s">
        <v>2465</v>
      </c>
      <c r="F1171" s="445" t="s">
        <v>70</v>
      </c>
      <c r="G1171" s="445" t="s">
        <v>69</v>
      </c>
      <c r="H1171" s="445" t="s">
        <v>61</v>
      </c>
      <c r="I1171" s="445" t="s">
        <v>1922</v>
      </c>
      <c r="J1171" s="445" t="s">
        <v>388</v>
      </c>
      <c r="K1171" s="445" t="s">
        <v>2476</v>
      </c>
      <c r="L1171" s="445" t="s">
        <v>14</v>
      </c>
      <c r="M1171" s="445" t="s">
        <v>1924</v>
      </c>
      <c r="N1171" s="445" t="s">
        <v>14</v>
      </c>
    </row>
    <row r="1172" spans="1:14" hidden="1" x14ac:dyDescent="0.3">
      <c r="A1172" s="445" t="s">
        <v>471</v>
      </c>
      <c r="B1172" s="445" t="s">
        <v>472</v>
      </c>
      <c r="C1172" s="445" t="s">
        <v>323</v>
      </c>
      <c r="D1172" s="445" t="s">
        <v>324</v>
      </c>
      <c r="E1172" s="445" t="s">
        <v>2465</v>
      </c>
      <c r="F1172" s="445" t="s">
        <v>70</v>
      </c>
      <c r="G1172" s="445" t="s">
        <v>69</v>
      </c>
      <c r="H1172" s="445" t="s">
        <v>61</v>
      </c>
      <c r="I1172" s="445" t="s">
        <v>2047</v>
      </c>
      <c r="J1172" s="445" t="s">
        <v>474</v>
      </c>
      <c r="K1172" s="445" t="s">
        <v>2048</v>
      </c>
      <c r="L1172" s="445" t="s">
        <v>14</v>
      </c>
      <c r="M1172" s="445" t="s">
        <v>2049</v>
      </c>
      <c r="N1172" s="445" t="s">
        <v>14</v>
      </c>
    </row>
    <row r="1173" spans="1:14" hidden="1" x14ac:dyDescent="0.3">
      <c r="A1173" s="445" t="s">
        <v>363</v>
      </c>
      <c r="B1173" s="445" t="s">
        <v>364</v>
      </c>
      <c r="C1173" s="445" t="s">
        <v>323</v>
      </c>
      <c r="D1173" s="445" t="s">
        <v>324</v>
      </c>
      <c r="E1173" s="445" t="s">
        <v>2465</v>
      </c>
      <c r="F1173" s="445" t="s">
        <v>70</v>
      </c>
      <c r="G1173" s="445" t="s">
        <v>69</v>
      </c>
      <c r="H1173" s="445" t="s">
        <v>61</v>
      </c>
      <c r="I1173" s="445" t="s">
        <v>943</v>
      </c>
      <c r="J1173" s="445" t="s">
        <v>366</v>
      </c>
      <c r="K1173" s="445" t="s">
        <v>2477</v>
      </c>
      <c r="L1173" s="445" t="s">
        <v>14</v>
      </c>
      <c r="M1173" s="445" t="s">
        <v>945</v>
      </c>
      <c r="N1173" s="445" t="s">
        <v>14</v>
      </c>
    </row>
    <row r="1174" spans="1:14" hidden="1" x14ac:dyDescent="0.3">
      <c r="A1174" s="445" t="s">
        <v>453</v>
      </c>
      <c r="B1174" s="445" t="s">
        <v>482</v>
      </c>
      <c r="C1174" s="445" t="s">
        <v>323</v>
      </c>
      <c r="D1174" s="445" t="s">
        <v>324</v>
      </c>
      <c r="E1174" s="445" t="s">
        <v>2465</v>
      </c>
      <c r="F1174" s="445" t="s">
        <v>70</v>
      </c>
      <c r="G1174" s="445" t="s">
        <v>69</v>
      </c>
      <c r="H1174" s="445" t="s">
        <v>61</v>
      </c>
      <c r="I1174" s="445" t="s">
        <v>1630</v>
      </c>
      <c r="J1174" s="445" t="s">
        <v>484</v>
      </c>
      <c r="K1174" s="445" t="s">
        <v>2478</v>
      </c>
      <c r="L1174" s="445" t="s">
        <v>14</v>
      </c>
      <c r="M1174" s="445" t="s">
        <v>1632</v>
      </c>
      <c r="N1174" s="445" t="s">
        <v>14</v>
      </c>
    </row>
    <row r="1175" spans="1:14" hidden="1" x14ac:dyDescent="0.3">
      <c r="A1175" s="445" t="s">
        <v>330</v>
      </c>
      <c r="B1175" s="445" t="s">
        <v>391</v>
      </c>
      <c r="C1175" s="445" t="s">
        <v>323</v>
      </c>
      <c r="D1175" s="445" t="s">
        <v>324</v>
      </c>
      <c r="E1175" s="445" t="s">
        <v>2465</v>
      </c>
      <c r="F1175" s="445" t="s">
        <v>70</v>
      </c>
      <c r="G1175" s="445" t="s">
        <v>69</v>
      </c>
      <c r="H1175" s="445" t="s">
        <v>61</v>
      </c>
      <c r="I1175" s="445" t="s">
        <v>1967</v>
      </c>
      <c r="J1175" s="445" t="s">
        <v>393</v>
      </c>
      <c r="K1175" s="445" t="s">
        <v>2479</v>
      </c>
      <c r="L1175" s="445" t="s">
        <v>14</v>
      </c>
      <c r="M1175" s="445" t="s">
        <v>1513</v>
      </c>
      <c r="N1175" s="445" t="s">
        <v>2480</v>
      </c>
    </row>
    <row r="1176" spans="1:14" hidden="1" x14ac:dyDescent="0.3">
      <c r="A1176" s="445" t="s">
        <v>346</v>
      </c>
      <c r="B1176" s="445" t="s">
        <v>1932</v>
      </c>
      <c r="C1176" s="445" t="s">
        <v>323</v>
      </c>
      <c r="D1176" s="445" t="s">
        <v>324</v>
      </c>
      <c r="E1176" s="445" t="s">
        <v>2465</v>
      </c>
      <c r="F1176" s="445" t="s">
        <v>70</v>
      </c>
      <c r="G1176" s="445" t="s">
        <v>69</v>
      </c>
      <c r="H1176" s="445" t="s">
        <v>61</v>
      </c>
      <c r="I1176" s="445" t="s">
        <v>2404</v>
      </c>
      <c r="J1176" s="445" t="s">
        <v>1934</v>
      </c>
      <c r="K1176" s="445" t="s">
        <v>2481</v>
      </c>
      <c r="L1176" s="445" t="s">
        <v>14</v>
      </c>
      <c r="M1176" s="445" t="s">
        <v>2406</v>
      </c>
      <c r="N1176" s="445" t="s">
        <v>14</v>
      </c>
    </row>
    <row r="1177" spans="1:14" x14ac:dyDescent="0.3">
      <c r="A1177" s="445" t="s">
        <v>352</v>
      </c>
      <c r="B1177" s="445" t="s">
        <v>353</v>
      </c>
      <c r="C1177" s="445" t="s">
        <v>323</v>
      </c>
      <c r="D1177" s="445" t="s">
        <v>324</v>
      </c>
      <c r="E1177" s="445" t="s">
        <v>2465</v>
      </c>
      <c r="F1177" s="445" t="s">
        <v>70</v>
      </c>
      <c r="G1177" s="445" t="s">
        <v>69</v>
      </c>
      <c r="H1177" s="445" t="s">
        <v>61</v>
      </c>
      <c r="I1177" s="445" t="s">
        <v>2175</v>
      </c>
      <c r="J1177" s="445" t="s">
        <v>354</v>
      </c>
      <c r="K1177" s="445" t="s">
        <v>2482</v>
      </c>
      <c r="L1177" s="445" t="s">
        <v>14</v>
      </c>
      <c r="M1177" s="445" t="s">
        <v>2483</v>
      </c>
      <c r="N1177" s="445" t="s">
        <v>421</v>
      </c>
    </row>
    <row r="1178" spans="1:14" hidden="1" x14ac:dyDescent="0.3">
      <c r="A1178" s="445" t="s">
        <v>426</v>
      </c>
      <c r="B1178" s="445" t="s">
        <v>497</v>
      </c>
      <c r="C1178" s="445" t="s">
        <v>323</v>
      </c>
      <c r="D1178" s="445" t="s">
        <v>324</v>
      </c>
      <c r="E1178" s="445" t="s">
        <v>2465</v>
      </c>
      <c r="F1178" s="445" t="s">
        <v>70</v>
      </c>
      <c r="G1178" s="445" t="s">
        <v>69</v>
      </c>
      <c r="H1178" s="445" t="s">
        <v>61</v>
      </c>
      <c r="I1178" s="445" t="s">
        <v>2280</v>
      </c>
      <c r="J1178" s="445" t="s">
        <v>499</v>
      </c>
      <c r="K1178" s="445" t="s">
        <v>2484</v>
      </c>
      <c r="L1178" s="445" t="s">
        <v>14</v>
      </c>
      <c r="M1178" s="445" t="s">
        <v>2485</v>
      </c>
      <c r="N1178" s="445" t="s">
        <v>14</v>
      </c>
    </row>
    <row r="1179" spans="1:14" x14ac:dyDescent="0.3">
      <c r="A1179" s="445" t="s">
        <v>352</v>
      </c>
      <c r="B1179" s="445" t="s">
        <v>353</v>
      </c>
      <c r="C1179" s="445" t="s">
        <v>323</v>
      </c>
      <c r="D1179" s="445" t="s">
        <v>324</v>
      </c>
      <c r="E1179" s="445" t="s">
        <v>2465</v>
      </c>
      <c r="F1179" s="445" t="s">
        <v>70</v>
      </c>
      <c r="G1179" s="445" t="s">
        <v>69</v>
      </c>
      <c r="H1179" s="445" t="s">
        <v>61</v>
      </c>
      <c r="I1179" s="445" t="s">
        <v>126</v>
      </c>
      <c r="J1179" s="445" t="s">
        <v>354</v>
      </c>
      <c r="K1179" s="445" t="s">
        <v>2486</v>
      </c>
      <c r="L1179" s="445" t="s">
        <v>14</v>
      </c>
      <c r="M1179" s="445" t="s">
        <v>420</v>
      </c>
      <c r="N1179" s="445" t="s">
        <v>421</v>
      </c>
    </row>
    <row r="1180" spans="1:14" hidden="1" x14ac:dyDescent="0.3">
      <c r="A1180" s="445" t="s">
        <v>805</v>
      </c>
      <c r="B1180" s="445" t="s">
        <v>806</v>
      </c>
      <c r="C1180" s="445" t="s">
        <v>323</v>
      </c>
      <c r="D1180" s="445" t="s">
        <v>324</v>
      </c>
      <c r="E1180" s="445" t="s">
        <v>2465</v>
      </c>
      <c r="F1180" s="445" t="s">
        <v>70</v>
      </c>
      <c r="G1180" s="445" t="s">
        <v>69</v>
      </c>
      <c r="H1180" s="445" t="s">
        <v>61</v>
      </c>
      <c r="I1180" s="445" t="s">
        <v>807</v>
      </c>
      <c r="J1180" s="445" t="s">
        <v>808</v>
      </c>
      <c r="K1180" s="445" t="s">
        <v>2487</v>
      </c>
      <c r="L1180" s="445" t="s">
        <v>14</v>
      </c>
      <c r="M1180" s="445" t="s">
        <v>2488</v>
      </c>
      <c r="N1180" s="445" t="s">
        <v>14</v>
      </c>
    </row>
    <row r="1181" spans="1:14" hidden="1" x14ac:dyDescent="0.3">
      <c r="A1181" s="445" t="s">
        <v>795</v>
      </c>
      <c r="B1181" s="445" t="s">
        <v>796</v>
      </c>
      <c r="C1181" s="445" t="s">
        <v>323</v>
      </c>
      <c r="D1181" s="445" t="s">
        <v>324</v>
      </c>
      <c r="E1181" s="445" t="s">
        <v>2465</v>
      </c>
      <c r="F1181" s="445" t="s">
        <v>70</v>
      </c>
      <c r="G1181" s="445" t="s">
        <v>69</v>
      </c>
      <c r="H1181" s="445" t="s">
        <v>61</v>
      </c>
      <c r="I1181" s="445" t="s">
        <v>2489</v>
      </c>
      <c r="J1181" s="445" t="s">
        <v>798</v>
      </c>
      <c r="K1181" s="445" t="s">
        <v>2490</v>
      </c>
      <c r="L1181" s="445" t="s">
        <v>14</v>
      </c>
      <c r="M1181" s="445" t="s">
        <v>2491</v>
      </c>
      <c r="N1181" s="445" t="s">
        <v>14</v>
      </c>
    </row>
    <row r="1182" spans="1:14" hidden="1" x14ac:dyDescent="0.3">
      <c r="A1182" s="445" t="s">
        <v>357</v>
      </c>
      <c r="B1182" s="445" t="s">
        <v>624</v>
      </c>
      <c r="C1182" s="445" t="s">
        <v>323</v>
      </c>
      <c r="D1182" s="445" t="s">
        <v>324</v>
      </c>
      <c r="E1182" s="445" t="s">
        <v>2465</v>
      </c>
      <c r="F1182" s="445" t="s">
        <v>70</v>
      </c>
      <c r="G1182" s="445" t="s">
        <v>69</v>
      </c>
      <c r="H1182" s="445" t="s">
        <v>61</v>
      </c>
      <c r="I1182" s="445" t="s">
        <v>2058</v>
      </c>
      <c r="J1182" s="445" t="s">
        <v>626</v>
      </c>
      <c r="K1182" s="445" t="s">
        <v>2492</v>
      </c>
      <c r="L1182" s="445" t="s">
        <v>14</v>
      </c>
      <c r="M1182" s="445" t="s">
        <v>2060</v>
      </c>
      <c r="N1182" s="445" t="s">
        <v>14</v>
      </c>
    </row>
    <row r="1183" spans="1:14" hidden="1" x14ac:dyDescent="0.3">
      <c r="A1183" s="445" t="s">
        <v>491</v>
      </c>
      <c r="B1183" s="445" t="s">
        <v>557</v>
      </c>
      <c r="C1183" s="445" t="s">
        <v>323</v>
      </c>
      <c r="D1183" s="445" t="s">
        <v>324</v>
      </c>
      <c r="E1183" s="445" t="s">
        <v>2465</v>
      </c>
      <c r="F1183" s="445" t="s">
        <v>70</v>
      </c>
      <c r="G1183" s="445" t="s">
        <v>69</v>
      </c>
      <c r="H1183" s="445" t="s">
        <v>61</v>
      </c>
      <c r="I1183" s="445" t="s">
        <v>1073</v>
      </c>
      <c r="J1183" s="445" t="s">
        <v>559</v>
      </c>
      <c r="K1183" s="445" t="s">
        <v>2493</v>
      </c>
      <c r="L1183" s="445" t="s">
        <v>14</v>
      </c>
      <c r="M1183" s="445" t="s">
        <v>1075</v>
      </c>
      <c r="N1183" s="445" t="s">
        <v>14</v>
      </c>
    </row>
    <row r="1184" spans="1:14" hidden="1" x14ac:dyDescent="0.3">
      <c r="A1184" s="445" t="s">
        <v>337</v>
      </c>
      <c r="B1184" s="445" t="s">
        <v>487</v>
      </c>
      <c r="C1184" s="445" t="s">
        <v>323</v>
      </c>
      <c r="D1184" s="445" t="s">
        <v>324</v>
      </c>
      <c r="E1184" s="445" t="s">
        <v>2465</v>
      </c>
      <c r="F1184" s="445" t="s">
        <v>70</v>
      </c>
      <c r="G1184" s="445" t="s">
        <v>69</v>
      </c>
      <c r="H1184" s="445" t="s">
        <v>61</v>
      </c>
      <c r="I1184" s="445" t="s">
        <v>2096</v>
      </c>
      <c r="J1184" s="445" t="s">
        <v>487</v>
      </c>
      <c r="K1184" s="445" t="s">
        <v>2494</v>
      </c>
      <c r="L1184" s="445" t="s">
        <v>14</v>
      </c>
      <c r="M1184" s="445" t="s">
        <v>2098</v>
      </c>
      <c r="N1184" s="445" t="s">
        <v>14</v>
      </c>
    </row>
    <row r="1185" spans="1:14" hidden="1" x14ac:dyDescent="0.3">
      <c r="A1185" s="445" t="s">
        <v>948</v>
      </c>
      <c r="B1185" s="445" t="s">
        <v>1661</v>
      </c>
      <c r="C1185" s="445" t="s">
        <v>323</v>
      </c>
      <c r="D1185" s="445" t="s">
        <v>324</v>
      </c>
      <c r="E1185" s="445" t="s">
        <v>2465</v>
      </c>
      <c r="F1185" s="445" t="s">
        <v>70</v>
      </c>
      <c r="G1185" s="445" t="s">
        <v>69</v>
      </c>
      <c r="H1185" s="445" t="s">
        <v>61</v>
      </c>
      <c r="I1185" s="445" t="s">
        <v>1662</v>
      </c>
      <c r="J1185" s="445" t="s">
        <v>1663</v>
      </c>
      <c r="K1185" s="445" t="s">
        <v>2495</v>
      </c>
      <c r="L1185" s="445" t="s">
        <v>14</v>
      </c>
      <c r="M1185" s="445" t="s">
        <v>2496</v>
      </c>
      <c r="N1185" s="445" t="s">
        <v>14</v>
      </c>
    </row>
    <row r="1186" spans="1:14" hidden="1" x14ac:dyDescent="0.3">
      <c r="A1186" s="445" t="s">
        <v>357</v>
      </c>
      <c r="B1186" s="445" t="s">
        <v>624</v>
      </c>
      <c r="C1186" s="445" t="s">
        <v>323</v>
      </c>
      <c r="D1186" s="445" t="s">
        <v>324</v>
      </c>
      <c r="E1186" s="445" t="s">
        <v>2465</v>
      </c>
      <c r="F1186" s="445" t="s">
        <v>70</v>
      </c>
      <c r="G1186" s="445" t="s">
        <v>69</v>
      </c>
      <c r="H1186" s="445" t="s">
        <v>61</v>
      </c>
      <c r="I1186" s="445" t="s">
        <v>2058</v>
      </c>
      <c r="J1186" s="445" t="s">
        <v>626</v>
      </c>
      <c r="K1186" s="445" t="s">
        <v>2497</v>
      </c>
      <c r="L1186" s="445" t="s">
        <v>14</v>
      </c>
      <c r="M1186" s="445" t="s">
        <v>2498</v>
      </c>
      <c r="N1186" s="445" t="s">
        <v>14</v>
      </c>
    </row>
    <row r="1187" spans="1:14" hidden="1" x14ac:dyDescent="0.3">
      <c r="A1187" s="445" t="s">
        <v>363</v>
      </c>
      <c r="B1187" s="445" t="s">
        <v>364</v>
      </c>
      <c r="C1187" s="445" t="s">
        <v>323</v>
      </c>
      <c r="D1187" s="445" t="s">
        <v>324</v>
      </c>
      <c r="E1187" s="445" t="s">
        <v>2465</v>
      </c>
      <c r="F1187" s="445" t="s">
        <v>70</v>
      </c>
      <c r="G1187" s="445" t="s">
        <v>69</v>
      </c>
      <c r="H1187" s="445" t="s">
        <v>61</v>
      </c>
      <c r="I1187" s="445" t="s">
        <v>774</v>
      </c>
      <c r="J1187" s="445" t="s">
        <v>366</v>
      </c>
      <c r="K1187" s="445" t="s">
        <v>2499</v>
      </c>
      <c r="L1187" s="445" t="s">
        <v>14</v>
      </c>
      <c r="M1187" s="445" t="s">
        <v>776</v>
      </c>
      <c r="N1187" s="445" t="s">
        <v>14</v>
      </c>
    </row>
    <row r="1188" spans="1:14" hidden="1" x14ac:dyDescent="0.3">
      <c r="A1188" s="445" t="s">
        <v>471</v>
      </c>
      <c r="B1188" s="445" t="s">
        <v>756</v>
      </c>
      <c r="C1188" s="445" t="s">
        <v>323</v>
      </c>
      <c r="D1188" s="445" t="s">
        <v>324</v>
      </c>
      <c r="E1188" s="445" t="s">
        <v>2465</v>
      </c>
      <c r="F1188" s="445" t="s">
        <v>70</v>
      </c>
      <c r="G1188" s="445" t="s">
        <v>69</v>
      </c>
      <c r="H1188" s="445" t="s">
        <v>61</v>
      </c>
      <c r="I1188" s="445" t="s">
        <v>2500</v>
      </c>
      <c r="J1188" s="445" t="s">
        <v>758</v>
      </c>
      <c r="K1188" s="445" t="s">
        <v>2501</v>
      </c>
      <c r="L1188" s="445" t="s">
        <v>14</v>
      </c>
      <c r="M1188" s="445" t="s">
        <v>2502</v>
      </c>
      <c r="N1188" s="445" t="s">
        <v>14</v>
      </c>
    </row>
    <row r="1189" spans="1:14" x14ac:dyDescent="0.3">
      <c r="A1189" s="445" t="s">
        <v>352</v>
      </c>
      <c r="B1189" s="445" t="s">
        <v>414</v>
      </c>
      <c r="C1189" s="445" t="s">
        <v>323</v>
      </c>
      <c r="D1189" s="445" t="s">
        <v>324</v>
      </c>
      <c r="E1189" s="445" t="s">
        <v>2465</v>
      </c>
      <c r="F1189" s="445" t="s">
        <v>70</v>
      </c>
      <c r="G1189" s="445" t="s">
        <v>69</v>
      </c>
      <c r="H1189" s="445" t="s">
        <v>61</v>
      </c>
      <c r="I1189" s="445" t="s">
        <v>135</v>
      </c>
      <c r="J1189" s="445" t="s">
        <v>415</v>
      </c>
      <c r="K1189" s="445" t="s">
        <v>2503</v>
      </c>
      <c r="L1189" s="445" t="s">
        <v>14</v>
      </c>
      <c r="M1189" s="445" t="s">
        <v>466</v>
      </c>
      <c r="N1189" s="445" t="s">
        <v>14</v>
      </c>
    </row>
    <row r="1190" spans="1:14" hidden="1" x14ac:dyDescent="0.3">
      <c r="A1190" s="445" t="s">
        <v>795</v>
      </c>
      <c r="B1190" s="445" t="s">
        <v>796</v>
      </c>
      <c r="C1190" s="445" t="s">
        <v>323</v>
      </c>
      <c r="D1190" s="445" t="s">
        <v>324</v>
      </c>
      <c r="E1190" s="445" t="s">
        <v>2465</v>
      </c>
      <c r="F1190" s="445" t="s">
        <v>70</v>
      </c>
      <c r="G1190" s="445" t="s">
        <v>69</v>
      </c>
      <c r="H1190" s="445" t="s">
        <v>61</v>
      </c>
      <c r="I1190" s="445" t="s">
        <v>1606</v>
      </c>
      <c r="J1190" s="445" t="s">
        <v>798</v>
      </c>
      <c r="K1190" s="445" t="s">
        <v>2504</v>
      </c>
      <c r="L1190" s="445" t="s">
        <v>14</v>
      </c>
      <c r="M1190" s="445" t="s">
        <v>2505</v>
      </c>
      <c r="N1190" s="445" t="s">
        <v>14</v>
      </c>
    </row>
    <row r="1191" spans="1:14" hidden="1" x14ac:dyDescent="0.3">
      <c r="A1191" s="445" t="s">
        <v>363</v>
      </c>
      <c r="B1191" s="445" t="s">
        <v>1229</v>
      </c>
      <c r="C1191" s="445" t="s">
        <v>323</v>
      </c>
      <c r="D1191" s="445" t="s">
        <v>324</v>
      </c>
      <c r="E1191" s="445" t="s">
        <v>2465</v>
      </c>
      <c r="F1191" s="445" t="s">
        <v>70</v>
      </c>
      <c r="G1191" s="445" t="s">
        <v>69</v>
      </c>
      <c r="H1191" s="445" t="s">
        <v>61</v>
      </c>
      <c r="I1191" s="445" t="s">
        <v>2506</v>
      </c>
      <c r="J1191" s="445" t="s">
        <v>1231</v>
      </c>
      <c r="K1191" s="445" t="s">
        <v>2507</v>
      </c>
      <c r="L1191" s="445" t="s">
        <v>14</v>
      </c>
      <c r="M1191" s="445" t="s">
        <v>2508</v>
      </c>
      <c r="N1191" s="445" t="s">
        <v>14</v>
      </c>
    </row>
    <row r="1192" spans="1:14" hidden="1" x14ac:dyDescent="0.3">
      <c r="A1192" s="445" t="s">
        <v>337</v>
      </c>
      <c r="B1192" s="445" t="s">
        <v>2509</v>
      </c>
      <c r="C1192" s="445" t="s">
        <v>323</v>
      </c>
      <c r="D1192" s="445" t="s">
        <v>324</v>
      </c>
      <c r="E1192" s="445" t="s">
        <v>2465</v>
      </c>
      <c r="F1192" s="445" t="s">
        <v>70</v>
      </c>
      <c r="G1192" s="445" t="s">
        <v>69</v>
      </c>
      <c r="H1192" s="445" t="s">
        <v>61</v>
      </c>
      <c r="I1192" s="445" t="s">
        <v>2510</v>
      </c>
      <c r="J1192" s="445" t="s">
        <v>2509</v>
      </c>
      <c r="K1192" s="445" t="s">
        <v>2511</v>
      </c>
      <c r="L1192" s="445" t="s">
        <v>14</v>
      </c>
      <c r="M1192" s="445" t="s">
        <v>2512</v>
      </c>
      <c r="N1192" s="445" t="s">
        <v>14</v>
      </c>
    </row>
    <row r="1193" spans="1:14" hidden="1" x14ac:dyDescent="0.3">
      <c r="A1193" s="445" t="s">
        <v>337</v>
      </c>
      <c r="B1193" s="445" t="s">
        <v>2509</v>
      </c>
      <c r="C1193" s="445" t="s">
        <v>323</v>
      </c>
      <c r="D1193" s="445" t="s">
        <v>324</v>
      </c>
      <c r="E1193" s="445" t="s">
        <v>2465</v>
      </c>
      <c r="F1193" s="445" t="s">
        <v>70</v>
      </c>
      <c r="G1193" s="445" t="s">
        <v>69</v>
      </c>
      <c r="H1193" s="445" t="s">
        <v>61</v>
      </c>
      <c r="I1193" s="445" t="s">
        <v>2510</v>
      </c>
      <c r="J1193" s="445" t="s">
        <v>2509</v>
      </c>
      <c r="K1193" s="445" t="s">
        <v>2513</v>
      </c>
      <c r="L1193" s="445" t="s">
        <v>14</v>
      </c>
      <c r="M1193" s="445" t="s">
        <v>2512</v>
      </c>
      <c r="N1193" s="445" t="s">
        <v>14</v>
      </c>
    </row>
    <row r="1194" spans="1:14" hidden="1" x14ac:dyDescent="0.3">
      <c r="A1194" s="445" t="s">
        <v>337</v>
      </c>
      <c r="B1194" s="445" t="s">
        <v>1090</v>
      </c>
      <c r="C1194" s="445" t="s">
        <v>323</v>
      </c>
      <c r="D1194" s="445" t="s">
        <v>324</v>
      </c>
      <c r="E1194" s="445" t="s">
        <v>2465</v>
      </c>
      <c r="F1194" s="445" t="s">
        <v>70</v>
      </c>
      <c r="G1194" s="445" t="s">
        <v>69</v>
      </c>
      <c r="H1194" s="445" t="s">
        <v>61</v>
      </c>
      <c r="I1194" s="445" t="s">
        <v>1234</v>
      </c>
      <c r="J1194" s="445" t="s">
        <v>1090</v>
      </c>
      <c r="K1194" s="445" t="s">
        <v>2514</v>
      </c>
      <c r="L1194" s="445" t="s">
        <v>14</v>
      </c>
      <c r="M1194" s="445" t="s">
        <v>1236</v>
      </c>
      <c r="N1194" s="445" t="s">
        <v>14</v>
      </c>
    </row>
    <row r="1195" spans="1:14" hidden="1" x14ac:dyDescent="0.3">
      <c r="A1195" s="445" t="s">
        <v>337</v>
      </c>
      <c r="B1195" s="445" t="s">
        <v>487</v>
      </c>
      <c r="C1195" s="445" t="s">
        <v>323</v>
      </c>
      <c r="D1195" s="445" t="s">
        <v>324</v>
      </c>
      <c r="E1195" s="445" t="s">
        <v>2465</v>
      </c>
      <c r="F1195" s="445" t="s">
        <v>70</v>
      </c>
      <c r="G1195" s="445" t="s">
        <v>69</v>
      </c>
      <c r="H1195" s="445" t="s">
        <v>61</v>
      </c>
      <c r="I1195" s="445" t="s">
        <v>2096</v>
      </c>
      <c r="J1195" s="445" t="s">
        <v>487</v>
      </c>
      <c r="K1195" s="445" t="s">
        <v>2097</v>
      </c>
      <c r="L1195" s="445" t="s">
        <v>14</v>
      </c>
      <c r="M1195" s="445" t="s">
        <v>2305</v>
      </c>
      <c r="N1195" s="445" t="s">
        <v>14</v>
      </c>
    </row>
    <row r="1196" spans="1:14" hidden="1" x14ac:dyDescent="0.3">
      <c r="A1196" s="445" t="s">
        <v>357</v>
      </c>
      <c r="B1196" s="445" t="s">
        <v>624</v>
      </c>
      <c r="C1196" s="445" t="s">
        <v>323</v>
      </c>
      <c r="D1196" s="445" t="s">
        <v>324</v>
      </c>
      <c r="E1196" s="445" t="s">
        <v>2465</v>
      </c>
      <c r="F1196" s="445" t="s">
        <v>70</v>
      </c>
      <c r="G1196" s="445" t="s">
        <v>69</v>
      </c>
      <c r="H1196" s="445" t="s">
        <v>61</v>
      </c>
      <c r="I1196" s="445" t="s">
        <v>957</v>
      </c>
      <c r="J1196" s="445" t="s">
        <v>626</v>
      </c>
      <c r="K1196" s="445" t="s">
        <v>2288</v>
      </c>
      <c r="L1196" s="445" t="s">
        <v>14</v>
      </c>
      <c r="M1196" s="445" t="s">
        <v>959</v>
      </c>
      <c r="N1196" s="445" t="s">
        <v>14</v>
      </c>
    </row>
    <row r="1197" spans="1:14" hidden="1" x14ac:dyDescent="0.3">
      <c r="A1197" s="445" t="s">
        <v>385</v>
      </c>
      <c r="B1197" s="445" t="s">
        <v>386</v>
      </c>
      <c r="C1197" s="445" t="s">
        <v>323</v>
      </c>
      <c r="D1197" s="445" t="s">
        <v>324</v>
      </c>
      <c r="E1197" s="445" t="s">
        <v>2465</v>
      </c>
      <c r="F1197" s="445" t="s">
        <v>70</v>
      </c>
      <c r="G1197" s="445" t="s">
        <v>69</v>
      </c>
      <c r="H1197" s="445" t="s">
        <v>62</v>
      </c>
      <c r="I1197" s="445" t="s">
        <v>1916</v>
      </c>
      <c r="J1197" s="445" t="s">
        <v>388</v>
      </c>
      <c r="K1197" s="445" t="s">
        <v>2515</v>
      </c>
      <c r="L1197" s="445" t="s">
        <v>14</v>
      </c>
      <c r="M1197" s="445" t="s">
        <v>1918</v>
      </c>
      <c r="N1197" s="445" t="s">
        <v>14</v>
      </c>
    </row>
    <row r="1198" spans="1:14" hidden="1" x14ac:dyDescent="0.3">
      <c r="A1198" s="445" t="s">
        <v>385</v>
      </c>
      <c r="B1198" s="445" t="s">
        <v>386</v>
      </c>
      <c r="C1198" s="445" t="s">
        <v>323</v>
      </c>
      <c r="D1198" s="445" t="s">
        <v>324</v>
      </c>
      <c r="E1198" s="445" t="s">
        <v>2465</v>
      </c>
      <c r="F1198" s="445" t="s">
        <v>70</v>
      </c>
      <c r="G1198" s="445" t="s">
        <v>69</v>
      </c>
      <c r="H1198" s="445" t="s">
        <v>62</v>
      </c>
      <c r="I1198" s="445" t="s">
        <v>1916</v>
      </c>
      <c r="J1198" s="445" t="s">
        <v>388</v>
      </c>
      <c r="K1198" s="445" t="s">
        <v>2516</v>
      </c>
      <c r="L1198" s="445" t="s">
        <v>14</v>
      </c>
      <c r="M1198" s="445" t="s">
        <v>1918</v>
      </c>
      <c r="N1198" s="445" t="s">
        <v>14</v>
      </c>
    </row>
    <row r="1199" spans="1:14" hidden="1" x14ac:dyDescent="0.3">
      <c r="A1199" s="445" t="s">
        <v>385</v>
      </c>
      <c r="B1199" s="445" t="s">
        <v>386</v>
      </c>
      <c r="C1199" s="445" t="s">
        <v>323</v>
      </c>
      <c r="D1199" s="445" t="s">
        <v>324</v>
      </c>
      <c r="E1199" s="445" t="s">
        <v>2465</v>
      </c>
      <c r="F1199" s="445" t="s">
        <v>70</v>
      </c>
      <c r="G1199" s="445" t="s">
        <v>69</v>
      </c>
      <c r="H1199" s="445" t="s">
        <v>62</v>
      </c>
      <c r="I1199" s="445" t="s">
        <v>2517</v>
      </c>
      <c r="J1199" s="445" t="s">
        <v>388</v>
      </c>
      <c r="K1199" s="445" t="s">
        <v>2518</v>
      </c>
      <c r="L1199" s="445" t="s">
        <v>14</v>
      </c>
      <c r="M1199" s="445" t="s">
        <v>2519</v>
      </c>
      <c r="N1199" s="445" t="s">
        <v>14</v>
      </c>
    </row>
    <row r="1200" spans="1:14" hidden="1" x14ac:dyDescent="0.3">
      <c r="A1200" s="445" t="s">
        <v>357</v>
      </c>
      <c r="B1200" s="445" t="s">
        <v>358</v>
      </c>
      <c r="C1200" s="445" t="s">
        <v>323</v>
      </c>
      <c r="D1200" s="445" t="s">
        <v>324</v>
      </c>
      <c r="E1200" s="445" t="s">
        <v>2465</v>
      </c>
      <c r="F1200" s="445" t="s">
        <v>70</v>
      </c>
      <c r="G1200" s="445" t="s">
        <v>69</v>
      </c>
      <c r="H1200" s="445" t="s">
        <v>62</v>
      </c>
      <c r="I1200" s="445" t="s">
        <v>2071</v>
      </c>
      <c r="J1200" s="445" t="s">
        <v>370</v>
      </c>
      <c r="K1200" s="445" t="s">
        <v>2520</v>
      </c>
      <c r="L1200" s="445" t="s">
        <v>14</v>
      </c>
      <c r="M1200" s="445" t="s">
        <v>2400</v>
      </c>
      <c r="N1200" s="445" t="s">
        <v>2521</v>
      </c>
    </row>
    <row r="1201" spans="1:14" hidden="1" x14ac:dyDescent="0.3">
      <c r="A1201" s="445" t="s">
        <v>805</v>
      </c>
      <c r="B1201" s="445" t="s">
        <v>907</v>
      </c>
      <c r="C1201" s="445" t="s">
        <v>323</v>
      </c>
      <c r="D1201" s="445" t="s">
        <v>324</v>
      </c>
      <c r="E1201" s="445" t="s">
        <v>2465</v>
      </c>
      <c r="F1201" s="445" t="s">
        <v>70</v>
      </c>
      <c r="G1201" s="445" t="s">
        <v>69</v>
      </c>
      <c r="H1201" s="445" t="s">
        <v>62</v>
      </c>
      <c r="I1201" s="445" t="s">
        <v>2522</v>
      </c>
      <c r="J1201" s="445" t="s">
        <v>909</v>
      </c>
      <c r="K1201" s="445" t="s">
        <v>2523</v>
      </c>
      <c r="L1201" s="445" t="s">
        <v>14</v>
      </c>
      <c r="M1201" s="445" t="s">
        <v>2524</v>
      </c>
      <c r="N1201" s="445" t="s">
        <v>2525</v>
      </c>
    </row>
    <row r="1202" spans="1:14" hidden="1" x14ac:dyDescent="0.3">
      <c r="A1202" s="445" t="s">
        <v>805</v>
      </c>
      <c r="B1202" s="445" t="s">
        <v>907</v>
      </c>
      <c r="C1202" s="445" t="s">
        <v>323</v>
      </c>
      <c r="D1202" s="445" t="s">
        <v>324</v>
      </c>
      <c r="E1202" s="445" t="s">
        <v>2465</v>
      </c>
      <c r="F1202" s="445" t="s">
        <v>70</v>
      </c>
      <c r="G1202" s="445" t="s">
        <v>69</v>
      </c>
      <c r="H1202" s="445" t="s">
        <v>62</v>
      </c>
      <c r="I1202" s="445" t="s">
        <v>2522</v>
      </c>
      <c r="J1202" s="445" t="s">
        <v>909</v>
      </c>
      <c r="K1202" s="445" t="s">
        <v>2526</v>
      </c>
      <c r="L1202" s="445" t="s">
        <v>14</v>
      </c>
      <c r="M1202" s="445" t="s">
        <v>2524</v>
      </c>
      <c r="N1202" s="445" t="s">
        <v>2527</v>
      </c>
    </row>
    <row r="1203" spans="1:14" hidden="1" x14ac:dyDescent="0.3">
      <c r="A1203" s="445" t="s">
        <v>346</v>
      </c>
      <c r="B1203" s="445" t="s">
        <v>1165</v>
      </c>
      <c r="C1203" s="445" t="s">
        <v>323</v>
      </c>
      <c r="D1203" s="445" t="s">
        <v>324</v>
      </c>
      <c r="E1203" s="445" t="s">
        <v>2465</v>
      </c>
      <c r="F1203" s="445" t="s">
        <v>70</v>
      </c>
      <c r="G1203" s="445" t="s">
        <v>69</v>
      </c>
      <c r="H1203" s="445" t="s">
        <v>62</v>
      </c>
      <c r="I1203" s="445" t="s">
        <v>2528</v>
      </c>
      <c r="J1203" s="445" t="s">
        <v>1959</v>
      </c>
      <c r="K1203" s="445" t="s">
        <v>2529</v>
      </c>
      <c r="L1203" s="445" t="s">
        <v>14</v>
      </c>
      <c r="M1203" s="445" t="s">
        <v>2530</v>
      </c>
      <c r="N1203" s="445" t="s">
        <v>14</v>
      </c>
    </row>
    <row r="1204" spans="1:14" hidden="1" x14ac:dyDescent="0.3">
      <c r="A1204" s="445" t="s">
        <v>346</v>
      </c>
      <c r="B1204" s="445" t="s">
        <v>1165</v>
      </c>
      <c r="C1204" s="445" t="s">
        <v>323</v>
      </c>
      <c r="D1204" s="445" t="s">
        <v>324</v>
      </c>
      <c r="E1204" s="445" t="s">
        <v>2465</v>
      </c>
      <c r="F1204" s="445" t="s">
        <v>70</v>
      </c>
      <c r="G1204" s="445" t="s">
        <v>69</v>
      </c>
      <c r="H1204" s="445" t="s">
        <v>62</v>
      </c>
      <c r="I1204" s="445" t="s">
        <v>2528</v>
      </c>
      <c r="J1204" s="445" t="s">
        <v>1959</v>
      </c>
      <c r="K1204" s="445" t="s">
        <v>2531</v>
      </c>
      <c r="L1204" s="445" t="s">
        <v>14</v>
      </c>
      <c r="M1204" s="445" t="s">
        <v>2530</v>
      </c>
      <c r="N1204" s="445" t="s">
        <v>14</v>
      </c>
    </row>
    <row r="1205" spans="1:14" hidden="1" x14ac:dyDescent="0.3">
      <c r="A1205" s="445" t="s">
        <v>453</v>
      </c>
      <c r="B1205" s="445" t="s">
        <v>482</v>
      </c>
      <c r="C1205" s="445" t="s">
        <v>323</v>
      </c>
      <c r="D1205" s="445" t="s">
        <v>324</v>
      </c>
      <c r="E1205" s="445" t="s">
        <v>2465</v>
      </c>
      <c r="F1205" s="445" t="s">
        <v>70</v>
      </c>
      <c r="G1205" s="445" t="s">
        <v>69</v>
      </c>
      <c r="H1205" s="445" t="s">
        <v>62</v>
      </c>
      <c r="I1205" s="445" t="s">
        <v>2433</v>
      </c>
      <c r="J1205" s="445" t="s">
        <v>484</v>
      </c>
      <c r="K1205" s="445" t="s">
        <v>2532</v>
      </c>
      <c r="L1205" s="445" t="s">
        <v>14</v>
      </c>
      <c r="M1205" s="445" t="s">
        <v>2533</v>
      </c>
      <c r="N1205" s="445" t="s">
        <v>14</v>
      </c>
    </row>
    <row r="1206" spans="1:14" hidden="1" x14ac:dyDescent="0.3">
      <c r="A1206" s="445" t="s">
        <v>805</v>
      </c>
      <c r="B1206" s="445" t="s">
        <v>806</v>
      </c>
      <c r="C1206" s="445" t="s">
        <v>323</v>
      </c>
      <c r="D1206" s="445" t="s">
        <v>324</v>
      </c>
      <c r="E1206" s="445" t="s">
        <v>2465</v>
      </c>
      <c r="F1206" s="445" t="s">
        <v>70</v>
      </c>
      <c r="G1206" s="445" t="s">
        <v>69</v>
      </c>
      <c r="H1206" s="445" t="s">
        <v>62</v>
      </c>
      <c r="I1206" s="445" t="s">
        <v>1636</v>
      </c>
      <c r="J1206" s="445" t="s">
        <v>808</v>
      </c>
      <c r="K1206" s="445" t="s">
        <v>2534</v>
      </c>
      <c r="L1206" s="445" t="s">
        <v>14</v>
      </c>
      <c r="M1206" s="445" t="s">
        <v>2148</v>
      </c>
      <c r="N1206" s="445" t="s">
        <v>14</v>
      </c>
    </row>
    <row r="1207" spans="1:14" hidden="1" x14ac:dyDescent="0.3">
      <c r="A1207" s="445" t="s">
        <v>805</v>
      </c>
      <c r="B1207" s="445" t="s">
        <v>806</v>
      </c>
      <c r="C1207" s="445" t="s">
        <v>323</v>
      </c>
      <c r="D1207" s="445" t="s">
        <v>324</v>
      </c>
      <c r="E1207" s="445" t="s">
        <v>2465</v>
      </c>
      <c r="F1207" s="445" t="s">
        <v>70</v>
      </c>
      <c r="G1207" s="445" t="s">
        <v>69</v>
      </c>
      <c r="H1207" s="445" t="s">
        <v>62</v>
      </c>
      <c r="I1207" s="445" t="s">
        <v>1636</v>
      </c>
      <c r="J1207" s="445" t="s">
        <v>808</v>
      </c>
      <c r="K1207" s="445" t="s">
        <v>2535</v>
      </c>
      <c r="L1207" s="445" t="s">
        <v>14</v>
      </c>
      <c r="M1207" s="445" t="s">
        <v>2148</v>
      </c>
      <c r="N1207" s="445" t="s">
        <v>2149</v>
      </c>
    </row>
    <row r="1208" spans="1:14" hidden="1" x14ac:dyDescent="0.3">
      <c r="A1208" s="445" t="s">
        <v>337</v>
      </c>
      <c r="B1208" s="445" t="s">
        <v>2536</v>
      </c>
      <c r="C1208" s="445" t="s">
        <v>323</v>
      </c>
      <c r="D1208" s="445" t="s">
        <v>324</v>
      </c>
      <c r="E1208" s="445" t="s">
        <v>2465</v>
      </c>
      <c r="F1208" s="445" t="s">
        <v>70</v>
      </c>
      <c r="G1208" s="445" t="s">
        <v>69</v>
      </c>
      <c r="H1208" s="445" t="s">
        <v>62</v>
      </c>
      <c r="I1208" s="445" t="s">
        <v>2537</v>
      </c>
      <c r="J1208" s="445" t="s">
        <v>2536</v>
      </c>
      <c r="K1208" s="445" t="s">
        <v>2538</v>
      </c>
      <c r="L1208" s="445" t="s">
        <v>14</v>
      </c>
      <c r="M1208" s="445" t="s">
        <v>2539</v>
      </c>
      <c r="N1208" s="445" t="s">
        <v>14</v>
      </c>
    </row>
    <row r="1209" spans="1:14" hidden="1" x14ac:dyDescent="0.3">
      <c r="A1209" s="445" t="s">
        <v>399</v>
      </c>
      <c r="B1209" s="445" t="s">
        <v>577</v>
      </c>
      <c r="C1209" s="445" t="s">
        <v>323</v>
      </c>
      <c r="D1209" s="445" t="s">
        <v>324</v>
      </c>
      <c r="E1209" s="445" t="s">
        <v>2465</v>
      </c>
      <c r="F1209" s="445" t="s">
        <v>70</v>
      </c>
      <c r="G1209" s="445" t="s">
        <v>69</v>
      </c>
      <c r="H1209" s="445" t="s">
        <v>62</v>
      </c>
      <c r="I1209" s="445" t="s">
        <v>2540</v>
      </c>
      <c r="J1209" s="445" t="s">
        <v>479</v>
      </c>
      <c r="K1209" s="445" t="s">
        <v>2541</v>
      </c>
      <c r="L1209" s="445" t="s">
        <v>14</v>
      </c>
      <c r="M1209" s="445" t="s">
        <v>2542</v>
      </c>
      <c r="N1209" s="445" t="s">
        <v>14</v>
      </c>
    </row>
    <row r="1210" spans="1:14" hidden="1" x14ac:dyDescent="0.3">
      <c r="A1210" s="445" t="s">
        <v>337</v>
      </c>
      <c r="B1210" s="445" t="s">
        <v>620</v>
      </c>
      <c r="C1210" s="445" t="s">
        <v>323</v>
      </c>
      <c r="D1210" s="445" t="s">
        <v>324</v>
      </c>
      <c r="E1210" s="445" t="s">
        <v>2465</v>
      </c>
      <c r="F1210" s="445" t="s">
        <v>70</v>
      </c>
      <c r="G1210" s="445" t="s">
        <v>69</v>
      </c>
      <c r="H1210" s="445" t="s">
        <v>62</v>
      </c>
      <c r="I1210" s="445" t="s">
        <v>2543</v>
      </c>
      <c r="J1210" s="445" t="s">
        <v>620</v>
      </c>
      <c r="K1210" s="445" t="s">
        <v>2544</v>
      </c>
      <c r="L1210" s="445" t="s">
        <v>14</v>
      </c>
      <c r="M1210" s="445" t="s">
        <v>2545</v>
      </c>
      <c r="N1210" s="445" t="s">
        <v>14</v>
      </c>
    </row>
    <row r="1211" spans="1:14" hidden="1" x14ac:dyDescent="0.3">
      <c r="A1211" s="445" t="s">
        <v>337</v>
      </c>
      <c r="B1211" s="445" t="s">
        <v>620</v>
      </c>
      <c r="C1211" s="445" t="s">
        <v>323</v>
      </c>
      <c r="D1211" s="445" t="s">
        <v>324</v>
      </c>
      <c r="E1211" s="445" t="s">
        <v>2465</v>
      </c>
      <c r="F1211" s="445" t="s">
        <v>70</v>
      </c>
      <c r="G1211" s="445" t="s">
        <v>69</v>
      </c>
      <c r="H1211" s="445" t="s">
        <v>62</v>
      </c>
      <c r="I1211" s="445" t="s">
        <v>2543</v>
      </c>
      <c r="J1211" s="445" t="s">
        <v>620</v>
      </c>
      <c r="K1211" s="445" t="s">
        <v>2546</v>
      </c>
      <c r="L1211" s="445" t="s">
        <v>14</v>
      </c>
      <c r="M1211" s="445" t="s">
        <v>2545</v>
      </c>
      <c r="N1211" s="445" t="s">
        <v>14</v>
      </c>
    </row>
    <row r="1212" spans="1:14" hidden="1" x14ac:dyDescent="0.3">
      <c r="A1212" s="445" t="s">
        <v>399</v>
      </c>
      <c r="B1212" s="445" t="s">
        <v>2376</v>
      </c>
      <c r="C1212" s="445" t="s">
        <v>323</v>
      </c>
      <c r="D1212" s="445" t="s">
        <v>324</v>
      </c>
      <c r="E1212" s="445" t="s">
        <v>2465</v>
      </c>
      <c r="F1212" s="445" t="s">
        <v>70</v>
      </c>
      <c r="G1212" s="445" t="s">
        <v>69</v>
      </c>
      <c r="H1212" s="445" t="s">
        <v>62</v>
      </c>
      <c r="I1212" s="445" t="s">
        <v>2377</v>
      </c>
      <c r="J1212" s="445" t="s">
        <v>446</v>
      </c>
      <c r="K1212" s="445" t="s">
        <v>2547</v>
      </c>
      <c r="L1212" s="445" t="s">
        <v>14</v>
      </c>
      <c r="M1212" s="445" t="s">
        <v>2379</v>
      </c>
      <c r="N1212" s="445" t="s">
        <v>14</v>
      </c>
    </row>
    <row r="1213" spans="1:14" hidden="1" x14ac:dyDescent="0.3">
      <c r="A1213" s="445" t="s">
        <v>948</v>
      </c>
      <c r="B1213" s="445" t="s">
        <v>949</v>
      </c>
      <c r="C1213" s="445" t="s">
        <v>323</v>
      </c>
      <c r="D1213" s="445" t="s">
        <v>324</v>
      </c>
      <c r="E1213" s="445" t="s">
        <v>2465</v>
      </c>
      <c r="F1213" s="445" t="s">
        <v>70</v>
      </c>
      <c r="G1213" s="445" t="s">
        <v>69</v>
      </c>
      <c r="H1213" s="445" t="s">
        <v>62</v>
      </c>
      <c r="I1213" s="445" t="s">
        <v>2087</v>
      </c>
      <c r="J1213" s="445" t="s">
        <v>951</v>
      </c>
      <c r="K1213" s="445" t="s">
        <v>2548</v>
      </c>
      <c r="L1213" s="445" t="s">
        <v>14</v>
      </c>
      <c r="M1213" s="445" t="s">
        <v>2549</v>
      </c>
      <c r="N1213" s="445" t="s">
        <v>2550</v>
      </c>
    </row>
    <row r="1214" spans="1:14" hidden="1" x14ac:dyDescent="0.3">
      <c r="A1214" s="445" t="s">
        <v>346</v>
      </c>
      <c r="B1214" s="445" t="s">
        <v>1932</v>
      </c>
      <c r="C1214" s="445" t="s">
        <v>323</v>
      </c>
      <c r="D1214" s="445" t="s">
        <v>324</v>
      </c>
      <c r="E1214" s="445" t="s">
        <v>2465</v>
      </c>
      <c r="F1214" s="445" t="s">
        <v>70</v>
      </c>
      <c r="G1214" s="445" t="s">
        <v>69</v>
      </c>
      <c r="H1214" s="445" t="s">
        <v>62</v>
      </c>
      <c r="I1214" s="445" t="s">
        <v>2412</v>
      </c>
      <c r="J1214" s="445" t="s">
        <v>1934</v>
      </c>
      <c r="K1214" s="445" t="s">
        <v>2551</v>
      </c>
      <c r="L1214" s="445" t="s">
        <v>14</v>
      </c>
      <c r="M1214" s="445" t="s">
        <v>2413</v>
      </c>
      <c r="N1214" s="445" t="s">
        <v>14</v>
      </c>
    </row>
    <row r="1215" spans="1:14" hidden="1" x14ac:dyDescent="0.3">
      <c r="A1215" s="445" t="s">
        <v>373</v>
      </c>
      <c r="B1215" s="445" t="s">
        <v>374</v>
      </c>
      <c r="C1215" s="445" t="s">
        <v>323</v>
      </c>
      <c r="D1215" s="445" t="s">
        <v>324</v>
      </c>
      <c r="E1215" s="445" t="s">
        <v>2465</v>
      </c>
      <c r="F1215" s="445" t="s">
        <v>70</v>
      </c>
      <c r="G1215" s="445" t="s">
        <v>69</v>
      </c>
      <c r="H1215" s="445" t="s">
        <v>62</v>
      </c>
      <c r="I1215" s="445" t="s">
        <v>2552</v>
      </c>
      <c r="J1215" s="445" t="s">
        <v>423</v>
      </c>
      <c r="K1215" s="445" t="s">
        <v>2553</v>
      </c>
      <c r="L1215" s="445" t="s">
        <v>14</v>
      </c>
      <c r="M1215" s="445" t="s">
        <v>2554</v>
      </c>
      <c r="N1215" s="445" t="s">
        <v>14</v>
      </c>
    </row>
    <row r="1216" spans="1:14" hidden="1" x14ac:dyDescent="0.3">
      <c r="A1216" s="445" t="s">
        <v>805</v>
      </c>
      <c r="B1216" s="445" t="s">
        <v>806</v>
      </c>
      <c r="C1216" s="445" t="s">
        <v>323</v>
      </c>
      <c r="D1216" s="445" t="s">
        <v>324</v>
      </c>
      <c r="E1216" s="445" t="s">
        <v>2465</v>
      </c>
      <c r="F1216" s="445" t="s">
        <v>70</v>
      </c>
      <c r="G1216" s="445" t="s">
        <v>69</v>
      </c>
      <c r="H1216" s="445" t="s">
        <v>62</v>
      </c>
      <c r="I1216" s="445" t="s">
        <v>1636</v>
      </c>
      <c r="J1216" s="445" t="s">
        <v>808</v>
      </c>
      <c r="K1216" s="445" t="s">
        <v>2555</v>
      </c>
      <c r="L1216" s="445" t="s">
        <v>14</v>
      </c>
      <c r="M1216" s="445" t="s">
        <v>2556</v>
      </c>
      <c r="N1216" s="445" t="s">
        <v>14</v>
      </c>
    </row>
    <row r="1217" spans="1:14" hidden="1" x14ac:dyDescent="0.3">
      <c r="A1217" s="445" t="s">
        <v>805</v>
      </c>
      <c r="B1217" s="445" t="s">
        <v>806</v>
      </c>
      <c r="C1217" s="445" t="s">
        <v>323</v>
      </c>
      <c r="D1217" s="445" t="s">
        <v>324</v>
      </c>
      <c r="E1217" s="445" t="s">
        <v>2465</v>
      </c>
      <c r="F1217" s="445" t="s">
        <v>70</v>
      </c>
      <c r="G1217" s="445" t="s">
        <v>69</v>
      </c>
      <c r="H1217" s="445" t="s">
        <v>62</v>
      </c>
      <c r="I1217" s="445" t="s">
        <v>1636</v>
      </c>
      <c r="J1217" s="445" t="s">
        <v>808</v>
      </c>
      <c r="K1217" s="445" t="s">
        <v>2557</v>
      </c>
      <c r="L1217" s="445" t="s">
        <v>14</v>
      </c>
      <c r="M1217" s="445" t="s">
        <v>2556</v>
      </c>
      <c r="N1217" s="445" t="s">
        <v>14</v>
      </c>
    </row>
    <row r="1218" spans="1:14" hidden="1" x14ac:dyDescent="0.3">
      <c r="A1218" s="445" t="s">
        <v>346</v>
      </c>
      <c r="B1218" s="445" t="s">
        <v>515</v>
      </c>
      <c r="C1218" s="445" t="s">
        <v>323</v>
      </c>
      <c r="D1218" s="445" t="s">
        <v>324</v>
      </c>
      <c r="E1218" s="445" t="s">
        <v>2465</v>
      </c>
      <c r="F1218" s="445" t="s">
        <v>70</v>
      </c>
      <c r="G1218" s="445" t="s">
        <v>69</v>
      </c>
      <c r="H1218" s="445" t="s">
        <v>62</v>
      </c>
      <c r="I1218" s="445" t="s">
        <v>2558</v>
      </c>
      <c r="J1218" s="445" t="s">
        <v>517</v>
      </c>
      <c r="K1218" s="445" t="s">
        <v>2559</v>
      </c>
      <c r="L1218" s="445" t="s">
        <v>14</v>
      </c>
      <c r="M1218" s="445" t="s">
        <v>2560</v>
      </c>
      <c r="N1218" s="445" t="s">
        <v>14</v>
      </c>
    </row>
    <row r="1219" spans="1:14" hidden="1" x14ac:dyDescent="0.3">
      <c r="A1219" s="445" t="s">
        <v>346</v>
      </c>
      <c r="B1219" s="445" t="s">
        <v>515</v>
      </c>
      <c r="C1219" s="445" t="s">
        <v>323</v>
      </c>
      <c r="D1219" s="445" t="s">
        <v>324</v>
      </c>
      <c r="E1219" s="445" t="s">
        <v>2465</v>
      </c>
      <c r="F1219" s="445" t="s">
        <v>70</v>
      </c>
      <c r="G1219" s="445" t="s">
        <v>69</v>
      </c>
      <c r="H1219" s="445" t="s">
        <v>62</v>
      </c>
      <c r="I1219" s="445" t="s">
        <v>1643</v>
      </c>
      <c r="J1219" s="445" t="s">
        <v>517</v>
      </c>
      <c r="K1219" s="445" t="s">
        <v>2561</v>
      </c>
      <c r="L1219" s="445" t="s">
        <v>14</v>
      </c>
      <c r="M1219" s="445" t="s">
        <v>1645</v>
      </c>
      <c r="N1219" s="445" t="s">
        <v>14</v>
      </c>
    </row>
    <row r="1220" spans="1:14" hidden="1" x14ac:dyDescent="0.3">
      <c r="A1220" s="445" t="s">
        <v>321</v>
      </c>
      <c r="B1220" s="445" t="s">
        <v>322</v>
      </c>
      <c r="C1220" s="445" t="s">
        <v>323</v>
      </c>
      <c r="D1220" s="445" t="s">
        <v>324</v>
      </c>
      <c r="E1220" s="445" t="s">
        <v>2465</v>
      </c>
      <c r="F1220" s="445" t="s">
        <v>70</v>
      </c>
      <c r="G1220" s="445" t="s">
        <v>69</v>
      </c>
      <c r="H1220" s="445" t="s">
        <v>62</v>
      </c>
      <c r="I1220" s="445" t="s">
        <v>2005</v>
      </c>
      <c r="J1220" s="445" t="s">
        <v>327</v>
      </c>
      <c r="K1220" s="445" t="s">
        <v>2562</v>
      </c>
      <c r="L1220" s="445" t="s">
        <v>14</v>
      </c>
      <c r="M1220" s="445" t="s">
        <v>2563</v>
      </c>
      <c r="N1220" s="445" t="s">
        <v>2564</v>
      </c>
    </row>
    <row r="1221" spans="1:14" x14ac:dyDescent="0.3">
      <c r="A1221" s="445" t="s">
        <v>352</v>
      </c>
      <c r="B1221" s="445" t="s">
        <v>414</v>
      </c>
      <c r="C1221" s="445" t="s">
        <v>323</v>
      </c>
      <c r="D1221" s="445" t="s">
        <v>324</v>
      </c>
      <c r="E1221" s="445" t="s">
        <v>2465</v>
      </c>
      <c r="F1221" s="445" t="s">
        <v>70</v>
      </c>
      <c r="G1221" s="445" t="s">
        <v>69</v>
      </c>
      <c r="H1221" s="445" t="s">
        <v>62</v>
      </c>
      <c r="I1221" s="445" t="s">
        <v>2197</v>
      </c>
      <c r="J1221" s="445" t="s">
        <v>415</v>
      </c>
      <c r="K1221" s="445" t="s">
        <v>432</v>
      </c>
      <c r="L1221" s="445" t="s">
        <v>14</v>
      </c>
      <c r="M1221" s="445" t="s">
        <v>2198</v>
      </c>
      <c r="N1221" s="445" t="s">
        <v>14</v>
      </c>
    </row>
    <row r="1222" spans="1:14" x14ac:dyDescent="0.3">
      <c r="A1222" s="445" t="s">
        <v>352</v>
      </c>
      <c r="B1222" s="445" t="s">
        <v>414</v>
      </c>
      <c r="C1222" s="445" t="s">
        <v>323</v>
      </c>
      <c r="D1222" s="445" t="s">
        <v>324</v>
      </c>
      <c r="E1222" s="445" t="s">
        <v>2465</v>
      </c>
      <c r="F1222" s="445" t="s">
        <v>70</v>
      </c>
      <c r="G1222" s="445" t="s">
        <v>69</v>
      </c>
      <c r="H1222" s="445" t="s">
        <v>62</v>
      </c>
      <c r="I1222" s="445" t="s">
        <v>2197</v>
      </c>
      <c r="J1222" s="445" t="s">
        <v>415</v>
      </c>
      <c r="K1222" s="445" t="s">
        <v>2565</v>
      </c>
      <c r="L1222" s="445" t="s">
        <v>14</v>
      </c>
      <c r="M1222" s="445" t="s">
        <v>2198</v>
      </c>
      <c r="N1222" s="445" t="s">
        <v>14</v>
      </c>
    </row>
    <row r="1223" spans="1:14" hidden="1" x14ac:dyDescent="0.3">
      <c r="A1223" s="445" t="s">
        <v>330</v>
      </c>
      <c r="B1223" s="445" t="s">
        <v>761</v>
      </c>
      <c r="C1223" s="445" t="s">
        <v>323</v>
      </c>
      <c r="D1223" s="445" t="s">
        <v>324</v>
      </c>
      <c r="E1223" s="445" t="s">
        <v>2465</v>
      </c>
      <c r="F1223" s="445" t="s">
        <v>70</v>
      </c>
      <c r="G1223" s="445" t="s">
        <v>69</v>
      </c>
      <c r="H1223" s="445" t="s">
        <v>62</v>
      </c>
      <c r="I1223" s="445" t="s">
        <v>1268</v>
      </c>
      <c r="J1223" s="445" t="s">
        <v>1249</v>
      </c>
      <c r="K1223" s="445" t="s">
        <v>2566</v>
      </c>
      <c r="L1223" s="445" t="s">
        <v>14</v>
      </c>
      <c r="M1223" s="445" t="s">
        <v>1270</v>
      </c>
      <c r="N1223" s="445" t="s">
        <v>14</v>
      </c>
    </row>
    <row r="1224" spans="1:14" hidden="1" x14ac:dyDescent="0.3">
      <c r="A1224" s="445" t="s">
        <v>330</v>
      </c>
      <c r="B1224" s="445" t="s">
        <v>761</v>
      </c>
      <c r="C1224" s="445" t="s">
        <v>323</v>
      </c>
      <c r="D1224" s="445" t="s">
        <v>324</v>
      </c>
      <c r="E1224" s="445" t="s">
        <v>2465</v>
      </c>
      <c r="F1224" s="445" t="s">
        <v>70</v>
      </c>
      <c r="G1224" s="445" t="s">
        <v>69</v>
      </c>
      <c r="H1224" s="445" t="s">
        <v>62</v>
      </c>
      <c r="I1224" s="445" t="s">
        <v>1268</v>
      </c>
      <c r="J1224" s="445" t="s">
        <v>1249</v>
      </c>
      <c r="K1224" s="445" t="s">
        <v>2567</v>
      </c>
      <c r="L1224" s="445" t="s">
        <v>14</v>
      </c>
      <c r="M1224" s="445" t="s">
        <v>1270</v>
      </c>
      <c r="N1224" s="445" t="s">
        <v>14</v>
      </c>
    </row>
    <row r="1225" spans="1:14" hidden="1" x14ac:dyDescent="0.3">
      <c r="A1225" s="445" t="s">
        <v>379</v>
      </c>
      <c r="B1225" s="445" t="s">
        <v>582</v>
      </c>
      <c r="C1225" s="445" t="s">
        <v>323</v>
      </c>
      <c r="D1225" s="445" t="s">
        <v>324</v>
      </c>
      <c r="E1225" s="445" t="s">
        <v>2465</v>
      </c>
      <c r="F1225" s="445" t="s">
        <v>70</v>
      </c>
      <c r="G1225" s="445" t="s">
        <v>69</v>
      </c>
      <c r="H1225" s="445" t="s">
        <v>62</v>
      </c>
      <c r="I1225" s="445" t="s">
        <v>1477</v>
      </c>
      <c r="J1225" s="445" t="s">
        <v>1478</v>
      </c>
      <c r="K1225" s="445" t="s">
        <v>2568</v>
      </c>
      <c r="L1225" s="445" t="s">
        <v>14</v>
      </c>
      <c r="M1225" s="445" t="s">
        <v>1480</v>
      </c>
      <c r="N1225" s="445" t="s">
        <v>14</v>
      </c>
    </row>
    <row r="1226" spans="1:14" hidden="1" x14ac:dyDescent="0.3">
      <c r="A1226" s="445" t="s">
        <v>379</v>
      </c>
      <c r="B1226" s="445" t="s">
        <v>582</v>
      </c>
      <c r="C1226" s="445" t="s">
        <v>323</v>
      </c>
      <c r="D1226" s="445" t="s">
        <v>324</v>
      </c>
      <c r="E1226" s="445" t="s">
        <v>2465</v>
      </c>
      <c r="F1226" s="445" t="s">
        <v>70</v>
      </c>
      <c r="G1226" s="445" t="s">
        <v>69</v>
      </c>
      <c r="H1226" s="445" t="s">
        <v>62</v>
      </c>
      <c r="I1226" s="445" t="s">
        <v>1477</v>
      </c>
      <c r="J1226" s="445" t="s">
        <v>1478</v>
      </c>
      <c r="K1226" s="445" t="s">
        <v>2569</v>
      </c>
      <c r="L1226" s="445" t="s">
        <v>14</v>
      </c>
      <c r="M1226" s="445" t="s">
        <v>1480</v>
      </c>
      <c r="N1226" s="445" t="s">
        <v>14</v>
      </c>
    </row>
    <row r="1227" spans="1:14" hidden="1" x14ac:dyDescent="0.3">
      <c r="A1227" s="445" t="s">
        <v>379</v>
      </c>
      <c r="B1227" s="445" t="s">
        <v>582</v>
      </c>
      <c r="C1227" s="445" t="s">
        <v>323</v>
      </c>
      <c r="D1227" s="445" t="s">
        <v>324</v>
      </c>
      <c r="E1227" s="445" t="s">
        <v>2465</v>
      </c>
      <c r="F1227" s="445" t="s">
        <v>70</v>
      </c>
      <c r="G1227" s="445" t="s">
        <v>69</v>
      </c>
      <c r="H1227" s="445" t="s">
        <v>62</v>
      </c>
      <c r="I1227" s="445" t="s">
        <v>1477</v>
      </c>
      <c r="J1227" s="445" t="s">
        <v>1478</v>
      </c>
      <c r="K1227" s="445" t="s">
        <v>2570</v>
      </c>
      <c r="L1227" s="445" t="s">
        <v>14</v>
      </c>
      <c r="M1227" s="445" t="s">
        <v>1480</v>
      </c>
      <c r="N1227" s="445" t="s">
        <v>14</v>
      </c>
    </row>
    <row r="1228" spans="1:14" hidden="1" x14ac:dyDescent="0.3">
      <c r="A1228" s="445" t="s">
        <v>357</v>
      </c>
      <c r="B1228" s="445" t="s">
        <v>358</v>
      </c>
      <c r="C1228" s="445" t="s">
        <v>323</v>
      </c>
      <c r="D1228" s="445" t="s">
        <v>324</v>
      </c>
      <c r="E1228" s="445" t="s">
        <v>2465</v>
      </c>
      <c r="F1228" s="445" t="s">
        <v>70</v>
      </c>
      <c r="G1228" s="445" t="s">
        <v>69</v>
      </c>
      <c r="H1228" s="445" t="s">
        <v>62</v>
      </c>
      <c r="I1228" s="445" t="s">
        <v>2071</v>
      </c>
      <c r="J1228" s="445" t="s">
        <v>370</v>
      </c>
      <c r="K1228" s="445" t="s">
        <v>2571</v>
      </c>
      <c r="L1228" s="445" t="s">
        <v>14</v>
      </c>
      <c r="M1228" s="445" t="s">
        <v>2073</v>
      </c>
      <c r="N1228" s="445" t="s">
        <v>14</v>
      </c>
    </row>
    <row r="1229" spans="1:14" hidden="1" x14ac:dyDescent="0.3">
      <c r="A1229" s="445" t="s">
        <v>491</v>
      </c>
      <c r="B1229" s="445" t="s">
        <v>557</v>
      </c>
      <c r="C1229" s="445" t="s">
        <v>323</v>
      </c>
      <c r="D1229" s="445" t="s">
        <v>324</v>
      </c>
      <c r="E1229" s="445" t="s">
        <v>2465</v>
      </c>
      <c r="F1229" s="445" t="s">
        <v>70</v>
      </c>
      <c r="G1229" s="445" t="s">
        <v>69</v>
      </c>
      <c r="H1229" s="445" t="s">
        <v>62</v>
      </c>
      <c r="I1229" s="445" t="s">
        <v>821</v>
      </c>
      <c r="J1229" s="445" t="s">
        <v>559</v>
      </c>
      <c r="K1229" s="445" t="s">
        <v>2572</v>
      </c>
      <c r="L1229" s="445" t="s">
        <v>14</v>
      </c>
      <c r="M1229" s="445" t="s">
        <v>823</v>
      </c>
      <c r="N1229" s="445" t="s">
        <v>14</v>
      </c>
    </row>
    <row r="1230" spans="1:14" hidden="1" x14ac:dyDescent="0.3">
      <c r="A1230" s="445" t="s">
        <v>491</v>
      </c>
      <c r="B1230" s="445" t="s">
        <v>557</v>
      </c>
      <c r="C1230" s="445" t="s">
        <v>323</v>
      </c>
      <c r="D1230" s="445" t="s">
        <v>324</v>
      </c>
      <c r="E1230" s="445" t="s">
        <v>2465</v>
      </c>
      <c r="F1230" s="445" t="s">
        <v>70</v>
      </c>
      <c r="G1230" s="445" t="s">
        <v>69</v>
      </c>
      <c r="H1230" s="445" t="s">
        <v>62</v>
      </c>
      <c r="I1230" s="445" t="s">
        <v>821</v>
      </c>
      <c r="J1230" s="445" t="s">
        <v>559</v>
      </c>
      <c r="K1230" s="445" t="s">
        <v>2573</v>
      </c>
      <c r="L1230" s="445" t="s">
        <v>14</v>
      </c>
      <c r="M1230" s="445" t="s">
        <v>823</v>
      </c>
      <c r="N1230" s="445" t="s">
        <v>14</v>
      </c>
    </row>
    <row r="1231" spans="1:14" hidden="1" x14ac:dyDescent="0.3">
      <c r="A1231" s="445" t="s">
        <v>491</v>
      </c>
      <c r="B1231" s="445" t="s">
        <v>557</v>
      </c>
      <c r="C1231" s="445" t="s">
        <v>323</v>
      </c>
      <c r="D1231" s="445" t="s">
        <v>324</v>
      </c>
      <c r="E1231" s="445" t="s">
        <v>2465</v>
      </c>
      <c r="F1231" s="445" t="s">
        <v>70</v>
      </c>
      <c r="G1231" s="445" t="s">
        <v>69</v>
      </c>
      <c r="H1231" s="445" t="s">
        <v>62</v>
      </c>
      <c r="I1231" s="445" t="s">
        <v>821</v>
      </c>
      <c r="J1231" s="445" t="s">
        <v>559</v>
      </c>
      <c r="K1231" s="445" t="s">
        <v>2574</v>
      </c>
      <c r="L1231" s="445" t="s">
        <v>14</v>
      </c>
      <c r="M1231" s="445" t="s">
        <v>823</v>
      </c>
      <c r="N1231" s="445" t="s">
        <v>14</v>
      </c>
    </row>
    <row r="1232" spans="1:14" hidden="1" x14ac:dyDescent="0.3">
      <c r="A1232" s="445" t="s">
        <v>426</v>
      </c>
      <c r="B1232" s="445" t="s">
        <v>497</v>
      </c>
      <c r="C1232" s="445" t="s">
        <v>323</v>
      </c>
      <c r="D1232" s="445" t="s">
        <v>324</v>
      </c>
      <c r="E1232" s="445" t="s">
        <v>2465</v>
      </c>
      <c r="F1232" s="445" t="s">
        <v>70</v>
      </c>
      <c r="G1232" s="445" t="s">
        <v>69</v>
      </c>
      <c r="H1232" s="445" t="s">
        <v>62</v>
      </c>
      <c r="I1232" s="445" t="s">
        <v>2280</v>
      </c>
      <c r="J1232" s="445" t="s">
        <v>499</v>
      </c>
      <c r="K1232" s="445" t="s">
        <v>2575</v>
      </c>
      <c r="L1232" s="445" t="s">
        <v>14</v>
      </c>
      <c r="M1232" s="445" t="s">
        <v>2485</v>
      </c>
      <c r="N1232" s="445" t="s">
        <v>14</v>
      </c>
    </row>
    <row r="1233" spans="1:14" hidden="1" x14ac:dyDescent="0.3">
      <c r="A1233" s="445" t="s">
        <v>426</v>
      </c>
      <c r="B1233" s="445" t="s">
        <v>497</v>
      </c>
      <c r="C1233" s="445" t="s">
        <v>323</v>
      </c>
      <c r="D1233" s="445" t="s">
        <v>324</v>
      </c>
      <c r="E1233" s="445" t="s">
        <v>2465</v>
      </c>
      <c r="F1233" s="445" t="s">
        <v>70</v>
      </c>
      <c r="G1233" s="445" t="s">
        <v>69</v>
      </c>
      <c r="H1233" s="445" t="s">
        <v>62</v>
      </c>
      <c r="I1233" s="445" t="s">
        <v>2280</v>
      </c>
      <c r="J1233" s="445" t="s">
        <v>499</v>
      </c>
      <c r="K1233" s="445" t="s">
        <v>2576</v>
      </c>
      <c r="L1233" s="445" t="s">
        <v>14</v>
      </c>
      <c r="M1233" s="445" t="s">
        <v>2485</v>
      </c>
      <c r="N1233" s="445" t="s">
        <v>14</v>
      </c>
    </row>
    <row r="1234" spans="1:14" hidden="1" x14ac:dyDescent="0.3">
      <c r="A1234" s="445" t="s">
        <v>426</v>
      </c>
      <c r="B1234" s="445" t="s">
        <v>497</v>
      </c>
      <c r="C1234" s="445" t="s">
        <v>323</v>
      </c>
      <c r="D1234" s="445" t="s">
        <v>324</v>
      </c>
      <c r="E1234" s="445" t="s">
        <v>2465</v>
      </c>
      <c r="F1234" s="445" t="s">
        <v>70</v>
      </c>
      <c r="G1234" s="445" t="s">
        <v>69</v>
      </c>
      <c r="H1234" s="445" t="s">
        <v>62</v>
      </c>
      <c r="I1234" s="445" t="s">
        <v>2280</v>
      </c>
      <c r="J1234" s="445" t="s">
        <v>499</v>
      </c>
      <c r="K1234" s="445" t="s">
        <v>2484</v>
      </c>
      <c r="L1234" s="445" t="s">
        <v>14</v>
      </c>
      <c r="M1234" s="445" t="s">
        <v>2485</v>
      </c>
      <c r="N1234" s="445" t="s">
        <v>14</v>
      </c>
    </row>
    <row r="1235" spans="1:14" hidden="1" x14ac:dyDescent="0.3">
      <c r="A1235" s="445" t="s">
        <v>433</v>
      </c>
      <c r="B1235" s="445" t="s">
        <v>1195</v>
      </c>
      <c r="C1235" s="445" t="s">
        <v>323</v>
      </c>
      <c r="D1235" s="445" t="s">
        <v>324</v>
      </c>
      <c r="E1235" s="445" t="s">
        <v>2465</v>
      </c>
      <c r="F1235" s="445" t="s">
        <v>70</v>
      </c>
      <c r="G1235" s="445" t="s">
        <v>69</v>
      </c>
      <c r="H1235" s="445" t="s">
        <v>62</v>
      </c>
      <c r="I1235" s="445" t="s">
        <v>2577</v>
      </c>
      <c r="J1235" s="445" t="s">
        <v>1197</v>
      </c>
      <c r="K1235" s="445" t="s">
        <v>2578</v>
      </c>
      <c r="L1235" s="445" t="s">
        <v>14</v>
      </c>
      <c r="M1235" s="445" t="s">
        <v>2579</v>
      </c>
      <c r="N1235" s="445" t="s">
        <v>14</v>
      </c>
    </row>
    <row r="1236" spans="1:14" hidden="1" x14ac:dyDescent="0.3">
      <c r="A1236" s="445" t="s">
        <v>433</v>
      </c>
      <c r="B1236" s="445" t="s">
        <v>1195</v>
      </c>
      <c r="C1236" s="445" t="s">
        <v>323</v>
      </c>
      <c r="D1236" s="445" t="s">
        <v>324</v>
      </c>
      <c r="E1236" s="445" t="s">
        <v>2465</v>
      </c>
      <c r="F1236" s="445" t="s">
        <v>70</v>
      </c>
      <c r="G1236" s="445" t="s">
        <v>69</v>
      </c>
      <c r="H1236" s="445" t="s">
        <v>62</v>
      </c>
      <c r="I1236" s="445" t="s">
        <v>2265</v>
      </c>
      <c r="J1236" s="445" t="s">
        <v>1197</v>
      </c>
      <c r="K1236" s="445" t="s">
        <v>2580</v>
      </c>
      <c r="L1236" s="445" t="s">
        <v>14</v>
      </c>
      <c r="M1236" s="445" t="s">
        <v>2581</v>
      </c>
      <c r="N1236" s="445" t="s">
        <v>14</v>
      </c>
    </row>
    <row r="1237" spans="1:14" x14ac:dyDescent="0.3">
      <c r="A1237" s="445" t="s">
        <v>352</v>
      </c>
      <c r="B1237" s="445" t="s">
        <v>353</v>
      </c>
      <c r="C1237" s="445" t="s">
        <v>323</v>
      </c>
      <c r="D1237" s="445" t="s">
        <v>324</v>
      </c>
      <c r="E1237" s="445" t="s">
        <v>2465</v>
      </c>
      <c r="F1237" s="445" t="s">
        <v>70</v>
      </c>
      <c r="G1237" s="445" t="s">
        <v>69</v>
      </c>
      <c r="H1237" s="445" t="s">
        <v>62</v>
      </c>
      <c r="I1237" s="445" t="s">
        <v>126</v>
      </c>
      <c r="J1237" s="445" t="s">
        <v>354</v>
      </c>
      <c r="K1237" s="445" t="s">
        <v>2582</v>
      </c>
      <c r="L1237" s="445" t="s">
        <v>14</v>
      </c>
      <c r="M1237" s="445" t="s">
        <v>420</v>
      </c>
      <c r="N1237" s="445" t="s">
        <v>421</v>
      </c>
    </row>
    <row r="1238" spans="1:14" hidden="1" x14ac:dyDescent="0.3">
      <c r="A1238" s="445" t="s">
        <v>805</v>
      </c>
      <c r="B1238" s="445" t="s">
        <v>806</v>
      </c>
      <c r="C1238" s="445" t="s">
        <v>323</v>
      </c>
      <c r="D1238" s="445" t="s">
        <v>324</v>
      </c>
      <c r="E1238" s="445" t="s">
        <v>2465</v>
      </c>
      <c r="F1238" s="445" t="s">
        <v>70</v>
      </c>
      <c r="G1238" s="445" t="s">
        <v>69</v>
      </c>
      <c r="H1238" s="445" t="s">
        <v>62</v>
      </c>
      <c r="I1238" s="445" t="s">
        <v>1757</v>
      </c>
      <c r="J1238" s="445" t="s">
        <v>808</v>
      </c>
      <c r="K1238" s="445" t="s">
        <v>2222</v>
      </c>
      <c r="L1238" s="445" t="s">
        <v>14</v>
      </c>
      <c r="M1238" s="445" t="s">
        <v>1783</v>
      </c>
      <c r="N1238" s="445" t="s">
        <v>14</v>
      </c>
    </row>
    <row r="1239" spans="1:14" hidden="1" x14ac:dyDescent="0.3">
      <c r="A1239" s="445" t="s">
        <v>471</v>
      </c>
      <c r="B1239" s="445" t="s">
        <v>756</v>
      </c>
      <c r="C1239" s="445" t="s">
        <v>323</v>
      </c>
      <c r="D1239" s="445" t="s">
        <v>324</v>
      </c>
      <c r="E1239" s="445" t="s">
        <v>2465</v>
      </c>
      <c r="F1239" s="445" t="s">
        <v>70</v>
      </c>
      <c r="G1239" s="445" t="s">
        <v>69</v>
      </c>
      <c r="H1239" s="445" t="s">
        <v>62</v>
      </c>
      <c r="I1239" s="445" t="s">
        <v>2583</v>
      </c>
      <c r="J1239" s="445" t="s">
        <v>758</v>
      </c>
      <c r="K1239" s="445" t="s">
        <v>2584</v>
      </c>
      <c r="L1239" s="445" t="s">
        <v>14</v>
      </c>
      <c r="M1239" s="445" t="s">
        <v>2585</v>
      </c>
      <c r="N1239" s="445" t="s">
        <v>14</v>
      </c>
    </row>
    <row r="1240" spans="1:14" hidden="1" x14ac:dyDescent="0.3">
      <c r="A1240" s="445" t="s">
        <v>357</v>
      </c>
      <c r="B1240" s="445" t="s">
        <v>624</v>
      </c>
      <c r="C1240" s="445" t="s">
        <v>323</v>
      </c>
      <c r="D1240" s="445" t="s">
        <v>324</v>
      </c>
      <c r="E1240" s="445" t="s">
        <v>2465</v>
      </c>
      <c r="F1240" s="445" t="s">
        <v>70</v>
      </c>
      <c r="G1240" s="445" t="s">
        <v>69</v>
      </c>
      <c r="H1240" s="445" t="s">
        <v>62</v>
      </c>
      <c r="I1240" s="445" t="s">
        <v>2160</v>
      </c>
      <c r="J1240" s="445" t="s">
        <v>626</v>
      </c>
      <c r="K1240" s="445" t="s">
        <v>2586</v>
      </c>
      <c r="L1240" s="445" t="s">
        <v>14</v>
      </c>
      <c r="M1240" s="445" t="s">
        <v>2162</v>
      </c>
      <c r="N1240" s="445" t="s">
        <v>14</v>
      </c>
    </row>
    <row r="1241" spans="1:14" hidden="1" x14ac:dyDescent="0.3">
      <c r="A1241" s="445" t="s">
        <v>357</v>
      </c>
      <c r="B1241" s="445" t="s">
        <v>624</v>
      </c>
      <c r="C1241" s="445" t="s">
        <v>323</v>
      </c>
      <c r="D1241" s="445" t="s">
        <v>324</v>
      </c>
      <c r="E1241" s="445" t="s">
        <v>2465</v>
      </c>
      <c r="F1241" s="445" t="s">
        <v>70</v>
      </c>
      <c r="G1241" s="445" t="s">
        <v>69</v>
      </c>
      <c r="H1241" s="445" t="s">
        <v>62</v>
      </c>
      <c r="I1241" s="445" t="s">
        <v>2160</v>
      </c>
      <c r="J1241" s="445" t="s">
        <v>626</v>
      </c>
      <c r="K1241" s="445" t="s">
        <v>2587</v>
      </c>
      <c r="L1241" s="445" t="s">
        <v>14</v>
      </c>
      <c r="M1241" s="445" t="s">
        <v>2588</v>
      </c>
      <c r="N1241" s="445" t="s">
        <v>14</v>
      </c>
    </row>
    <row r="1242" spans="1:14" hidden="1" x14ac:dyDescent="0.3">
      <c r="A1242" s="445" t="s">
        <v>433</v>
      </c>
      <c r="B1242" s="445" t="s">
        <v>552</v>
      </c>
      <c r="C1242" s="445" t="s">
        <v>323</v>
      </c>
      <c r="D1242" s="445" t="s">
        <v>324</v>
      </c>
      <c r="E1242" s="445" t="s">
        <v>2465</v>
      </c>
      <c r="F1242" s="445" t="s">
        <v>70</v>
      </c>
      <c r="G1242" s="445" t="s">
        <v>69</v>
      </c>
      <c r="H1242" s="445" t="s">
        <v>62</v>
      </c>
      <c r="I1242" s="445" t="s">
        <v>1794</v>
      </c>
      <c r="J1242" s="445" t="s">
        <v>554</v>
      </c>
      <c r="K1242" s="445" t="s">
        <v>2589</v>
      </c>
      <c r="L1242" s="445" t="s">
        <v>14</v>
      </c>
      <c r="M1242" s="445" t="s">
        <v>1796</v>
      </c>
      <c r="N1242" s="445" t="s">
        <v>14</v>
      </c>
    </row>
    <row r="1243" spans="1:14" hidden="1" x14ac:dyDescent="0.3">
      <c r="A1243" s="445" t="s">
        <v>491</v>
      </c>
      <c r="B1243" s="445" t="s">
        <v>557</v>
      </c>
      <c r="C1243" s="445" t="s">
        <v>323</v>
      </c>
      <c r="D1243" s="445" t="s">
        <v>324</v>
      </c>
      <c r="E1243" s="445" t="s">
        <v>2465</v>
      </c>
      <c r="F1243" s="445" t="s">
        <v>70</v>
      </c>
      <c r="G1243" s="445" t="s">
        <v>69</v>
      </c>
      <c r="H1243" s="445" t="s">
        <v>62</v>
      </c>
      <c r="I1243" s="445" t="s">
        <v>2590</v>
      </c>
      <c r="J1243" s="445" t="s">
        <v>559</v>
      </c>
      <c r="K1243" s="445" t="s">
        <v>2591</v>
      </c>
      <c r="L1243" s="445" t="s">
        <v>14</v>
      </c>
      <c r="M1243" s="445" t="s">
        <v>2592</v>
      </c>
      <c r="N1243" s="445" t="s">
        <v>14</v>
      </c>
    </row>
    <row r="1244" spans="1:14" hidden="1" x14ac:dyDescent="0.3">
      <c r="A1244" s="445" t="s">
        <v>379</v>
      </c>
      <c r="B1244" s="445" t="s">
        <v>380</v>
      </c>
      <c r="C1244" s="445" t="s">
        <v>323</v>
      </c>
      <c r="D1244" s="445" t="s">
        <v>324</v>
      </c>
      <c r="E1244" s="445" t="s">
        <v>2465</v>
      </c>
      <c r="F1244" s="445" t="s">
        <v>70</v>
      </c>
      <c r="G1244" s="445" t="s">
        <v>69</v>
      </c>
      <c r="H1244" s="445" t="s">
        <v>62</v>
      </c>
      <c r="I1244" s="445" t="s">
        <v>381</v>
      </c>
      <c r="J1244" s="445" t="s">
        <v>382</v>
      </c>
      <c r="K1244" s="445" t="s">
        <v>2593</v>
      </c>
      <c r="L1244" s="445" t="s">
        <v>14</v>
      </c>
      <c r="M1244" s="445" t="s">
        <v>2594</v>
      </c>
      <c r="N1244" s="445" t="s">
        <v>14</v>
      </c>
    </row>
    <row r="1245" spans="1:14" hidden="1" x14ac:dyDescent="0.3">
      <c r="A1245" s="445" t="s">
        <v>426</v>
      </c>
      <c r="B1245" s="445" t="s">
        <v>497</v>
      </c>
      <c r="C1245" s="445" t="s">
        <v>323</v>
      </c>
      <c r="D1245" s="445" t="s">
        <v>324</v>
      </c>
      <c r="E1245" s="445" t="s">
        <v>2465</v>
      </c>
      <c r="F1245" s="445" t="s">
        <v>70</v>
      </c>
      <c r="G1245" s="445" t="s">
        <v>69</v>
      </c>
      <c r="H1245" s="445" t="s">
        <v>62</v>
      </c>
      <c r="I1245" s="445" t="s">
        <v>1799</v>
      </c>
      <c r="J1245" s="445" t="s">
        <v>499</v>
      </c>
      <c r="K1245" s="445" t="s">
        <v>2595</v>
      </c>
      <c r="L1245" s="445" t="s">
        <v>14</v>
      </c>
      <c r="M1245" s="445" t="s">
        <v>1801</v>
      </c>
      <c r="N1245" s="445" t="s">
        <v>14</v>
      </c>
    </row>
    <row r="1246" spans="1:14" hidden="1" x14ac:dyDescent="0.3">
      <c r="A1246" s="445" t="s">
        <v>426</v>
      </c>
      <c r="B1246" s="445" t="s">
        <v>497</v>
      </c>
      <c r="C1246" s="445" t="s">
        <v>323</v>
      </c>
      <c r="D1246" s="445" t="s">
        <v>324</v>
      </c>
      <c r="E1246" s="445" t="s">
        <v>2465</v>
      </c>
      <c r="F1246" s="445" t="s">
        <v>70</v>
      </c>
      <c r="G1246" s="445" t="s">
        <v>69</v>
      </c>
      <c r="H1246" s="445" t="s">
        <v>62</v>
      </c>
      <c r="I1246" s="445" t="s">
        <v>1799</v>
      </c>
      <c r="J1246" s="445" t="s">
        <v>499</v>
      </c>
      <c r="K1246" s="445" t="s">
        <v>2596</v>
      </c>
      <c r="L1246" s="445" t="s">
        <v>14</v>
      </c>
      <c r="M1246" s="445" t="s">
        <v>1801</v>
      </c>
      <c r="N1246" s="445" t="s">
        <v>14</v>
      </c>
    </row>
    <row r="1247" spans="1:14" hidden="1" x14ac:dyDescent="0.3">
      <c r="A1247" s="445" t="s">
        <v>491</v>
      </c>
      <c r="B1247" s="445" t="s">
        <v>557</v>
      </c>
      <c r="C1247" s="445" t="s">
        <v>323</v>
      </c>
      <c r="D1247" s="445" t="s">
        <v>324</v>
      </c>
      <c r="E1247" s="445" t="s">
        <v>2465</v>
      </c>
      <c r="F1247" s="445" t="s">
        <v>70</v>
      </c>
      <c r="G1247" s="445" t="s">
        <v>69</v>
      </c>
      <c r="H1247" s="445" t="s">
        <v>62</v>
      </c>
      <c r="I1247" s="445" t="s">
        <v>1073</v>
      </c>
      <c r="J1247" s="445" t="s">
        <v>559</v>
      </c>
      <c r="K1247" s="445" t="s">
        <v>2597</v>
      </c>
      <c r="L1247" s="445" t="s">
        <v>14</v>
      </c>
      <c r="M1247" s="445" t="s">
        <v>1075</v>
      </c>
      <c r="N1247" s="445" t="s">
        <v>14</v>
      </c>
    </row>
    <row r="1248" spans="1:14" hidden="1" x14ac:dyDescent="0.3">
      <c r="A1248" s="445" t="s">
        <v>491</v>
      </c>
      <c r="B1248" s="445" t="s">
        <v>557</v>
      </c>
      <c r="C1248" s="445" t="s">
        <v>323</v>
      </c>
      <c r="D1248" s="445" t="s">
        <v>324</v>
      </c>
      <c r="E1248" s="445" t="s">
        <v>2465</v>
      </c>
      <c r="F1248" s="445" t="s">
        <v>70</v>
      </c>
      <c r="G1248" s="445" t="s">
        <v>69</v>
      </c>
      <c r="H1248" s="445" t="s">
        <v>62</v>
      </c>
      <c r="I1248" s="445" t="s">
        <v>1073</v>
      </c>
      <c r="J1248" s="445" t="s">
        <v>559</v>
      </c>
      <c r="K1248" s="445" t="s">
        <v>2598</v>
      </c>
      <c r="L1248" s="445" t="s">
        <v>14</v>
      </c>
      <c r="M1248" s="445" t="s">
        <v>1075</v>
      </c>
      <c r="N1248" s="445" t="s">
        <v>14</v>
      </c>
    </row>
    <row r="1249" spans="1:14" hidden="1" x14ac:dyDescent="0.3">
      <c r="A1249" s="445" t="s">
        <v>491</v>
      </c>
      <c r="B1249" s="445" t="s">
        <v>557</v>
      </c>
      <c r="C1249" s="445" t="s">
        <v>323</v>
      </c>
      <c r="D1249" s="445" t="s">
        <v>324</v>
      </c>
      <c r="E1249" s="445" t="s">
        <v>2465</v>
      </c>
      <c r="F1249" s="445" t="s">
        <v>70</v>
      </c>
      <c r="G1249" s="445" t="s">
        <v>69</v>
      </c>
      <c r="H1249" s="445" t="s">
        <v>62</v>
      </c>
      <c r="I1249" s="445" t="s">
        <v>1073</v>
      </c>
      <c r="J1249" s="445" t="s">
        <v>559</v>
      </c>
      <c r="K1249" s="445" t="s">
        <v>2599</v>
      </c>
      <c r="L1249" s="445" t="s">
        <v>14</v>
      </c>
      <c r="M1249" s="445" t="s">
        <v>1075</v>
      </c>
      <c r="N1249" s="445" t="s">
        <v>14</v>
      </c>
    </row>
    <row r="1250" spans="1:14" x14ac:dyDescent="0.3">
      <c r="A1250" s="445" t="s">
        <v>352</v>
      </c>
      <c r="B1250" s="445" t="s">
        <v>353</v>
      </c>
      <c r="C1250" s="445" t="s">
        <v>323</v>
      </c>
      <c r="D1250" s="445" t="s">
        <v>324</v>
      </c>
      <c r="E1250" s="445" t="s">
        <v>2465</v>
      </c>
      <c r="F1250" s="445" t="s">
        <v>70</v>
      </c>
      <c r="G1250" s="445" t="s">
        <v>69</v>
      </c>
      <c r="H1250" s="445" t="s">
        <v>62</v>
      </c>
      <c r="I1250" s="445" t="s">
        <v>2244</v>
      </c>
      <c r="J1250" s="445" t="s">
        <v>354</v>
      </c>
      <c r="K1250" s="445" t="s">
        <v>2600</v>
      </c>
      <c r="L1250" s="445" t="s">
        <v>14</v>
      </c>
      <c r="M1250" s="445" t="s">
        <v>2246</v>
      </c>
      <c r="N1250" s="445" t="s">
        <v>14</v>
      </c>
    </row>
    <row r="1251" spans="1:14" x14ac:dyDescent="0.3">
      <c r="A1251" s="445" t="s">
        <v>352</v>
      </c>
      <c r="B1251" s="445" t="s">
        <v>353</v>
      </c>
      <c r="C1251" s="445" t="s">
        <v>323</v>
      </c>
      <c r="D1251" s="445" t="s">
        <v>324</v>
      </c>
      <c r="E1251" s="445" t="s">
        <v>2465</v>
      </c>
      <c r="F1251" s="445" t="s">
        <v>70</v>
      </c>
      <c r="G1251" s="445" t="s">
        <v>69</v>
      </c>
      <c r="H1251" s="445" t="s">
        <v>62</v>
      </c>
      <c r="I1251" s="445" t="s">
        <v>2244</v>
      </c>
      <c r="J1251" s="445" t="s">
        <v>354</v>
      </c>
      <c r="K1251" s="445" t="s">
        <v>2601</v>
      </c>
      <c r="L1251" s="445" t="s">
        <v>14</v>
      </c>
      <c r="M1251" s="445" t="s">
        <v>2246</v>
      </c>
      <c r="N1251" s="445" t="s">
        <v>14</v>
      </c>
    </row>
    <row r="1252" spans="1:14" hidden="1" x14ac:dyDescent="0.3">
      <c r="A1252" s="445" t="s">
        <v>337</v>
      </c>
      <c r="B1252" s="445" t="s">
        <v>884</v>
      </c>
      <c r="C1252" s="445" t="s">
        <v>323</v>
      </c>
      <c r="D1252" s="445" t="s">
        <v>324</v>
      </c>
      <c r="E1252" s="445" t="s">
        <v>2465</v>
      </c>
      <c r="F1252" s="445" t="s">
        <v>70</v>
      </c>
      <c r="G1252" s="445" t="s">
        <v>69</v>
      </c>
      <c r="H1252" s="445" t="s">
        <v>62</v>
      </c>
      <c r="I1252" s="445" t="s">
        <v>2602</v>
      </c>
      <c r="J1252" s="445" t="s">
        <v>884</v>
      </c>
      <c r="K1252" s="445" t="s">
        <v>2603</v>
      </c>
      <c r="L1252" s="445" t="s">
        <v>14</v>
      </c>
      <c r="M1252" s="445" t="s">
        <v>2604</v>
      </c>
      <c r="N1252" s="445" t="s">
        <v>14</v>
      </c>
    </row>
    <row r="1253" spans="1:14" hidden="1" x14ac:dyDescent="0.3">
      <c r="A1253" s="445" t="s">
        <v>337</v>
      </c>
      <c r="B1253" s="445" t="s">
        <v>487</v>
      </c>
      <c r="C1253" s="445" t="s">
        <v>323</v>
      </c>
      <c r="D1253" s="445" t="s">
        <v>324</v>
      </c>
      <c r="E1253" s="445" t="s">
        <v>2465</v>
      </c>
      <c r="F1253" s="445" t="s">
        <v>70</v>
      </c>
      <c r="G1253" s="445" t="s">
        <v>69</v>
      </c>
      <c r="H1253" s="445" t="s">
        <v>62</v>
      </c>
      <c r="I1253" s="445" t="s">
        <v>2096</v>
      </c>
      <c r="J1253" s="445" t="s">
        <v>487</v>
      </c>
      <c r="K1253" s="445" t="s">
        <v>2605</v>
      </c>
      <c r="L1253" s="445" t="s">
        <v>14</v>
      </c>
      <c r="M1253" s="445" t="s">
        <v>2098</v>
      </c>
      <c r="N1253" s="445" t="s">
        <v>14</v>
      </c>
    </row>
    <row r="1254" spans="1:14" hidden="1" x14ac:dyDescent="0.3">
      <c r="A1254" s="445" t="s">
        <v>337</v>
      </c>
      <c r="B1254" s="445" t="s">
        <v>487</v>
      </c>
      <c r="C1254" s="445" t="s">
        <v>323</v>
      </c>
      <c r="D1254" s="445" t="s">
        <v>324</v>
      </c>
      <c r="E1254" s="445" t="s">
        <v>2465</v>
      </c>
      <c r="F1254" s="445" t="s">
        <v>70</v>
      </c>
      <c r="G1254" s="445" t="s">
        <v>69</v>
      </c>
      <c r="H1254" s="445" t="s">
        <v>62</v>
      </c>
      <c r="I1254" s="445" t="s">
        <v>2096</v>
      </c>
      <c r="J1254" s="445" t="s">
        <v>487</v>
      </c>
      <c r="K1254" s="445" t="s">
        <v>2606</v>
      </c>
      <c r="L1254" s="445" t="s">
        <v>14</v>
      </c>
      <c r="M1254" s="445" t="s">
        <v>2098</v>
      </c>
      <c r="N1254" s="445" t="s">
        <v>14</v>
      </c>
    </row>
    <row r="1255" spans="1:14" hidden="1" x14ac:dyDescent="0.3">
      <c r="A1255" s="445" t="s">
        <v>426</v>
      </c>
      <c r="B1255" s="445" t="s">
        <v>497</v>
      </c>
      <c r="C1255" s="445" t="s">
        <v>323</v>
      </c>
      <c r="D1255" s="445" t="s">
        <v>324</v>
      </c>
      <c r="E1255" s="445" t="s">
        <v>2465</v>
      </c>
      <c r="F1255" s="445" t="s">
        <v>70</v>
      </c>
      <c r="G1255" s="445" t="s">
        <v>69</v>
      </c>
      <c r="H1255" s="445" t="s">
        <v>62</v>
      </c>
      <c r="I1255" s="445" t="s">
        <v>545</v>
      </c>
      <c r="J1255" s="445" t="s">
        <v>499</v>
      </c>
      <c r="K1255" s="445" t="s">
        <v>2607</v>
      </c>
      <c r="L1255" s="445" t="s">
        <v>14</v>
      </c>
      <c r="M1255" s="445" t="s">
        <v>2608</v>
      </c>
      <c r="N1255" s="445" t="s">
        <v>14</v>
      </c>
    </row>
    <row r="1256" spans="1:14" hidden="1" x14ac:dyDescent="0.3">
      <c r="A1256" s="445" t="s">
        <v>426</v>
      </c>
      <c r="B1256" s="445" t="s">
        <v>497</v>
      </c>
      <c r="C1256" s="445" t="s">
        <v>323</v>
      </c>
      <c r="D1256" s="445" t="s">
        <v>324</v>
      </c>
      <c r="E1256" s="445" t="s">
        <v>2465</v>
      </c>
      <c r="F1256" s="445" t="s">
        <v>70</v>
      </c>
      <c r="G1256" s="445" t="s">
        <v>69</v>
      </c>
      <c r="H1256" s="445" t="s">
        <v>62</v>
      </c>
      <c r="I1256" s="445" t="s">
        <v>545</v>
      </c>
      <c r="J1256" s="445" t="s">
        <v>499</v>
      </c>
      <c r="K1256" s="445" t="s">
        <v>2609</v>
      </c>
      <c r="L1256" s="445" t="s">
        <v>14</v>
      </c>
      <c r="M1256" s="445" t="s">
        <v>2608</v>
      </c>
      <c r="N1256" s="445" t="s">
        <v>14</v>
      </c>
    </row>
    <row r="1257" spans="1:14" hidden="1" x14ac:dyDescent="0.3">
      <c r="A1257" s="445" t="s">
        <v>330</v>
      </c>
      <c r="B1257" s="445" t="s">
        <v>1495</v>
      </c>
      <c r="C1257" s="445" t="s">
        <v>323</v>
      </c>
      <c r="D1257" s="445" t="s">
        <v>324</v>
      </c>
      <c r="E1257" s="445" t="s">
        <v>2465</v>
      </c>
      <c r="F1257" s="445" t="s">
        <v>70</v>
      </c>
      <c r="G1257" s="445" t="s">
        <v>69</v>
      </c>
      <c r="H1257" s="445" t="s">
        <v>62</v>
      </c>
      <c r="I1257" s="445" t="s">
        <v>2610</v>
      </c>
      <c r="J1257" s="445" t="s">
        <v>2611</v>
      </c>
      <c r="K1257" s="445" t="s">
        <v>2612</v>
      </c>
      <c r="L1257" s="445" t="s">
        <v>14</v>
      </c>
      <c r="M1257" s="445" t="s">
        <v>2613</v>
      </c>
      <c r="N1257" s="445" t="s">
        <v>14</v>
      </c>
    </row>
    <row r="1258" spans="1:14" x14ac:dyDescent="0.3">
      <c r="A1258" s="445" t="s">
        <v>352</v>
      </c>
      <c r="B1258" s="445" t="s">
        <v>414</v>
      </c>
      <c r="C1258" s="445" t="s">
        <v>323</v>
      </c>
      <c r="D1258" s="445" t="s">
        <v>324</v>
      </c>
      <c r="E1258" s="445" t="s">
        <v>2465</v>
      </c>
      <c r="F1258" s="445" t="s">
        <v>70</v>
      </c>
      <c r="G1258" s="445" t="s">
        <v>69</v>
      </c>
      <c r="H1258" s="445" t="s">
        <v>62</v>
      </c>
      <c r="I1258" s="445" t="s">
        <v>2090</v>
      </c>
      <c r="J1258" s="445" t="s">
        <v>415</v>
      </c>
      <c r="K1258" s="445" t="s">
        <v>2614</v>
      </c>
      <c r="L1258" s="445" t="s">
        <v>14</v>
      </c>
      <c r="M1258" s="445" t="s">
        <v>2092</v>
      </c>
      <c r="N1258" s="445" t="s">
        <v>14</v>
      </c>
    </row>
    <row r="1259" spans="1:14" x14ac:dyDescent="0.3">
      <c r="A1259" s="445" t="s">
        <v>352</v>
      </c>
      <c r="B1259" s="445" t="s">
        <v>414</v>
      </c>
      <c r="C1259" s="445" t="s">
        <v>323</v>
      </c>
      <c r="D1259" s="445" t="s">
        <v>324</v>
      </c>
      <c r="E1259" s="445" t="s">
        <v>2465</v>
      </c>
      <c r="F1259" s="445" t="s">
        <v>70</v>
      </c>
      <c r="G1259" s="445" t="s">
        <v>69</v>
      </c>
      <c r="H1259" s="445" t="s">
        <v>62</v>
      </c>
      <c r="I1259" s="445" t="s">
        <v>135</v>
      </c>
      <c r="J1259" s="445" t="s">
        <v>415</v>
      </c>
      <c r="K1259" s="445" t="s">
        <v>2615</v>
      </c>
      <c r="L1259" s="445" t="s">
        <v>14</v>
      </c>
      <c r="M1259" s="445" t="s">
        <v>466</v>
      </c>
      <c r="N1259" s="445" t="s">
        <v>14</v>
      </c>
    </row>
    <row r="1260" spans="1:14" x14ac:dyDescent="0.3">
      <c r="A1260" s="445" t="s">
        <v>352</v>
      </c>
      <c r="B1260" s="445" t="s">
        <v>414</v>
      </c>
      <c r="C1260" s="445" t="s">
        <v>323</v>
      </c>
      <c r="D1260" s="445" t="s">
        <v>324</v>
      </c>
      <c r="E1260" s="445" t="s">
        <v>2465</v>
      </c>
      <c r="F1260" s="445" t="s">
        <v>70</v>
      </c>
      <c r="G1260" s="445" t="s">
        <v>69</v>
      </c>
      <c r="H1260" s="445" t="s">
        <v>62</v>
      </c>
      <c r="I1260" s="445" t="s">
        <v>135</v>
      </c>
      <c r="J1260" s="445" t="s">
        <v>415</v>
      </c>
      <c r="K1260" s="445" t="s">
        <v>2616</v>
      </c>
      <c r="L1260" s="445" t="s">
        <v>14</v>
      </c>
      <c r="M1260" s="445" t="s">
        <v>466</v>
      </c>
      <c r="N1260" s="445" t="s">
        <v>14</v>
      </c>
    </row>
    <row r="1261" spans="1:14" x14ac:dyDescent="0.3">
      <c r="A1261" s="445" t="s">
        <v>352</v>
      </c>
      <c r="B1261" s="445" t="s">
        <v>414</v>
      </c>
      <c r="C1261" s="445" t="s">
        <v>323</v>
      </c>
      <c r="D1261" s="445" t="s">
        <v>324</v>
      </c>
      <c r="E1261" s="445" t="s">
        <v>2465</v>
      </c>
      <c r="F1261" s="445" t="s">
        <v>70</v>
      </c>
      <c r="G1261" s="445" t="s">
        <v>69</v>
      </c>
      <c r="H1261" s="445" t="s">
        <v>62</v>
      </c>
      <c r="I1261" s="445" t="s">
        <v>135</v>
      </c>
      <c r="J1261" s="445" t="s">
        <v>415</v>
      </c>
      <c r="K1261" s="445" t="s">
        <v>2617</v>
      </c>
      <c r="L1261" s="445" t="s">
        <v>14</v>
      </c>
      <c r="M1261" s="445" t="s">
        <v>466</v>
      </c>
      <c r="N1261" s="445" t="s">
        <v>14</v>
      </c>
    </row>
    <row r="1262" spans="1:14" x14ac:dyDescent="0.3">
      <c r="A1262" s="445" t="s">
        <v>352</v>
      </c>
      <c r="B1262" s="445" t="s">
        <v>414</v>
      </c>
      <c r="C1262" s="445" t="s">
        <v>323</v>
      </c>
      <c r="D1262" s="445" t="s">
        <v>324</v>
      </c>
      <c r="E1262" s="445" t="s">
        <v>2465</v>
      </c>
      <c r="F1262" s="445" t="s">
        <v>70</v>
      </c>
      <c r="G1262" s="445" t="s">
        <v>69</v>
      </c>
      <c r="H1262" s="445" t="s">
        <v>62</v>
      </c>
      <c r="I1262" s="445" t="s">
        <v>135</v>
      </c>
      <c r="J1262" s="445" t="s">
        <v>415</v>
      </c>
      <c r="K1262" s="445" t="s">
        <v>2618</v>
      </c>
      <c r="L1262" s="445" t="s">
        <v>14</v>
      </c>
      <c r="M1262" s="445" t="s">
        <v>466</v>
      </c>
      <c r="N1262" s="445" t="s">
        <v>14</v>
      </c>
    </row>
    <row r="1263" spans="1:14" x14ac:dyDescent="0.3">
      <c r="A1263" s="445" t="s">
        <v>352</v>
      </c>
      <c r="B1263" s="445" t="s">
        <v>414</v>
      </c>
      <c r="C1263" s="445" t="s">
        <v>323</v>
      </c>
      <c r="D1263" s="445" t="s">
        <v>324</v>
      </c>
      <c r="E1263" s="445" t="s">
        <v>2465</v>
      </c>
      <c r="F1263" s="445" t="s">
        <v>70</v>
      </c>
      <c r="G1263" s="445" t="s">
        <v>69</v>
      </c>
      <c r="H1263" s="445" t="s">
        <v>62</v>
      </c>
      <c r="I1263" s="445" t="s">
        <v>135</v>
      </c>
      <c r="J1263" s="445" t="s">
        <v>415</v>
      </c>
      <c r="K1263" s="445" t="s">
        <v>2619</v>
      </c>
      <c r="L1263" s="445" t="s">
        <v>14</v>
      </c>
      <c r="M1263" s="445" t="s">
        <v>466</v>
      </c>
      <c r="N1263" s="445" t="s">
        <v>14</v>
      </c>
    </row>
    <row r="1264" spans="1:14" hidden="1" x14ac:dyDescent="0.3">
      <c r="A1264" s="445" t="s">
        <v>379</v>
      </c>
      <c r="B1264" s="445" t="s">
        <v>380</v>
      </c>
      <c r="C1264" s="445" t="s">
        <v>323</v>
      </c>
      <c r="D1264" s="445" t="s">
        <v>324</v>
      </c>
      <c r="E1264" s="445" t="s">
        <v>2465</v>
      </c>
      <c r="F1264" s="445" t="s">
        <v>70</v>
      </c>
      <c r="G1264" s="445" t="s">
        <v>69</v>
      </c>
      <c r="H1264" s="445" t="s">
        <v>62</v>
      </c>
      <c r="I1264" s="445" t="s">
        <v>2620</v>
      </c>
      <c r="J1264" s="445" t="s">
        <v>382</v>
      </c>
      <c r="K1264" s="445" t="s">
        <v>990</v>
      </c>
      <c r="L1264" s="445" t="s">
        <v>14</v>
      </c>
      <c r="M1264" s="445" t="s">
        <v>2621</v>
      </c>
      <c r="N1264" s="445" t="s">
        <v>14</v>
      </c>
    </row>
    <row r="1265" spans="1:14" hidden="1" x14ac:dyDescent="0.3">
      <c r="A1265" s="445" t="s">
        <v>948</v>
      </c>
      <c r="B1265" s="445" t="s">
        <v>949</v>
      </c>
      <c r="C1265" s="445" t="s">
        <v>323</v>
      </c>
      <c r="D1265" s="445" t="s">
        <v>324</v>
      </c>
      <c r="E1265" s="445" t="s">
        <v>2465</v>
      </c>
      <c r="F1265" s="445" t="s">
        <v>70</v>
      </c>
      <c r="G1265" s="445" t="s">
        <v>69</v>
      </c>
      <c r="H1265" s="445" t="s">
        <v>62</v>
      </c>
      <c r="I1265" s="445" t="s">
        <v>2622</v>
      </c>
      <c r="J1265" s="445" t="s">
        <v>951</v>
      </c>
      <c r="K1265" s="445" t="s">
        <v>2623</v>
      </c>
      <c r="L1265" s="445" t="s">
        <v>14</v>
      </c>
      <c r="M1265" s="445" t="s">
        <v>2624</v>
      </c>
      <c r="N1265" s="445" t="s">
        <v>2550</v>
      </c>
    </row>
    <row r="1266" spans="1:14" hidden="1" x14ac:dyDescent="0.3">
      <c r="A1266" s="445" t="s">
        <v>453</v>
      </c>
      <c r="B1266" s="445" t="s">
        <v>482</v>
      </c>
      <c r="C1266" s="445" t="s">
        <v>323</v>
      </c>
      <c r="D1266" s="445" t="s">
        <v>324</v>
      </c>
      <c r="E1266" s="445" t="s">
        <v>2465</v>
      </c>
      <c r="F1266" s="445" t="s">
        <v>70</v>
      </c>
      <c r="G1266" s="445" t="s">
        <v>69</v>
      </c>
      <c r="H1266" s="445" t="s">
        <v>62</v>
      </c>
      <c r="I1266" s="445" t="s">
        <v>1687</v>
      </c>
      <c r="J1266" s="445" t="s">
        <v>484</v>
      </c>
      <c r="K1266" s="445" t="s">
        <v>2625</v>
      </c>
      <c r="L1266" s="445" t="s">
        <v>14</v>
      </c>
      <c r="M1266" s="445" t="s">
        <v>2626</v>
      </c>
      <c r="N1266" s="445" t="s">
        <v>14</v>
      </c>
    </row>
    <row r="1267" spans="1:14" hidden="1" x14ac:dyDescent="0.3">
      <c r="A1267" s="445" t="s">
        <v>453</v>
      </c>
      <c r="B1267" s="445" t="s">
        <v>482</v>
      </c>
      <c r="C1267" s="445" t="s">
        <v>323</v>
      </c>
      <c r="D1267" s="445" t="s">
        <v>324</v>
      </c>
      <c r="E1267" s="445" t="s">
        <v>2465</v>
      </c>
      <c r="F1267" s="445" t="s">
        <v>70</v>
      </c>
      <c r="G1267" s="445" t="s">
        <v>69</v>
      </c>
      <c r="H1267" s="445" t="s">
        <v>62</v>
      </c>
      <c r="I1267" s="445" t="s">
        <v>1687</v>
      </c>
      <c r="J1267" s="445" t="s">
        <v>484</v>
      </c>
      <c r="K1267" s="445" t="s">
        <v>2627</v>
      </c>
      <c r="L1267" s="445" t="s">
        <v>14</v>
      </c>
      <c r="M1267" s="445" t="s">
        <v>2626</v>
      </c>
      <c r="N1267" s="445" t="s">
        <v>14</v>
      </c>
    </row>
    <row r="1268" spans="1:14" hidden="1" x14ac:dyDescent="0.3">
      <c r="A1268" s="445" t="s">
        <v>357</v>
      </c>
      <c r="B1268" s="445" t="s">
        <v>624</v>
      </c>
      <c r="C1268" s="445" t="s">
        <v>323</v>
      </c>
      <c r="D1268" s="445" t="s">
        <v>324</v>
      </c>
      <c r="E1268" s="445" t="s">
        <v>2465</v>
      </c>
      <c r="F1268" s="445" t="s">
        <v>70</v>
      </c>
      <c r="G1268" s="445" t="s">
        <v>69</v>
      </c>
      <c r="H1268" s="445" t="s">
        <v>62</v>
      </c>
      <c r="I1268" s="445" t="s">
        <v>2058</v>
      </c>
      <c r="J1268" s="445" t="s">
        <v>626</v>
      </c>
      <c r="K1268" s="445" t="s">
        <v>2628</v>
      </c>
      <c r="L1268" s="445" t="s">
        <v>14</v>
      </c>
      <c r="M1268" s="445" t="s">
        <v>2498</v>
      </c>
      <c r="N1268" s="445" t="s">
        <v>14</v>
      </c>
    </row>
    <row r="1269" spans="1:14" hidden="1" x14ac:dyDescent="0.3">
      <c r="A1269" s="445" t="s">
        <v>433</v>
      </c>
      <c r="B1269" s="445" t="s">
        <v>552</v>
      </c>
      <c r="C1269" s="445" t="s">
        <v>323</v>
      </c>
      <c r="D1269" s="445" t="s">
        <v>324</v>
      </c>
      <c r="E1269" s="445" t="s">
        <v>2465</v>
      </c>
      <c r="F1269" s="445" t="s">
        <v>70</v>
      </c>
      <c r="G1269" s="445" t="s">
        <v>69</v>
      </c>
      <c r="H1269" s="445" t="s">
        <v>62</v>
      </c>
      <c r="I1269" s="445" t="s">
        <v>2276</v>
      </c>
      <c r="J1269" s="445" t="s">
        <v>554</v>
      </c>
      <c r="K1269" s="445" t="s">
        <v>2629</v>
      </c>
      <c r="L1269" s="445" t="s">
        <v>14</v>
      </c>
      <c r="M1269" s="445" t="s">
        <v>2278</v>
      </c>
      <c r="N1269" s="445" t="s">
        <v>14</v>
      </c>
    </row>
    <row r="1270" spans="1:14" hidden="1" x14ac:dyDescent="0.3">
      <c r="A1270" s="445" t="s">
        <v>433</v>
      </c>
      <c r="B1270" s="445" t="s">
        <v>552</v>
      </c>
      <c r="C1270" s="445" t="s">
        <v>323</v>
      </c>
      <c r="D1270" s="445" t="s">
        <v>324</v>
      </c>
      <c r="E1270" s="445" t="s">
        <v>2465</v>
      </c>
      <c r="F1270" s="445" t="s">
        <v>70</v>
      </c>
      <c r="G1270" s="445" t="s">
        <v>69</v>
      </c>
      <c r="H1270" s="445" t="s">
        <v>62</v>
      </c>
      <c r="I1270" s="445" t="s">
        <v>2276</v>
      </c>
      <c r="J1270" s="445" t="s">
        <v>554</v>
      </c>
      <c r="K1270" s="445" t="s">
        <v>2630</v>
      </c>
      <c r="L1270" s="445" t="s">
        <v>14</v>
      </c>
      <c r="M1270" s="445" t="s">
        <v>2278</v>
      </c>
      <c r="N1270" s="445" t="s">
        <v>14</v>
      </c>
    </row>
    <row r="1271" spans="1:14" hidden="1" x14ac:dyDescent="0.3">
      <c r="A1271" s="445" t="s">
        <v>346</v>
      </c>
      <c r="B1271" s="445" t="s">
        <v>515</v>
      </c>
      <c r="C1271" s="445" t="s">
        <v>323</v>
      </c>
      <c r="D1271" s="445" t="s">
        <v>324</v>
      </c>
      <c r="E1271" s="445" t="s">
        <v>2465</v>
      </c>
      <c r="F1271" s="445" t="s">
        <v>70</v>
      </c>
      <c r="G1271" s="445" t="s">
        <v>69</v>
      </c>
      <c r="H1271" s="445" t="s">
        <v>62</v>
      </c>
      <c r="I1271" s="445" t="s">
        <v>2341</v>
      </c>
      <c r="J1271" s="445" t="s">
        <v>517</v>
      </c>
      <c r="K1271" s="445" t="s">
        <v>2631</v>
      </c>
      <c r="L1271" s="445" t="s">
        <v>14</v>
      </c>
      <c r="M1271" s="445" t="s">
        <v>2632</v>
      </c>
      <c r="N1271" s="445" t="s">
        <v>14</v>
      </c>
    </row>
    <row r="1272" spans="1:14" hidden="1" x14ac:dyDescent="0.3">
      <c r="A1272" s="445" t="s">
        <v>346</v>
      </c>
      <c r="B1272" s="445" t="s">
        <v>515</v>
      </c>
      <c r="C1272" s="445" t="s">
        <v>323</v>
      </c>
      <c r="D1272" s="445" t="s">
        <v>324</v>
      </c>
      <c r="E1272" s="445" t="s">
        <v>2465</v>
      </c>
      <c r="F1272" s="445" t="s">
        <v>70</v>
      </c>
      <c r="G1272" s="445" t="s">
        <v>69</v>
      </c>
      <c r="H1272" s="445" t="s">
        <v>62</v>
      </c>
      <c r="I1272" s="445" t="s">
        <v>2341</v>
      </c>
      <c r="J1272" s="445" t="s">
        <v>517</v>
      </c>
      <c r="K1272" s="445" t="s">
        <v>2633</v>
      </c>
      <c r="L1272" s="445" t="s">
        <v>14</v>
      </c>
      <c r="M1272" s="445" t="s">
        <v>2632</v>
      </c>
      <c r="N1272" s="445" t="s">
        <v>14</v>
      </c>
    </row>
    <row r="1273" spans="1:14" hidden="1" x14ac:dyDescent="0.3">
      <c r="A1273" s="445" t="s">
        <v>330</v>
      </c>
      <c r="B1273" s="445" t="s">
        <v>391</v>
      </c>
      <c r="C1273" s="445" t="s">
        <v>323</v>
      </c>
      <c r="D1273" s="445" t="s">
        <v>324</v>
      </c>
      <c r="E1273" s="445" t="s">
        <v>2465</v>
      </c>
      <c r="F1273" s="445" t="s">
        <v>70</v>
      </c>
      <c r="G1273" s="445" t="s">
        <v>69</v>
      </c>
      <c r="H1273" s="445" t="s">
        <v>62</v>
      </c>
      <c r="I1273" s="445" t="s">
        <v>2634</v>
      </c>
      <c r="J1273" s="445" t="s">
        <v>1963</v>
      </c>
      <c r="K1273" s="445" t="s">
        <v>2635</v>
      </c>
      <c r="L1273" s="445" t="s">
        <v>14</v>
      </c>
      <c r="M1273" s="445" t="s">
        <v>2636</v>
      </c>
      <c r="N1273" s="445" t="s">
        <v>14</v>
      </c>
    </row>
    <row r="1274" spans="1:14" hidden="1" x14ac:dyDescent="0.3">
      <c r="A1274" s="445" t="s">
        <v>337</v>
      </c>
      <c r="B1274" s="445" t="s">
        <v>1609</v>
      </c>
      <c r="C1274" s="445" t="s">
        <v>323</v>
      </c>
      <c r="D1274" s="445" t="s">
        <v>324</v>
      </c>
      <c r="E1274" s="445" t="s">
        <v>2465</v>
      </c>
      <c r="F1274" s="445" t="s">
        <v>70</v>
      </c>
      <c r="G1274" s="445" t="s">
        <v>69</v>
      </c>
      <c r="H1274" s="445" t="s">
        <v>62</v>
      </c>
      <c r="I1274" s="445" t="s">
        <v>1610</v>
      </c>
      <c r="J1274" s="445" t="s">
        <v>1609</v>
      </c>
      <c r="K1274" s="445" t="s">
        <v>2637</v>
      </c>
      <c r="L1274" s="445" t="s">
        <v>14</v>
      </c>
      <c r="M1274" s="445" t="s">
        <v>2638</v>
      </c>
      <c r="N1274" s="445" t="s">
        <v>14</v>
      </c>
    </row>
    <row r="1275" spans="1:14" hidden="1" x14ac:dyDescent="0.3">
      <c r="A1275" s="445" t="s">
        <v>399</v>
      </c>
      <c r="B1275" s="445" t="s">
        <v>577</v>
      </c>
      <c r="C1275" s="445" t="s">
        <v>323</v>
      </c>
      <c r="D1275" s="445" t="s">
        <v>324</v>
      </c>
      <c r="E1275" s="445" t="s">
        <v>2465</v>
      </c>
      <c r="F1275" s="445" t="s">
        <v>70</v>
      </c>
      <c r="G1275" s="445" t="s">
        <v>69</v>
      </c>
      <c r="H1275" s="445" t="s">
        <v>62</v>
      </c>
      <c r="I1275" s="445" t="s">
        <v>2639</v>
      </c>
      <c r="J1275" s="445" t="s">
        <v>479</v>
      </c>
      <c r="K1275" s="445" t="s">
        <v>2640</v>
      </c>
      <c r="L1275" s="445" t="s">
        <v>14</v>
      </c>
      <c r="M1275" s="445" t="s">
        <v>2641</v>
      </c>
      <c r="N1275" s="445" t="s">
        <v>14</v>
      </c>
    </row>
    <row r="1276" spans="1:14" hidden="1" x14ac:dyDescent="0.3">
      <c r="A1276" s="445" t="s">
        <v>399</v>
      </c>
      <c r="B1276" s="445" t="s">
        <v>577</v>
      </c>
      <c r="C1276" s="445" t="s">
        <v>323</v>
      </c>
      <c r="D1276" s="445" t="s">
        <v>324</v>
      </c>
      <c r="E1276" s="445" t="s">
        <v>2465</v>
      </c>
      <c r="F1276" s="445" t="s">
        <v>70</v>
      </c>
      <c r="G1276" s="445" t="s">
        <v>69</v>
      </c>
      <c r="H1276" s="445" t="s">
        <v>62</v>
      </c>
      <c r="I1276" s="445" t="s">
        <v>2639</v>
      </c>
      <c r="J1276" s="445" t="s">
        <v>479</v>
      </c>
      <c r="K1276" s="445" t="s">
        <v>2516</v>
      </c>
      <c r="L1276" s="445" t="s">
        <v>14</v>
      </c>
      <c r="M1276" s="445" t="s">
        <v>2641</v>
      </c>
      <c r="N1276" s="445" t="s">
        <v>14</v>
      </c>
    </row>
    <row r="1277" spans="1:14" hidden="1" x14ac:dyDescent="0.3">
      <c r="A1277" s="445" t="s">
        <v>399</v>
      </c>
      <c r="B1277" s="445" t="s">
        <v>577</v>
      </c>
      <c r="C1277" s="445" t="s">
        <v>323</v>
      </c>
      <c r="D1277" s="445" t="s">
        <v>324</v>
      </c>
      <c r="E1277" s="445" t="s">
        <v>2465</v>
      </c>
      <c r="F1277" s="445" t="s">
        <v>70</v>
      </c>
      <c r="G1277" s="445" t="s">
        <v>69</v>
      </c>
      <c r="H1277" s="445" t="s">
        <v>62</v>
      </c>
      <c r="I1277" s="445" t="s">
        <v>2639</v>
      </c>
      <c r="J1277" s="445" t="s">
        <v>479</v>
      </c>
      <c r="K1277" s="445" t="s">
        <v>2642</v>
      </c>
      <c r="L1277" s="445" t="s">
        <v>14</v>
      </c>
      <c r="M1277" s="445" t="s">
        <v>2641</v>
      </c>
      <c r="N1277" s="445" t="s">
        <v>14</v>
      </c>
    </row>
    <row r="1278" spans="1:14" hidden="1" x14ac:dyDescent="0.3">
      <c r="A1278" s="445" t="s">
        <v>399</v>
      </c>
      <c r="B1278" s="445" t="s">
        <v>577</v>
      </c>
      <c r="C1278" s="445" t="s">
        <v>323</v>
      </c>
      <c r="D1278" s="445" t="s">
        <v>324</v>
      </c>
      <c r="E1278" s="445" t="s">
        <v>2465</v>
      </c>
      <c r="F1278" s="445" t="s">
        <v>70</v>
      </c>
      <c r="G1278" s="445" t="s">
        <v>69</v>
      </c>
      <c r="H1278" s="445" t="s">
        <v>62</v>
      </c>
      <c r="I1278" s="445" t="s">
        <v>2639</v>
      </c>
      <c r="J1278" s="445" t="s">
        <v>479</v>
      </c>
      <c r="K1278" s="445" t="s">
        <v>2643</v>
      </c>
      <c r="L1278" s="445" t="s">
        <v>14</v>
      </c>
      <c r="M1278" s="445" t="s">
        <v>2641</v>
      </c>
      <c r="N1278" s="445" t="s">
        <v>14</v>
      </c>
    </row>
    <row r="1279" spans="1:14" hidden="1" x14ac:dyDescent="0.3">
      <c r="A1279" s="445" t="s">
        <v>453</v>
      </c>
      <c r="B1279" s="445" t="s">
        <v>454</v>
      </c>
      <c r="C1279" s="445" t="s">
        <v>323</v>
      </c>
      <c r="D1279" s="445" t="s">
        <v>324</v>
      </c>
      <c r="E1279" s="445" t="s">
        <v>2465</v>
      </c>
      <c r="F1279" s="445" t="s">
        <v>70</v>
      </c>
      <c r="G1279" s="445" t="s">
        <v>69</v>
      </c>
      <c r="H1279" s="445" t="s">
        <v>62</v>
      </c>
      <c r="I1279" s="445" t="s">
        <v>455</v>
      </c>
      <c r="J1279" s="445" t="s">
        <v>456</v>
      </c>
      <c r="K1279" s="445" t="s">
        <v>2644</v>
      </c>
      <c r="L1279" s="445" t="s">
        <v>14</v>
      </c>
      <c r="M1279" s="445" t="s">
        <v>2286</v>
      </c>
      <c r="N1279" s="445" t="s">
        <v>14</v>
      </c>
    </row>
    <row r="1280" spans="1:14" hidden="1" x14ac:dyDescent="0.3">
      <c r="A1280" s="445" t="s">
        <v>453</v>
      </c>
      <c r="B1280" s="445" t="s">
        <v>454</v>
      </c>
      <c r="C1280" s="445" t="s">
        <v>323</v>
      </c>
      <c r="D1280" s="445" t="s">
        <v>324</v>
      </c>
      <c r="E1280" s="445" t="s">
        <v>2465</v>
      </c>
      <c r="F1280" s="445" t="s">
        <v>70</v>
      </c>
      <c r="G1280" s="445" t="s">
        <v>69</v>
      </c>
      <c r="H1280" s="445" t="s">
        <v>62</v>
      </c>
      <c r="I1280" s="445" t="s">
        <v>1840</v>
      </c>
      <c r="J1280" s="445" t="s">
        <v>456</v>
      </c>
      <c r="K1280" s="445" t="s">
        <v>2645</v>
      </c>
      <c r="L1280" s="445" t="s">
        <v>14</v>
      </c>
      <c r="M1280" s="445" t="s">
        <v>1842</v>
      </c>
      <c r="N1280" s="445" t="s">
        <v>14</v>
      </c>
    </row>
    <row r="1281" spans="1:14" hidden="1" x14ac:dyDescent="0.3">
      <c r="A1281" s="445" t="s">
        <v>337</v>
      </c>
      <c r="B1281" s="445" t="s">
        <v>1090</v>
      </c>
      <c r="C1281" s="445" t="s">
        <v>323</v>
      </c>
      <c r="D1281" s="445" t="s">
        <v>324</v>
      </c>
      <c r="E1281" s="445" t="s">
        <v>2465</v>
      </c>
      <c r="F1281" s="445" t="s">
        <v>70</v>
      </c>
      <c r="G1281" s="445" t="s">
        <v>69</v>
      </c>
      <c r="H1281" s="445" t="s">
        <v>62</v>
      </c>
      <c r="I1281" s="445" t="s">
        <v>1234</v>
      </c>
      <c r="J1281" s="445" t="s">
        <v>1090</v>
      </c>
      <c r="K1281" s="445" t="s">
        <v>2646</v>
      </c>
      <c r="L1281" s="445" t="s">
        <v>14</v>
      </c>
      <c r="M1281" s="445" t="s">
        <v>1236</v>
      </c>
      <c r="N1281" s="445" t="s">
        <v>14</v>
      </c>
    </row>
    <row r="1282" spans="1:14" hidden="1" x14ac:dyDescent="0.3">
      <c r="A1282" s="445" t="s">
        <v>453</v>
      </c>
      <c r="B1282" s="445" t="s">
        <v>482</v>
      </c>
      <c r="C1282" s="445" t="s">
        <v>323</v>
      </c>
      <c r="D1282" s="445" t="s">
        <v>324</v>
      </c>
      <c r="E1282" s="445" t="s">
        <v>2465</v>
      </c>
      <c r="F1282" s="445" t="s">
        <v>70</v>
      </c>
      <c r="G1282" s="445" t="s">
        <v>69</v>
      </c>
      <c r="H1282" s="445" t="s">
        <v>62</v>
      </c>
      <c r="I1282" s="445" t="s">
        <v>2647</v>
      </c>
      <c r="J1282" s="445" t="s">
        <v>484</v>
      </c>
      <c r="K1282" s="445" t="s">
        <v>2648</v>
      </c>
      <c r="L1282" s="445" t="s">
        <v>14</v>
      </c>
      <c r="M1282" s="445" t="s">
        <v>2649</v>
      </c>
      <c r="N1282" s="445" t="s">
        <v>14</v>
      </c>
    </row>
    <row r="1283" spans="1:14" hidden="1" x14ac:dyDescent="0.3">
      <c r="A1283" s="445" t="s">
        <v>357</v>
      </c>
      <c r="B1283" s="445" t="s">
        <v>838</v>
      </c>
      <c r="C1283" s="445" t="s">
        <v>323</v>
      </c>
      <c r="D1283" s="445" t="s">
        <v>324</v>
      </c>
      <c r="E1283" s="445" t="s">
        <v>2465</v>
      </c>
      <c r="F1283" s="445" t="s">
        <v>70</v>
      </c>
      <c r="G1283" s="445" t="s">
        <v>69</v>
      </c>
      <c r="H1283" s="445" t="s">
        <v>62</v>
      </c>
      <c r="I1283" s="445" t="s">
        <v>2041</v>
      </c>
      <c r="J1283" s="445" t="s">
        <v>840</v>
      </c>
      <c r="K1283" s="445" t="s">
        <v>2650</v>
      </c>
      <c r="L1283" s="445" t="s">
        <v>14</v>
      </c>
      <c r="M1283" s="445" t="s">
        <v>843</v>
      </c>
      <c r="N1283" s="445" t="s">
        <v>843</v>
      </c>
    </row>
    <row r="1284" spans="1:14" hidden="1" x14ac:dyDescent="0.3">
      <c r="A1284" s="445" t="s">
        <v>373</v>
      </c>
      <c r="B1284" s="445" t="s">
        <v>1061</v>
      </c>
      <c r="C1284" s="445" t="s">
        <v>323</v>
      </c>
      <c r="D1284" s="445" t="s">
        <v>324</v>
      </c>
      <c r="E1284" s="445" t="s">
        <v>2465</v>
      </c>
      <c r="F1284" s="445" t="s">
        <v>70</v>
      </c>
      <c r="G1284" s="445" t="s">
        <v>69</v>
      </c>
      <c r="H1284" s="445" t="s">
        <v>62</v>
      </c>
      <c r="I1284" s="445" t="s">
        <v>2298</v>
      </c>
      <c r="J1284" s="445" t="s">
        <v>1063</v>
      </c>
      <c r="K1284" s="445" t="s">
        <v>2651</v>
      </c>
      <c r="L1284" s="445" t="s">
        <v>14</v>
      </c>
      <c r="M1284" s="445" t="s">
        <v>2300</v>
      </c>
      <c r="N1284" s="445" t="s">
        <v>2301</v>
      </c>
    </row>
    <row r="1285" spans="1:14" hidden="1" x14ac:dyDescent="0.3">
      <c r="A1285" s="445" t="s">
        <v>357</v>
      </c>
      <c r="B1285" s="445" t="s">
        <v>624</v>
      </c>
      <c r="C1285" s="445" t="s">
        <v>323</v>
      </c>
      <c r="D1285" s="445" t="s">
        <v>324</v>
      </c>
      <c r="E1285" s="445" t="s">
        <v>2465</v>
      </c>
      <c r="F1285" s="445" t="s">
        <v>70</v>
      </c>
      <c r="G1285" s="445" t="s">
        <v>69</v>
      </c>
      <c r="H1285" s="445" t="s">
        <v>62</v>
      </c>
      <c r="I1285" s="445" t="s">
        <v>2058</v>
      </c>
      <c r="J1285" s="445" t="s">
        <v>626</v>
      </c>
      <c r="K1285" s="445" t="s">
        <v>2652</v>
      </c>
      <c r="L1285" s="445" t="s">
        <v>14</v>
      </c>
      <c r="M1285" s="445" t="s">
        <v>2060</v>
      </c>
      <c r="N1285" s="445" t="s">
        <v>14</v>
      </c>
    </row>
    <row r="1286" spans="1:14" hidden="1" x14ac:dyDescent="0.3">
      <c r="A1286" s="445" t="s">
        <v>357</v>
      </c>
      <c r="B1286" s="445" t="s">
        <v>624</v>
      </c>
      <c r="C1286" s="445" t="s">
        <v>323</v>
      </c>
      <c r="D1286" s="445" t="s">
        <v>324</v>
      </c>
      <c r="E1286" s="445" t="s">
        <v>2465</v>
      </c>
      <c r="F1286" s="445" t="s">
        <v>70</v>
      </c>
      <c r="G1286" s="445" t="s">
        <v>69</v>
      </c>
      <c r="H1286" s="445" t="s">
        <v>62</v>
      </c>
      <c r="I1286" s="445" t="s">
        <v>2058</v>
      </c>
      <c r="J1286" s="445" t="s">
        <v>626</v>
      </c>
      <c r="K1286" s="445" t="s">
        <v>2653</v>
      </c>
      <c r="L1286" s="445" t="s">
        <v>14</v>
      </c>
      <c r="M1286" s="445" t="s">
        <v>2060</v>
      </c>
      <c r="N1286" s="445" t="s">
        <v>14</v>
      </c>
    </row>
    <row r="1287" spans="1:14" hidden="1" x14ac:dyDescent="0.3">
      <c r="A1287" s="445" t="s">
        <v>357</v>
      </c>
      <c r="B1287" s="445" t="s">
        <v>624</v>
      </c>
      <c r="C1287" s="445" t="s">
        <v>323</v>
      </c>
      <c r="D1287" s="445" t="s">
        <v>324</v>
      </c>
      <c r="E1287" s="445" t="s">
        <v>2465</v>
      </c>
      <c r="F1287" s="445" t="s">
        <v>70</v>
      </c>
      <c r="G1287" s="445" t="s">
        <v>69</v>
      </c>
      <c r="H1287" s="445" t="s">
        <v>62</v>
      </c>
      <c r="I1287" s="445" t="s">
        <v>2058</v>
      </c>
      <c r="J1287" s="445" t="s">
        <v>626</v>
      </c>
      <c r="K1287" s="445" t="s">
        <v>2654</v>
      </c>
      <c r="L1287" s="445" t="s">
        <v>14</v>
      </c>
      <c r="M1287" s="445" t="s">
        <v>2060</v>
      </c>
      <c r="N1287" s="445" t="s">
        <v>14</v>
      </c>
    </row>
    <row r="1288" spans="1:14" hidden="1" x14ac:dyDescent="0.3">
      <c r="A1288" s="445" t="s">
        <v>357</v>
      </c>
      <c r="B1288" s="445" t="s">
        <v>624</v>
      </c>
      <c r="C1288" s="445" t="s">
        <v>323</v>
      </c>
      <c r="D1288" s="445" t="s">
        <v>324</v>
      </c>
      <c r="E1288" s="445" t="s">
        <v>2465</v>
      </c>
      <c r="F1288" s="445" t="s">
        <v>70</v>
      </c>
      <c r="G1288" s="445" t="s">
        <v>69</v>
      </c>
      <c r="H1288" s="445" t="s">
        <v>62</v>
      </c>
      <c r="I1288" s="445" t="s">
        <v>2058</v>
      </c>
      <c r="J1288" s="445" t="s">
        <v>626</v>
      </c>
      <c r="K1288" s="445" t="s">
        <v>2655</v>
      </c>
      <c r="L1288" s="445" t="s">
        <v>14</v>
      </c>
      <c r="M1288" s="445" t="s">
        <v>2060</v>
      </c>
      <c r="N1288" s="445" t="s">
        <v>14</v>
      </c>
    </row>
    <row r="1289" spans="1:14" hidden="1" x14ac:dyDescent="0.3">
      <c r="A1289" s="445" t="s">
        <v>426</v>
      </c>
      <c r="B1289" s="445" t="s">
        <v>2307</v>
      </c>
      <c r="C1289" s="445" t="s">
        <v>323</v>
      </c>
      <c r="D1289" s="445" t="s">
        <v>324</v>
      </c>
      <c r="E1289" s="445" t="s">
        <v>2465</v>
      </c>
      <c r="F1289" s="445" t="s">
        <v>70</v>
      </c>
      <c r="G1289" s="445" t="s">
        <v>69</v>
      </c>
      <c r="H1289" s="445" t="s">
        <v>62</v>
      </c>
      <c r="I1289" s="445" t="s">
        <v>2308</v>
      </c>
      <c r="J1289" s="445" t="s">
        <v>499</v>
      </c>
      <c r="K1289" s="445" t="s">
        <v>2656</v>
      </c>
      <c r="L1289" s="445" t="s">
        <v>14</v>
      </c>
      <c r="M1289" s="445" t="s">
        <v>2310</v>
      </c>
      <c r="N1289" s="445" t="s">
        <v>14</v>
      </c>
    </row>
    <row r="1290" spans="1:14" hidden="1" x14ac:dyDescent="0.3">
      <c r="A1290" s="445" t="s">
        <v>491</v>
      </c>
      <c r="B1290" s="445" t="s">
        <v>492</v>
      </c>
      <c r="C1290" s="445" t="s">
        <v>323</v>
      </c>
      <c r="D1290" s="445" t="s">
        <v>324</v>
      </c>
      <c r="E1290" s="445" t="s">
        <v>2465</v>
      </c>
      <c r="F1290" s="445" t="s">
        <v>70</v>
      </c>
      <c r="G1290" s="445" t="s">
        <v>69</v>
      </c>
      <c r="H1290" s="445" t="s">
        <v>62</v>
      </c>
      <c r="I1290" s="445" t="s">
        <v>2657</v>
      </c>
      <c r="J1290" s="445" t="s">
        <v>494</v>
      </c>
      <c r="K1290" s="445" t="s">
        <v>2658</v>
      </c>
      <c r="L1290" s="445" t="s">
        <v>14</v>
      </c>
      <c r="M1290" s="445" t="s">
        <v>2659</v>
      </c>
      <c r="N1290" s="445" t="s">
        <v>14</v>
      </c>
    </row>
    <row r="1291" spans="1:14" hidden="1" x14ac:dyDescent="0.3">
      <c r="A1291" s="445" t="s">
        <v>491</v>
      </c>
      <c r="B1291" s="445" t="s">
        <v>492</v>
      </c>
      <c r="C1291" s="445" t="s">
        <v>323</v>
      </c>
      <c r="D1291" s="445" t="s">
        <v>324</v>
      </c>
      <c r="E1291" s="445" t="s">
        <v>2465</v>
      </c>
      <c r="F1291" s="445" t="s">
        <v>70</v>
      </c>
      <c r="G1291" s="445" t="s">
        <v>69</v>
      </c>
      <c r="H1291" s="445" t="s">
        <v>62</v>
      </c>
      <c r="I1291" s="445" t="s">
        <v>2657</v>
      </c>
      <c r="J1291" s="445" t="s">
        <v>494</v>
      </c>
      <c r="K1291" s="445" t="s">
        <v>2660</v>
      </c>
      <c r="L1291" s="445" t="s">
        <v>14</v>
      </c>
      <c r="M1291" s="445" t="s">
        <v>2659</v>
      </c>
      <c r="N1291" s="445" t="s">
        <v>14</v>
      </c>
    </row>
    <row r="1292" spans="1:14" hidden="1" x14ac:dyDescent="0.3">
      <c r="A1292" s="445" t="s">
        <v>491</v>
      </c>
      <c r="B1292" s="445" t="s">
        <v>492</v>
      </c>
      <c r="C1292" s="445" t="s">
        <v>323</v>
      </c>
      <c r="D1292" s="445" t="s">
        <v>324</v>
      </c>
      <c r="E1292" s="445" t="s">
        <v>2465</v>
      </c>
      <c r="F1292" s="445" t="s">
        <v>70</v>
      </c>
      <c r="G1292" s="445" t="s">
        <v>69</v>
      </c>
      <c r="H1292" s="445" t="s">
        <v>62</v>
      </c>
      <c r="I1292" s="445" t="s">
        <v>2657</v>
      </c>
      <c r="J1292" s="445" t="s">
        <v>494</v>
      </c>
      <c r="K1292" s="445" t="s">
        <v>2661</v>
      </c>
      <c r="L1292" s="445" t="s">
        <v>14</v>
      </c>
      <c r="M1292" s="445" t="s">
        <v>2659</v>
      </c>
      <c r="N1292" s="445" t="s">
        <v>14</v>
      </c>
    </row>
    <row r="1293" spans="1:14" hidden="1" x14ac:dyDescent="0.3">
      <c r="A1293" s="445" t="s">
        <v>491</v>
      </c>
      <c r="B1293" s="445" t="s">
        <v>492</v>
      </c>
      <c r="C1293" s="445" t="s">
        <v>323</v>
      </c>
      <c r="D1293" s="445" t="s">
        <v>324</v>
      </c>
      <c r="E1293" s="445" t="s">
        <v>2465</v>
      </c>
      <c r="F1293" s="445" t="s">
        <v>70</v>
      </c>
      <c r="G1293" s="445" t="s">
        <v>69</v>
      </c>
      <c r="H1293" s="445" t="s">
        <v>62</v>
      </c>
      <c r="I1293" s="445" t="s">
        <v>2657</v>
      </c>
      <c r="J1293" s="445" t="s">
        <v>494</v>
      </c>
      <c r="K1293" s="445" t="s">
        <v>2662</v>
      </c>
      <c r="L1293" s="445" t="s">
        <v>14</v>
      </c>
      <c r="M1293" s="445" t="s">
        <v>2659</v>
      </c>
      <c r="N1293" s="445" t="s">
        <v>14</v>
      </c>
    </row>
    <row r="1294" spans="1:14" hidden="1" x14ac:dyDescent="0.3">
      <c r="A1294" s="445" t="s">
        <v>491</v>
      </c>
      <c r="B1294" s="445" t="s">
        <v>492</v>
      </c>
      <c r="C1294" s="445" t="s">
        <v>323</v>
      </c>
      <c r="D1294" s="445" t="s">
        <v>324</v>
      </c>
      <c r="E1294" s="445" t="s">
        <v>2465</v>
      </c>
      <c r="F1294" s="445" t="s">
        <v>70</v>
      </c>
      <c r="G1294" s="445" t="s">
        <v>69</v>
      </c>
      <c r="H1294" s="445" t="s">
        <v>62</v>
      </c>
      <c r="I1294" s="445" t="s">
        <v>2657</v>
      </c>
      <c r="J1294" s="445" t="s">
        <v>494</v>
      </c>
      <c r="K1294" s="445" t="s">
        <v>2663</v>
      </c>
      <c r="L1294" s="445" t="s">
        <v>14</v>
      </c>
      <c r="M1294" s="445" t="s">
        <v>2659</v>
      </c>
      <c r="N1294" s="445" t="s">
        <v>14</v>
      </c>
    </row>
    <row r="1295" spans="1:14" hidden="1" x14ac:dyDescent="0.3">
      <c r="A1295" s="445" t="s">
        <v>357</v>
      </c>
      <c r="B1295" s="445" t="s">
        <v>624</v>
      </c>
      <c r="C1295" s="445" t="s">
        <v>323</v>
      </c>
      <c r="D1295" s="445" t="s">
        <v>324</v>
      </c>
      <c r="E1295" s="445" t="s">
        <v>2465</v>
      </c>
      <c r="F1295" s="445" t="s">
        <v>70</v>
      </c>
      <c r="G1295" s="445" t="s">
        <v>69</v>
      </c>
      <c r="H1295" s="445" t="s">
        <v>62</v>
      </c>
      <c r="I1295" s="445" t="s">
        <v>957</v>
      </c>
      <c r="J1295" s="445" t="s">
        <v>626</v>
      </c>
      <c r="K1295" s="445" t="s">
        <v>2664</v>
      </c>
      <c r="L1295" s="445" t="s">
        <v>14</v>
      </c>
      <c r="M1295" s="445" t="s">
        <v>959</v>
      </c>
      <c r="N1295" s="445" t="s">
        <v>14</v>
      </c>
    </row>
    <row r="1296" spans="1:14" hidden="1" x14ac:dyDescent="0.3">
      <c r="A1296" s="445" t="s">
        <v>357</v>
      </c>
      <c r="B1296" s="445" t="s">
        <v>624</v>
      </c>
      <c r="C1296" s="445" t="s">
        <v>323</v>
      </c>
      <c r="D1296" s="445" t="s">
        <v>324</v>
      </c>
      <c r="E1296" s="445" t="s">
        <v>2465</v>
      </c>
      <c r="F1296" s="445" t="s">
        <v>70</v>
      </c>
      <c r="G1296" s="445" t="s">
        <v>69</v>
      </c>
      <c r="H1296" s="445" t="s">
        <v>62</v>
      </c>
      <c r="I1296" s="445" t="s">
        <v>957</v>
      </c>
      <c r="J1296" s="445" t="s">
        <v>626</v>
      </c>
      <c r="K1296" s="445" t="s">
        <v>2665</v>
      </c>
      <c r="L1296" s="445" t="s">
        <v>14</v>
      </c>
      <c r="M1296" s="445" t="s">
        <v>959</v>
      </c>
      <c r="N1296" s="445" t="s">
        <v>14</v>
      </c>
    </row>
    <row r="1297" spans="1:14" hidden="1" x14ac:dyDescent="0.3">
      <c r="A1297" s="445" t="s">
        <v>337</v>
      </c>
      <c r="B1297" s="445" t="s">
        <v>1609</v>
      </c>
      <c r="C1297" s="445" t="s">
        <v>323</v>
      </c>
      <c r="D1297" s="445" t="s">
        <v>324</v>
      </c>
      <c r="E1297" s="445" t="s">
        <v>2465</v>
      </c>
      <c r="F1297" s="445" t="s">
        <v>70</v>
      </c>
      <c r="G1297" s="445" t="s">
        <v>69</v>
      </c>
      <c r="H1297" s="445" t="s">
        <v>62</v>
      </c>
      <c r="I1297" s="445" t="s">
        <v>2315</v>
      </c>
      <c r="J1297" s="445" t="s">
        <v>1609</v>
      </c>
      <c r="K1297" s="445" t="s">
        <v>2666</v>
      </c>
      <c r="L1297" s="445" t="s">
        <v>14</v>
      </c>
      <c r="M1297" s="445" t="s">
        <v>2317</v>
      </c>
      <c r="N1297" s="445" t="s">
        <v>14</v>
      </c>
    </row>
    <row r="1298" spans="1:14" hidden="1" x14ac:dyDescent="0.3">
      <c r="A1298" s="445" t="s">
        <v>795</v>
      </c>
      <c r="B1298" s="445" t="s">
        <v>2667</v>
      </c>
      <c r="C1298" s="445" t="s">
        <v>323</v>
      </c>
      <c r="D1298" s="445" t="s">
        <v>324</v>
      </c>
      <c r="E1298" s="445" t="s">
        <v>2465</v>
      </c>
      <c r="F1298" s="445" t="s">
        <v>70</v>
      </c>
      <c r="G1298" s="445" t="s">
        <v>69</v>
      </c>
      <c r="H1298" s="445" t="s">
        <v>62</v>
      </c>
      <c r="I1298" s="445" t="s">
        <v>2668</v>
      </c>
      <c r="J1298" s="445" t="s">
        <v>2669</v>
      </c>
      <c r="K1298" s="445" t="s">
        <v>2670</v>
      </c>
      <c r="L1298" s="445" t="s">
        <v>14</v>
      </c>
      <c r="M1298" s="445" t="s">
        <v>2671</v>
      </c>
      <c r="N1298" s="445" t="s">
        <v>14</v>
      </c>
    </row>
    <row r="1299" spans="1:14" hidden="1" x14ac:dyDescent="0.3">
      <c r="A1299" s="445" t="s">
        <v>795</v>
      </c>
      <c r="B1299" s="445" t="s">
        <v>2667</v>
      </c>
      <c r="C1299" s="445" t="s">
        <v>323</v>
      </c>
      <c r="D1299" s="445" t="s">
        <v>324</v>
      </c>
      <c r="E1299" s="445" t="s">
        <v>2465</v>
      </c>
      <c r="F1299" s="445" t="s">
        <v>70</v>
      </c>
      <c r="G1299" s="445" t="s">
        <v>69</v>
      </c>
      <c r="H1299" s="445" t="s">
        <v>62</v>
      </c>
      <c r="I1299" s="445" t="s">
        <v>2668</v>
      </c>
      <c r="J1299" s="445" t="s">
        <v>2669</v>
      </c>
      <c r="K1299" s="445" t="s">
        <v>2672</v>
      </c>
      <c r="L1299" s="445" t="s">
        <v>14</v>
      </c>
      <c r="M1299" s="445" t="s">
        <v>2671</v>
      </c>
      <c r="N1299" s="445" t="s">
        <v>14</v>
      </c>
    </row>
    <row r="1300" spans="1:14" hidden="1" x14ac:dyDescent="0.3">
      <c r="A1300" s="445" t="s">
        <v>795</v>
      </c>
      <c r="B1300" s="445" t="s">
        <v>2667</v>
      </c>
      <c r="C1300" s="445" t="s">
        <v>323</v>
      </c>
      <c r="D1300" s="445" t="s">
        <v>324</v>
      </c>
      <c r="E1300" s="445" t="s">
        <v>2465</v>
      </c>
      <c r="F1300" s="445" t="s">
        <v>70</v>
      </c>
      <c r="G1300" s="445" t="s">
        <v>69</v>
      </c>
      <c r="H1300" s="445" t="s">
        <v>62</v>
      </c>
      <c r="I1300" s="445" t="s">
        <v>2668</v>
      </c>
      <c r="J1300" s="445" t="s">
        <v>2669</v>
      </c>
      <c r="K1300" s="445" t="s">
        <v>990</v>
      </c>
      <c r="L1300" s="445" t="s">
        <v>14</v>
      </c>
      <c r="M1300" s="445" t="s">
        <v>2671</v>
      </c>
      <c r="N1300" s="445" t="s">
        <v>14</v>
      </c>
    </row>
    <row r="1301" spans="1:14" hidden="1" x14ac:dyDescent="0.3">
      <c r="A1301" s="445" t="s">
        <v>379</v>
      </c>
      <c r="B1301" s="445" t="s">
        <v>380</v>
      </c>
      <c r="C1301" s="445" t="s">
        <v>323</v>
      </c>
      <c r="D1301" s="445" t="s">
        <v>324</v>
      </c>
      <c r="E1301" s="445" t="s">
        <v>2465</v>
      </c>
      <c r="F1301" s="445" t="s">
        <v>508</v>
      </c>
      <c r="G1301" s="445" t="s">
        <v>69</v>
      </c>
      <c r="H1301" s="445" t="s">
        <v>61</v>
      </c>
      <c r="I1301" s="445" t="s">
        <v>2673</v>
      </c>
      <c r="J1301" s="445" t="s">
        <v>382</v>
      </c>
      <c r="K1301" s="445" t="s">
        <v>2674</v>
      </c>
      <c r="L1301" s="445" t="s">
        <v>14</v>
      </c>
      <c r="M1301" s="445" t="s">
        <v>2675</v>
      </c>
      <c r="N1301" s="445" t="s">
        <v>14</v>
      </c>
    </row>
    <row r="1302" spans="1:14" hidden="1" x14ac:dyDescent="0.3">
      <c r="A1302" s="445" t="s">
        <v>363</v>
      </c>
      <c r="B1302" s="445" t="s">
        <v>1229</v>
      </c>
      <c r="C1302" s="445" t="s">
        <v>323</v>
      </c>
      <c r="D1302" s="445" t="s">
        <v>324</v>
      </c>
      <c r="E1302" s="445" t="s">
        <v>2465</v>
      </c>
      <c r="F1302" s="445" t="s">
        <v>508</v>
      </c>
      <c r="G1302" s="445" t="s">
        <v>69</v>
      </c>
      <c r="H1302" s="445" t="s">
        <v>61</v>
      </c>
      <c r="I1302" s="445" t="s">
        <v>2676</v>
      </c>
      <c r="J1302" s="445" t="s">
        <v>1231</v>
      </c>
      <c r="K1302" s="445" t="s">
        <v>2677</v>
      </c>
      <c r="L1302" s="445" t="s">
        <v>14</v>
      </c>
      <c r="M1302" s="445" t="s">
        <v>2311</v>
      </c>
      <c r="N1302" s="445" t="s">
        <v>2678</v>
      </c>
    </row>
    <row r="1303" spans="1:14" hidden="1" x14ac:dyDescent="0.3">
      <c r="A1303" s="445" t="s">
        <v>399</v>
      </c>
      <c r="B1303" s="445" t="s">
        <v>2376</v>
      </c>
      <c r="C1303" s="445" t="s">
        <v>323</v>
      </c>
      <c r="D1303" s="445" t="s">
        <v>324</v>
      </c>
      <c r="E1303" s="445" t="s">
        <v>2465</v>
      </c>
      <c r="F1303" s="445" t="s">
        <v>508</v>
      </c>
      <c r="G1303" s="445" t="s">
        <v>69</v>
      </c>
      <c r="H1303" s="445" t="s">
        <v>61</v>
      </c>
      <c r="I1303" s="445" t="s">
        <v>2377</v>
      </c>
      <c r="J1303" s="445" t="s">
        <v>446</v>
      </c>
      <c r="K1303" s="445" t="s">
        <v>2679</v>
      </c>
      <c r="L1303" s="445" t="s">
        <v>14</v>
      </c>
      <c r="M1303" s="445" t="s">
        <v>2379</v>
      </c>
      <c r="N1303" s="445" t="s">
        <v>14</v>
      </c>
    </row>
    <row r="1304" spans="1:14" hidden="1" x14ac:dyDescent="0.3">
      <c r="A1304" s="445" t="s">
        <v>471</v>
      </c>
      <c r="B1304" s="445" t="s">
        <v>472</v>
      </c>
      <c r="C1304" s="445" t="s">
        <v>323</v>
      </c>
      <c r="D1304" s="445" t="s">
        <v>324</v>
      </c>
      <c r="E1304" s="445" t="s">
        <v>2465</v>
      </c>
      <c r="F1304" s="445" t="s">
        <v>508</v>
      </c>
      <c r="G1304" s="445" t="s">
        <v>69</v>
      </c>
      <c r="H1304" s="445" t="s">
        <v>61</v>
      </c>
      <c r="I1304" s="445" t="s">
        <v>2047</v>
      </c>
      <c r="J1304" s="445" t="s">
        <v>474</v>
      </c>
      <c r="K1304" s="445" t="s">
        <v>2336</v>
      </c>
      <c r="L1304" s="445" t="s">
        <v>14</v>
      </c>
      <c r="M1304" s="445" t="s">
        <v>2049</v>
      </c>
      <c r="N1304" s="445" t="s">
        <v>14</v>
      </c>
    </row>
    <row r="1305" spans="1:14" hidden="1" x14ac:dyDescent="0.3">
      <c r="A1305" s="445" t="s">
        <v>337</v>
      </c>
      <c r="B1305" s="445" t="s">
        <v>1609</v>
      </c>
      <c r="C1305" s="445" t="s">
        <v>323</v>
      </c>
      <c r="D1305" s="445" t="s">
        <v>324</v>
      </c>
      <c r="E1305" s="445" t="s">
        <v>2465</v>
      </c>
      <c r="F1305" s="445" t="s">
        <v>508</v>
      </c>
      <c r="G1305" s="445" t="s">
        <v>69</v>
      </c>
      <c r="H1305" s="445" t="s">
        <v>61</v>
      </c>
      <c r="I1305" s="445" t="s">
        <v>2680</v>
      </c>
      <c r="J1305" s="445" t="s">
        <v>1609</v>
      </c>
      <c r="K1305" s="445" t="s">
        <v>2681</v>
      </c>
      <c r="L1305" s="445" t="s">
        <v>14</v>
      </c>
      <c r="M1305" s="445" t="s">
        <v>2682</v>
      </c>
      <c r="N1305" s="445" t="s">
        <v>14</v>
      </c>
    </row>
    <row r="1306" spans="1:14" hidden="1" x14ac:dyDescent="0.3">
      <c r="A1306" s="445" t="s">
        <v>373</v>
      </c>
      <c r="B1306" s="445" t="s">
        <v>374</v>
      </c>
      <c r="C1306" s="445" t="s">
        <v>323</v>
      </c>
      <c r="D1306" s="445" t="s">
        <v>324</v>
      </c>
      <c r="E1306" s="445" t="s">
        <v>2465</v>
      </c>
      <c r="F1306" s="445" t="s">
        <v>508</v>
      </c>
      <c r="G1306" s="445" t="s">
        <v>69</v>
      </c>
      <c r="H1306" s="445" t="s">
        <v>61</v>
      </c>
      <c r="I1306" s="445" t="s">
        <v>2552</v>
      </c>
      <c r="J1306" s="445" t="s">
        <v>423</v>
      </c>
      <c r="K1306" s="445" t="s">
        <v>2683</v>
      </c>
      <c r="L1306" s="445" t="s">
        <v>14</v>
      </c>
      <c r="M1306" s="445" t="s">
        <v>2554</v>
      </c>
      <c r="N1306" s="445" t="s">
        <v>14</v>
      </c>
    </row>
    <row r="1307" spans="1:14" hidden="1" x14ac:dyDescent="0.3">
      <c r="A1307" s="445" t="s">
        <v>337</v>
      </c>
      <c r="B1307" s="445" t="s">
        <v>342</v>
      </c>
      <c r="C1307" s="445" t="s">
        <v>323</v>
      </c>
      <c r="D1307" s="445" t="s">
        <v>324</v>
      </c>
      <c r="E1307" s="445" t="s">
        <v>2465</v>
      </c>
      <c r="F1307" s="445" t="s">
        <v>508</v>
      </c>
      <c r="G1307" s="445" t="s">
        <v>69</v>
      </c>
      <c r="H1307" s="445" t="s">
        <v>61</v>
      </c>
      <c r="I1307" s="445" t="s">
        <v>2684</v>
      </c>
      <c r="J1307" s="445" t="s">
        <v>342</v>
      </c>
      <c r="K1307" s="445" t="s">
        <v>2685</v>
      </c>
      <c r="L1307" s="445" t="s">
        <v>14</v>
      </c>
      <c r="M1307" s="445" t="s">
        <v>2379</v>
      </c>
      <c r="N1307" s="445" t="s">
        <v>14</v>
      </c>
    </row>
    <row r="1308" spans="1:14" hidden="1" x14ac:dyDescent="0.3">
      <c r="A1308" s="445" t="s">
        <v>330</v>
      </c>
      <c r="B1308" s="445" t="s">
        <v>761</v>
      </c>
      <c r="C1308" s="445" t="s">
        <v>323</v>
      </c>
      <c r="D1308" s="445" t="s">
        <v>324</v>
      </c>
      <c r="E1308" s="445" t="s">
        <v>2465</v>
      </c>
      <c r="F1308" s="445" t="s">
        <v>508</v>
      </c>
      <c r="G1308" s="445" t="s">
        <v>69</v>
      </c>
      <c r="H1308" s="445" t="s">
        <v>61</v>
      </c>
      <c r="I1308" s="445" t="s">
        <v>1268</v>
      </c>
      <c r="J1308" s="445" t="s">
        <v>1249</v>
      </c>
      <c r="K1308" s="445" t="s">
        <v>2686</v>
      </c>
      <c r="L1308" s="445" t="s">
        <v>14</v>
      </c>
      <c r="M1308" s="445" t="s">
        <v>1270</v>
      </c>
      <c r="N1308" s="445" t="s">
        <v>14</v>
      </c>
    </row>
    <row r="1309" spans="1:14" hidden="1" x14ac:dyDescent="0.3">
      <c r="A1309" s="445" t="s">
        <v>357</v>
      </c>
      <c r="B1309" s="445" t="s">
        <v>358</v>
      </c>
      <c r="C1309" s="445" t="s">
        <v>323</v>
      </c>
      <c r="D1309" s="445" t="s">
        <v>324</v>
      </c>
      <c r="E1309" s="445" t="s">
        <v>2465</v>
      </c>
      <c r="F1309" s="445" t="s">
        <v>508</v>
      </c>
      <c r="G1309" s="445" t="s">
        <v>69</v>
      </c>
      <c r="H1309" s="445" t="s">
        <v>61</v>
      </c>
      <c r="I1309" s="445" t="s">
        <v>2071</v>
      </c>
      <c r="J1309" s="445" t="s">
        <v>370</v>
      </c>
      <c r="K1309" s="445" t="s">
        <v>2687</v>
      </c>
      <c r="L1309" s="445" t="s">
        <v>14</v>
      </c>
      <c r="M1309" s="445" t="s">
        <v>2073</v>
      </c>
      <c r="N1309" s="445" t="s">
        <v>14</v>
      </c>
    </row>
    <row r="1310" spans="1:14" hidden="1" x14ac:dyDescent="0.3">
      <c r="A1310" s="445" t="s">
        <v>357</v>
      </c>
      <c r="B1310" s="445" t="s">
        <v>358</v>
      </c>
      <c r="C1310" s="445" t="s">
        <v>323</v>
      </c>
      <c r="D1310" s="445" t="s">
        <v>324</v>
      </c>
      <c r="E1310" s="445" t="s">
        <v>2465</v>
      </c>
      <c r="F1310" s="445" t="s">
        <v>508</v>
      </c>
      <c r="G1310" s="445" t="s">
        <v>69</v>
      </c>
      <c r="H1310" s="445" t="s">
        <v>61</v>
      </c>
      <c r="I1310" s="445" t="s">
        <v>2071</v>
      </c>
      <c r="J1310" s="445" t="s">
        <v>370</v>
      </c>
      <c r="K1310" s="445" t="s">
        <v>2688</v>
      </c>
      <c r="L1310" s="445" t="s">
        <v>14</v>
      </c>
      <c r="M1310" s="445" t="s">
        <v>2073</v>
      </c>
      <c r="N1310" s="445" t="s">
        <v>14</v>
      </c>
    </row>
    <row r="1311" spans="1:14" hidden="1" x14ac:dyDescent="0.3">
      <c r="A1311" s="445" t="s">
        <v>453</v>
      </c>
      <c r="B1311" s="445" t="s">
        <v>482</v>
      </c>
      <c r="C1311" s="445" t="s">
        <v>323</v>
      </c>
      <c r="D1311" s="445" t="s">
        <v>324</v>
      </c>
      <c r="E1311" s="445" t="s">
        <v>2465</v>
      </c>
      <c r="F1311" s="445" t="s">
        <v>508</v>
      </c>
      <c r="G1311" s="445" t="s">
        <v>69</v>
      </c>
      <c r="H1311" s="445" t="s">
        <v>61</v>
      </c>
      <c r="I1311" s="445" t="s">
        <v>2433</v>
      </c>
      <c r="J1311" s="445" t="s">
        <v>484</v>
      </c>
      <c r="K1311" s="445" t="s">
        <v>2689</v>
      </c>
      <c r="L1311" s="445" t="s">
        <v>14</v>
      </c>
      <c r="M1311" s="445" t="s">
        <v>2690</v>
      </c>
      <c r="N1311" s="445" t="s">
        <v>470</v>
      </c>
    </row>
    <row r="1312" spans="1:14" hidden="1" x14ac:dyDescent="0.3">
      <c r="A1312" s="445" t="s">
        <v>337</v>
      </c>
      <c r="B1312" s="445" t="s">
        <v>342</v>
      </c>
      <c r="C1312" s="445" t="s">
        <v>323</v>
      </c>
      <c r="D1312" s="445" t="s">
        <v>324</v>
      </c>
      <c r="E1312" s="445" t="s">
        <v>2465</v>
      </c>
      <c r="F1312" s="445" t="s">
        <v>508</v>
      </c>
      <c r="G1312" s="445" t="s">
        <v>69</v>
      </c>
      <c r="H1312" s="445" t="s">
        <v>61</v>
      </c>
      <c r="I1312" s="445" t="s">
        <v>2104</v>
      </c>
      <c r="J1312" s="445" t="s">
        <v>342</v>
      </c>
      <c r="K1312" s="445" t="s">
        <v>2691</v>
      </c>
      <c r="L1312" s="445" t="s">
        <v>14</v>
      </c>
      <c r="M1312" s="445" t="s">
        <v>2106</v>
      </c>
      <c r="N1312" s="445" t="s">
        <v>14</v>
      </c>
    </row>
    <row r="1313" spans="1:14" hidden="1" x14ac:dyDescent="0.3">
      <c r="A1313" s="445" t="s">
        <v>337</v>
      </c>
      <c r="B1313" s="445" t="s">
        <v>342</v>
      </c>
      <c r="C1313" s="445" t="s">
        <v>323</v>
      </c>
      <c r="D1313" s="445" t="s">
        <v>324</v>
      </c>
      <c r="E1313" s="445" t="s">
        <v>2465</v>
      </c>
      <c r="F1313" s="445" t="s">
        <v>508</v>
      </c>
      <c r="G1313" s="445" t="s">
        <v>69</v>
      </c>
      <c r="H1313" s="445" t="s">
        <v>61</v>
      </c>
      <c r="I1313" s="445" t="s">
        <v>889</v>
      </c>
      <c r="J1313" s="445" t="s">
        <v>342</v>
      </c>
      <c r="K1313" s="445" t="s">
        <v>2692</v>
      </c>
      <c r="L1313" s="445" t="s">
        <v>14</v>
      </c>
      <c r="M1313" s="445" t="s">
        <v>891</v>
      </c>
      <c r="N1313" s="445" t="s">
        <v>14</v>
      </c>
    </row>
    <row r="1314" spans="1:14" hidden="1" x14ac:dyDescent="0.3">
      <c r="A1314" s="445" t="s">
        <v>385</v>
      </c>
      <c r="B1314" s="445" t="s">
        <v>386</v>
      </c>
      <c r="C1314" s="445" t="s">
        <v>323</v>
      </c>
      <c r="D1314" s="445" t="s">
        <v>324</v>
      </c>
      <c r="E1314" s="445" t="s">
        <v>2465</v>
      </c>
      <c r="F1314" s="445" t="s">
        <v>508</v>
      </c>
      <c r="G1314" s="445" t="s">
        <v>69</v>
      </c>
      <c r="H1314" s="445" t="s">
        <v>62</v>
      </c>
      <c r="I1314" s="445" t="s">
        <v>1916</v>
      </c>
      <c r="J1314" s="445" t="s">
        <v>388</v>
      </c>
      <c r="K1314" s="445" t="s">
        <v>2693</v>
      </c>
      <c r="L1314" s="445" t="s">
        <v>14</v>
      </c>
      <c r="M1314" s="445" t="s">
        <v>1918</v>
      </c>
      <c r="N1314" s="445" t="s">
        <v>14</v>
      </c>
    </row>
    <row r="1315" spans="1:14" hidden="1" x14ac:dyDescent="0.3">
      <c r="A1315" s="445" t="s">
        <v>330</v>
      </c>
      <c r="B1315" s="445" t="s">
        <v>2321</v>
      </c>
      <c r="C1315" s="445" t="s">
        <v>323</v>
      </c>
      <c r="D1315" s="445" t="s">
        <v>324</v>
      </c>
      <c r="E1315" s="445" t="s">
        <v>2465</v>
      </c>
      <c r="F1315" s="445" t="s">
        <v>508</v>
      </c>
      <c r="G1315" s="445" t="s">
        <v>69</v>
      </c>
      <c r="H1315" s="445" t="s">
        <v>62</v>
      </c>
      <c r="I1315" s="445" t="s">
        <v>2694</v>
      </c>
      <c r="J1315" s="445" t="s">
        <v>2323</v>
      </c>
      <c r="K1315" s="445" t="s">
        <v>2695</v>
      </c>
      <c r="L1315" s="445" t="s">
        <v>14</v>
      </c>
      <c r="M1315" s="445" t="s">
        <v>2696</v>
      </c>
      <c r="N1315" s="445" t="s">
        <v>14</v>
      </c>
    </row>
    <row r="1316" spans="1:14" hidden="1" x14ac:dyDescent="0.3">
      <c r="A1316" s="445" t="s">
        <v>330</v>
      </c>
      <c r="B1316" s="445" t="s">
        <v>2321</v>
      </c>
      <c r="C1316" s="445" t="s">
        <v>323</v>
      </c>
      <c r="D1316" s="445" t="s">
        <v>324</v>
      </c>
      <c r="E1316" s="445" t="s">
        <v>2465</v>
      </c>
      <c r="F1316" s="445" t="s">
        <v>508</v>
      </c>
      <c r="G1316" s="445" t="s">
        <v>69</v>
      </c>
      <c r="H1316" s="445" t="s">
        <v>62</v>
      </c>
      <c r="I1316" s="445" t="s">
        <v>2694</v>
      </c>
      <c r="J1316" s="445" t="s">
        <v>2323</v>
      </c>
      <c r="K1316" s="445" t="s">
        <v>2697</v>
      </c>
      <c r="L1316" s="445" t="s">
        <v>14</v>
      </c>
      <c r="M1316" s="445" t="s">
        <v>2696</v>
      </c>
      <c r="N1316" s="445" t="s">
        <v>14</v>
      </c>
    </row>
    <row r="1317" spans="1:14" hidden="1" x14ac:dyDescent="0.3">
      <c r="A1317" s="445" t="s">
        <v>385</v>
      </c>
      <c r="B1317" s="445" t="s">
        <v>386</v>
      </c>
      <c r="C1317" s="445" t="s">
        <v>323</v>
      </c>
      <c r="D1317" s="445" t="s">
        <v>324</v>
      </c>
      <c r="E1317" s="445" t="s">
        <v>2465</v>
      </c>
      <c r="F1317" s="445" t="s">
        <v>508</v>
      </c>
      <c r="G1317" s="445" t="s">
        <v>69</v>
      </c>
      <c r="H1317" s="445" t="s">
        <v>62</v>
      </c>
      <c r="I1317" s="445" t="s">
        <v>2698</v>
      </c>
      <c r="J1317" s="445" t="s">
        <v>388</v>
      </c>
      <c r="K1317" s="445" t="s">
        <v>2699</v>
      </c>
      <c r="L1317" s="445" t="s">
        <v>14</v>
      </c>
      <c r="M1317" s="445" t="s">
        <v>2700</v>
      </c>
      <c r="N1317" s="445" t="s">
        <v>14</v>
      </c>
    </row>
    <row r="1318" spans="1:14" hidden="1" x14ac:dyDescent="0.3">
      <c r="A1318" s="445" t="s">
        <v>346</v>
      </c>
      <c r="B1318" s="445" t="s">
        <v>1165</v>
      </c>
      <c r="C1318" s="445" t="s">
        <v>323</v>
      </c>
      <c r="D1318" s="445" t="s">
        <v>324</v>
      </c>
      <c r="E1318" s="445" t="s">
        <v>2465</v>
      </c>
      <c r="F1318" s="445" t="s">
        <v>508</v>
      </c>
      <c r="G1318" s="445" t="s">
        <v>69</v>
      </c>
      <c r="H1318" s="445" t="s">
        <v>62</v>
      </c>
      <c r="I1318" s="445" t="s">
        <v>2528</v>
      </c>
      <c r="J1318" s="445" t="s">
        <v>1959</v>
      </c>
      <c r="K1318" s="445" t="s">
        <v>2701</v>
      </c>
      <c r="L1318" s="445" t="s">
        <v>14</v>
      </c>
      <c r="M1318" s="445" t="s">
        <v>2530</v>
      </c>
      <c r="N1318" s="445" t="s">
        <v>14</v>
      </c>
    </row>
    <row r="1319" spans="1:14" hidden="1" x14ac:dyDescent="0.3">
      <c r="A1319" s="445" t="s">
        <v>346</v>
      </c>
      <c r="B1319" s="445" t="s">
        <v>1165</v>
      </c>
      <c r="C1319" s="445" t="s">
        <v>323</v>
      </c>
      <c r="D1319" s="445" t="s">
        <v>324</v>
      </c>
      <c r="E1319" s="445" t="s">
        <v>2465</v>
      </c>
      <c r="F1319" s="445" t="s">
        <v>508</v>
      </c>
      <c r="G1319" s="445" t="s">
        <v>69</v>
      </c>
      <c r="H1319" s="445" t="s">
        <v>62</v>
      </c>
      <c r="I1319" s="445" t="s">
        <v>2528</v>
      </c>
      <c r="J1319" s="445" t="s">
        <v>1959</v>
      </c>
      <c r="K1319" s="445" t="s">
        <v>2702</v>
      </c>
      <c r="L1319" s="445" t="s">
        <v>14</v>
      </c>
      <c r="M1319" s="445" t="s">
        <v>2530</v>
      </c>
      <c r="N1319" s="445" t="s">
        <v>14</v>
      </c>
    </row>
    <row r="1320" spans="1:14" hidden="1" x14ac:dyDescent="0.3">
      <c r="A1320" s="445" t="s">
        <v>805</v>
      </c>
      <c r="B1320" s="445" t="s">
        <v>806</v>
      </c>
      <c r="C1320" s="445" t="s">
        <v>323</v>
      </c>
      <c r="D1320" s="445" t="s">
        <v>324</v>
      </c>
      <c r="E1320" s="445" t="s">
        <v>2465</v>
      </c>
      <c r="F1320" s="445" t="s">
        <v>508</v>
      </c>
      <c r="G1320" s="445" t="s">
        <v>69</v>
      </c>
      <c r="H1320" s="445" t="s">
        <v>62</v>
      </c>
      <c r="I1320" s="445" t="s">
        <v>807</v>
      </c>
      <c r="J1320" s="445" t="s">
        <v>808</v>
      </c>
      <c r="K1320" s="445" t="s">
        <v>2703</v>
      </c>
      <c r="L1320" s="445" t="s">
        <v>14</v>
      </c>
      <c r="M1320" s="445" t="s">
        <v>2488</v>
      </c>
      <c r="N1320" s="445" t="s">
        <v>14</v>
      </c>
    </row>
    <row r="1321" spans="1:14" x14ac:dyDescent="0.3">
      <c r="A1321" s="445" t="s">
        <v>352</v>
      </c>
      <c r="B1321" s="445" t="s">
        <v>414</v>
      </c>
      <c r="C1321" s="445" t="s">
        <v>323</v>
      </c>
      <c r="D1321" s="445" t="s">
        <v>324</v>
      </c>
      <c r="E1321" s="445" t="s">
        <v>2465</v>
      </c>
      <c r="F1321" s="445" t="s">
        <v>508</v>
      </c>
      <c r="G1321" s="445" t="s">
        <v>69</v>
      </c>
      <c r="H1321" s="445" t="s">
        <v>62</v>
      </c>
      <c r="I1321" s="445" t="s">
        <v>2330</v>
      </c>
      <c r="J1321" s="445" t="s">
        <v>415</v>
      </c>
      <c r="K1321" s="445" t="s">
        <v>2704</v>
      </c>
      <c r="L1321" s="445" t="s">
        <v>14</v>
      </c>
      <c r="M1321" s="445" t="s">
        <v>2332</v>
      </c>
      <c r="N1321" s="445" t="s">
        <v>14</v>
      </c>
    </row>
    <row r="1322" spans="1:14" hidden="1" x14ac:dyDescent="0.3">
      <c r="A1322" s="445" t="s">
        <v>453</v>
      </c>
      <c r="B1322" s="445" t="s">
        <v>2114</v>
      </c>
      <c r="C1322" s="445" t="s">
        <v>323</v>
      </c>
      <c r="D1322" s="445" t="s">
        <v>324</v>
      </c>
      <c r="E1322" s="445" t="s">
        <v>2465</v>
      </c>
      <c r="F1322" s="445" t="s">
        <v>508</v>
      </c>
      <c r="G1322" s="445" t="s">
        <v>69</v>
      </c>
      <c r="H1322" s="445" t="s">
        <v>62</v>
      </c>
      <c r="I1322" s="445" t="s">
        <v>2318</v>
      </c>
      <c r="J1322" s="445" t="s">
        <v>2116</v>
      </c>
      <c r="K1322" s="445" t="s">
        <v>2705</v>
      </c>
      <c r="L1322" s="445" t="s">
        <v>14</v>
      </c>
      <c r="M1322" s="445" t="s">
        <v>2320</v>
      </c>
      <c r="N1322" s="445" t="s">
        <v>14</v>
      </c>
    </row>
    <row r="1323" spans="1:14" hidden="1" x14ac:dyDescent="0.3">
      <c r="A1323" s="445" t="s">
        <v>453</v>
      </c>
      <c r="B1323" s="445" t="s">
        <v>2114</v>
      </c>
      <c r="C1323" s="445" t="s">
        <v>323</v>
      </c>
      <c r="D1323" s="445" t="s">
        <v>324</v>
      </c>
      <c r="E1323" s="445" t="s">
        <v>2465</v>
      </c>
      <c r="F1323" s="445" t="s">
        <v>508</v>
      </c>
      <c r="G1323" s="445" t="s">
        <v>69</v>
      </c>
      <c r="H1323" s="445" t="s">
        <v>62</v>
      </c>
      <c r="I1323" s="445" t="s">
        <v>2318</v>
      </c>
      <c r="J1323" s="445" t="s">
        <v>2116</v>
      </c>
      <c r="K1323" s="445" t="s">
        <v>2706</v>
      </c>
      <c r="L1323" s="445" t="s">
        <v>14</v>
      </c>
      <c r="M1323" s="445" t="s">
        <v>2320</v>
      </c>
      <c r="N1323" s="445" t="s">
        <v>14</v>
      </c>
    </row>
    <row r="1324" spans="1:14" hidden="1" x14ac:dyDescent="0.3">
      <c r="A1324" s="445" t="s">
        <v>399</v>
      </c>
      <c r="B1324" s="445" t="s">
        <v>2376</v>
      </c>
      <c r="C1324" s="445" t="s">
        <v>323</v>
      </c>
      <c r="D1324" s="445" t="s">
        <v>324</v>
      </c>
      <c r="E1324" s="445" t="s">
        <v>2465</v>
      </c>
      <c r="F1324" s="445" t="s">
        <v>508</v>
      </c>
      <c r="G1324" s="445" t="s">
        <v>69</v>
      </c>
      <c r="H1324" s="445" t="s">
        <v>62</v>
      </c>
      <c r="I1324" s="445" t="s">
        <v>2377</v>
      </c>
      <c r="J1324" s="445" t="s">
        <v>446</v>
      </c>
      <c r="K1324" s="445" t="s">
        <v>2707</v>
      </c>
      <c r="L1324" s="445" t="s">
        <v>14</v>
      </c>
      <c r="M1324" s="445" t="s">
        <v>2379</v>
      </c>
      <c r="N1324" s="445" t="s">
        <v>14</v>
      </c>
    </row>
    <row r="1325" spans="1:14" hidden="1" x14ac:dyDescent="0.3">
      <c r="A1325" s="445" t="s">
        <v>379</v>
      </c>
      <c r="B1325" s="445" t="s">
        <v>380</v>
      </c>
      <c r="C1325" s="445" t="s">
        <v>323</v>
      </c>
      <c r="D1325" s="445" t="s">
        <v>324</v>
      </c>
      <c r="E1325" s="445" t="s">
        <v>2465</v>
      </c>
      <c r="F1325" s="445" t="s">
        <v>508</v>
      </c>
      <c r="G1325" s="445" t="s">
        <v>69</v>
      </c>
      <c r="H1325" s="445" t="s">
        <v>62</v>
      </c>
      <c r="I1325" s="445" t="s">
        <v>2101</v>
      </c>
      <c r="J1325" s="445" t="s">
        <v>382</v>
      </c>
      <c r="K1325" s="445" t="s">
        <v>2708</v>
      </c>
      <c r="L1325" s="445" t="s">
        <v>14</v>
      </c>
      <c r="M1325" s="445" t="s">
        <v>2709</v>
      </c>
      <c r="N1325" s="445" t="s">
        <v>14</v>
      </c>
    </row>
    <row r="1326" spans="1:14" hidden="1" x14ac:dyDescent="0.3">
      <c r="A1326" s="445" t="s">
        <v>379</v>
      </c>
      <c r="B1326" s="445" t="s">
        <v>380</v>
      </c>
      <c r="C1326" s="445" t="s">
        <v>323</v>
      </c>
      <c r="D1326" s="445" t="s">
        <v>324</v>
      </c>
      <c r="E1326" s="445" t="s">
        <v>2465</v>
      </c>
      <c r="F1326" s="445" t="s">
        <v>508</v>
      </c>
      <c r="G1326" s="445" t="s">
        <v>69</v>
      </c>
      <c r="H1326" s="445" t="s">
        <v>62</v>
      </c>
      <c r="I1326" s="445" t="s">
        <v>2101</v>
      </c>
      <c r="J1326" s="445" t="s">
        <v>382</v>
      </c>
      <c r="K1326" s="445" t="s">
        <v>2710</v>
      </c>
      <c r="L1326" s="445" t="s">
        <v>14</v>
      </c>
      <c r="M1326" s="445" t="s">
        <v>2709</v>
      </c>
      <c r="N1326" s="445" t="s">
        <v>14</v>
      </c>
    </row>
    <row r="1327" spans="1:14" hidden="1" x14ac:dyDescent="0.3">
      <c r="A1327" s="445" t="s">
        <v>948</v>
      </c>
      <c r="B1327" s="445" t="s">
        <v>949</v>
      </c>
      <c r="C1327" s="445" t="s">
        <v>323</v>
      </c>
      <c r="D1327" s="445" t="s">
        <v>324</v>
      </c>
      <c r="E1327" s="445" t="s">
        <v>2465</v>
      </c>
      <c r="F1327" s="445" t="s">
        <v>508</v>
      </c>
      <c r="G1327" s="445" t="s">
        <v>69</v>
      </c>
      <c r="H1327" s="445" t="s">
        <v>62</v>
      </c>
      <c r="I1327" s="445" t="s">
        <v>2087</v>
      </c>
      <c r="J1327" s="445" t="s">
        <v>951</v>
      </c>
      <c r="K1327" s="445" t="s">
        <v>2711</v>
      </c>
      <c r="L1327" s="445" t="s">
        <v>14</v>
      </c>
      <c r="M1327" s="445" t="s">
        <v>2089</v>
      </c>
      <c r="N1327" s="445" t="s">
        <v>14</v>
      </c>
    </row>
    <row r="1328" spans="1:14" hidden="1" x14ac:dyDescent="0.3">
      <c r="A1328" s="445" t="s">
        <v>948</v>
      </c>
      <c r="B1328" s="445" t="s">
        <v>949</v>
      </c>
      <c r="C1328" s="445" t="s">
        <v>323</v>
      </c>
      <c r="D1328" s="445" t="s">
        <v>324</v>
      </c>
      <c r="E1328" s="445" t="s">
        <v>2465</v>
      </c>
      <c r="F1328" s="445" t="s">
        <v>508</v>
      </c>
      <c r="G1328" s="445" t="s">
        <v>69</v>
      </c>
      <c r="H1328" s="445" t="s">
        <v>62</v>
      </c>
      <c r="I1328" s="445" t="s">
        <v>2087</v>
      </c>
      <c r="J1328" s="445" t="s">
        <v>951</v>
      </c>
      <c r="K1328" s="445" t="s">
        <v>2712</v>
      </c>
      <c r="L1328" s="445" t="s">
        <v>14</v>
      </c>
      <c r="M1328" s="445" t="s">
        <v>2089</v>
      </c>
      <c r="N1328" s="445" t="s">
        <v>14</v>
      </c>
    </row>
    <row r="1329" spans="1:14" hidden="1" x14ac:dyDescent="0.3">
      <c r="A1329" s="445" t="s">
        <v>337</v>
      </c>
      <c r="B1329" s="445" t="s">
        <v>631</v>
      </c>
      <c r="C1329" s="445" t="s">
        <v>323</v>
      </c>
      <c r="D1329" s="445" t="s">
        <v>324</v>
      </c>
      <c r="E1329" s="445" t="s">
        <v>2465</v>
      </c>
      <c r="F1329" s="445" t="s">
        <v>508</v>
      </c>
      <c r="G1329" s="445" t="s">
        <v>69</v>
      </c>
      <c r="H1329" s="445" t="s">
        <v>62</v>
      </c>
      <c r="I1329" s="445" t="s">
        <v>2337</v>
      </c>
      <c r="J1329" s="445" t="s">
        <v>631</v>
      </c>
      <c r="K1329" s="445" t="s">
        <v>2713</v>
      </c>
      <c r="L1329" s="445" t="s">
        <v>14</v>
      </c>
      <c r="M1329" s="445" t="s">
        <v>2339</v>
      </c>
      <c r="N1329" s="445" t="s">
        <v>14</v>
      </c>
    </row>
    <row r="1330" spans="1:14" hidden="1" x14ac:dyDescent="0.3">
      <c r="A1330" s="445" t="s">
        <v>948</v>
      </c>
      <c r="B1330" s="445" t="s">
        <v>1661</v>
      </c>
      <c r="C1330" s="445" t="s">
        <v>323</v>
      </c>
      <c r="D1330" s="445" t="s">
        <v>324</v>
      </c>
      <c r="E1330" s="445" t="s">
        <v>2465</v>
      </c>
      <c r="F1330" s="445" t="s">
        <v>508</v>
      </c>
      <c r="G1330" s="445" t="s">
        <v>69</v>
      </c>
      <c r="H1330" s="445" t="s">
        <v>62</v>
      </c>
      <c r="I1330" s="445" t="s">
        <v>2714</v>
      </c>
      <c r="J1330" s="445" t="s">
        <v>1663</v>
      </c>
      <c r="K1330" s="445" t="s">
        <v>2715</v>
      </c>
      <c r="L1330" s="445" t="s">
        <v>14</v>
      </c>
      <c r="M1330" s="445" t="s">
        <v>2716</v>
      </c>
      <c r="N1330" s="445" t="s">
        <v>14</v>
      </c>
    </row>
    <row r="1331" spans="1:14" hidden="1" x14ac:dyDescent="0.3">
      <c r="A1331" s="445" t="s">
        <v>373</v>
      </c>
      <c r="B1331" s="445" t="s">
        <v>1061</v>
      </c>
      <c r="C1331" s="445" t="s">
        <v>323</v>
      </c>
      <c r="D1331" s="445" t="s">
        <v>324</v>
      </c>
      <c r="E1331" s="445" t="s">
        <v>2465</v>
      </c>
      <c r="F1331" s="445" t="s">
        <v>508</v>
      </c>
      <c r="G1331" s="445" t="s">
        <v>69</v>
      </c>
      <c r="H1331" s="445" t="s">
        <v>62</v>
      </c>
      <c r="I1331" s="445" t="s">
        <v>2390</v>
      </c>
      <c r="J1331" s="445" t="s">
        <v>1063</v>
      </c>
      <c r="K1331" s="445" t="s">
        <v>2717</v>
      </c>
      <c r="L1331" s="445" t="s">
        <v>14</v>
      </c>
      <c r="M1331" s="445" t="s">
        <v>2718</v>
      </c>
      <c r="N1331" s="445" t="s">
        <v>14</v>
      </c>
    </row>
    <row r="1332" spans="1:14" hidden="1" x14ac:dyDescent="0.3">
      <c r="A1332" s="445" t="s">
        <v>805</v>
      </c>
      <c r="B1332" s="445" t="s">
        <v>806</v>
      </c>
      <c r="C1332" s="445" t="s">
        <v>323</v>
      </c>
      <c r="D1332" s="445" t="s">
        <v>324</v>
      </c>
      <c r="E1332" s="445" t="s">
        <v>2465</v>
      </c>
      <c r="F1332" s="445" t="s">
        <v>508</v>
      </c>
      <c r="G1332" s="445" t="s">
        <v>69</v>
      </c>
      <c r="H1332" s="445" t="s">
        <v>62</v>
      </c>
      <c r="I1332" s="445" t="s">
        <v>1636</v>
      </c>
      <c r="J1332" s="445" t="s">
        <v>808</v>
      </c>
      <c r="K1332" s="445" t="s">
        <v>2719</v>
      </c>
      <c r="L1332" s="445" t="s">
        <v>14</v>
      </c>
      <c r="M1332" s="445" t="s">
        <v>1638</v>
      </c>
      <c r="N1332" s="445" t="s">
        <v>14</v>
      </c>
    </row>
    <row r="1333" spans="1:14" hidden="1" x14ac:dyDescent="0.3">
      <c r="A1333" s="445" t="s">
        <v>805</v>
      </c>
      <c r="B1333" s="445" t="s">
        <v>806</v>
      </c>
      <c r="C1333" s="445" t="s">
        <v>323</v>
      </c>
      <c r="D1333" s="445" t="s">
        <v>324</v>
      </c>
      <c r="E1333" s="445" t="s">
        <v>2465</v>
      </c>
      <c r="F1333" s="445" t="s">
        <v>508</v>
      </c>
      <c r="G1333" s="445" t="s">
        <v>69</v>
      </c>
      <c r="H1333" s="445" t="s">
        <v>62</v>
      </c>
      <c r="I1333" s="445" t="s">
        <v>1636</v>
      </c>
      <c r="J1333" s="445" t="s">
        <v>808</v>
      </c>
      <c r="K1333" s="445" t="s">
        <v>2720</v>
      </c>
      <c r="L1333" s="445" t="s">
        <v>14</v>
      </c>
      <c r="M1333" s="445" t="s">
        <v>1638</v>
      </c>
      <c r="N1333" s="445" t="s">
        <v>14</v>
      </c>
    </row>
    <row r="1334" spans="1:14" hidden="1" x14ac:dyDescent="0.3">
      <c r="A1334" s="445" t="s">
        <v>805</v>
      </c>
      <c r="B1334" s="445" t="s">
        <v>806</v>
      </c>
      <c r="C1334" s="445" t="s">
        <v>323</v>
      </c>
      <c r="D1334" s="445" t="s">
        <v>324</v>
      </c>
      <c r="E1334" s="445" t="s">
        <v>2465</v>
      </c>
      <c r="F1334" s="445" t="s">
        <v>508</v>
      </c>
      <c r="G1334" s="445" t="s">
        <v>69</v>
      </c>
      <c r="H1334" s="445" t="s">
        <v>62</v>
      </c>
      <c r="I1334" s="445" t="s">
        <v>1636</v>
      </c>
      <c r="J1334" s="445" t="s">
        <v>808</v>
      </c>
      <c r="K1334" s="445" t="s">
        <v>2721</v>
      </c>
      <c r="L1334" s="445" t="s">
        <v>14</v>
      </c>
      <c r="M1334" s="445" t="s">
        <v>1638</v>
      </c>
      <c r="N1334" s="445" t="s">
        <v>14</v>
      </c>
    </row>
    <row r="1335" spans="1:14" hidden="1" x14ac:dyDescent="0.3">
      <c r="A1335" s="445" t="s">
        <v>805</v>
      </c>
      <c r="B1335" s="445" t="s">
        <v>806</v>
      </c>
      <c r="C1335" s="445" t="s">
        <v>323</v>
      </c>
      <c r="D1335" s="445" t="s">
        <v>324</v>
      </c>
      <c r="E1335" s="445" t="s">
        <v>2465</v>
      </c>
      <c r="F1335" s="445" t="s">
        <v>508</v>
      </c>
      <c r="G1335" s="445" t="s">
        <v>69</v>
      </c>
      <c r="H1335" s="445" t="s">
        <v>62</v>
      </c>
      <c r="I1335" s="445" t="s">
        <v>1636</v>
      </c>
      <c r="J1335" s="445" t="s">
        <v>808</v>
      </c>
      <c r="K1335" s="445" t="s">
        <v>2722</v>
      </c>
      <c r="L1335" s="445" t="s">
        <v>14</v>
      </c>
      <c r="M1335" s="445" t="s">
        <v>1638</v>
      </c>
      <c r="N1335" s="445" t="s">
        <v>14</v>
      </c>
    </row>
    <row r="1336" spans="1:14" hidden="1" x14ac:dyDescent="0.3">
      <c r="A1336" s="445" t="s">
        <v>373</v>
      </c>
      <c r="B1336" s="445" t="s">
        <v>673</v>
      </c>
      <c r="C1336" s="445" t="s">
        <v>323</v>
      </c>
      <c r="D1336" s="445" t="s">
        <v>324</v>
      </c>
      <c r="E1336" s="445" t="s">
        <v>2465</v>
      </c>
      <c r="F1336" s="445" t="s">
        <v>508</v>
      </c>
      <c r="G1336" s="445" t="s">
        <v>69</v>
      </c>
      <c r="H1336" s="445" t="s">
        <v>62</v>
      </c>
      <c r="I1336" s="445" t="s">
        <v>2084</v>
      </c>
      <c r="J1336" s="445" t="s">
        <v>675</v>
      </c>
      <c r="K1336" s="445" t="s">
        <v>2723</v>
      </c>
      <c r="L1336" s="445" t="s">
        <v>14</v>
      </c>
      <c r="M1336" s="445" t="s">
        <v>2086</v>
      </c>
      <c r="N1336" s="445" t="s">
        <v>14</v>
      </c>
    </row>
    <row r="1337" spans="1:14" hidden="1" x14ac:dyDescent="0.3">
      <c r="A1337" s="445" t="s">
        <v>357</v>
      </c>
      <c r="B1337" s="445" t="s">
        <v>624</v>
      </c>
      <c r="C1337" s="445" t="s">
        <v>323</v>
      </c>
      <c r="D1337" s="445" t="s">
        <v>324</v>
      </c>
      <c r="E1337" s="445" t="s">
        <v>2465</v>
      </c>
      <c r="F1337" s="445" t="s">
        <v>508</v>
      </c>
      <c r="G1337" s="445" t="s">
        <v>69</v>
      </c>
      <c r="H1337" s="445" t="s">
        <v>62</v>
      </c>
      <c r="I1337" s="445" t="s">
        <v>2160</v>
      </c>
      <c r="J1337" s="445" t="s">
        <v>626</v>
      </c>
      <c r="K1337" s="445" t="s">
        <v>2724</v>
      </c>
      <c r="L1337" s="445" t="s">
        <v>14</v>
      </c>
      <c r="M1337" s="445" t="s">
        <v>2162</v>
      </c>
      <c r="N1337" s="445" t="s">
        <v>14</v>
      </c>
    </row>
    <row r="1338" spans="1:14" hidden="1" x14ac:dyDescent="0.3">
      <c r="A1338" s="445" t="s">
        <v>357</v>
      </c>
      <c r="B1338" s="445" t="s">
        <v>624</v>
      </c>
      <c r="C1338" s="445" t="s">
        <v>323</v>
      </c>
      <c r="D1338" s="445" t="s">
        <v>324</v>
      </c>
      <c r="E1338" s="445" t="s">
        <v>2465</v>
      </c>
      <c r="F1338" s="445" t="s">
        <v>508</v>
      </c>
      <c r="G1338" s="445" t="s">
        <v>69</v>
      </c>
      <c r="H1338" s="445" t="s">
        <v>62</v>
      </c>
      <c r="I1338" s="445" t="s">
        <v>2160</v>
      </c>
      <c r="J1338" s="445" t="s">
        <v>626</v>
      </c>
      <c r="K1338" s="445" t="s">
        <v>2725</v>
      </c>
      <c r="L1338" s="445" t="s">
        <v>14</v>
      </c>
      <c r="M1338" s="445" t="s">
        <v>2162</v>
      </c>
      <c r="N1338" s="445" t="s">
        <v>14</v>
      </c>
    </row>
    <row r="1339" spans="1:14" x14ac:dyDescent="0.3">
      <c r="A1339" s="445" t="s">
        <v>352</v>
      </c>
      <c r="B1339" s="445" t="s">
        <v>414</v>
      </c>
      <c r="C1339" s="445" t="s">
        <v>323</v>
      </c>
      <c r="D1339" s="445" t="s">
        <v>324</v>
      </c>
      <c r="E1339" s="445" t="s">
        <v>2465</v>
      </c>
      <c r="F1339" s="445" t="s">
        <v>508</v>
      </c>
      <c r="G1339" s="445" t="s">
        <v>69</v>
      </c>
      <c r="H1339" s="445" t="s">
        <v>62</v>
      </c>
      <c r="I1339" s="445" t="s">
        <v>2726</v>
      </c>
      <c r="J1339" s="445" t="s">
        <v>415</v>
      </c>
      <c r="K1339" s="445" t="s">
        <v>2727</v>
      </c>
      <c r="L1339" s="445" t="s">
        <v>14</v>
      </c>
      <c r="M1339" s="445" t="s">
        <v>2728</v>
      </c>
      <c r="N1339" s="445" t="s">
        <v>14</v>
      </c>
    </row>
    <row r="1340" spans="1:14" hidden="1" x14ac:dyDescent="0.3">
      <c r="A1340" s="445" t="s">
        <v>337</v>
      </c>
      <c r="B1340" s="445" t="s">
        <v>2729</v>
      </c>
      <c r="C1340" s="445" t="s">
        <v>323</v>
      </c>
      <c r="D1340" s="445" t="s">
        <v>324</v>
      </c>
      <c r="E1340" s="445" t="s">
        <v>2465</v>
      </c>
      <c r="F1340" s="445" t="s">
        <v>508</v>
      </c>
      <c r="G1340" s="445" t="s">
        <v>69</v>
      </c>
      <c r="H1340" s="445" t="s">
        <v>62</v>
      </c>
      <c r="I1340" s="445" t="s">
        <v>2730</v>
      </c>
      <c r="J1340" s="445" t="s">
        <v>2729</v>
      </c>
      <c r="K1340" s="445" t="s">
        <v>2731</v>
      </c>
      <c r="L1340" s="445" t="s">
        <v>14</v>
      </c>
      <c r="M1340" s="445" t="s">
        <v>2732</v>
      </c>
      <c r="N1340" s="445" t="s">
        <v>14</v>
      </c>
    </row>
    <row r="1341" spans="1:14" hidden="1" x14ac:dyDescent="0.3">
      <c r="A1341" s="445" t="s">
        <v>346</v>
      </c>
      <c r="B1341" s="445" t="s">
        <v>515</v>
      </c>
      <c r="C1341" s="445" t="s">
        <v>323</v>
      </c>
      <c r="D1341" s="445" t="s">
        <v>324</v>
      </c>
      <c r="E1341" s="445" t="s">
        <v>2465</v>
      </c>
      <c r="F1341" s="445" t="s">
        <v>508</v>
      </c>
      <c r="G1341" s="445" t="s">
        <v>69</v>
      </c>
      <c r="H1341" s="445" t="s">
        <v>62</v>
      </c>
      <c r="I1341" s="445" t="s">
        <v>2341</v>
      </c>
      <c r="J1341" s="445" t="s">
        <v>517</v>
      </c>
      <c r="K1341" s="445" t="s">
        <v>2733</v>
      </c>
      <c r="L1341" s="445" t="s">
        <v>14</v>
      </c>
      <c r="M1341" s="445" t="s">
        <v>2343</v>
      </c>
      <c r="N1341" s="445" t="s">
        <v>14</v>
      </c>
    </row>
    <row r="1342" spans="1:14" hidden="1" x14ac:dyDescent="0.3">
      <c r="A1342" s="445" t="s">
        <v>346</v>
      </c>
      <c r="B1342" s="445" t="s">
        <v>515</v>
      </c>
      <c r="C1342" s="445" t="s">
        <v>323</v>
      </c>
      <c r="D1342" s="445" t="s">
        <v>324</v>
      </c>
      <c r="E1342" s="445" t="s">
        <v>2465</v>
      </c>
      <c r="F1342" s="445" t="s">
        <v>508</v>
      </c>
      <c r="G1342" s="445" t="s">
        <v>69</v>
      </c>
      <c r="H1342" s="445" t="s">
        <v>62</v>
      </c>
      <c r="I1342" s="445" t="s">
        <v>2341</v>
      </c>
      <c r="J1342" s="445" t="s">
        <v>517</v>
      </c>
      <c r="K1342" s="445" t="s">
        <v>2734</v>
      </c>
      <c r="L1342" s="445" t="s">
        <v>14</v>
      </c>
      <c r="M1342" s="445" t="s">
        <v>2343</v>
      </c>
      <c r="N1342" s="445" t="s">
        <v>14</v>
      </c>
    </row>
    <row r="1343" spans="1:14" hidden="1" x14ac:dyDescent="0.3">
      <c r="A1343" s="445" t="s">
        <v>433</v>
      </c>
      <c r="B1343" s="445" t="s">
        <v>552</v>
      </c>
      <c r="C1343" s="445" t="s">
        <v>323</v>
      </c>
      <c r="D1343" s="445" t="s">
        <v>324</v>
      </c>
      <c r="E1343" s="445" t="s">
        <v>2465</v>
      </c>
      <c r="F1343" s="445" t="s">
        <v>508</v>
      </c>
      <c r="G1343" s="445" t="s">
        <v>69</v>
      </c>
      <c r="H1343" s="445" t="s">
        <v>62</v>
      </c>
      <c r="I1343" s="445" t="s">
        <v>1794</v>
      </c>
      <c r="J1343" s="445" t="s">
        <v>554</v>
      </c>
      <c r="K1343" s="445" t="s">
        <v>2735</v>
      </c>
      <c r="L1343" s="445" t="s">
        <v>14</v>
      </c>
      <c r="M1343" s="445" t="s">
        <v>1796</v>
      </c>
      <c r="N1343" s="445" t="s">
        <v>14</v>
      </c>
    </row>
    <row r="1344" spans="1:14" hidden="1" x14ac:dyDescent="0.3">
      <c r="A1344" s="445" t="s">
        <v>491</v>
      </c>
      <c r="B1344" s="445" t="s">
        <v>557</v>
      </c>
      <c r="C1344" s="445" t="s">
        <v>323</v>
      </c>
      <c r="D1344" s="445" t="s">
        <v>324</v>
      </c>
      <c r="E1344" s="445" t="s">
        <v>2465</v>
      </c>
      <c r="F1344" s="445" t="s">
        <v>508</v>
      </c>
      <c r="G1344" s="445" t="s">
        <v>69</v>
      </c>
      <c r="H1344" s="445" t="s">
        <v>62</v>
      </c>
      <c r="I1344" s="445" t="s">
        <v>1073</v>
      </c>
      <c r="J1344" s="445" t="s">
        <v>559</v>
      </c>
      <c r="K1344" s="445" t="s">
        <v>2736</v>
      </c>
      <c r="L1344" s="445" t="s">
        <v>14</v>
      </c>
      <c r="M1344" s="445" t="s">
        <v>1075</v>
      </c>
      <c r="N1344" s="445" t="s">
        <v>14</v>
      </c>
    </row>
    <row r="1345" spans="1:14" hidden="1" x14ac:dyDescent="0.3">
      <c r="A1345" s="445" t="s">
        <v>491</v>
      </c>
      <c r="B1345" s="445" t="s">
        <v>557</v>
      </c>
      <c r="C1345" s="445" t="s">
        <v>323</v>
      </c>
      <c r="D1345" s="445" t="s">
        <v>324</v>
      </c>
      <c r="E1345" s="445" t="s">
        <v>2465</v>
      </c>
      <c r="F1345" s="445" t="s">
        <v>508</v>
      </c>
      <c r="G1345" s="445" t="s">
        <v>69</v>
      </c>
      <c r="H1345" s="445" t="s">
        <v>62</v>
      </c>
      <c r="I1345" s="445" t="s">
        <v>1073</v>
      </c>
      <c r="J1345" s="445" t="s">
        <v>559</v>
      </c>
      <c r="K1345" s="445" t="s">
        <v>2737</v>
      </c>
      <c r="L1345" s="445" t="s">
        <v>14</v>
      </c>
      <c r="M1345" s="445" t="s">
        <v>1075</v>
      </c>
      <c r="N1345" s="445" t="s">
        <v>14</v>
      </c>
    </row>
    <row r="1346" spans="1:14" hidden="1" x14ac:dyDescent="0.3">
      <c r="A1346" s="445" t="s">
        <v>426</v>
      </c>
      <c r="B1346" s="445" t="s">
        <v>497</v>
      </c>
      <c r="C1346" s="445" t="s">
        <v>323</v>
      </c>
      <c r="D1346" s="445" t="s">
        <v>324</v>
      </c>
      <c r="E1346" s="445" t="s">
        <v>2465</v>
      </c>
      <c r="F1346" s="445" t="s">
        <v>508</v>
      </c>
      <c r="G1346" s="445" t="s">
        <v>69</v>
      </c>
      <c r="H1346" s="445" t="s">
        <v>62</v>
      </c>
      <c r="I1346" s="445" t="s">
        <v>2436</v>
      </c>
      <c r="J1346" s="445" t="s">
        <v>499</v>
      </c>
      <c r="K1346" s="445" t="s">
        <v>2738</v>
      </c>
      <c r="L1346" s="445" t="s">
        <v>14</v>
      </c>
      <c r="M1346" s="445" t="s">
        <v>2739</v>
      </c>
      <c r="N1346" s="445" t="s">
        <v>14</v>
      </c>
    </row>
    <row r="1347" spans="1:14" hidden="1" x14ac:dyDescent="0.3">
      <c r="A1347" s="445" t="s">
        <v>357</v>
      </c>
      <c r="B1347" s="445" t="s">
        <v>624</v>
      </c>
      <c r="C1347" s="445" t="s">
        <v>323</v>
      </c>
      <c r="D1347" s="445" t="s">
        <v>324</v>
      </c>
      <c r="E1347" s="445" t="s">
        <v>2465</v>
      </c>
      <c r="F1347" s="445" t="s">
        <v>508</v>
      </c>
      <c r="G1347" s="445" t="s">
        <v>69</v>
      </c>
      <c r="H1347" s="445" t="s">
        <v>62</v>
      </c>
      <c r="I1347" s="445" t="s">
        <v>2058</v>
      </c>
      <c r="J1347" s="445" t="s">
        <v>626</v>
      </c>
      <c r="K1347" s="445" t="s">
        <v>2740</v>
      </c>
      <c r="L1347" s="445" t="s">
        <v>14</v>
      </c>
      <c r="M1347" s="445" t="s">
        <v>2498</v>
      </c>
      <c r="N1347" s="445" t="s">
        <v>14</v>
      </c>
    </row>
    <row r="1348" spans="1:14" hidden="1" x14ac:dyDescent="0.3">
      <c r="A1348" s="445" t="s">
        <v>337</v>
      </c>
      <c r="B1348" s="445" t="s">
        <v>631</v>
      </c>
      <c r="C1348" s="445" t="s">
        <v>323</v>
      </c>
      <c r="D1348" s="445" t="s">
        <v>324</v>
      </c>
      <c r="E1348" s="445" t="s">
        <v>2465</v>
      </c>
      <c r="F1348" s="445" t="s">
        <v>508</v>
      </c>
      <c r="G1348" s="445" t="s">
        <v>69</v>
      </c>
      <c r="H1348" s="445" t="s">
        <v>62</v>
      </c>
      <c r="I1348" s="445" t="s">
        <v>2741</v>
      </c>
      <c r="J1348" s="445" t="s">
        <v>631</v>
      </c>
      <c r="K1348" s="445" t="s">
        <v>2742</v>
      </c>
      <c r="L1348" s="445" t="s">
        <v>14</v>
      </c>
      <c r="M1348" s="445" t="s">
        <v>2743</v>
      </c>
      <c r="N1348" s="445" t="s">
        <v>14</v>
      </c>
    </row>
    <row r="1349" spans="1:14" x14ac:dyDescent="0.3">
      <c r="A1349" s="445" t="s">
        <v>352</v>
      </c>
      <c r="B1349" s="445" t="s">
        <v>414</v>
      </c>
      <c r="C1349" s="445" t="s">
        <v>323</v>
      </c>
      <c r="D1349" s="445" t="s">
        <v>324</v>
      </c>
      <c r="E1349" s="445" t="s">
        <v>2465</v>
      </c>
      <c r="F1349" s="445" t="s">
        <v>508</v>
      </c>
      <c r="G1349" s="445" t="s">
        <v>69</v>
      </c>
      <c r="H1349" s="445" t="s">
        <v>62</v>
      </c>
      <c r="I1349" s="445" t="s">
        <v>135</v>
      </c>
      <c r="J1349" s="445" t="s">
        <v>415</v>
      </c>
      <c r="K1349" s="445" t="s">
        <v>2744</v>
      </c>
      <c r="L1349" s="445" t="s">
        <v>14</v>
      </c>
      <c r="M1349" s="445" t="s">
        <v>466</v>
      </c>
      <c r="N1349" s="445" t="s">
        <v>14</v>
      </c>
    </row>
    <row r="1350" spans="1:14" hidden="1" x14ac:dyDescent="0.3">
      <c r="A1350" s="445" t="s">
        <v>805</v>
      </c>
      <c r="B1350" s="445" t="s">
        <v>907</v>
      </c>
      <c r="C1350" s="445" t="s">
        <v>323</v>
      </c>
      <c r="D1350" s="445" t="s">
        <v>324</v>
      </c>
      <c r="E1350" s="445" t="s">
        <v>2465</v>
      </c>
      <c r="F1350" s="445" t="s">
        <v>508</v>
      </c>
      <c r="G1350" s="445" t="s">
        <v>69</v>
      </c>
      <c r="H1350" s="445" t="s">
        <v>62</v>
      </c>
      <c r="I1350" s="445" t="s">
        <v>2745</v>
      </c>
      <c r="J1350" s="445" t="s">
        <v>909</v>
      </c>
      <c r="K1350" s="445" t="s">
        <v>2746</v>
      </c>
      <c r="L1350" s="445" t="s">
        <v>14</v>
      </c>
      <c r="M1350" s="445" t="s">
        <v>2747</v>
      </c>
      <c r="N1350" s="445" t="s">
        <v>14</v>
      </c>
    </row>
    <row r="1351" spans="1:14" hidden="1" x14ac:dyDescent="0.3">
      <c r="A1351" s="445" t="s">
        <v>805</v>
      </c>
      <c r="B1351" s="445" t="s">
        <v>907</v>
      </c>
      <c r="C1351" s="445" t="s">
        <v>323</v>
      </c>
      <c r="D1351" s="445" t="s">
        <v>324</v>
      </c>
      <c r="E1351" s="445" t="s">
        <v>2465</v>
      </c>
      <c r="F1351" s="445" t="s">
        <v>508</v>
      </c>
      <c r="G1351" s="445" t="s">
        <v>69</v>
      </c>
      <c r="H1351" s="445" t="s">
        <v>62</v>
      </c>
      <c r="I1351" s="445" t="s">
        <v>2745</v>
      </c>
      <c r="J1351" s="445" t="s">
        <v>909</v>
      </c>
      <c r="K1351" s="445" t="s">
        <v>2748</v>
      </c>
      <c r="L1351" s="445" t="s">
        <v>14</v>
      </c>
      <c r="M1351" s="445" t="s">
        <v>2747</v>
      </c>
      <c r="N1351" s="445" t="s">
        <v>14</v>
      </c>
    </row>
    <row r="1352" spans="1:14" hidden="1" x14ac:dyDescent="0.3">
      <c r="A1352" s="445" t="s">
        <v>805</v>
      </c>
      <c r="B1352" s="445" t="s">
        <v>907</v>
      </c>
      <c r="C1352" s="445" t="s">
        <v>323</v>
      </c>
      <c r="D1352" s="445" t="s">
        <v>324</v>
      </c>
      <c r="E1352" s="445" t="s">
        <v>2465</v>
      </c>
      <c r="F1352" s="445" t="s">
        <v>508</v>
      </c>
      <c r="G1352" s="445" t="s">
        <v>69</v>
      </c>
      <c r="H1352" s="445" t="s">
        <v>62</v>
      </c>
      <c r="I1352" s="445" t="s">
        <v>1693</v>
      </c>
      <c r="J1352" s="445" t="s">
        <v>909</v>
      </c>
      <c r="K1352" s="445" t="s">
        <v>2749</v>
      </c>
      <c r="L1352" s="445" t="s">
        <v>14</v>
      </c>
      <c r="M1352" s="445" t="s">
        <v>2750</v>
      </c>
      <c r="N1352" s="445" t="s">
        <v>14</v>
      </c>
    </row>
    <row r="1353" spans="1:14" hidden="1" x14ac:dyDescent="0.3">
      <c r="A1353" s="445" t="s">
        <v>453</v>
      </c>
      <c r="B1353" s="445" t="s">
        <v>454</v>
      </c>
      <c r="C1353" s="445" t="s">
        <v>323</v>
      </c>
      <c r="D1353" s="445" t="s">
        <v>324</v>
      </c>
      <c r="E1353" s="445" t="s">
        <v>2465</v>
      </c>
      <c r="F1353" s="445" t="s">
        <v>508</v>
      </c>
      <c r="G1353" s="445" t="s">
        <v>69</v>
      </c>
      <c r="H1353" s="445" t="s">
        <v>62</v>
      </c>
      <c r="I1353" s="445" t="s">
        <v>455</v>
      </c>
      <c r="J1353" s="445" t="s">
        <v>456</v>
      </c>
      <c r="K1353" s="445" t="s">
        <v>2751</v>
      </c>
      <c r="L1353" s="445" t="s">
        <v>14</v>
      </c>
      <c r="M1353" s="445" t="s">
        <v>2286</v>
      </c>
      <c r="N1353" s="445" t="s">
        <v>14</v>
      </c>
    </row>
    <row r="1354" spans="1:14" hidden="1" x14ac:dyDescent="0.3">
      <c r="A1354" s="445" t="s">
        <v>453</v>
      </c>
      <c r="B1354" s="445" t="s">
        <v>454</v>
      </c>
      <c r="C1354" s="445" t="s">
        <v>323</v>
      </c>
      <c r="D1354" s="445" t="s">
        <v>324</v>
      </c>
      <c r="E1354" s="445" t="s">
        <v>2465</v>
      </c>
      <c r="F1354" s="445" t="s">
        <v>508</v>
      </c>
      <c r="G1354" s="445" t="s">
        <v>69</v>
      </c>
      <c r="H1354" s="445" t="s">
        <v>62</v>
      </c>
      <c r="I1354" s="445" t="s">
        <v>1840</v>
      </c>
      <c r="J1354" s="445" t="s">
        <v>456</v>
      </c>
      <c r="K1354" s="445" t="s">
        <v>2752</v>
      </c>
      <c r="L1354" s="445" t="s">
        <v>14</v>
      </c>
      <c r="M1354" s="445" t="s">
        <v>1842</v>
      </c>
      <c r="N1354" s="445" t="s">
        <v>14</v>
      </c>
    </row>
    <row r="1355" spans="1:14" hidden="1" x14ac:dyDescent="0.3">
      <c r="A1355" s="445" t="s">
        <v>453</v>
      </c>
      <c r="B1355" s="445" t="s">
        <v>454</v>
      </c>
      <c r="C1355" s="445" t="s">
        <v>323</v>
      </c>
      <c r="D1355" s="445" t="s">
        <v>324</v>
      </c>
      <c r="E1355" s="445" t="s">
        <v>2465</v>
      </c>
      <c r="F1355" s="445" t="s">
        <v>508</v>
      </c>
      <c r="G1355" s="445" t="s">
        <v>69</v>
      </c>
      <c r="H1355" s="445" t="s">
        <v>62</v>
      </c>
      <c r="I1355" s="445" t="s">
        <v>1840</v>
      </c>
      <c r="J1355" s="445" t="s">
        <v>456</v>
      </c>
      <c r="K1355" s="445" t="s">
        <v>2753</v>
      </c>
      <c r="L1355" s="445" t="s">
        <v>14</v>
      </c>
      <c r="M1355" s="445" t="s">
        <v>1842</v>
      </c>
      <c r="N1355" s="445" t="s">
        <v>14</v>
      </c>
    </row>
    <row r="1356" spans="1:14" hidden="1" x14ac:dyDescent="0.3">
      <c r="A1356" s="445" t="s">
        <v>346</v>
      </c>
      <c r="B1356" s="445" t="s">
        <v>515</v>
      </c>
      <c r="C1356" s="445" t="s">
        <v>323</v>
      </c>
      <c r="D1356" s="445" t="s">
        <v>324</v>
      </c>
      <c r="E1356" s="445" t="s">
        <v>2465</v>
      </c>
      <c r="F1356" s="445" t="s">
        <v>508</v>
      </c>
      <c r="G1356" s="445" t="s">
        <v>69</v>
      </c>
      <c r="H1356" s="445" t="s">
        <v>62</v>
      </c>
      <c r="I1356" s="445" t="s">
        <v>2341</v>
      </c>
      <c r="J1356" s="445" t="s">
        <v>517</v>
      </c>
      <c r="K1356" s="445" t="s">
        <v>2754</v>
      </c>
      <c r="L1356" s="445" t="s">
        <v>14</v>
      </c>
      <c r="M1356" s="445" t="s">
        <v>2632</v>
      </c>
      <c r="N1356" s="445" t="s">
        <v>14</v>
      </c>
    </row>
    <row r="1357" spans="1:14" hidden="1" x14ac:dyDescent="0.3">
      <c r="A1357" s="445" t="s">
        <v>337</v>
      </c>
      <c r="B1357" s="445" t="s">
        <v>342</v>
      </c>
      <c r="C1357" s="445" t="s">
        <v>323</v>
      </c>
      <c r="D1357" s="445" t="s">
        <v>324</v>
      </c>
      <c r="E1357" s="445" t="s">
        <v>2465</v>
      </c>
      <c r="F1357" s="445" t="s">
        <v>508</v>
      </c>
      <c r="G1357" s="445" t="s">
        <v>69</v>
      </c>
      <c r="H1357" s="445" t="s">
        <v>62</v>
      </c>
      <c r="I1357" s="445" t="s">
        <v>2104</v>
      </c>
      <c r="J1357" s="445" t="s">
        <v>342</v>
      </c>
      <c r="K1357" s="445" t="s">
        <v>2755</v>
      </c>
      <c r="L1357" s="445" t="s">
        <v>14</v>
      </c>
      <c r="M1357" s="445" t="s">
        <v>2106</v>
      </c>
      <c r="N1357" s="445" t="s">
        <v>14</v>
      </c>
    </row>
    <row r="1358" spans="1:14" hidden="1" x14ac:dyDescent="0.3">
      <c r="A1358" s="445" t="s">
        <v>337</v>
      </c>
      <c r="B1358" s="445" t="s">
        <v>342</v>
      </c>
      <c r="C1358" s="445" t="s">
        <v>323</v>
      </c>
      <c r="D1358" s="445" t="s">
        <v>324</v>
      </c>
      <c r="E1358" s="445" t="s">
        <v>2465</v>
      </c>
      <c r="F1358" s="445" t="s">
        <v>508</v>
      </c>
      <c r="G1358" s="445" t="s">
        <v>69</v>
      </c>
      <c r="H1358" s="445" t="s">
        <v>62</v>
      </c>
      <c r="I1358" s="445" t="s">
        <v>2104</v>
      </c>
      <c r="J1358" s="445" t="s">
        <v>342</v>
      </c>
      <c r="K1358" s="445" t="s">
        <v>2756</v>
      </c>
      <c r="L1358" s="445" t="s">
        <v>14</v>
      </c>
      <c r="M1358" s="445" t="s">
        <v>2106</v>
      </c>
      <c r="N1358" s="445" t="s">
        <v>14</v>
      </c>
    </row>
    <row r="1359" spans="1:14" hidden="1" x14ac:dyDescent="0.3">
      <c r="A1359" s="445" t="s">
        <v>337</v>
      </c>
      <c r="B1359" s="445" t="s">
        <v>342</v>
      </c>
      <c r="C1359" s="445" t="s">
        <v>323</v>
      </c>
      <c r="D1359" s="445" t="s">
        <v>324</v>
      </c>
      <c r="E1359" s="445" t="s">
        <v>2465</v>
      </c>
      <c r="F1359" s="445" t="s">
        <v>508</v>
      </c>
      <c r="G1359" s="445" t="s">
        <v>69</v>
      </c>
      <c r="H1359" s="445" t="s">
        <v>62</v>
      </c>
      <c r="I1359" s="445" t="s">
        <v>2104</v>
      </c>
      <c r="J1359" s="445" t="s">
        <v>342</v>
      </c>
      <c r="K1359" s="445" t="s">
        <v>2757</v>
      </c>
      <c r="L1359" s="445" t="s">
        <v>14</v>
      </c>
      <c r="M1359" s="445" t="s">
        <v>2106</v>
      </c>
      <c r="N1359" s="445" t="s">
        <v>14</v>
      </c>
    </row>
    <row r="1360" spans="1:14" hidden="1" x14ac:dyDescent="0.3">
      <c r="A1360" s="445" t="s">
        <v>337</v>
      </c>
      <c r="B1360" s="445" t="s">
        <v>342</v>
      </c>
      <c r="C1360" s="445" t="s">
        <v>323</v>
      </c>
      <c r="D1360" s="445" t="s">
        <v>324</v>
      </c>
      <c r="E1360" s="445" t="s">
        <v>2465</v>
      </c>
      <c r="F1360" s="445" t="s">
        <v>508</v>
      </c>
      <c r="G1360" s="445" t="s">
        <v>69</v>
      </c>
      <c r="H1360" s="445" t="s">
        <v>62</v>
      </c>
      <c r="I1360" s="445" t="s">
        <v>2104</v>
      </c>
      <c r="J1360" s="445" t="s">
        <v>342</v>
      </c>
      <c r="K1360" s="445" t="s">
        <v>2758</v>
      </c>
      <c r="L1360" s="445" t="s">
        <v>14</v>
      </c>
      <c r="M1360" s="445" t="s">
        <v>2106</v>
      </c>
      <c r="N1360" s="445" t="s">
        <v>14</v>
      </c>
    </row>
    <row r="1361" spans="1:14" hidden="1" x14ac:dyDescent="0.3">
      <c r="A1361" s="445" t="s">
        <v>337</v>
      </c>
      <c r="B1361" s="445" t="s">
        <v>487</v>
      </c>
      <c r="C1361" s="445" t="s">
        <v>323</v>
      </c>
      <c r="D1361" s="445" t="s">
        <v>324</v>
      </c>
      <c r="E1361" s="445" t="s">
        <v>2465</v>
      </c>
      <c r="F1361" s="445" t="s">
        <v>508</v>
      </c>
      <c r="G1361" s="445" t="s">
        <v>69</v>
      </c>
      <c r="H1361" s="445" t="s">
        <v>62</v>
      </c>
      <c r="I1361" s="445" t="s">
        <v>2096</v>
      </c>
      <c r="J1361" s="445" t="s">
        <v>487</v>
      </c>
      <c r="K1361" s="445" t="s">
        <v>2759</v>
      </c>
      <c r="L1361" s="445" t="s">
        <v>14</v>
      </c>
      <c r="M1361" s="445" t="s">
        <v>2760</v>
      </c>
      <c r="N1361" s="445" t="s">
        <v>14</v>
      </c>
    </row>
    <row r="1362" spans="1:14" hidden="1" x14ac:dyDescent="0.3">
      <c r="A1362" s="445" t="s">
        <v>357</v>
      </c>
      <c r="B1362" s="445" t="s">
        <v>624</v>
      </c>
      <c r="C1362" s="445" t="s">
        <v>323</v>
      </c>
      <c r="D1362" s="445" t="s">
        <v>324</v>
      </c>
      <c r="E1362" s="445" t="s">
        <v>2465</v>
      </c>
      <c r="F1362" s="445" t="s">
        <v>508</v>
      </c>
      <c r="G1362" s="445" t="s">
        <v>69</v>
      </c>
      <c r="H1362" s="445" t="s">
        <v>62</v>
      </c>
      <c r="I1362" s="445" t="s">
        <v>957</v>
      </c>
      <c r="J1362" s="445" t="s">
        <v>626</v>
      </c>
      <c r="K1362" s="445" t="s">
        <v>2761</v>
      </c>
      <c r="L1362" s="445" t="s">
        <v>14</v>
      </c>
      <c r="M1362" s="445" t="s">
        <v>959</v>
      </c>
      <c r="N1362" s="445" t="s">
        <v>14</v>
      </c>
    </row>
    <row r="1363" spans="1:14" hidden="1" x14ac:dyDescent="0.3">
      <c r="A1363" s="445" t="s">
        <v>746</v>
      </c>
      <c r="B1363" s="445" t="s">
        <v>747</v>
      </c>
      <c r="C1363" s="445" t="s">
        <v>323</v>
      </c>
      <c r="D1363" s="445" t="s">
        <v>324</v>
      </c>
      <c r="E1363" s="445" t="s">
        <v>2465</v>
      </c>
      <c r="F1363" s="445" t="s">
        <v>508</v>
      </c>
      <c r="G1363" s="445" t="s">
        <v>69</v>
      </c>
      <c r="H1363" s="445" t="s">
        <v>62</v>
      </c>
      <c r="I1363" s="445" t="s">
        <v>2762</v>
      </c>
      <c r="J1363" s="445" t="s">
        <v>749</v>
      </c>
      <c r="K1363" s="445" t="s">
        <v>2763</v>
      </c>
      <c r="L1363" s="445" t="s">
        <v>14</v>
      </c>
      <c r="M1363" s="445" t="s">
        <v>2764</v>
      </c>
      <c r="N1363" s="445" t="s">
        <v>14</v>
      </c>
    </row>
    <row r="1364" spans="1:14" hidden="1" x14ac:dyDescent="0.3">
      <c r="A1364" s="445" t="s">
        <v>805</v>
      </c>
      <c r="B1364" s="445" t="s">
        <v>1366</v>
      </c>
      <c r="C1364" s="445" t="s">
        <v>323</v>
      </c>
      <c r="D1364" s="445" t="s">
        <v>324</v>
      </c>
      <c r="E1364" s="445" t="s">
        <v>2465</v>
      </c>
      <c r="F1364" s="445" t="s">
        <v>508</v>
      </c>
      <c r="G1364" s="445" t="s">
        <v>69</v>
      </c>
      <c r="H1364" s="445" t="s">
        <v>62</v>
      </c>
      <c r="I1364" s="445" t="s">
        <v>2111</v>
      </c>
      <c r="J1364" s="445" t="s">
        <v>1368</v>
      </c>
      <c r="K1364" s="445" t="s">
        <v>2765</v>
      </c>
      <c r="L1364" s="445" t="s">
        <v>14</v>
      </c>
      <c r="M1364" s="445" t="s">
        <v>2113</v>
      </c>
      <c r="N1364" s="445" t="s">
        <v>14</v>
      </c>
    </row>
    <row r="1365" spans="1:14" hidden="1" x14ac:dyDescent="0.3">
      <c r="A1365" s="445" t="s">
        <v>805</v>
      </c>
      <c r="B1365" s="445" t="s">
        <v>1366</v>
      </c>
      <c r="C1365" s="445" t="s">
        <v>323</v>
      </c>
      <c r="D1365" s="445" t="s">
        <v>324</v>
      </c>
      <c r="E1365" s="445" t="s">
        <v>2465</v>
      </c>
      <c r="F1365" s="445" t="s">
        <v>508</v>
      </c>
      <c r="G1365" s="445" t="s">
        <v>69</v>
      </c>
      <c r="H1365" s="445" t="s">
        <v>62</v>
      </c>
      <c r="I1365" s="445" t="s">
        <v>2111</v>
      </c>
      <c r="J1365" s="445" t="s">
        <v>1368</v>
      </c>
      <c r="K1365" s="445" t="s">
        <v>2766</v>
      </c>
      <c r="L1365" s="445" t="s">
        <v>14</v>
      </c>
      <c r="M1365" s="445" t="s">
        <v>2113</v>
      </c>
      <c r="N1365" s="445" t="s">
        <v>14</v>
      </c>
    </row>
    <row r="1366" spans="1:14" hidden="1" x14ac:dyDescent="0.3">
      <c r="A1366" s="445" t="s">
        <v>805</v>
      </c>
      <c r="B1366" s="445" t="s">
        <v>1366</v>
      </c>
      <c r="C1366" s="445" t="s">
        <v>323</v>
      </c>
      <c r="D1366" s="445" t="s">
        <v>324</v>
      </c>
      <c r="E1366" s="445" t="s">
        <v>2465</v>
      </c>
      <c r="F1366" s="445" t="s">
        <v>508</v>
      </c>
      <c r="G1366" s="445" t="s">
        <v>69</v>
      </c>
      <c r="H1366" s="445" t="s">
        <v>62</v>
      </c>
      <c r="I1366" s="445" t="s">
        <v>2111</v>
      </c>
      <c r="J1366" s="445" t="s">
        <v>1368</v>
      </c>
      <c r="K1366" s="445" t="s">
        <v>2767</v>
      </c>
      <c r="L1366" s="445" t="s">
        <v>14</v>
      </c>
      <c r="M1366" s="445" t="s">
        <v>2113</v>
      </c>
      <c r="N1366" s="445" t="s">
        <v>14</v>
      </c>
    </row>
    <row r="1367" spans="1:14" hidden="1" x14ac:dyDescent="0.3">
      <c r="A1367" s="445" t="s">
        <v>357</v>
      </c>
      <c r="B1367" s="445" t="s">
        <v>624</v>
      </c>
      <c r="C1367" s="445" t="s">
        <v>323</v>
      </c>
      <c r="D1367" s="445" t="s">
        <v>324</v>
      </c>
      <c r="E1367" s="445" t="s">
        <v>2465</v>
      </c>
      <c r="F1367" s="445" t="s">
        <v>508</v>
      </c>
      <c r="G1367" s="445" t="s">
        <v>69</v>
      </c>
      <c r="H1367" s="445" t="s">
        <v>62</v>
      </c>
      <c r="I1367" s="445" t="s">
        <v>2768</v>
      </c>
      <c r="J1367" s="445" t="s">
        <v>626</v>
      </c>
      <c r="K1367" s="445" t="s">
        <v>2769</v>
      </c>
      <c r="L1367" s="445" t="s">
        <v>14</v>
      </c>
      <c r="M1367" s="445" t="s">
        <v>2770</v>
      </c>
      <c r="N1367" s="445" t="s">
        <v>14</v>
      </c>
    </row>
    <row r="1368" spans="1:14" hidden="1" x14ac:dyDescent="0.3">
      <c r="A1368" s="445" t="s">
        <v>330</v>
      </c>
      <c r="B1368" s="445" t="s">
        <v>714</v>
      </c>
      <c r="C1368" s="445" t="s">
        <v>323</v>
      </c>
      <c r="D1368" s="445" t="s">
        <v>324</v>
      </c>
      <c r="E1368" s="445" t="s">
        <v>2465</v>
      </c>
      <c r="F1368" s="445" t="s">
        <v>508</v>
      </c>
      <c r="G1368" s="445" t="s">
        <v>69</v>
      </c>
      <c r="H1368" s="445" t="s">
        <v>62</v>
      </c>
      <c r="I1368" s="445" t="s">
        <v>2771</v>
      </c>
      <c r="J1368" s="445" t="s">
        <v>856</v>
      </c>
      <c r="K1368" s="445" t="s">
        <v>2772</v>
      </c>
      <c r="L1368" s="445" t="s">
        <v>14</v>
      </c>
      <c r="M1368" s="445" t="s">
        <v>2773</v>
      </c>
      <c r="N1368" s="445" t="s">
        <v>14</v>
      </c>
    </row>
    <row r="1369" spans="1:14" x14ac:dyDescent="0.3">
      <c r="A1369" s="445" t="s">
        <v>352</v>
      </c>
      <c r="B1369" s="445" t="s">
        <v>353</v>
      </c>
      <c r="C1369" s="445" t="s">
        <v>323</v>
      </c>
      <c r="D1369" s="445" t="s">
        <v>324</v>
      </c>
      <c r="E1369" s="445" t="s">
        <v>2774</v>
      </c>
      <c r="F1369" s="445" t="s">
        <v>70</v>
      </c>
      <c r="G1369" s="445" t="s">
        <v>69</v>
      </c>
      <c r="H1369" s="445" t="s">
        <v>61</v>
      </c>
      <c r="I1369" s="445" t="s">
        <v>2244</v>
      </c>
      <c r="J1369" s="445" t="s">
        <v>354</v>
      </c>
      <c r="K1369" s="445" t="s">
        <v>2775</v>
      </c>
      <c r="L1369" s="445" t="s">
        <v>14</v>
      </c>
      <c r="M1369" s="445" t="s">
        <v>2246</v>
      </c>
      <c r="N1369" s="445" t="s">
        <v>421</v>
      </c>
    </row>
    <row r="1370" spans="1:14" hidden="1" x14ac:dyDescent="0.3">
      <c r="A1370" s="445" t="s">
        <v>330</v>
      </c>
      <c r="B1370" s="445" t="s">
        <v>391</v>
      </c>
      <c r="C1370" s="445" t="s">
        <v>323</v>
      </c>
      <c r="D1370" s="445" t="s">
        <v>324</v>
      </c>
      <c r="E1370" s="445" t="s">
        <v>2774</v>
      </c>
      <c r="F1370" s="445" t="s">
        <v>70</v>
      </c>
      <c r="G1370" s="445" t="s">
        <v>69</v>
      </c>
      <c r="H1370" s="445" t="s">
        <v>61</v>
      </c>
      <c r="I1370" s="445" t="s">
        <v>1967</v>
      </c>
      <c r="J1370" s="445" t="s">
        <v>393</v>
      </c>
      <c r="K1370" s="445" t="s">
        <v>2776</v>
      </c>
      <c r="L1370" s="445" t="s">
        <v>14</v>
      </c>
      <c r="M1370" s="445" t="s">
        <v>1513</v>
      </c>
      <c r="N1370" s="445" t="s">
        <v>2777</v>
      </c>
    </row>
    <row r="1371" spans="1:14" hidden="1" x14ac:dyDescent="0.3">
      <c r="A1371" s="445" t="s">
        <v>379</v>
      </c>
      <c r="B1371" s="445" t="s">
        <v>380</v>
      </c>
      <c r="C1371" s="445" t="s">
        <v>323</v>
      </c>
      <c r="D1371" s="445" t="s">
        <v>324</v>
      </c>
      <c r="E1371" s="445" t="s">
        <v>2774</v>
      </c>
      <c r="F1371" s="445" t="s">
        <v>70</v>
      </c>
      <c r="G1371" s="445" t="s">
        <v>69</v>
      </c>
      <c r="H1371" s="445" t="s">
        <v>61</v>
      </c>
      <c r="I1371" s="445" t="s">
        <v>2778</v>
      </c>
      <c r="J1371" s="445" t="s">
        <v>382</v>
      </c>
      <c r="K1371" s="445" t="s">
        <v>2779</v>
      </c>
      <c r="L1371" s="445" t="s">
        <v>14</v>
      </c>
      <c r="M1371" s="445" t="s">
        <v>2780</v>
      </c>
      <c r="N1371" s="445" t="s">
        <v>14</v>
      </c>
    </row>
    <row r="1372" spans="1:14" hidden="1" x14ac:dyDescent="0.3">
      <c r="A1372" s="445" t="s">
        <v>321</v>
      </c>
      <c r="B1372" s="445" t="s">
        <v>322</v>
      </c>
      <c r="C1372" s="445" t="s">
        <v>323</v>
      </c>
      <c r="D1372" s="445" t="s">
        <v>324</v>
      </c>
      <c r="E1372" s="445" t="s">
        <v>2774</v>
      </c>
      <c r="F1372" s="445" t="s">
        <v>70</v>
      </c>
      <c r="G1372" s="445" t="s">
        <v>69</v>
      </c>
      <c r="H1372" s="445" t="s">
        <v>61</v>
      </c>
      <c r="I1372" s="445" t="s">
        <v>2082</v>
      </c>
      <c r="J1372" s="445" t="s">
        <v>327</v>
      </c>
      <c r="K1372" s="445" t="s">
        <v>2781</v>
      </c>
      <c r="L1372" s="445" t="s">
        <v>14</v>
      </c>
      <c r="M1372" s="445" t="s">
        <v>2083</v>
      </c>
      <c r="N1372" s="445" t="s">
        <v>14</v>
      </c>
    </row>
    <row r="1373" spans="1:14" hidden="1" x14ac:dyDescent="0.3">
      <c r="A1373" s="445" t="s">
        <v>357</v>
      </c>
      <c r="B1373" s="445" t="s">
        <v>624</v>
      </c>
      <c r="C1373" s="445" t="s">
        <v>323</v>
      </c>
      <c r="D1373" s="445" t="s">
        <v>324</v>
      </c>
      <c r="E1373" s="445" t="s">
        <v>2774</v>
      </c>
      <c r="F1373" s="445" t="s">
        <v>70</v>
      </c>
      <c r="G1373" s="445" t="s">
        <v>69</v>
      </c>
      <c r="H1373" s="445" t="s">
        <v>61</v>
      </c>
      <c r="I1373" s="445" t="s">
        <v>2160</v>
      </c>
      <c r="J1373" s="445" t="s">
        <v>626</v>
      </c>
      <c r="K1373" s="445" t="s">
        <v>2782</v>
      </c>
      <c r="L1373" s="445" t="s">
        <v>14</v>
      </c>
      <c r="M1373" s="445" t="s">
        <v>2588</v>
      </c>
      <c r="N1373" s="445" t="s">
        <v>14</v>
      </c>
    </row>
    <row r="1374" spans="1:14" hidden="1" x14ac:dyDescent="0.3">
      <c r="A1374" s="445" t="s">
        <v>357</v>
      </c>
      <c r="B1374" s="445" t="s">
        <v>624</v>
      </c>
      <c r="C1374" s="445" t="s">
        <v>323</v>
      </c>
      <c r="D1374" s="445" t="s">
        <v>324</v>
      </c>
      <c r="E1374" s="445" t="s">
        <v>2774</v>
      </c>
      <c r="F1374" s="445" t="s">
        <v>70</v>
      </c>
      <c r="G1374" s="445" t="s">
        <v>69</v>
      </c>
      <c r="H1374" s="445" t="s">
        <v>61</v>
      </c>
      <c r="I1374" s="445" t="s">
        <v>2058</v>
      </c>
      <c r="J1374" s="445" t="s">
        <v>626</v>
      </c>
      <c r="K1374" s="445" t="s">
        <v>2783</v>
      </c>
      <c r="L1374" s="445" t="s">
        <v>14</v>
      </c>
      <c r="M1374" s="445" t="s">
        <v>2498</v>
      </c>
      <c r="N1374" s="445" t="s">
        <v>14</v>
      </c>
    </row>
    <row r="1375" spans="1:14" hidden="1" x14ac:dyDescent="0.3">
      <c r="A1375" s="445" t="s">
        <v>357</v>
      </c>
      <c r="B1375" s="445" t="s">
        <v>358</v>
      </c>
      <c r="C1375" s="445" t="s">
        <v>323</v>
      </c>
      <c r="D1375" s="445" t="s">
        <v>324</v>
      </c>
      <c r="E1375" s="445" t="s">
        <v>2774</v>
      </c>
      <c r="F1375" s="445" t="s">
        <v>70</v>
      </c>
      <c r="G1375" s="445" t="s">
        <v>69</v>
      </c>
      <c r="H1375" s="445" t="s">
        <v>61</v>
      </c>
      <c r="I1375" s="445" t="s">
        <v>1862</v>
      </c>
      <c r="J1375" s="445" t="s">
        <v>370</v>
      </c>
      <c r="K1375" s="445" t="s">
        <v>2784</v>
      </c>
      <c r="L1375" s="445" t="s">
        <v>14</v>
      </c>
      <c r="M1375" s="445" t="s">
        <v>1864</v>
      </c>
      <c r="N1375" s="445" t="s">
        <v>14</v>
      </c>
    </row>
    <row r="1376" spans="1:14" hidden="1" x14ac:dyDescent="0.3">
      <c r="A1376" s="445" t="s">
        <v>491</v>
      </c>
      <c r="B1376" s="445" t="s">
        <v>492</v>
      </c>
      <c r="C1376" s="445" t="s">
        <v>323</v>
      </c>
      <c r="D1376" s="445" t="s">
        <v>324</v>
      </c>
      <c r="E1376" s="445" t="s">
        <v>2774</v>
      </c>
      <c r="F1376" s="445" t="s">
        <v>70</v>
      </c>
      <c r="G1376" s="445" t="s">
        <v>69</v>
      </c>
      <c r="H1376" s="445" t="s">
        <v>61</v>
      </c>
      <c r="I1376" s="445" t="s">
        <v>504</v>
      </c>
      <c r="J1376" s="445" t="s">
        <v>494</v>
      </c>
      <c r="K1376" s="445" t="s">
        <v>2785</v>
      </c>
      <c r="L1376" s="445" t="s">
        <v>14</v>
      </c>
      <c r="M1376" s="445" t="s">
        <v>1689</v>
      </c>
      <c r="N1376" s="445" t="s">
        <v>14</v>
      </c>
    </row>
    <row r="1377" spans="1:14" hidden="1" x14ac:dyDescent="0.3">
      <c r="A1377" s="445" t="s">
        <v>805</v>
      </c>
      <c r="B1377" s="445" t="s">
        <v>1366</v>
      </c>
      <c r="C1377" s="445" t="s">
        <v>323</v>
      </c>
      <c r="D1377" s="445" t="s">
        <v>324</v>
      </c>
      <c r="E1377" s="445" t="s">
        <v>2774</v>
      </c>
      <c r="F1377" s="445" t="s">
        <v>70</v>
      </c>
      <c r="G1377" s="445" t="s">
        <v>69</v>
      </c>
      <c r="H1377" s="445" t="s">
        <v>61</v>
      </c>
      <c r="I1377" s="445" t="s">
        <v>2111</v>
      </c>
      <c r="J1377" s="445" t="s">
        <v>1368</v>
      </c>
      <c r="K1377" s="445" t="s">
        <v>2786</v>
      </c>
      <c r="L1377" s="445" t="s">
        <v>14</v>
      </c>
      <c r="M1377" s="445" t="s">
        <v>2113</v>
      </c>
      <c r="N1377" s="445" t="s">
        <v>14</v>
      </c>
    </row>
    <row r="1378" spans="1:14" hidden="1" x14ac:dyDescent="0.3">
      <c r="A1378" s="445" t="s">
        <v>321</v>
      </c>
      <c r="B1378" s="445" t="s">
        <v>322</v>
      </c>
      <c r="C1378" s="445" t="s">
        <v>323</v>
      </c>
      <c r="D1378" s="445" t="s">
        <v>324</v>
      </c>
      <c r="E1378" s="445" t="s">
        <v>2774</v>
      </c>
      <c r="F1378" s="445" t="s">
        <v>70</v>
      </c>
      <c r="G1378" s="445" t="s">
        <v>69</v>
      </c>
      <c r="H1378" s="445" t="s">
        <v>62</v>
      </c>
      <c r="I1378" s="445" t="s">
        <v>2787</v>
      </c>
      <c r="J1378" s="445" t="s">
        <v>327</v>
      </c>
      <c r="K1378" s="445" t="s">
        <v>2788</v>
      </c>
      <c r="L1378" s="445" t="s">
        <v>14</v>
      </c>
      <c r="M1378" s="445" t="s">
        <v>2789</v>
      </c>
      <c r="N1378" s="445" t="s">
        <v>14</v>
      </c>
    </row>
    <row r="1379" spans="1:14" hidden="1" x14ac:dyDescent="0.3">
      <c r="A1379" s="445" t="s">
        <v>373</v>
      </c>
      <c r="B1379" s="445" t="s">
        <v>673</v>
      </c>
      <c r="C1379" s="445" t="s">
        <v>323</v>
      </c>
      <c r="D1379" s="445" t="s">
        <v>324</v>
      </c>
      <c r="E1379" s="445" t="s">
        <v>2774</v>
      </c>
      <c r="F1379" s="445" t="s">
        <v>70</v>
      </c>
      <c r="G1379" s="445" t="s">
        <v>69</v>
      </c>
      <c r="H1379" s="445" t="s">
        <v>62</v>
      </c>
      <c r="I1379" s="445" t="s">
        <v>2790</v>
      </c>
      <c r="J1379" s="445" t="s">
        <v>675</v>
      </c>
      <c r="K1379" s="445" t="s">
        <v>2791</v>
      </c>
      <c r="L1379" s="445" t="s">
        <v>14</v>
      </c>
      <c r="M1379" s="445" t="s">
        <v>2792</v>
      </c>
      <c r="N1379" s="445" t="s">
        <v>14</v>
      </c>
    </row>
    <row r="1380" spans="1:14" hidden="1" x14ac:dyDescent="0.3">
      <c r="A1380" s="445" t="s">
        <v>357</v>
      </c>
      <c r="B1380" s="445" t="s">
        <v>838</v>
      </c>
      <c r="C1380" s="445" t="s">
        <v>323</v>
      </c>
      <c r="D1380" s="445" t="s">
        <v>324</v>
      </c>
      <c r="E1380" s="445" t="s">
        <v>2774</v>
      </c>
      <c r="F1380" s="445" t="s">
        <v>70</v>
      </c>
      <c r="G1380" s="445" t="s">
        <v>69</v>
      </c>
      <c r="H1380" s="445" t="s">
        <v>62</v>
      </c>
      <c r="I1380" s="445" t="s">
        <v>2041</v>
      </c>
      <c r="J1380" s="445" t="s">
        <v>840</v>
      </c>
      <c r="K1380" s="445" t="s">
        <v>2793</v>
      </c>
      <c r="L1380" s="445" t="s">
        <v>14</v>
      </c>
      <c r="M1380" s="445" t="s">
        <v>843</v>
      </c>
      <c r="N1380" s="445" t="s">
        <v>843</v>
      </c>
    </row>
    <row r="1381" spans="1:14" hidden="1" x14ac:dyDescent="0.3">
      <c r="A1381" s="445" t="s">
        <v>357</v>
      </c>
      <c r="B1381" s="445" t="s">
        <v>838</v>
      </c>
      <c r="C1381" s="445" t="s">
        <v>323</v>
      </c>
      <c r="D1381" s="445" t="s">
        <v>324</v>
      </c>
      <c r="E1381" s="445" t="s">
        <v>2774</v>
      </c>
      <c r="F1381" s="445" t="s">
        <v>70</v>
      </c>
      <c r="G1381" s="445" t="s">
        <v>69</v>
      </c>
      <c r="H1381" s="445" t="s">
        <v>62</v>
      </c>
      <c r="I1381" s="445" t="s">
        <v>2041</v>
      </c>
      <c r="J1381" s="445" t="s">
        <v>840</v>
      </c>
      <c r="K1381" s="445" t="s">
        <v>2794</v>
      </c>
      <c r="L1381" s="445" t="s">
        <v>14</v>
      </c>
      <c r="M1381" s="445" t="s">
        <v>843</v>
      </c>
      <c r="N1381" s="445" t="s">
        <v>2368</v>
      </c>
    </row>
    <row r="1382" spans="1:14" hidden="1" x14ac:dyDescent="0.3">
      <c r="A1382" s="445" t="s">
        <v>379</v>
      </c>
      <c r="B1382" s="445" t="s">
        <v>380</v>
      </c>
      <c r="C1382" s="445" t="s">
        <v>323</v>
      </c>
      <c r="D1382" s="445" t="s">
        <v>324</v>
      </c>
      <c r="E1382" s="445" t="s">
        <v>2774</v>
      </c>
      <c r="F1382" s="445" t="s">
        <v>70</v>
      </c>
      <c r="G1382" s="445" t="s">
        <v>69</v>
      </c>
      <c r="H1382" s="445" t="s">
        <v>62</v>
      </c>
      <c r="I1382" s="445" t="s">
        <v>2778</v>
      </c>
      <c r="J1382" s="445" t="s">
        <v>382</v>
      </c>
      <c r="K1382" s="445" t="s">
        <v>2795</v>
      </c>
      <c r="L1382" s="445" t="s">
        <v>14</v>
      </c>
      <c r="M1382" s="445" t="s">
        <v>2780</v>
      </c>
      <c r="N1382" s="445" t="s">
        <v>14</v>
      </c>
    </row>
    <row r="1383" spans="1:14" hidden="1" x14ac:dyDescent="0.3">
      <c r="A1383" s="445" t="s">
        <v>379</v>
      </c>
      <c r="B1383" s="445" t="s">
        <v>380</v>
      </c>
      <c r="C1383" s="445" t="s">
        <v>323</v>
      </c>
      <c r="D1383" s="445" t="s">
        <v>324</v>
      </c>
      <c r="E1383" s="445" t="s">
        <v>2774</v>
      </c>
      <c r="F1383" s="445" t="s">
        <v>70</v>
      </c>
      <c r="G1383" s="445" t="s">
        <v>69</v>
      </c>
      <c r="H1383" s="445" t="s">
        <v>62</v>
      </c>
      <c r="I1383" s="445" t="s">
        <v>2778</v>
      </c>
      <c r="J1383" s="445" t="s">
        <v>382</v>
      </c>
      <c r="K1383" s="445" t="s">
        <v>2796</v>
      </c>
      <c r="L1383" s="445" t="s">
        <v>14</v>
      </c>
      <c r="M1383" s="445" t="s">
        <v>2780</v>
      </c>
      <c r="N1383" s="445" t="s">
        <v>14</v>
      </c>
    </row>
    <row r="1384" spans="1:14" hidden="1" x14ac:dyDescent="0.3">
      <c r="A1384" s="445" t="s">
        <v>453</v>
      </c>
      <c r="B1384" s="445" t="s">
        <v>2114</v>
      </c>
      <c r="C1384" s="445" t="s">
        <v>323</v>
      </c>
      <c r="D1384" s="445" t="s">
        <v>324</v>
      </c>
      <c r="E1384" s="445" t="s">
        <v>2774</v>
      </c>
      <c r="F1384" s="445" t="s">
        <v>70</v>
      </c>
      <c r="G1384" s="445" t="s">
        <v>69</v>
      </c>
      <c r="H1384" s="445" t="s">
        <v>62</v>
      </c>
      <c r="I1384" s="445" t="s">
        <v>2318</v>
      </c>
      <c r="J1384" s="445" t="s">
        <v>2116</v>
      </c>
      <c r="K1384" s="445" t="s">
        <v>2797</v>
      </c>
      <c r="L1384" s="445" t="s">
        <v>14</v>
      </c>
      <c r="M1384" s="445" t="s">
        <v>2320</v>
      </c>
      <c r="N1384" s="445" t="s">
        <v>14</v>
      </c>
    </row>
    <row r="1385" spans="1:14" hidden="1" x14ac:dyDescent="0.3">
      <c r="A1385" s="445" t="s">
        <v>453</v>
      </c>
      <c r="B1385" s="445" t="s">
        <v>2114</v>
      </c>
      <c r="C1385" s="445" t="s">
        <v>323</v>
      </c>
      <c r="D1385" s="445" t="s">
        <v>324</v>
      </c>
      <c r="E1385" s="445" t="s">
        <v>2774</v>
      </c>
      <c r="F1385" s="445" t="s">
        <v>70</v>
      </c>
      <c r="G1385" s="445" t="s">
        <v>69</v>
      </c>
      <c r="H1385" s="445" t="s">
        <v>62</v>
      </c>
      <c r="I1385" s="445" t="s">
        <v>2318</v>
      </c>
      <c r="J1385" s="445" t="s">
        <v>2116</v>
      </c>
      <c r="K1385" s="445" t="s">
        <v>2798</v>
      </c>
      <c r="L1385" s="445" t="s">
        <v>14</v>
      </c>
      <c r="M1385" s="445" t="s">
        <v>2320</v>
      </c>
      <c r="N1385" s="445" t="s">
        <v>14</v>
      </c>
    </row>
    <row r="1386" spans="1:14" hidden="1" x14ac:dyDescent="0.3">
      <c r="A1386" s="445" t="s">
        <v>453</v>
      </c>
      <c r="B1386" s="445" t="s">
        <v>2114</v>
      </c>
      <c r="C1386" s="445" t="s">
        <v>323</v>
      </c>
      <c r="D1386" s="445" t="s">
        <v>324</v>
      </c>
      <c r="E1386" s="445" t="s">
        <v>2774</v>
      </c>
      <c r="F1386" s="445" t="s">
        <v>70</v>
      </c>
      <c r="G1386" s="445" t="s">
        <v>69</v>
      </c>
      <c r="H1386" s="445" t="s">
        <v>62</v>
      </c>
      <c r="I1386" s="445" t="s">
        <v>2318</v>
      </c>
      <c r="J1386" s="445" t="s">
        <v>2116</v>
      </c>
      <c r="K1386" s="445" t="s">
        <v>2799</v>
      </c>
      <c r="L1386" s="445" t="s">
        <v>14</v>
      </c>
      <c r="M1386" s="445" t="s">
        <v>2320</v>
      </c>
      <c r="N1386" s="445" t="s">
        <v>14</v>
      </c>
    </row>
    <row r="1387" spans="1:14" hidden="1" x14ac:dyDescent="0.3">
      <c r="A1387" s="445" t="s">
        <v>385</v>
      </c>
      <c r="B1387" s="445" t="s">
        <v>386</v>
      </c>
      <c r="C1387" s="445" t="s">
        <v>323</v>
      </c>
      <c r="D1387" s="445" t="s">
        <v>324</v>
      </c>
      <c r="E1387" s="445" t="s">
        <v>2774</v>
      </c>
      <c r="F1387" s="445" t="s">
        <v>70</v>
      </c>
      <c r="G1387" s="445" t="s">
        <v>69</v>
      </c>
      <c r="H1387" s="445" t="s">
        <v>62</v>
      </c>
      <c r="I1387" s="445" t="s">
        <v>1916</v>
      </c>
      <c r="J1387" s="445" t="s">
        <v>388</v>
      </c>
      <c r="K1387" s="445" t="s">
        <v>2800</v>
      </c>
      <c r="L1387" s="445" t="s">
        <v>14</v>
      </c>
      <c r="M1387" s="445" t="s">
        <v>1918</v>
      </c>
      <c r="N1387" s="445" t="s">
        <v>14</v>
      </c>
    </row>
    <row r="1388" spans="1:14" hidden="1" x14ac:dyDescent="0.3">
      <c r="A1388" s="445" t="s">
        <v>385</v>
      </c>
      <c r="B1388" s="445" t="s">
        <v>386</v>
      </c>
      <c r="C1388" s="445" t="s">
        <v>323</v>
      </c>
      <c r="D1388" s="445" t="s">
        <v>324</v>
      </c>
      <c r="E1388" s="445" t="s">
        <v>2774</v>
      </c>
      <c r="F1388" s="445" t="s">
        <v>70</v>
      </c>
      <c r="G1388" s="445" t="s">
        <v>69</v>
      </c>
      <c r="H1388" s="445" t="s">
        <v>62</v>
      </c>
      <c r="I1388" s="445" t="s">
        <v>1916</v>
      </c>
      <c r="J1388" s="445" t="s">
        <v>388</v>
      </c>
      <c r="K1388" s="445" t="s">
        <v>2801</v>
      </c>
      <c r="L1388" s="445" t="s">
        <v>14</v>
      </c>
      <c r="M1388" s="445" t="s">
        <v>1918</v>
      </c>
      <c r="N1388" s="445" t="s">
        <v>14</v>
      </c>
    </row>
    <row r="1389" spans="1:14" hidden="1" x14ac:dyDescent="0.3">
      <c r="A1389" s="445" t="s">
        <v>373</v>
      </c>
      <c r="B1389" s="445" t="s">
        <v>673</v>
      </c>
      <c r="C1389" s="445" t="s">
        <v>323</v>
      </c>
      <c r="D1389" s="445" t="s">
        <v>324</v>
      </c>
      <c r="E1389" s="445" t="s">
        <v>2774</v>
      </c>
      <c r="F1389" s="445" t="s">
        <v>70</v>
      </c>
      <c r="G1389" s="445" t="s">
        <v>69</v>
      </c>
      <c r="H1389" s="445" t="s">
        <v>62</v>
      </c>
      <c r="I1389" s="445" t="s">
        <v>2084</v>
      </c>
      <c r="J1389" s="445" t="s">
        <v>675</v>
      </c>
      <c r="K1389" s="445" t="s">
        <v>2802</v>
      </c>
      <c r="L1389" s="445" t="s">
        <v>14</v>
      </c>
      <c r="M1389" s="445" t="s">
        <v>2086</v>
      </c>
      <c r="N1389" s="445" t="s">
        <v>14</v>
      </c>
    </row>
    <row r="1390" spans="1:14" hidden="1" x14ac:dyDescent="0.3">
      <c r="A1390" s="445" t="s">
        <v>373</v>
      </c>
      <c r="B1390" s="445" t="s">
        <v>673</v>
      </c>
      <c r="C1390" s="445" t="s">
        <v>323</v>
      </c>
      <c r="D1390" s="445" t="s">
        <v>324</v>
      </c>
      <c r="E1390" s="445" t="s">
        <v>2774</v>
      </c>
      <c r="F1390" s="445" t="s">
        <v>70</v>
      </c>
      <c r="G1390" s="445" t="s">
        <v>69</v>
      </c>
      <c r="H1390" s="445" t="s">
        <v>62</v>
      </c>
      <c r="I1390" s="445" t="s">
        <v>2084</v>
      </c>
      <c r="J1390" s="445" t="s">
        <v>675</v>
      </c>
      <c r="K1390" s="445" t="s">
        <v>2803</v>
      </c>
      <c r="L1390" s="445" t="s">
        <v>14</v>
      </c>
      <c r="M1390" s="445" t="s">
        <v>2086</v>
      </c>
      <c r="N1390" s="445" t="s">
        <v>14</v>
      </c>
    </row>
    <row r="1391" spans="1:14" hidden="1" x14ac:dyDescent="0.3">
      <c r="A1391" s="445" t="s">
        <v>373</v>
      </c>
      <c r="B1391" s="445" t="s">
        <v>673</v>
      </c>
      <c r="C1391" s="445" t="s">
        <v>323</v>
      </c>
      <c r="D1391" s="445" t="s">
        <v>324</v>
      </c>
      <c r="E1391" s="445" t="s">
        <v>2774</v>
      </c>
      <c r="F1391" s="445" t="s">
        <v>70</v>
      </c>
      <c r="G1391" s="445" t="s">
        <v>69</v>
      </c>
      <c r="H1391" s="445" t="s">
        <v>62</v>
      </c>
      <c r="I1391" s="445" t="s">
        <v>2084</v>
      </c>
      <c r="J1391" s="445" t="s">
        <v>675</v>
      </c>
      <c r="K1391" s="445" t="s">
        <v>2804</v>
      </c>
      <c r="L1391" s="445" t="s">
        <v>14</v>
      </c>
      <c r="M1391" s="445" t="s">
        <v>2086</v>
      </c>
      <c r="N1391" s="445" t="s">
        <v>14</v>
      </c>
    </row>
    <row r="1392" spans="1:14" hidden="1" x14ac:dyDescent="0.3">
      <c r="A1392" s="445" t="s">
        <v>373</v>
      </c>
      <c r="B1392" s="445" t="s">
        <v>673</v>
      </c>
      <c r="C1392" s="445" t="s">
        <v>323</v>
      </c>
      <c r="D1392" s="445" t="s">
        <v>324</v>
      </c>
      <c r="E1392" s="445" t="s">
        <v>2774</v>
      </c>
      <c r="F1392" s="445" t="s">
        <v>70</v>
      </c>
      <c r="G1392" s="445" t="s">
        <v>69</v>
      </c>
      <c r="H1392" s="445" t="s">
        <v>62</v>
      </c>
      <c r="I1392" s="445" t="s">
        <v>2084</v>
      </c>
      <c r="J1392" s="445" t="s">
        <v>675</v>
      </c>
      <c r="K1392" s="445" t="s">
        <v>2805</v>
      </c>
      <c r="L1392" s="445" t="s">
        <v>14</v>
      </c>
      <c r="M1392" s="445" t="s">
        <v>2086</v>
      </c>
      <c r="N1392" s="445" t="s">
        <v>14</v>
      </c>
    </row>
    <row r="1393" spans="1:14" hidden="1" x14ac:dyDescent="0.3">
      <c r="A1393" s="445" t="s">
        <v>805</v>
      </c>
      <c r="B1393" s="445" t="s">
        <v>806</v>
      </c>
      <c r="C1393" s="445" t="s">
        <v>323</v>
      </c>
      <c r="D1393" s="445" t="s">
        <v>324</v>
      </c>
      <c r="E1393" s="445" t="s">
        <v>2774</v>
      </c>
      <c r="F1393" s="445" t="s">
        <v>70</v>
      </c>
      <c r="G1393" s="445" t="s">
        <v>69</v>
      </c>
      <c r="H1393" s="445" t="s">
        <v>62</v>
      </c>
      <c r="I1393" s="445" t="s">
        <v>2152</v>
      </c>
      <c r="J1393" s="445" t="s">
        <v>808</v>
      </c>
      <c r="K1393" s="445" t="s">
        <v>2806</v>
      </c>
      <c r="L1393" s="445" t="s">
        <v>14</v>
      </c>
      <c r="M1393" s="445" t="s">
        <v>2807</v>
      </c>
      <c r="N1393" s="445" t="s">
        <v>14</v>
      </c>
    </row>
    <row r="1394" spans="1:14" hidden="1" x14ac:dyDescent="0.3">
      <c r="A1394" s="445" t="s">
        <v>337</v>
      </c>
      <c r="B1394" s="445" t="s">
        <v>631</v>
      </c>
      <c r="C1394" s="445" t="s">
        <v>323</v>
      </c>
      <c r="D1394" s="445" t="s">
        <v>324</v>
      </c>
      <c r="E1394" s="445" t="s">
        <v>2774</v>
      </c>
      <c r="F1394" s="445" t="s">
        <v>70</v>
      </c>
      <c r="G1394" s="445" t="s">
        <v>69</v>
      </c>
      <c r="H1394" s="445" t="s">
        <v>62</v>
      </c>
      <c r="I1394" s="445" t="s">
        <v>2337</v>
      </c>
      <c r="J1394" s="445" t="s">
        <v>631</v>
      </c>
      <c r="K1394" s="445" t="s">
        <v>2808</v>
      </c>
      <c r="L1394" s="445" t="s">
        <v>14</v>
      </c>
      <c r="M1394" s="445" t="s">
        <v>2339</v>
      </c>
      <c r="N1394" s="445" t="s">
        <v>14</v>
      </c>
    </row>
    <row r="1395" spans="1:14" hidden="1" x14ac:dyDescent="0.3">
      <c r="A1395" s="445" t="s">
        <v>805</v>
      </c>
      <c r="B1395" s="445" t="s">
        <v>907</v>
      </c>
      <c r="C1395" s="445" t="s">
        <v>323</v>
      </c>
      <c r="D1395" s="445" t="s">
        <v>324</v>
      </c>
      <c r="E1395" s="445" t="s">
        <v>2774</v>
      </c>
      <c r="F1395" s="445" t="s">
        <v>70</v>
      </c>
      <c r="G1395" s="445" t="s">
        <v>69</v>
      </c>
      <c r="H1395" s="445" t="s">
        <v>62</v>
      </c>
      <c r="I1395" s="445" t="s">
        <v>2522</v>
      </c>
      <c r="J1395" s="445" t="s">
        <v>909</v>
      </c>
      <c r="K1395" s="445" t="s">
        <v>2809</v>
      </c>
      <c r="L1395" s="445" t="s">
        <v>14</v>
      </c>
      <c r="M1395" s="445" t="s">
        <v>1990</v>
      </c>
      <c r="N1395" s="445" t="s">
        <v>14</v>
      </c>
    </row>
    <row r="1396" spans="1:14" hidden="1" x14ac:dyDescent="0.3">
      <c r="A1396" s="445" t="s">
        <v>337</v>
      </c>
      <c r="B1396" s="445" t="s">
        <v>1400</v>
      </c>
      <c r="C1396" s="445" t="s">
        <v>323</v>
      </c>
      <c r="D1396" s="445" t="s">
        <v>324</v>
      </c>
      <c r="E1396" s="445" t="s">
        <v>2774</v>
      </c>
      <c r="F1396" s="445" t="s">
        <v>70</v>
      </c>
      <c r="G1396" s="445" t="s">
        <v>69</v>
      </c>
      <c r="H1396" s="445" t="s">
        <v>62</v>
      </c>
      <c r="I1396" s="445" t="s">
        <v>2810</v>
      </c>
      <c r="J1396" s="445" t="s">
        <v>1400</v>
      </c>
      <c r="K1396" s="445" t="s">
        <v>2811</v>
      </c>
      <c r="L1396" s="445" t="s">
        <v>14</v>
      </c>
      <c r="M1396" s="445" t="s">
        <v>2812</v>
      </c>
      <c r="N1396" s="445" t="s">
        <v>14</v>
      </c>
    </row>
    <row r="1397" spans="1:14" hidden="1" x14ac:dyDescent="0.3">
      <c r="A1397" s="445" t="s">
        <v>330</v>
      </c>
      <c r="B1397" s="445" t="s">
        <v>2321</v>
      </c>
      <c r="C1397" s="445" t="s">
        <v>323</v>
      </c>
      <c r="D1397" s="445" t="s">
        <v>324</v>
      </c>
      <c r="E1397" s="445" t="s">
        <v>2774</v>
      </c>
      <c r="F1397" s="445" t="s">
        <v>70</v>
      </c>
      <c r="G1397" s="445" t="s">
        <v>69</v>
      </c>
      <c r="H1397" s="445" t="s">
        <v>62</v>
      </c>
      <c r="I1397" s="445" t="s">
        <v>2694</v>
      </c>
      <c r="J1397" s="445" t="s">
        <v>2323</v>
      </c>
      <c r="K1397" s="445" t="s">
        <v>2813</v>
      </c>
      <c r="L1397" s="445" t="s">
        <v>14</v>
      </c>
      <c r="M1397" s="445" t="s">
        <v>2814</v>
      </c>
      <c r="N1397" s="445" t="s">
        <v>14</v>
      </c>
    </row>
    <row r="1398" spans="1:14" hidden="1" x14ac:dyDescent="0.3">
      <c r="A1398" s="445" t="s">
        <v>357</v>
      </c>
      <c r="B1398" s="445" t="s">
        <v>624</v>
      </c>
      <c r="C1398" s="445" t="s">
        <v>323</v>
      </c>
      <c r="D1398" s="445" t="s">
        <v>324</v>
      </c>
      <c r="E1398" s="445" t="s">
        <v>2774</v>
      </c>
      <c r="F1398" s="445" t="s">
        <v>70</v>
      </c>
      <c r="G1398" s="445" t="s">
        <v>69</v>
      </c>
      <c r="H1398" s="445" t="s">
        <v>62</v>
      </c>
      <c r="I1398" s="445" t="s">
        <v>2768</v>
      </c>
      <c r="J1398" s="445" t="s">
        <v>626</v>
      </c>
      <c r="K1398" s="445" t="s">
        <v>2815</v>
      </c>
      <c r="L1398" s="445" t="s">
        <v>14</v>
      </c>
      <c r="M1398" s="445" t="s">
        <v>2770</v>
      </c>
      <c r="N1398" s="445" t="s">
        <v>14</v>
      </c>
    </row>
    <row r="1399" spans="1:14" hidden="1" x14ac:dyDescent="0.3">
      <c r="A1399" s="445" t="s">
        <v>357</v>
      </c>
      <c r="B1399" s="445" t="s">
        <v>624</v>
      </c>
      <c r="C1399" s="445" t="s">
        <v>323</v>
      </c>
      <c r="D1399" s="445" t="s">
        <v>324</v>
      </c>
      <c r="E1399" s="445" t="s">
        <v>2774</v>
      </c>
      <c r="F1399" s="445" t="s">
        <v>70</v>
      </c>
      <c r="G1399" s="445" t="s">
        <v>69</v>
      </c>
      <c r="H1399" s="445" t="s">
        <v>62</v>
      </c>
      <c r="I1399" s="445" t="s">
        <v>2160</v>
      </c>
      <c r="J1399" s="445" t="s">
        <v>626</v>
      </c>
      <c r="K1399" s="445" t="s">
        <v>2816</v>
      </c>
      <c r="L1399" s="445" t="s">
        <v>14</v>
      </c>
      <c r="M1399" s="445" t="s">
        <v>2588</v>
      </c>
      <c r="N1399" s="445" t="s">
        <v>14</v>
      </c>
    </row>
    <row r="1400" spans="1:14" hidden="1" x14ac:dyDescent="0.3">
      <c r="A1400" s="445" t="s">
        <v>357</v>
      </c>
      <c r="B1400" s="445" t="s">
        <v>624</v>
      </c>
      <c r="C1400" s="445" t="s">
        <v>323</v>
      </c>
      <c r="D1400" s="445" t="s">
        <v>324</v>
      </c>
      <c r="E1400" s="445" t="s">
        <v>2774</v>
      </c>
      <c r="F1400" s="445" t="s">
        <v>70</v>
      </c>
      <c r="G1400" s="445" t="s">
        <v>69</v>
      </c>
      <c r="H1400" s="445" t="s">
        <v>62</v>
      </c>
      <c r="I1400" s="445" t="s">
        <v>2160</v>
      </c>
      <c r="J1400" s="445" t="s">
        <v>626</v>
      </c>
      <c r="K1400" s="445" t="s">
        <v>2817</v>
      </c>
      <c r="L1400" s="445" t="s">
        <v>14</v>
      </c>
      <c r="M1400" s="445" t="s">
        <v>2588</v>
      </c>
      <c r="N1400" s="445" t="s">
        <v>14</v>
      </c>
    </row>
    <row r="1401" spans="1:14" hidden="1" x14ac:dyDescent="0.3">
      <c r="A1401" s="445" t="s">
        <v>433</v>
      </c>
      <c r="B1401" s="445" t="s">
        <v>552</v>
      </c>
      <c r="C1401" s="445" t="s">
        <v>323</v>
      </c>
      <c r="D1401" s="445" t="s">
        <v>324</v>
      </c>
      <c r="E1401" s="445" t="s">
        <v>2774</v>
      </c>
      <c r="F1401" s="445" t="s">
        <v>70</v>
      </c>
      <c r="G1401" s="445" t="s">
        <v>69</v>
      </c>
      <c r="H1401" s="445" t="s">
        <v>62</v>
      </c>
      <c r="I1401" s="445" t="s">
        <v>1794</v>
      </c>
      <c r="J1401" s="445" t="s">
        <v>554</v>
      </c>
      <c r="K1401" s="445" t="s">
        <v>2818</v>
      </c>
      <c r="L1401" s="445" t="s">
        <v>14</v>
      </c>
      <c r="M1401" s="445" t="s">
        <v>1796</v>
      </c>
      <c r="N1401" s="445" t="s">
        <v>14</v>
      </c>
    </row>
    <row r="1402" spans="1:14" hidden="1" x14ac:dyDescent="0.3">
      <c r="A1402" s="445" t="s">
        <v>337</v>
      </c>
      <c r="B1402" s="445" t="s">
        <v>487</v>
      </c>
      <c r="C1402" s="445" t="s">
        <v>323</v>
      </c>
      <c r="D1402" s="445" t="s">
        <v>324</v>
      </c>
      <c r="E1402" s="445" t="s">
        <v>2774</v>
      </c>
      <c r="F1402" s="445" t="s">
        <v>70</v>
      </c>
      <c r="G1402" s="445" t="s">
        <v>69</v>
      </c>
      <c r="H1402" s="445" t="s">
        <v>62</v>
      </c>
      <c r="I1402" s="445" t="s">
        <v>2096</v>
      </c>
      <c r="J1402" s="445" t="s">
        <v>487</v>
      </c>
      <c r="K1402" s="445" t="s">
        <v>2819</v>
      </c>
      <c r="L1402" s="445" t="s">
        <v>14</v>
      </c>
      <c r="M1402" s="445" t="s">
        <v>2098</v>
      </c>
      <c r="N1402" s="445" t="s">
        <v>14</v>
      </c>
    </row>
    <row r="1403" spans="1:14" hidden="1" x14ac:dyDescent="0.3">
      <c r="A1403" s="445" t="s">
        <v>337</v>
      </c>
      <c r="B1403" s="445" t="s">
        <v>487</v>
      </c>
      <c r="C1403" s="445" t="s">
        <v>323</v>
      </c>
      <c r="D1403" s="445" t="s">
        <v>324</v>
      </c>
      <c r="E1403" s="445" t="s">
        <v>2774</v>
      </c>
      <c r="F1403" s="445" t="s">
        <v>70</v>
      </c>
      <c r="G1403" s="445" t="s">
        <v>69</v>
      </c>
      <c r="H1403" s="445" t="s">
        <v>62</v>
      </c>
      <c r="I1403" s="445" t="s">
        <v>2096</v>
      </c>
      <c r="J1403" s="445" t="s">
        <v>487</v>
      </c>
      <c r="K1403" s="445" t="s">
        <v>2820</v>
      </c>
      <c r="L1403" s="445" t="s">
        <v>14</v>
      </c>
      <c r="M1403" s="445" t="s">
        <v>2098</v>
      </c>
      <c r="N1403" s="445" t="s">
        <v>14</v>
      </c>
    </row>
    <row r="1404" spans="1:14" hidden="1" x14ac:dyDescent="0.3">
      <c r="A1404" s="445" t="s">
        <v>337</v>
      </c>
      <c r="B1404" s="445" t="s">
        <v>487</v>
      </c>
      <c r="C1404" s="445" t="s">
        <v>323</v>
      </c>
      <c r="D1404" s="445" t="s">
        <v>324</v>
      </c>
      <c r="E1404" s="445" t="s">
        <v>2774</v>
      </c>
      <c r="F1404" s="445" t="s">
        <v>70</v>
      </c>
      <c r="G1404" s="445" t="s">
        <v>69</v>
      </c>
      <c r="H1404" s="445" t="s">
        <v>62</v>
      </c>
      <c r="I1404" s="445" t="s">
        <v>2096</v>
      </c>
      <c r="J1404" s="445" t="s">
        <v>487</v>
      </c>
      <c r="K1404" s="445" t="s">
        <v>2821</v>
      </c>
      <c r="L1404" s="445" t="s">
        <v>14</v>
      </c>
      <c r="M1404" s="445" t="s">
        <v>2098</v>
      </c>
      <c r="N1404" s="445" t="s">
        <v>14</v>
      </c>
    </row>
    <row r="1405" spans="1:14" hidden="1" x14ac:dyDescent="0.3">
      <c r="A1405" s="445" t="s">
        <v>433</v>
      </c>
      <c r="B1405" s="445" t="s">
        <v>552</v>
      </c>
      <c r="C1405" s="445" t="s">
        <v>323</v>
      </c>
      <c r="D1405" s="445" t="s">
        <v>324</v>
      </c>
      <c r="E1405" s="445" t="s">
        <v>2774</v>
      </c>
      <c r="F1405" s="445" t="s">
        <v>70</v>
      </c>
      <c r="G1405" s="445" t="s">
        <v>69</v>
      </c>
      <c r="H1405" s="445" t="s">
        <v>62</v>
      </c>
      <c r="I1405" s="445" t="s">
        <v>2276</v>
      </c>
      <c r="J1405" s="445" t="s">
        <v>554</v>
      </c>
      <c r="K1405" s="445" t="s">
        <v>2822</v>
      </c>
      <c r="L1405" s="445" t="s">
        <v>14</v>
      </c>
      <c r="M1405" s="445" t="s">
        <v>2278</v>
      </c>
      <c r="N1405" s="445" t="s">
        <v>14</v>
      </c>
    </row>
    <row r="1406" spans="1:14" hidden="1" x14ac:dyDescent="0.3">
      <c r="A1406" s="445" t="s">
        <v>948</v>
      </c>
      <c r="B1406" s="445" t="s">
        <v>1661</v>
      </c>
      <c r="C1406" s="445" t="s">
        <v>323</v>
      </c>
      <c r="D1406" s="445" t="s">
        <v>324</v>
      </c>
      <c r="E1406" s="445" t="s">
        <v>2774</v>
      </c>
      <c r="F1406" s="445" t="s">
        <v>70</v>
      </c>
      <c r="G1406" s="445" t="s">
        <v>69</v>
      </c>
      <c r="H1406" s="445" t="s">
        <v>62</v>
      </c>
      <c r="I1406" s="445" t="s">
        <v>2714</v>
      </c>
      <c r="J1406" s="445" t="s">
        <v>1663</v>
      </c>
      <c r="K1406" s="445" t="s">
        <v>2823</v>
      </c>
      <c r="L1406" s="445" t="s">
        <v>14</v>
      </c>
      <c r="M1406" s="445" t="s">
        <v>2824</v>
      </c>
      <c r="N1406" s="445" t="s">
        <v>14</v>
      </c>
    </row>
    <row r="1407" spans="1:14" hidden="1" x14ac:dyDescent="0.3">
      <c r="A1407" s="445" t="s">
        <v>948</v>
      </c>
      <c r="B1407" s="445" t="s">
        <v>1661</v>
      </c>
      <c r="C1407" s="445" t="s">
        <v>323</v>
      </c>
      <c r="D1407" s="445" t="s">
        <v>324</v>
      </c>
      <c r="E1407" s="445" t="s">
        <v>2774</v>
      </c>
      <c r="F1407" s="445" t="s">
        <v>70</v>
      </c>
      <c r="G1407" s="445" t="s">
        <v>69</v>
      </c>
      <c r="H1407" s="445" t="s">
        <v>62</v>
      </c>
      <c r="I1407" s="445" t="s">
        <v>2714</v>
      </c>
      <c r="J1407" s="445" t="s">
        <v>1663</v>
      </c>
      <c r="K1407" s="445" t="s">
        <v>2825</v>
      </c>
      <c r="L1407" s="445" t="s">
        <v>14</v>
      </c>
      <c r="M1407" s="445" t="s">
        <v>2824</v>
      </c>
      <c r="N1407" s="445" t="s">
        <v>14</v>
      </c>
    </row>
    <row r="1408" spans="1:14" hidden="1" x14ac:dyDescent="0.3">
      <c r="A1408" s="445" t="s">
        <v>379</v>
      </c>
      <c r="B1408" s="445" t="s">
        <v>380</v>
      </c>
      <c r="C1408" s="445" t="s">
        <v>323</v>
      </c>
      <c r="D1408" s="445" t="s">
        <v>324</v>
      </c>
      <c r="E1408" s="445" t="s">
        <v>2774</v>
      </c>
      <c r="F1408" s="445" t="s">
        <v>70</v>
      </c>
      <c r="G1408" s="445" t="s">
        <v>69</v>
      </c>
      <c r="H1408" s="445" t="s">
        <v>62</v>
      </c>
      <c r="I1408" s="445" t="s">
        <v>2826</v>
      </c>
      <c r="J1408" s="445" t="s">
        <v>382</v>
      </c>
      <c r="K1408" s="445" t="s">
        <v>2827</v>
      </c>
      <c r="L1408" s="445" t="s">
        <v>14</v>
      </c>
      <c r="M1408" s="445" t="s">
        <v>2828</v>
      </c>
      <c r="N1408" s="445" t="s">
        <v>14</v>
      </c>
    </row>
    <row r="1409" spans="1:14" hidden="1" x14ac:dyDescent="0.3">
      <c r="A1409" s="445" t="s">
        <v>453</v>
      </c>
      <c r="B1409" s="445" t="s">
        <v>454</v>
      </c>
      <c r="C1409" s="445" t="s">
        <v>323</v>
      </c>
      <c r="D1409" s="445" t="s">
        <v>324</v>
      </c>
      <c r="E1409" s="445" t="s">
        <v>2774</v>
      </c>
      <c r="F1409" s="445" t="s">
        <v>70</v>
      </c>
      <c r="G1409" s="445" t="s">
        <v>69</v>
      </c>
      <c r="H1409" s="445" t="s">
        <v>62</v>
      </c>
      <c r="I1409" s="445" t="s">
        <v>1840</v>
      </c>
      <c r="J1409" s="445" t="s">
        <v>456</v>
      </c>
      <c r="K1409" s="445" t="s">
        <v>2829</v>
      </c>
      <c r="L1409" s="445" t="s">
        <v>14</v>
      </c>
      <c r="M1409" s="445" t="s">
        <v>1842</v>
      </c>
      <c r="N1409" s="445" t="s">
        <v>14</v>
      </c>
    </row>
    <row r="1410" spans="1:14" hidden="1" x14ac:dyDescent="0.3">
      <c r="A1410" s="445" t="s">
        <v>453</v>
      </c>
      <c r="B1410" s="445" t="s">
        <v>454</v>
      </c>
      <c r="C1410" s="445" t="s">
        <v>323</v>
      </c>
      <c r="D1410" s="445" t="s">
        <v>324</v>
      </c>
      <c r="E1410" s="445" t="s">
        <v>2774</v>
      </c>
      <c r="F1410" s="445" t="s">
        <v>70</v>
      </c>
      <c r="G1410" s="445" t="s">
        <v>69</v>
      </c>
      <c r="H1410" s="445" t="s">
        <v>62</v>
      </c>
      <c r="I1410" s="445" t="s">
        <v>1840</v>
      </c>
      <c r="J1410" s="445" t="s">
        <v>456</v>
      </c>
      <c r="K1410" s="445" t="s">
        <v>2830</v>
      </c>
      <c r="L1410" s="445" t="s">
        <v>14</v>
      </c>
      <c r="M1410" s="445" t="s">
        <v>1842</v>
      </c>
      <c r="N1410" s="445" t="s">
        <v>14</v>
      </c>
    </row>
    <row r="1411" spans="1:14" hidden="1" x14ac:dyDescent="0.3">
      <c r="A1411" s="445" t="s">
        <v>453</v>
      </c>
      <c r="B1411" s="445" t="s">
        <v>454</v>
      </c>
      <c r="C1411" s="445" t="s">
        <v>323</v>
      </c>
      <c r="D1411" s="445" t="s">
        <v>324</v>
      </c>
      <c r="E1411" s="445" t="s">
        <v>2774</v>
      </c>
      <c r="F1411" s="445" t="s">
        <v>70</v>
      </c>
      <c r="G1411" s="445" t="s">
        <v>69</v>
      </c>
      <c r="H1411" s="445" t="s">
        <v>62</v>
      </c>
      <c r="I1411" s="445" t="s">
        <v>1840</v>
      </c>
      <c r="J1411" s="445" t="s">
        <v>456</v>
      </c>
      <c r="K1411" s="445" t="s">
        <v>2831</v>
      </c>
      <c r="L1411" s="445" t="s">
        <v>14</v>
      </c>
      <c r="M1411" s="445" t="s">
        <v>1842</v>
      </c>
      <c r="N1411" s="445" t="s">
        <v>14</v>
      </c>
    </row>
    <row r="1412" spans="1:14" hidden="1" x14ac:dyDescent="0.3">
      <c r="A1412" s="445" t="s">
        <v>357</v>
      </c>
      <c r="B1412" s="445" t="s">
        <v>358</v>
      </c>
      <c r="C1412" s="445" t="s">
        <v>323</v>
      </c>
      <c r="D1412" s="445" t="s">
        <v>324</v>
      </c>
      <c r="E1412" s="445" t="s">
        <v>2774</v>
      </c>
      <c r="F1412" s="445" t="s">
        <v>70</v>
      </c>
      <c r="G1412" s="445" t="s">
        <v>69</v>
      </c>
      <c r="H1412" s="445" t="s">
        <v>62</v>
      </c>
      <c r="I1412" s="445" t="s">
        <v>1862</v>
      </c>
      <c r="J1412" s="445" t="s">
        <v>370</v>
      </c>
      <c r="K1412" s="445" t="s">
        <v>2832</v>
      </c>
      <c r="L1412" s="445" t="s">
        <v>14</v>
      </c>
      <c r="M1412" s="445" t="s">
        <v>1864</v>
      </c>
      <c r="N1412" s="445" t="s">
        <v>14</v>
      </c>
    </row>
    <row r="1413" spans="1:14" x14ac:dyDescent="0.3">
      <c r="A1413" s="445" t="s">
        <v>352</v>
      </c>
      <c r="B1413" s="445" t="s">
        <v>414</v>
      </c>
      <c r="C1413" s="445" t="s">
        <v>323</v>
      </c>
      <c r="D1413" s="445" t="s">
        <v>324</v>
      </c>
      <c r="E1413" s="445" t="s">
        <v>2774</v>
      </c>
      <c r="F1413" s="445" t="s">
        <v>508</v>
      </c>
      <c r="G1413" s="445" t="s">
        <v>69</v>
      </c>
      <c r="H1413" s="445" t="s">
        <v>61</v>
      </c>
      <c r="I1413" s="445" t="s">
        <v>2833</v>
      </c>
      <c r="J1413" s="445" t="s">
        <v>415</v>
      </c>
      <c r="K1413" s="445" t="s">
        <v>2834</v>
      </c>
      <c r="L1413" s="445" t="s">
        <v>14</v>
      </c>
      <c r="M1413" s="445" t="s">
        <v>2835</v>
      </c>
      <c r="N1413" s="445" t="s">
        <v>14</v>
      </c>
    </row>
    <row r="1414" spans="1:14" x14ac:dyDescent="0.3">
      <c r="A1414" s="445" t="s">
        <v>352</v>
      </c>
      <c r="B1414" s="445" t="s">
        <v>353</v>
      </c>
      <c r="C1414" s="445" t="s">
        <v>323</v>
      </c>
      <c r="D1414" s="445" t="s">
        <v>324</v>
      </c>
      <c r="E1414" s="445" t="s">
        <v>2774</v>
      </c>
      <c r="F1414" s="445" t="s">
        <v>508</v>
      </c>
      <c r="G1414" s="445" t="s">
        <v>69</v>
      </c>
      <c r="H1414" s="445" t="s">
        <v>61</v>
      </c>
      <c r="I1414" s="445" t="s">
        <v>2175</v>
      </c>
      <c r="J1414" s="445" t="s">
        <v>354</v>
      </c>
      <c r="K1414" s="445" t="s">
        <v>2836</v>
      </c>
      <c r="L1414" s="445" t="s">
        <v>14</v>
      </c>
      <c r="M1414" s="445" t="s">
        <v>2483</v>
      </c>
      <c r="N1414" s="445" t="s">
        <v>1245</v>
      </c>
    </row>
    <row r="1415" spans="1:14" hidden="1" x14ac:dyDescent="0.3">
      <c r="A1415" s="445" t="s">
        <v>948</v>
      </c>
      <c r="B1415" s="445" t="s">
        <v>1661</v>
      </c>
      <c r="C1415" s="445" t="s">
        <v>323</v>
      </c>
      <c r="D1415" s="445" t="s">
        <v>324</v>
      </c>
      <c r="E1415" s="445" t="s">
        <v>2774</v>
      </c>
      <c r="F1415" s="445" t="s">
        <v>508</v>
      </c>
      <c r="G1415" s="445" t="s">
        <v>69</v>
      </c>
      <c r="H1415" s="445" t="s">
        <v>61</v>
      </c>
      <c r="I1415" s="445" t="s">
        <v>2714</v>
      </c>
      <c r="J1415" s="445" t="s">
        <v>1663</v>
      </c>
      <c r="K1415" s="445" t="s">
        <v>2837</v>
      </c>
      <c r="L1415" s="445" t="s">
        <v>14</v>
      </c>
      <c r="M1415" s="445" t="s">
        <v>2824</v>
      </c>
      <c r="N1415" s="445" t="s">
        <v>14</v>
      </c>
    </row>
    <row r="1416" spans="1:14" hidden="1" x14ac:dyDescent="0.3">
      <c r="A1416" s="445" t="s">
        <v>337</v>
      </c>
      <c r="B1416" s="445" t="s">
        <v>487</v>
      </c>
      <c r="C1416" s="445" t="s">
        <v>323</v>
      </c>
      <c r="D1416" s="445" t="s">
        <v>324</v>
      </c>
      <c r="E1416" s="445" t="s">
        <v>2774</v>
      </c>
      <c r="F1416" s="445" t="s">
        <v>508</v>
      </c>
      <c r="G1416" s="445" t="s">
        <v>69</v>
      </c>
      <c r="H1416" s="445" t="s">
        <v>61</v>
      </c>
      <c r="I1416" s="445" t="s">
        <v>2096</v>
      </c>
      <c r="J1416" s="445" t="s">
        <v>487</v>
      </c>
      <c r="K1416" s="445" t="s">
        <v>2838</v>
      </c>
      <c r="L1416" s="445" t="s">
        <v>14</v>
      </c>
      <c r="M1416" s="445" t="s">
        <v>2098</v>
      </c>
      <c r="N1416" s="445" t="s">
        <v>14</v>
      </c>
    </row>
    <row r="1417" spans="1:14" hidden="1" x14ac:dyDescent="0.3">
      <c r="A1417" s="445" t="s">
        <v>337</v>
      </c>
      <c r="B1417" s="445" t="s">
        <v>2509</v>
      </c>
      <c r="C1417" s="445" t="s">
        <v>323</v>
      </c>
      <c r="D1417" s="445" t="s">
        <v>324</v>
      </c>
      <c r="E1417" s="445" t="s">
        <v>2774</v>
      </c>
      <c r="F1417" s="445" t="s">
        <v>508</v>
      </c>
      <c r="G1417" s="445" t="s">
        <v>69</v>
      </c>
      <c r="H1417" s="445" t="s">
        <v>61</v>
      </c>
      <c r="I1417" s="445" t="s">
        <v>2510</v>
      </c>
      <c r="J1417" s="445" t="s">
        <v>2509</v>
      </c>
      <c r="K1417" s="445" t="s">
        <v>2839</v>
      </c>
      <c r="L1417" s="445" t="s">
        <v>14</v>
      </c>
      <c r="M1417" s="445" t="s">
        <v>2512</v>
      </c>
      <c r="N1417" s="445" t="s">
        <v>14</v>
      </c>
    </row>
    <row r="1418" spans="1:14" hidden="1" x14ac:dyDescent="0.3">
      <c r="A1418" s="445" t="s">
        <v>373</v>
      </c>
      <c r="B1418" s="445" t="s">
        <v>673</v>
      </c>
      <c r="C1418" s="445" t="s">
        <v>323</v>
      </c>
      <c r="D1418" s="445" t="s">
        <v>324</v>
      </c>
      <c r="E1418" s="445" t="s">
        <v>2774</v>
      </c>
      <c r="F1418" s="445" t="s">
        <v>508</v>
      </c>
      <c r="G1418" s="445" t="s">
        <v>69</v>
      </c>
      <c r="H1418" s="445" t="s">
        <v>61</v>
      </c>
      <c r="I1418" s="445" t="s">
        <v>2084</v>
      </c>
      <c r="J1418" s="445" t="s">
        <v>675</v>
      </c>
      <c r="K1418" s="445" t="s">
        <v>2840</v>
      </c>
      <c r="L1418" s="445" t="s">
        <v>14</v>
      </c>
      <c r="M1418" s="445" t="s">
        <v>2086</v>
      </c>
      <c r="N1418" s="445" t="s">
        <v>14</v>
      </c>
    </row>
    <row r="1419" spans="1:14" hidden="1" x14ac:dyDescent="0.3">
      <c r="A1419" s="445" t="s">
        <v>373</v>
      </c>
      <c r="B1419" s="445" t="s">
        <v>1061</v>
      </c>
      <c r="C1419" s="445" t="s">
        <v>323</v>
      </c>
      <c r="D1419" s="445" t="s">
        <v>324</v>
      </c>
      <c r="E1419" s="445" t="s">
        <v>2774</v>
      </c>
      <c r="F1419" s="445" t="s">
        <v>508</v>
      </c>
      <c r="G1419" s="445" t="s">
        <v>69</v>
      </c>
      <c r="H1419" s="445" t="s">
        <v>61</v>
      </c>
      <c r="I1419" s="445" t="s">
        <v>2298</v>
      </c>
      <c r="J1419" s="445" t="s">
        <v>1063</v>
      </c>
      <c r="K1419" s="445" t="s">
        <v>2841</v>
      </c>
      <c r="L1419" s="445" t="s">
        <v>14</v>
      </c>
      <c r="M1419" s="445" t="s">
        <v>2300</v>
      </c>
      <c r="N1419" s="445" t="s">
        <v>2301</v>
      </c>
    </row>
    <row r="1420" spans="1:14" hidden="1" x14ac:dyDescent="0.3">
      <c r="A1420" s="445" t="s">
        <v>330</v>
      </c>
      <c r="B1420" s="445" t="s">
        <v>331</v>
      </c>
      <c r="C1420" s="445" t="s">
        <v>323</v>
      </c>
      <c r="D1420" s="445" t="s">
        <v>324</v>
      </c>
      <c r="E1420" s="445" t="s">
        <v>2774</v>
      </c>
      <c r="F1420" s="445" t="s">
        <v>508</v>
      </c>
      <c r="G1420" s="445" t="s">
        <v>69</v>
      </c>
      <c r="H1420" s="445" t="s">
        <v>62</v>
      </c>
      <c r="I1420" s="445" t="s">
        <v>2364</v>
      </c>
      <c r="J1420" s="445" t="s">
        <v>1383</v>
      </c>
      <c r="K1420" s="445" t="s">
        <v>2842</v>
      </c>
      <c r="L1420" s="445" t="s">
        <v>14</v>
      </c>
      <c r="M1420" s="445" t="s">
        <v>2366</v>
      </c>
      <c r="N1420" s="445" t="s">
        <v>14</v>
      </c>
    </row>
    <row r="1421" spans="1:14" hidden="1" x14ac:dyDescent="0.3">
      <c r="A1421" s="445" t="s">
        <v>330</v>
      </c>
      <c r="B1421" s="445" t="s">
        <v>331</v>
      </c>
      <c r="C1421" s="445" t="s">
        <v>323</v>
      </c>
      <c r="D1421" s="445" t="s">
        <v>324</v>
      </c>
      <c r="E1421" s="445" t="s">
        <v>2774</v>
      </c>
      <c r="F1421" s="445" t="s">
        <v>508</v>
      </c>
      <c r="G1421" s="445" t="s">
        <v>69</v>
      </c>
      <c r="H1421" s="445" t="s">
        <v>62</v>
      </c>
      <c r="I1421" s="445" t="s">
        <v>2364</v>
      </c>
      <c r="J1421" s="445" t="s">
        <v>1383</v>
      </c>
      <c r="K1421" s="445" t="s">
        <v>2843</v>
      </c>
      <c r="L1421" s="445" t="s">
        <v>14</v>
      </c>
      <c r="M1421" s="445" t="s">
        <v>2366</v>
      </c>
      <c r="N1421" s="445" t="s">
        <v>14</v>
      </c>
    </row>
    <row r="1422" spans="1:14" hidden="1" x14ac:dyDescent="0.3">
      <c r="A1422" s="445" t="s">
        <v>805</v>
      </c>
      <c r="B1422" s="445" t="s">
        <v>907</v>
      </c>
      <c r="C1422" s="445" t="s">
        <v>323</v>
      </c>
      <c r="D1422" s="445" t="s">
        <v>324</v>
      </c>
      <c r="E1422" s="445" t="s">
        <v>2774</v>
      </c>
      <c r="F1422" s="445" t="s">
        <v>508</v>
      </c>
      <c r="G1422" s="445" t="s">
        <v>69</v>
      </c>
      <c r="H1422" s="445" t="s">
        <v>62</v>
      </c>
      <c r="I1422" s="445" t="s">
        <v>2522</v>
      </c>
      <c r="J1422" s="445" t="s">
        <v>909</v>
      </c>
      <c r="K1422" s="445" t="s">
        <v>2844</v>
      </c>
      <c r="L1422" s="445" t="s">
        <v>14</v>
      </c>
      <c r="M1422" s="445" t="s">
        <v>2524</v>
      </c>
      <c r="N1422" s="445" t="s">
        <v>2845</v>
      </c>
    </row>
    <row r="1423" spans="1:14" hidden="1" x14ac:dyDescent="0.3">
      <c r="A1423" s="445" t="s">
        <v>948</v>
      </c>
      <c r="B1423" s="445" t="s">
        <v>1661</v>
      </c>
      <c r="C1423" s="445" t="s">
        <v>323</v>
      </c>
      <c r="D1423" s="445" t="s">
        <v>324</v>
      </c>
      <c r="E1423" s="445" t="s">
        <v>2774</v>
      </c>
      <c r="F1423" s="445" t="s">
        <v>508</v>
      </c>
      <c r="G1423" s="445" t="s">
        <v>69</v>
      </c>
      <c r="H1423" s="445" t="s">
        <v>62</v>
      </c>
      <c r="I1423" s="445" t="s">
        <v>2714</v>
      </c>
      <c r="J1423" s="445" t="s">
        <v>1663</v>
      </c>
      <c r="K1423" s="445" t="s">
        <v>2715</v>
      </c>
      <c r="L1423" s="445" t="s">
        <v>14</v>
      </c>
      <c r="M1423" s="445" t="s">
        <v>2716</v>
      </c>
      <c r="N1423" s="445" t="s">
        <v>14</v>
      </c>
    </row>
    <row r="1424" spans="1:14" hidden="1" x14ac:dyDescent="0.3">
      <c r="A1424" s="445" t="s">
        <v>491</v>
      </c>
      <c r="B1424" s="445" t="s">
        <v>2846</v>
      </c>
      <c r="C1424" s="445" t="s">
        <v>323</v>
      </c>
      <c r="D1424" s="445" t="s">
        <v>324</v>
      </c>
      <c r="E1424" s="445" t="s">
        <v>2774</v>
      </c>
      <c r="F1424" s="445" t="s">
        <v>508</v>
      </c>
      <c r="G1424" s="445" t="s">
        <v>69</v>
      </c>
      <c r="H1424" s="445" t="s">
        <v>62</v>
      </c>
      <c r="I1424" s="445" t="s">
        <v>2847</v>
      </c>
      <c r="J1424" s="445" t="s">
        <v>2848</v>
      </c>
      <c r="K1424" s="445" t="s">
        <v>2849</v>
      </c>
      <c r="L1424" s="445" t="s">
        <v>14</v>
      </c>
      <c r="M1424" s="445" t="s">
        <v>2850</v>
      </c>
      <c r="N1424" s="445" t="s">
        <v>14</v>
      </c>
    </row>
    <row r="1425" spans="1:14" hidden="1" x14ac:dyDescent="0.3">
      <c r="A1425" s="445" t="s">
        <v>357</v>
      </c>
      <c r="B1425" s="445" t="s">
        <v>624</v>
      </c>
      <c r="C1425" s="445" t="s">
        <v>323</v>
      </c>
      <c r="D1425" s="445" t="s">
        <v>324</v>
      </c>
      <c r="E1425" s="445" t="s">
        <v>2774</v>
      </c>
      <c r="F1425" s="445" t="s">
        <v>508</v>
      </c>
      <c r="G1425" s="445" t="s">
        <v>69</v>
      </c>
      <c r="H1425" s="445" t="s">
        <v>62</v>
      </c>
      <c r="I1425" s="445" t="s">
        <v>2160</v>
      </c>
      <c r="J1425" s="445" t="s">
        <v>626</v>
      </c>
      <c r="K1425" s="445" t="s">
        <v>2851</v>
      </c>
      <c r="L1425" s="445" t="s">
        <v>14</v>
      </c>
      <c r="M1425" s="445" t="s">
        <v>2588</v>
      </c>
      <c r="N1425" s="445" t="s">
        <v>14</v>
      </c>
    </row>
    <row r="1426" spans="1:14" hidden="1" x14ac:dyDescent="0.3">
      <c r="A1426" s="445" t="s">
        <v>433</v>
      </c>
      <c r="B1426" s="445" t="s">
        <v>552</v>
      </c>
      <c r="C1426" s="445" t="s">
        <v>323</v>
      </c>
      <c r="D1426" s="445" t="s">
        <v>324</v>
      </c>
      <c r="E1426" s="445" t="s">
        <v>2774</v>
      </c>
      <c r="F1426" s="445" t="s">
        <v>508</v>
      </c>
      <c r="G1426" s="445" t="s">
        <v>69</v>
      </c>
      <c r="H1426" s="445" t="s">
        <v>62</v>
      </c>
      <c r="I1426" s="445" t="s">
        <v>1794</v>
      </c>
      <c r="J1426" s="445" t="s">
        <v>554</v>
      </c>
      <c r="K1426" s="445" t="s">
        <v>2852</v>
      </c>
      <c r="L1426" s="445" t="s">
        <v>14</v>
      </c>
      <c r="M1426" s="445" t="s">
        <v>1796</v>
      </c>
      <c r="N1426" s="445" t="s">
        <v>14</v>
      </c>
    </row>
    <row r="1427" spans="1:14" hidden="1" x14ac:dyDescent="0.3">
      <c r="A1427" s="445" t="s">
        <v>433</v>
      </c>
      <c r="B1427" s="445" t="s">
        <v>552</v>
      </c>
      <c r="C1427" s="445" t="s">
        <v>323</v>
      </c>
      <c r="D1427" s="445" t="s">
        <v>324</v>
      </c>
      <c r="E1427" s="445" t="s">
        <v>2774</v>
      </c>
      <c r="F1427" s="445" t="s">
        <v>508</v>
      </c>
      <c r="G1427" s="445" t="s">
        <v>69</v>
      </c>
      <c r="H1427" s="445" t="s">
        <v>62</v>
      </c>
      <c r="I1427" s="445" t="s">
        <v>1794</v>
      </c>
      <c r="J1427" s="445" t="s">
        <v>554</v>
      </c>
      <c r="K1427" s="445" t="s">
        <v>2853</v>
      </c>
      <c r="L1427" s="445" t="s">
        <v>14</v>
      </c>
      <c r="M1427" s="445" t="s">
        <v>1796</v>
      </c>
      <c r="N1427" s="445" t="s">
        <v>14</v>
      </c>
    </row>
    <row r="1428" spans="1:14" hidden="1" x14ac:dyDescent="0.3">
      <c r="A1428" s="445" t="s">
        <v>491</v>
      </c>
      <c r="B1428" s="445" t="s">
        <v>557</v>
      </c>
      <c r="C1428" s="445" t="s">
        <v>323</v>
      </c>
      <c r="D1428" s="445" t="s">
        <v>324</v>
      </c>
      <c r="E1428" s="445" t="s">
        <v>2774</v>
      </c>
      <c r="F1428" s="445" t="s">
        <v>508</v>
      </c>
      <c r="G1428" s="445" t="s">
        <v>69</v>
      </c>
      <c r="H1428" s="445" t="s">
        <v>62</v>
      </c>
      <c r="I1428" s="445" t="s">
        <v>1073</v>
      </c>
      <c r="J1428" s="445" t="s">
        <v>559</v>
      </c>
      <c r="K1428" s="445" t="s">
        <v>2854</v>
      </c>
      <c r="L1428" s="445" t="s">
        <v>14</v>
      </c>
      <c r="M1428" s="445" t="s">
        <v>1075</v>
      </c>
      <c r="N1428" s="445" t="s">
        <v>14</v>
      </c>
    </row>
    <row r="1429" spans="1:14" hidden="1" x14ac:dyDescent="0.3">
      <c r="A1429" s="445" t="s">
        <v>453</v>
      </c>
      <c r="B1429" s="445" t="s">
        <v>454</v>
      </c>
      <c r="C1429" s="445" t="s">
        <v>323</v>
      </c>
      <c r="D1429" s="445" t="s">
        <v>324</v>
      </c>
      <c r="E1429" s="445" t="s">
        <v>2774</v>
      </c>
      <c r="F1429" s="445" t="s">
        <v>508</v>
      </c>
      <c r="G1429" s="445" t="s">
        <v>69</v>
      </c>
      <c r="H1429" s="445" t="s">
        <v>62</v>
      </c>
      <c r="I1429" s="445" t="s">
        <v>455</v>
      </c>
      <c r="J1429" s="445" t="s">
        <v>456</v>
      </c>
      <c r="K1429" s="445" t="s">
        <v>2855</v>
      </c>
      <c r="L1429" s="445" t="s">
        <v>14</v>
      </c>
      <c r="M1429" s="445" t="s">
        <v>2286</v>
      </c>
      <c r="N1429" s="445" t="s">
        <v>14</v>
      </c>
    </row>
    <row r="1430" spans="1:14" hidden="1" x14ac:dyDescent="0.3">
      <c r="A1430" s="445" t="s">
        <v>453</v>
      </c>
      <c r="B1430" s="445" t="s">
        <v>454</v>
      </c>
      <c r="C1430" s="445" t="s">
        <v>323</v>
      </c>
      <c r="D1430" s="445" t="s">
        <v>324</v>
      </c>
      <c r="E1430" s="445" t="s">
        <v>2774</v>
      </c>
      <c r="F1430" s="445" t="s">
        <v>508</v>
      </c>
      <c r="G1430" s="445" t="s">
        <v>69</v>
      </c>
      <c r="H1430" s="445" t="s">
        <v>62</v>
      </c>
      <c r="I1430" s="445" t="s">
        <v>455</v>
      </c>
      <c r="J1430" s="445" t="s">
        <v>456</v>
      </c>
      <c r="K1430" s="445" t="s">
        <v>2856</v>
      </c>
      <c r="L1430" s="445" t="s">
        <v>14</v>
      </c>
      <c r="M1430" s="445" t="s">
        <v>2286</v>
      </c>
      <c r="N1430" s="445" t="s">
        <v>14</v>
      </c>
    </row>
  </sheetData>
  <autoFilter ref="A1:N1430" xr:uid="{00000000-0001-0000-0000-000000000000}">
    <filterColumn colId="0">
      <filters>
        <filter val="Vas Megyei Diáksport Egyesület"/>
      </filters>
    </filterColumn>
  </autoFilter>
  <pageMargins left="0.7" right="0.7" top="0.75" bottom="0.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98B44-862A-4256-A39B-089E91B78578}">
  <dimension ref="A1:AK57"/>
  <sheetViews>
    <sheetView workbookViewId="0">
      <selection activeCell="Q24" sqref="Q24"/>
    </sheetView>
  </sheetViews>
  <sheetFormatPr defaultRowHeight="13.2" x14ac:dyDescent="0.25"/>
  <cols>
    <col min="1" max="2" width="3.33203125" customWidth="1"/>
    <col min="3" max="3" width="4.6640625" customWidth="1"/>
    <col min="4" max="4" width="7.44140625" customWidth="1"/>
    <col min="5" max="5" width="4.33203125" customWidth="1"/>
    <col min="6" max="6" width="12.6640625" customWidth="1"/>
    <col min="7" max="7" width="8.33203125" customWidth="1"/>
    <col min="8" max="8" width="7.6640625" customWidth="1"/>
    <col min="9" max="9" width="5.88671875" customWidth="1"/>
    <col min="10" max="10" width="1.6640625" style="75" customWidth="1"/>
    <col min="11" max="11" width="10.6640625" customWidth="1"/>
    <col min="12" max="12" width="1.6640625" style="75" customWidth="1"/>
    <col min="13" max="13" width="10.6640625" customWidth="1"/>
    <col min="14" max="14" width="1.6640625" style="76" customWidth="1"/>
    <col min="15" max="15" width="10.6640625" customWidth="1"/>
    <col min="16" max="16" width="1.6640625" style="75" customWidth="1"/>
    <col min="17" max="17" width="10.6640625" customWidth="1"/>
    <col min="18" max="18" width="1.6640625" style="76" customWidth="1"/>
    <col min="19" max="19" width="9.109375" hidden="1" customWidth="1"/>
    <col min="20" max="20" width="8.6640625" customWidth="1"/>
    <col min="21" max="21" width="9.109375" hidden="1" customWidth="1"/>
    <col min="25" max="34" width="9.109375" hidden="1" customWidth="1"/>
    <col min="35" max="37" width="9.109375" customWidth="1"/>
  </cols>
  <sheetData>
    <row r="1" spans="1:37" s="77" customFormat="1" ht="21.75" customHeight="1" x14ac:dyDescent="0.25">
      <c r="A1" s="47" t="s">
        <v>144</v>
      </c>
      <c r="B1" s="47"/>
      <c r="C1" s="78"/>
      <c r="D1" s="78"/>
      <c r="E1" s="78"/>
      <c r="F1" s="78"/>
      <c r="G1" s="78"/>
      <c r="H1" s="47"/>
      <c r="I1" s="193"/>
      <c r="J1" s="79"/>
      <c r="K1" s="218" t="s">
        <v>48</v>
      </c>
      <c r="L1" s="66"/>
      <c r="M1" s="48"/>
      <c r="N1" s="79"/>
      <c r="O1" s="79" t="s">
        <v>3</v>
      </c>
      <c r="P1" s="79"/>
      <c r="Q1" s="78"/>
      <c r="R1" s="79"/>
      <c r="Y1" s="292"/>
      <c r="Z1" s="292"/>
      <c r="AA1" s="292"/>
      <c r="AB1" s="373" t="e">
        <f>IF($Y$5=1,CONCATENATE(VLOOKUP($Y$3,$AA$2:$AH$14,2)),CONCATENATE(VLOOKUP($Y$3,$AA$16:$AH$25,2)))</f>
        <v>#N/A</v>
      </c>
      <c r="AC1" s="373" t="e">
        <f>IF($Y$5=1,CONCATENATE(VLOOKUP($Y$3,$AA$2:$AH$14,3)),CONCATENATE(VLOOKUP($Y$3,$AA$16:$AH$25,3)))</f>
        <v>#N/A</v>
      </c>
      <c r="AD1" s="373" t="e">
        <f>IF($Y$5=1,CONCATENATE(VLOOKUP($Y$3,$AA$2:$AH$14,4)),CONCATENATE(VLOOKUP($Y$3,$AA$16:$AH$25,4)))</f>
        <v>#N/A</v>
      </c>
      <c r="AE1" s="373" t="e">
        <f>IF($Y$5=1,CONCATENATE(VLOOKUP($Y$3,$AA$2:$AH$14,5)),CONCATENATE(VLOOKUP($Y$3,$AA$16:$AH$25,5)))</f>
        <v>#N/A</v>
      </c>
      <c r="AF1" s="373" t="e">
        <f>IF($Y$5=1,CONCATENATE(VLOOKUP($Y$3,$AA$2:$AH$14,6)),CONCATENATE(VLOOKUP($Y$3,$AA$16:$AH$25,6)))</f>
        <v>#N/A</v>
      </c>
      <c r="AG1" s="373" t="e">
        <f>IF($Y$5=1,CONCATENATE(VLOOKUP($Y$3,$AA$2:$AH$14,7)),CONCATENATE(VLOOKUP($Y$3,$AA$16:$AH$25,7)))</f>
        <v>#N/A</v>
      </c>
      <c r="AH1" s="373" t="e">
        <f>IF($Y$5=1,CONCATENATE(VLOOKUP($Y$3,$AA$2:$AH$14,8)),CONCATENATE(VLOOKUP($Y$3,$AA$16:$AH$25,8)))</f>
        <v>#N/A</v>
      </c>
    </row>
    <row r="2" spans="1:37" s="57" customFormat="1" x14ac:dyDescent="0.25">
      <c r="A2" s="237" t="s">
        <v>47</v>
      </c>
      <c r="B2" s="49"/>
      <c r="C2" s="49"/>
      <c r="D2" s="49"/>
      <c r="E2" s="236" t="s">
        <v>205</v>
      </c>
      <c r="F2" s="49"/>
      <c r="G2" s="80"/>
      <c r="H2" s="58"/>
      <c r="I2" s="58"/>
      <c r="J2" s="81"/>
      <c r="K2" s="66"/>
      <c r="L2" s="66"/>
      <c r="M2" s="66"/>
      <c r="N2" s="81"/>
      <c r="O2" s="58"/>
      <c r="P2" s="81"/>
      <c r="Q2" s="58"/>
      <c r="R2" s="81"/>
      <c r="Y2" s="368"/>
      <c r="Z2" s="367"/>
      <c r="AA2" s="377" t="s">
        <v>61</v>
      </c>
      <c r="AB2" s="378">
        <v>300</v>
      </c>
      <c r="AC2" s="378">
        <v>250</v>
      </c>
      <c r="AD2" s="378">
        <v>200</v>
      </c>
      <c r="AE2" s="378">
        <v>150</v>
      </c>
      <c r="AF2" s="378">
        <v>120</v>
      </c>
      <c r="AG2" s="378">
        <v>90</v>
      </c>
      <c r="AH2" s="378">
        <v>40</v>
      </c>
      <c r="AI2"/>
      <c r="AJ2"/>
      <c r="AK2"/>
    </row>
    <row r="3" spans="1:37" s="19" customFormat="1" ht="11.25" customHeight="1" x14ac:dyDescent="0.25">
      <c r="A3" s="39" t="s">
        <v>24</v>
      </c>
      <c r="B3" s="39"/>
      <c r="C3" s="39"/>
      <c r="D3" s="39"/>
      <c r="E3" s="39"/>
      <c r="F3" s="39"/>
      <c r="G3" s="39" t="s">
        <v>22</v>
      </c>
      <c r="H3" s="39"/>
      <c r="I3" s="39"/>
      <c r="J3" s="82"/>
      <c r="K3" s="39" t="s">
        <v>27</v>
      </c>
      <c r="L3" s="82"/>
      <c r="M3" s="39"/>
      <c r="N3" s="82"/>
      <c r="O3" s="39"/>
      <c r="P3" s="82"/>
      <c r="Q3" s="39"/>
      <c r="R3" s="40" t="s">
        <v>28</v>
      </c>
      <c r="Y3" s="367" t="str">
        <f>IF(K4="OB","A",IF(K4="IX","W",IF(K4="","",K4)))</f>
        <v/>
      </c>
      <c r="Z3" s="367"/>
      <c r="AA3" s="377" t="s">
        <v>62</v>
      </c>
      <c r="AB3" s="378">
        <v>280</v>
      </c>
      <c r="AC3" s="378">
        <v>230</v>
      </c>
      <c r="AD3" s="378">
        <v>180</v>
      </c>
      <c r="AE3" s="378">
        <v>140</v>
      </c>
      <c r="AF3" s="378">
        <v>80</v>
      </c>
      <c r="AG3" s="378">
        <v>0</v>
      </c>
      <c r="AH3" s="378">
        <v>0</v>
      </c>
      <c r="AI3"/>
      <c r="AJ3"/>
      <c r="AK3"/>
    </row>
    <row r="4" spans="1:37" s="27" customFormat="1" ht="11.25" customHeight="1" thickBot="1" x14ac:dyDescent="0.3">
      <c r="A4" s="490">
        <v>45411</v>
      </c>
      <c r="B4" s="490"/>
      <c r="C4" s="490"/>
      <c r="D4" s="214"/>
      <c r="E4" s="83"/>
      <c r="F4" s="83"/>
      <c r="G4" s="83">
        <f>Altalanos!$C$10</f>
        <v>0</v>
      </c>
      <c r="H4" s="52"/>
      <c r="I4" s="83"/>
      <c r="J4" s="84"/>
      <c r="K4" s="85"/>
      <c r="L4" s="84"/>
      <c r="M4" s="86"/>
      <c r="N4" s="84"/>
      <c r="O4" s="83"/>
      <c r="P4" s="84"/>
      <c r="Q4" s="83"/>
      <c r="R4" s="43">
        <f>Altalanos!$E$10</f>
        <v>0</v>
      </c>
      <c r="Y4" s="367"/>
      <c r="Z4" s="367"/>
      <c r="AA4" s="377" t="s">
        <v>91</v>
      </c>
      <c r="AB4" s="378">
        <v>250</v>
      </c>
      <c r="AC4" s="378">
        <v>200</v>
      </c>
      <c r="AD4" s="378">
        <v>150</v>
      </c>
      <c r="AE4" s="378">
        <v>120</v>
      </c>
      <c r="AF4" s="378">
        <v>90</v>
      </c>
      <c r="AG4" s="378">
        <v>60</v>
      </c>
      <c r="AH4" s="378">
        <v>25</v>
      </c>
      <c r="AI4"/>
      <c r="AJ4"/>
      <c r="AK4"/>
    </row>
    <row r="5" spans="1:37" s="19" customFormat="1" x14ac:dyDescent="0.25">
      <c r="A5" s="87"/>
      <c r="B5" s="88" t="s">
        <v>4</v>
      </c>
      <c r="C5" s="234" t="s">
        <v>41</v>
      </c>
      <c r="D5" s="88" t="s">
        <v>40</v>
      </c>
      <c r="E5" s="88" t="s">
        <v>38</v>
      </c>
      <c r="F5" s="89" t="s">
        <v>25</v>
      </c>
      <c r="G5" s="89" t="s">
        <v>26</v>
      </c>
      <c r="H5" s="89"/>
      <c r="I5" s="89" t="s">
        <v>29</v>
      </c>
      <c r="J5" s="89"/>
      <c r="K5" s="88" t="s">
        <v>39</v>
      </c>
      <c r="L5" s="90"/>
      <c r="M5" s="88" t="s">
        <v>55</v>
      </c>
      <c r="N5" s="90"/>
      <c r="O5" s="88" t="s">
        <v>54</v>
      </c>
      <c r="P5" s="90"/>
      <c r="Q5" s="88" t="s">
        <v>53</v>
      </c>
      <c r="R5" s="91"/>
      <c r="Y5" s="367">
        <f>IF(OR(Altalanos!$A$8="F1",Altalanos!$A$8="F2",Altalanos!$A$8="N1",Altalanos!$A$8="N2"),1,2)</f>
        <v>2</v>
      </c>
      <c r="Z5" s="367"/>
      <c r="AA5" s="377" t="s">
        <v>92</v>
      </c>
      <c r="AB5" s="378">
        <v>200</v>
      </c>
      <c r="AC5" s="378">
        <v>150</v>
      </c>
      <c r="AD5" s="378">
        <v>120</v>
      </c>
      <c r="AE5" s="378">
        <v>90</v>
      </c>
      <c r="AF5" s="378">
        <v>60</v>
      </c>
      <c r="AG5" s="378">
        <v>40</v>
      </c>
      <c r="AH5" s="378">
        <v>15</v>
      </c>
      <c r="AI5"/>
      <c r="AJ5"/>
      <c r="AK5"/>
    </row>
    <row r="6" spans="1:37" s="424" customFormat="1" ht="11.1" customHeight="1" thickBot="1" x14ac:dyDescent="0.3">
      <c r="A6" s="423"/>
      <c r="B6" s="426"/>
      <c r="C6" s="426"/>
      <c r="D6" s="426"/>
      <c r="E6" s="426"/>
      <c r="F6" s="425" t="str">
        <f>IF(Y3="","",CONCATENATE(AH1," / ",VLOOKUP(Y3,AB1:AH1,5)," pont"))</f>
        <v/>
      </c>
      <c r="G6" s="427"/>
      <c r="H6" s="428"/>
      <c r="I6" s="427"/>
      <c r="J6" s="429"/>
      <c r="K6" s="426" t="str">
        <f>IF(Y3="","",CONCATENATE(VLOOKUP(Y3,AB1:AH1,4)," pont"))</f>
        <v/>
      </c>
      <c r="L6" s="429"/>
      <c r="M6" s="426" t="str">
        <f>IF(Y3="","",CONCATENATE(VLOOKUP(Y3,AB1:AH1,3)," pont"))</f>
        <v/>
      </c>
      <c r="N6" s="429"/>
      <c r="O6" s="426" t="str">
        <f>IF(Y3="","",CONCATENATE(VLOOKUP(Y3,AB1:AH1,2)," pont"))</f>
        <v/>
      </c>
      <c r="P6" s="429"/>
      <c r="Q6" s="426" t="str">
        <f>IF(Y3="","",CONCATENATE(VLOOKUP(Y3,AB1:AH1,1)," pont"))</f>
        <v/>
      </c>
      <c r="R6" s="430"/>
      <c r="Y6" s="432"/>
      <c r="Z6" s="432"/>
      <c r="AA6" s="432" t="s">
        <v>93</v>
      </c>
      <c r="AB6" s="433">
        <v>150</v>
      </c>
      <c r="AC6" s="433">
        <v>120</v>
      </c>
      <c r="AD6" s="433">
        <v>90</v>
      </c>
      <c r="AE6" s="433">
        <v>60</v>
      </c>
      <c r="AF6" s="433">
        <v>40</v>
      </c>
      <c r="AG6" s="433">
        <v>25</v>
      </c>
      <c r="AH6" s="433">
        <v>10</v>
      </c>
      <c r="AI6" s="435"/>
      <c r="AJ6" s="435"/>
      <c r="AK6" s="435"/>
    </row>
    <row r="7" spans="1:37" s="33" customFormat="1" ht="12.9" customHeight="1" x14ac:dyDescent="0.3">
      <c r="A7" s="92">
        <v>1</v>
      </c>
      <c r="B7" s="203" t="str">
        <f>IF($E7="","",VLOOKUP($E7,#REF!,14))</f>
        <v/>
      </c>
      <c r="C7" s="223" t="str">
        <f>IF($E7="","",VLOOKUP($E7,#REF!,15))</f>
        <v/>
      </c>
      <c r="D7" s="223" t="str">
        <f>IF($E7="","",VLOOKUP($E7,#REF!,5))</f>
        <v/>
      </c>
      <c r="E7" s="93"/>
      <c r="F7" s="94" t="s">
        <v>206</v>
      </c>
      <c r="G7" s="94" t="s">
        <v>207</v>
      </c>
      <c r="H7" s="94"/>
      <c r="I7" s="439"/>
      <c r="J7" s="96"/>
      <c r="K7" s="95"/>
      <c r="L7" s="95"/>
      <c r="M7" s="95"/>
      <c r="N7" s="95"/>
      <c r="O7" s="98"/>
      <c r="P7" s="99"/>
      <c r="Q7" s="100"/>
      <c r="R7" s="101"/>
      <c r="S7" s="102"/>
      <c r="U7" s="103" t="e">
        <f>#REF!</f>
        <v>#REF!</v>
      </c>
      <c r="Y7" s="367"/>
      <c r="Z7" s="367"/>
      <c r="AA7" s="377" t="s">
        <v>94</v>
      </c>
      <c r="AB7" s="378">
        <v>120</v>
      </c>
      <c r="AC7" s="378">
        <v>90</v>
      </c>
      <c r="AD7" s="378">
        <v>60</v>
      </c>
      <c r="AE7" s="378">
        <v>40</v>
      </c>
      <c r="AF7" s="378">
        <v>25</v>
      </c>
      <c r="AG7" s="378">
        <v>10</v>
      </c>
      <c r="AH7" s="378">
        <v>5</v>
      </c>
      <c r="AI7"/>
      <c r="AJ7"/>
      <c r="AK7"/>
    </row>
    <row r="8" spans="1:37" s="33" customFormat="1" ht="12.9" customHeight="1" x14ac:dyDescent="0.25">
      <c r="A8" s="104"/>
      <c r="B8" s="179"/>
      <c r="C8" s="232"/>
      <c r="D8" s="232"/>
      <c r="E8" s="105"/>
      <c r="F8" s="106"/>
      <c r="G8" s="106"/>
      <c r="H8" s="107"/>
      <c r="I8" s="393" t="s">
        <v>0</v>
      </c>
      <c r="J8" s="109"/>
      <c r="K8" s="110" t="s">
        <v>206</v>
      </c>
      <c r="L8" s="110"/>
      <c r="M8" s="95"/>
      <c r="N8" s="95"/>
      <c r="O8" s="98"/>
      <c r="P8" s="99"/>
      <c r="Q8" s="100"/>
      <c r="R8" s="101"/>
      <c r="S8" s="102"/>
      <c r="U8" s="111" t="e">
        <f>#REF!</f>
        <v>#REF!</v>
      </c>
      <c r="Y8" s="367"/>
      <c r="Z8" s="367"/>
      <c r="AA8" s="377" t="s">
        <v>95</v>
      </c>
      <c r="AB8" s="378">
        <v>90</v>
      </c>
      <c r="AC8" s="378">
        <v>60</v>
      </c>
      <c r="AD8" s="378">
        <v>40</v>
      </c>
      <c r="AE8" s="378">
        <v>25</v>
      </c>
      <c r="AF8" s="378">
        <v>10</v>
      </c>
      <c r="AG8" s="378">
        <v>5</v>
      </c>
      <c r="AH8" s="378">
        <v>2</v>
      </c>
      <c r="AI8"/>
      <c r="AJ8"/>
      <c r="AK8"/>
    </row>
    <row r="9" spans="1:37" s="33" customFormat="1" ht="12.9" customHeight="1" x14ac:dyDescent="0.25">
      <c r="A9" s="104">
        <v>2</v>
      </c>
      <c r="B9" s="203" t="str">
        <f>IF($E9="","",VLOOKUP($E9,#REF!,14))</f>
        <v/>
      </c>
      <c r="C9" s="223" t="str">
        <f>IF($E9="","",VLOOKUP($E9,#REF!,15))</f>
        <v/>
      </c>
      <c r="D9" s="223" t="str">
        <f>IF($E9="","",VLOOKUP($E9,#REF!,5))</f>
        <v/>
      </c>
      <c r="E9" s="93"/>
      <c r="F9" s="112"/>
      <c r="G9" s="112"/>
      <c r="H9" s="112"/>
      <c r="I9" s="94" t="str">
        <f>IF($E9="","",VLOOKUP($E9,#REF!,4))</f>
        <v/>
      </c>
      <c r="J9" s="113"/>
      <c r="K9" s="95"/>
      <c r="L9" s="114"/>
      <c r="M9" s="95"/>
      <c r="N9" s="95"/>
      <c r="O9" s="98"/>
      <c r="P9" s="99"/>
      <c r="Q9" s="100"/>
      <c r="R9" s="101"/>
      <c r="S9" s="102"/>
      <c r="U9" s="111" t="e">
        <f>#REF!</f>
        <v>#REF!</v>
      </c>
      <c r="Y9" s="367"/>
      <c r="Z9" s="367"/>
      <c r="AA9" s="377" t="s">
        <v>96</v>
      </c>
      <c r="AB9" s="378">
        <v>60</v>
      </c>
      <c r="AC9" s="378">
        <v>40</v>
      </c>
      <c r="AD9" s="378">
        <v>25</v>
      </c>
      <c r="AE9" s="378">
        <v>10</v>
      </c>
      <c r="AF9" s="378">
        <v>5</v>
      </c>
      <c r="AG9" s="378">
        <v>2</v>
      </c>
      <c r="AH9" s="378">
        <v>1</v>
      </c>
      <c r="AI9"/>
      <c r="AJ9"/>
      <c r="AK9"/>
    </row>
    <row r="10" spans="1:37" s="33" customFormat="1" ht="12.9" customHeight="1" x14ac:dyDescent="0.25">
      <c r="A10" s="104"/>
      <c r="B10" s="179"/>
      <c r="C10" s="232"/>
      <c r="D10" s="232"/>
      <c r="E10" s="115"/>
      <c r="F10" s="106"/>
      <c r="G10" s="106"/>
      <c r="H10" s="107"/>
      <c r="I10" s="95"/>
      <c r="J10" s="116"/>
      <c r="K10" s="108" t="s">
        <v>0</v>
      </c>
      <c r="L10" s="117"/>
      <c r="M10" s="118" t="s">
        <v>206</v>
      </c>
      <c r="N10" s="118"/>
      <c r="O10" s="119"/>
      <c r="P10" s="119"/>
      <c r="Q10" s="100"/>
      <c r="R10" s="101"/>
      <c r="S10" s="102"/>
      <c r="U10" s="111" t="e">
        <f>#REF!</f>
        <v>#REF!</v>
      </c>
      <c r="Y10" s="367"/>
      <c r="Z10" s="367"/>
      <c r="AA10" s="377" t="s">
        <v>97</v>
      </c>
      <c r="AB10" s="378">
        <v>40</v>
      </c>
      <c r="AC10" s="378">
        <v>25</v>
      </c>
      <c r="AD10" s="378">
        <v>15</v>
      </c>
      <c r="AE10" s="378">
        <v>7</v>
      </c>
      <c r="AF10" s="378">
        <v>4</v>
      </c>
      <c r="AG10" s="378">
        <v>1</v>
      </c>
      <c r="AH10" s="378">
        <v>0</v>
      </c>
      <c r="AI10"/>
      <c r="AJ10"/>
      <c r="AK10"/>
    </row>
    <row r="11" spans="1:37" s="33" customFormat="1" ht="12.9" customHeight="1" x14ac:dyDescent="0.25">
      <c r="A11" s="104">
        <v>3</v>
      </c>
      <c r="B11" s="203" t="str">
        <f>IF($E11="","",VLOOKUP($E11,#REF!,14))</f>
        <v/>
      </c>
      <c r="C11" s="223" t="str">
        <f>IF($E11="","",VLOOKUP($E11,#REF!,15))</f>
        <v/>
      </c>
      <c r="D11" s="223" t="str">
        <f>IF($E11="","",VLOOKUP($E11,#REF!,5))</f>
        <v/>
      </c>
      <c r="E11" s="93"/>
      <c r="F11" s="112" t="s">
        <v>223</v>
      </c>
      <c r="G11" s="112" t="s">
        <v>224</v>
      </c>
      <c r="H11" s="112"/>
      <c r="I11" s="112" t="str">
        <f>IF($E11="","",VLOOKUP($E11,#REF!,4))</f>
        <v/>
      </c>
      <c r="J11" s="96"/>
      <c r="K11" s="95"/>
      <c r="L11" s="120"/>
      <c r="M11" s="119" t="s">
        <v>2898</v>
      </c>
      <c r="N11" s="121"/>
      <c r="O11" s="119"/>
      <c r="P11" s="119"/>
      <c r="Q11" s="100"/>
      <c r="R11" s="101"/>
      <c r="S11" s="102"/>
      <c r="U11" s="111" t="e">
        <f>#REF!</f>
        <v>#REF!</v>
      </c>
      <c r="Y11" s="367"/>
      <c r="Z11" s="367"/>
      <c r="AA11" s="377" t="s">
        <v>98</v>
      </c>
      <c r="AB11" s="378">
        <v>25</v>
      </c>
      <c r="AC11" s="378">
        <v>15</v>
      </c>
      <c r="AD11" s="378">
        <v>10</v>
      </c>
      <c r="AE11" s="378">
        <v>6</v>
      </c>
      <c r="AF11" s="378">
        <v>3</v>
      </c>
      <c r="AG11" s="378">
        <v>1</v>
      </c>
      <c r="AH11" s="378">
        <v>0</v>
      </c>
      <c r="AI11"/>
      <c r="AJ11"/>
      <c r="AK11"/>
    </row>
    <row r="12" spans="1:37" s="33" customFormat="1" ht="12.9" customHeight="1" x14ac:dyDescent="0.25">
      <c r="A12" s="104"/>
      <c r="B12" s="179"/>
      <c r="C12" s="232"/>
      <c r="D12" s="232"/>
      <c r="E12" s="115"/>
      <c r="F12" s="106"/>
      <c r="G12" s="106"/>
      <c r="H12" s="107"/>
      <c r="I12" s="393" t="s">
        <v>0</v>
      </c>
      <c r="J12" s="109"/>
      <c r="K12" s="110" t="s">
        <v>223</v>
      </c>
      <c r="L12" s="122"/>
      <c r="M12" s="119"/>
      <c r="N12" s="121"/>
      <c r="O12" s="119"/>
      <c r="P12" s="119"/>
      <c r="Q12" s="100"/>
      <c r="R12" s="101"/>
      <c r="S12" s="102"/>
      <c r="U12" s="111" t="e">
        <f>#REF!</f>
        <v>#REF!</v>
      </c>
      <c r="Y12" s="367"/>
      <c r="Z12" s="367"/>
      <c r="AA12" s="377" t="s">
        <v>103</v>
      </c>
      <c r="AB12" s="378">
        <v>15</v>
      </c>
      <c r="AC12" s="378">
        <v>10</v>
      </c>
      <c r="AD12" s="378">
        <v>6</v>
      </c>
      <c r="AE12" s="378">
        <v>3</v>
      </c>
      <c r="AF12" s="378">
        <v>1</v>
      </c>
      <c r="AG12" s="378">
        <v>0</v>
      </c>
      <c r="AH12" s="378">
        <v>0</v>
      </c>
      <c r="AI12"/>
      <c r="AJ12"/>
      <c r="AK12"/>
    </row>
    <row r="13" spans="1:37" s="33" customFormat="1" ht="12.9" customHeight="1" x14ac:dyDescent="0.25">
      <c r="A13" s="104">
        <v>4</v>
      </c>
      <c r="B13" s="203" t="str">
        <f>IF($E13="","",VLOOKUP($E13,#REF!,14))</f>
        <v/>
      </c>
      <c r="C13" s="223" t="str">
        <f>IF($E13="","",VLOOKUP($E13,#REF!,15))</f>
        <v/>
      </c>
      <c r="D13" s="223" t="str">
        <f>IF($E13="","",VLOOKUP($E13,#REF!,5))</f>
        <v/>
      </c>
      <c r="E13" s="93"/>
      <c r="F13" s="112" t="s">
        <v>225</v>
      </c>
      <c r="G13" s="112" t="s">
        <v>220</v>
      </c>
      <c r="H13" s="112"/>
      <c r="I13" s="112" t="str">
        <f>IF($E13="","",VLOOKUP($E13,#REF!,4))</f>
        <v/>
      </c>
      <c r="J13" s="123"/>
      <c r="K13" s="448" t="s">
        <v>2898</v>
      </c>
      <c r="L13" s="95"/>
      <c r="M13" s="119"/>
      <c r="N13" s="121"/>
      <c r="O13" s="119"/>
      <c r="P13" s="119"/>
      <c r="Q13" s="100"/>
      <c r="R13" s="101"/>
      <c r="S13" s="102"/>
      <c r="U13" s="111" t="e">
        <f>#REF!</f>
        <v>#REF!</v>
      </c>
      <c r="Y13" s="367"/>
      <c r="Z13" s="367"/>
      <c r="AA13" s="377" t="s">
        <v>99</v>
      </c>
      <c r="AB13" s="378">
        <v>10</v>
      </c>
      <c r="AC13" s="378">
        <v>6</v>
      </c>
      <c r="AD13" s="378">
        <v>3</v>
      </c>
      <c r="AE13" s="378">
        <v>1</v>
      </c>
      <c r="AF13" s="378">
        <v>0</v>
      </c>
      <c r="AG13" s="378">
        <v>0</v>
      </c>
      <c r="AH13" s="378">
        <v>0</v>
      </c>
      <c r="AI13"/>
      <c r="AJ13"/>
      <c r="AK13"/>
    </row>
    <row r="14" spans="1:37" s="33" customFormat="1" ht="12.9" customHeight="1" x14ac:dyDescent="0.25">
      <c r="A14" s="104"/>
      <c r="B14" s="179"/>
      <c r="C14" s="232"/>
      <c r="D14" s="232"/>
      <c r="E14" s="115"/>
      <c r="F14" s="95"/>
      <c r="G14" s="95"/>
      <c r="H14" s="41"/>
      <c r="I14" s="124"/>
      <c r="J14" s="116"/>
      <c r="K14" s="95"/>
      <c r="L14" s="95"/>
      <c r="M14" s="449" t="s">
        <v>0</v>
      </c>
      <c r="N14" s="450"/>
      <c r="O14" s="118" t="s">
        <v>206</v>
      </c>
      <c r="P14" s="118"/>
      <c r="Q14" s="100"/>
      <c r="R14" s="101"/>
      <c r="S14" s="102"/>
      <c r="U14" s="111" t="e">
        <f>#REF!</f>
        <v>#REF!</v>
      </c>
      <c r="Y14" s="367"/>
      <c r="Z14" s="367"/>
      <c r="AA14" s="377" t="s">
        <v>100</v>
      </c>
      <c r="AB14" s="378">
        <v>3</v>
      </c>
      <c r="AC14" s="378">
        <v>2</v>
      </c>
      <c r="AD14" s="378">
        <v>1</v>
      </c>
      <c r="AE14" s="378">
        <v>0</v>
      </c>
      <c r="AF14" s="378">
        <v>0</v>
      </c>
      <c r="AG14" s="378">
        <v>0</v>
      </c>
      <c r="AH14" s="378">
        <v>0</v>
      </c>
      <c r="AI14"/>
      <c r="AJ14"/>
      <c r="AK14"/>
    </row>
    <row r="15" spans="1:37" s="33" customFormat="1" ht="12.9" customHeight="1" x14ac:dyDescent="0.25">
      <c r="A15" s="92">
        <v>5</v>
      </c>
      <c r="B15" s="203" t="str">
        <f>IF($E15="","",VLOOKUP($E15,#REF!,14))</f>
        <v/>
      </c>
      <c r="C15" s="223" t="str">
        <f>IF($E15="","",VLOOKUP($E15,#REF!,15))</f>
        <v/>
      </c>
      <c r="D15" s="223" t="str">
        <f>IF($E15="","",VLOOKUP($E15,#REF!,5))</f>
        <v/>
      </c>
      <c r="E15" s="93"/>
      <c r="F15" s="94" t="s">
        <v>184</v>
      </c>
      <c r="G15" s="94" t="s">
        <v>222</v>
      </c>
      <c r="H15" s="94"/>
      <c r="I15" s="94" t="str">
        <f>IF($E15="","",VLOOKUP($E15,#REF!,4))</f>
        <v/>
      </c>
      <c r="J15" s="125"/>
      <c r="K15" s="95"/>
      <c r="L15" s="95"/>
      <c r="M15" s="119"/>
      <c r="N15" s="121"/>
      <c r="O15" s="119" t="s">
        <v>2899</v>
      </c>
      <c r="P15" s="121"/>
      <c r="Q15" s="100"/>
      <c r="R15" s="101"/>
      <c r="S15" s="102"/>
      <c r="U15" s="111" t="e">
        <f>#REF!</f>
        <v>#REF!</v>
      </c>
      <c r="Y15" s="367"/>
      <c r="Z15" s="367"/>
      <c r="AA15" s="377"/>
      <c r="AB15" s="377"/>
      <c r="AC15" s="377"/>
      <c r="AD15" s="377"/>
      <c r="AE15" s="377"/>
      <c r="AF15" s="377"/>
      <c r="AG15" s="377"/>
      <c r="AH15" s="377"/>
      <c r="AI15"/>
      <c r="AJ15"/>
      <c r="AK15"/>
    </row>
    <row r="16" spans="1:37" s="33" customFormat="1" ht="12.9" customHeight="1" thickBot="1" x14ac:dyDescent="0.3">
      <c r="A16" s="104"/>
      <c r="B16" s="179"/>
      <c r="C16" s="232"/>
      <c r="D16" s="232"/>
      <c r="E16" s="115"/>
      <c r="F16" s="106"/>
      <c r="G16" s="106"/>
      <c r="H16" s="107"/>
      <c r="I16" s="393" t="s">
        <v>0</v>
      </c>
      <c r="J16" s="109"/>
      <c r="K16" s="110" t="s">
        <v>184</v>
      </c>
      <c r="L16" s="110"/>
      <c r="M16" s="119"/>
      <c r="N16" s="121"/>
      <c r="O16" s="119"/>
      <c r="P16" s="121"/>
      <c r="Q16" s="100"/>
      <c r="R16" s="101"/>
      <c r="S16" s="102"/>
      <c r="U16" s="126" t="e">
        <f>#REF!</f>
        <v>#REF!</v>
      </c>
      <c r="Y16" s="367"/>
      <c r="Z16" s="367"/>
      <c r="AA16" s="377" t="s">
        <v>61</v>
      </c>
      <c r="AB16" s="378">
        <v>150</v>
      </c>
      <c r="AC16" s="378">
        <v>120</v>
      </c>
      <c r="AD16" s="378">
        <v>90</v>
      </c>
      <c r="AE16" s="378">
        <v>60</v>
      </c>
      <c r="AF16" s="378">
        <v>40</v>
      </c>
      <c r="AG16" s="378">
        <v>25</v>
      </c>
      <c r="AH16" s="378">
        <v>15</v>
      </c>
      <c r="AI16"/>
      <c r="AJ16"/>
      <c r="AK16"/>
    </row>
    <row r="17" spans="1:37" s="33" customFormat="1" ht="12.9" customHeight="1" x14ac:dyDescent="0.25">
      <c r="A17" s="104">
        <v>6</v>
      </c>
      <c r="B17" s="203" t="str">
        <f>IF($E17="","",VLOOKUP($E17,#REF!,14))</f>
        <v/>
      </c>
      <c r="C17" s="223" t="str">
        <f>IF($E17="","",VLOOKUP($E17,#REF!,15))</f>
        <v/>
      </c>
      <c r="D17" s="223" t="str">
        <f>IF($E17="","",VLOOKUP($E17,#REF!,5))</f>
        <v/>
      </c>
      <c r="E17" s="93"/>
      <c r="F17" s="112"/>
      <c r="G17" s="112"/>
      <c r="H17" s="112"/>
      <c r="I17" s="112" t="str">
        <f>IF($E17="","",VLOOKUP($E17,#REF!,4))</f>
        <v/>
      </c>
      <c r="J17" s="113"/>
      <c r="K17" s="119"/>
      <c r="L17" s="114"/>
      <c r="M17" s="119"/>
      <c r="N17" s="121"/>
      <c r="O17" s="119"/>
      <c r="P17" s="121"/>
      <c r="Q17" s="100"/>
      <c r="R17" s="101"/>
      <c r="S17" s="102"/>
      <c r="Y17" s="367"/>
      <c r="Z17" s="367"/>
      <c r="AA17" s="377" t="s">
        <v>91</v>
      </c>
      <c r="AB17" s="378">
        <v>120</v>
      </c>
      <c r="AC17" s="378">
        <v>90</v>
      </c>
      <c r="AD17" s="378">
        <v>60</v>
      </c>
      <c r="AE17" s="378">
        <v>40</v>
      </c>
      <c r="AF17" s="378">
        <v>25</v>
      </c>
      <c r="AG17" s="378">
        <v>15</v>
      </c>
      <c r="AH17" s="378">
        <v>8</v>
      </c>
      <c r="AI17"/>
      <c r="AJ17"/>
      <c r="AK17"/>
    </row>
    <row r="18" spans="1:37" s="33" customFormat="1" ht="12.9" customHeight="1" x14ac:dyDescent="0.25">
      <c r="A18" s="104"/>
      <c r="B18" s="179"/>
      <c r="C18" s="232"/>
      <c r="D18" s="232"/>
      <c r="E18" s="115"/>
      <c r="F18" s="106"/>
      <c r="G18" s="106"/>
      <c r="H18" s="107"/>
      <c r="I18" s="95"/>
      <c r="J18" s="116"/>
      <c r="K18" s="108" t="s">
        <v>0</v>
      </c>
      <c r="L18" s="117"/>
      <c r="M18" s="118" t="s">
        <v>226</v>
      </c>
      <c r="N18" s="127"/>
      <c r="O18" s="119"/>
      <c r="P18" s="121"/>
      <c r="Q18" s="100"/>
      <c r="R18" s="101"/>
      <c r="S18" s="102"/>
      <c r="Y18" s="367"/>
      <c r="Z18" s="367"/>
      <c r="AA18" s="377" t="s">
        <v>92</v>
      </c>
      <c r="AB18" s="378">
        <v>90</v>
      </c>
      <c r="AC18" s="378">
        <v>60</v>
      </c>
      <c r="AD18" s="378">
        <v>40</v>
      </c>
      <c r="AE18" s="378">
        <v>25</v>
      </c>
      <c r="AF18" s="378">
        <v>15</v>
      </c>
      <c r="AG18" s="378">
        <v>8</v>
      </c>
      <c r="AH18" s="378">
        <v>4</v>
      </c>
      <c r="AI18"/>
      <c r="AJ18"/>
      <c r="AK18"/>
    </row>
    <row r="19" spans="1:37" s="33" customFormat="1" ht="12.9" customHeight="1" x14ac:dyDescent="0.25">
      <c r="A19" s="104">
        <v>7</v>
      </c>
      <c r="B19" s="203" t="str">
        <f>IF($E19="","",VLOOKUP($E19,#REF!,14))</f>
        <v/>
      </c>
      <c r="C19" s="223" t="str">
        <f>IF($E19="","",VLOOKUP($E19,#REF!,15))</f>
        <v/>
      </c>
      <c r="D19" s="223" t="str">
        <f>IF($E19="","",VLOOKUP($E19,#REF!,5))</f>
        <v/>
      </c>
      <c r="E19" s="93"/>
      <c r="F19" s="112" t="s">
        <v>226</v>
      </c>
      <c r="G19" s="112" t="s">
        <v>118</v>
      </c>
      <c r="H19" s="112"/>
      <c r="I19" s="112" t="str">
        <f>IF($E19="","",VLOOKUP($E19,#REF!,4))</f>
        <v/>
      </c>
      <c r="J19" s="96"/>
      <c r="K19" s="95"/>
      <c r="L19" s="120"/>
      <c r="M19" s="119" t="s">
        <v>2901</v>
      </c>
      <c r="N19" s="119"/>
      <c r="O19" s="119"/>
      <c r="P19" s="121"/>
      <c r="Q19" s="100"/>
      <c r="R19" s="101"/>
      <c r="S19" s="102"/>
      <c r="Y19" s="367"/>
      <c r="Z19" s="367"/>
      <c r="AA19" s="377" t="s">
        <v>93</v>
      </c>
      <c r="AB19" s="378">
        <v>60</v>
      </c>
      <c r="AC19" s="378">
        <v>40</v>
      </c>
      <c r="AD19" s="378">
        <v>25</v>
      </c>
      <c r="AE19" s="378">
        <v>15</v>
      </c>
      <c r="AF19" s="378">
        <v>8</v>
      </c>
      <c r="AG19" s="378">
        <v>4</v>
      </c>
      <c r="AH19" s="378">
        <v>2</v>
      </c>
      <c r="AI19"/>
      <c r="AJ19"/>
      <c r="AK19"/>
    </row>
    <row r="20" spans="1:37" s="33" customFormat="1" ht="12.9" customHeight="1" x14ac:dyDescent="0.25">
      <c r="A20" s="104"/>
      <c r="B20" s="179"/>
      <c r="C20" s="232"/>
      <c r="D20" s="232"/>
      <c r="E20" s="105"/>
      <c r="F20" s="106"/>
      <c r="G20" s="106"/>
      <c r="H20" s="107"/>
      <c r="I20" s="393" t="s">
        <v>0</v>
      </c>
      <c r="J20" s="109"/>
      <c r="K20" s="110" t="s">
        <v>226</v>
      </c>
      <c r="L20" s="122"/>
      <c r="M20" s="119"/>
      <c r="N20" s="119"/>
      <c r="O20" s="119"/>
      <c r="P20" s="121"/>
      <c r="Q20" s="100"/>
      <c r="R20" s="101"/>
      <c r="S20" s="102"/>
      <c r="Y20" s="367"/>
      <c r="Z20" s="367"/>
      <c r="AA20" s="377" t="s">
        <v>94</v>
      </c>
      <c r="AB20" s="378">
        <v>40</v>
      </c>
      <c r="AC20" s="378">
        <v>25</v>
      </c>
      <c r="AD20" s="378">
        <v>15</v>
      </c>
      <c r="AE20" s="378">
        <v>8</v>
      </c>
      <c r="AF20" s="378">
        <v>4</v>
      </c>
      <c r="AG20" s="378">
        <v>2</v>
      </c>
      <c r="AH20" s="378">
        <v>1</v>
      </c>
      <c r="AI20"/>
      <c r="AJ20"/>
      <c r="AK20"/>
    </row>
    <row r="21" spans="1:37" s="33" customFormat="1" ht="12.9" customHeight="1" x14ac:dyDescent="0.25">
      <c r="A21" s="104">
        <v>8</v>
      </c>
      <c r="B21" s="203" t="str">
        <f>IF($E21="","",VLOOKUP($E21,#REF!,14))</f>
        <v/>
      </c>
      <c r="C21" s="223" t="str">
        <f>IF($E21="","",VLOOKUP($E21,#REF!,15))</f>
        <v/>
      </c>
      <c r="D21" s="223" t="str">
        <f>IF($E21="","",VLOOKUP($E21,#REF!,5))</f>
        <v/>
      </c>
      <c r="E21" s="93"/>
      <c r="F21" s="112" t="s">
        <v>212</v>
      </c>
      <c r="G21" s="112" t="s">
        <v>211</v>
      </c>
      <c r="H21" s="112"/>
      <c r="I21" s="112" t="str">
        <f>IF($E21="","",VLOOKUP($E21,#REF!,4))</f>
        <v/>
      </c>
      <c r="J21" s="123"/>
      <c r="K21" s="119" t="s">
        <v>2899</v>
      </c>
      <c r="L21" s="95"/>
      <c r="M21" s="119"/>
      <c r="N21" s="119"/>
      <c r="O21" s="119"/>
      <c r="P21" s="121"/>
      <c r="Q21" s="100"/>
      <c r="R21" s="101"/>
      <c r="S21" s="102"/>
      <c r="Y21" s="367"/>
      <c r="Z21" s="367"/>
      <c r="AA21" s="377" t="s">
        <v>95</v>
      </c>
      <c r="AB21" s="378">
        <v>25</v>
      </c>
      <c r="AC21" s="378">
        <v>15</v>
      </c>
      <c r="AD21" s="378">
        <v>10</v>
      </c>
      <c r="AE21" s="378">
        <v>6</v>
      </c>
      <c r="AF21" s="378">
        <v>3</v>
      </c>
      <c r="AG21" s="378">
        <v>1</v>
      </c>
      <c r="AH21" s="378">
        <v>0</v>
      </c>
      <c r="AI21"/>
      <c r="AJ21"/>
      <c r="AK21"/>
    </row>
    <row r="22" spans="1:37" s="33" customFormat="1" ht="12.9" customHeight="1" x14ac:dyDescent="0.25">
      <c r="A22" s="104"/>
      <c r="B22" s="179"/>
      <c r="C22" s="232"/>
      <c r="D22" s="232"/>
      <c r="E22" s="105"/>
      <c r="F22" s="124"/>
      <c r="G22" s="124"/>
      <c r="H22" s="128"/>
      <c r="I22" s="124"/>
      <c r="J22" s="116"/>
      <c r="K22" s="95"/>
      <c r="L22" s="95"/>
      <c r="M22" s="119"/>
      <c r="N22" s="119"/>
      <c r="O22" s="449" t="s">
        <v>0</v>
      </c>
      <c r="P22" s="450"/>
      <c r="Q22" s="118" t="s">
        <v>206</v>
      </c>
      <c r="R22" s="118"/>
      <c r="S22" s="102"/>
      <c r="Y22" s="367"/>
      <c r="Z22" s="367"/>
      <c r="AA22" s="377" t="s">
        <v>96</v>
      </c>
      <c r="AB22" s="378">
        <v>15</v>
      </c>
      <c r="AC22" s="378">
        <v>10</v>
      </c>
      <c r="AD22" s="378">
        <v>6</v>
      </c>
      <c r="AE22" s="378">
        <v>3</v>
      </c>
      <c r="AF22" s="378">
        <v>1</v>
      </c>
      <c r="AG22" s="378">
        <v>0</v>
      </c>
      <c r="AH22" s="378">
        <v>0</v>
      </c>
      <c r="AI22"/>
      <c r="AJ22"/>
      <c r="AK22"/>
    </row>
    <row r="23" spans="1:37" s="33" customFormat="1" ht="12.9" customHeight="1" x14ac:dyDescent="0.25">
      <c r="A23" s="104">
        <v>9</v>
      </c>
      <c r="B23" s="203" t="str">
        <f>IF($E23="","",VLOOKUP($E23,#REF!,14))</f>
        <v/>
      </c>
      <c r="C23" s="223" t="str">
        <f>IF($E23="","",VLOOKUP($E23,#REF!,15))</f>
        <v/>
      </c>
      <c r="D23" s="223" t="str">
        <f>IF($E23="","",VLOOKUP($E23,#REF!,5))</f>
        <v/>
      </c>
      <c r="E23" s="93"/>
      <c r="F23" s="112" t="s">
        <v>227</v>
      </c>
      <c r="G23" s="112" t="s">
        <v>216</v>
      </c>
      <c r="H23" s="112"/>
      <c r="I23" s="112" t="str">
        <f>IF($E23="","",VLOOKUP($E23,#REF!,4))</f>
        <v/>
      </c>
      <c r="J23" s="96"/>
      <c r="K23" s="95"/>
      <c r="L23" s="95"/>
      <c r="M23" s="119"/>
      <c r="N23" s="119"/>
      <c r="O23" s="119"/>
      <c r="P23" s="121"/>
      <c r="Q23" s="119" t="s">
        <v>2899</v>
      </c>
      <c r="R23" s="119"/>
      <c r="S23" s="102"/>
      <c r="Y23" s="367"/>
      <c r="Z23" s="367"/>
      <c r="AA23" s="377" t="s">
        <v>97</v>
      </c>
      <c r="AB23" s="378">
        <v>10</v>
      </c>
      <c r="AC23" s="378">
        <v>6</v>
      </c>
      <c r="AD23" s="378">
        <v>3</v>
      </c>
      <c r="AE23" s="378">
        <v>1</v>
      </c>
      <c r="AF23" s="378">
        <v>0</v>
      </c>
      <c r="AG23" s="378">
        <v>0</v>
      </c>
      <c r="AH23" s="378">
        <v>0</v>
      </c>
      <c r="AI23"/>
      <c r="AJ23"/>
      <c r="AK23"/>
    </row>
    <row r="24" spans="1:37" s="33" customFormat="1" ht="12.9" customHeight="1" x14ac:dyDescent="0.25">
      <c r="A24" s="104"/>
      <c r="B24" s="179"/>
      <c r="C24" s="232"/>
      <c r="D24" s="232"/>
      <c r="E24" s="105"/>
      <c r="F24" s="106"/>
      <c r="G24" s="106"/>
      <c r="H24" s="107"/>
      <c r="I24" s="393" t="s">
        <v>0</v>
      </c>
      <c r="J24" s="109"/>
      <c r="K24" s="110" t="s">
        <v>227</v>
      </c>
      <c r="L24" s="110"/>
      <c r="M24" s="119"/>
      <c r="N24" s="119"/>
      <c r="O24" s="119"/>
      <c r="P24" s="121"/>
      <c r="Q24" s="100"/>
      <c r="R24" s="101"/>
      <c r="S24" s="102"/>
      <c r="Y24" s="367"/>
      <c r="Z24" s="367"/>
      <c r="AA24" s="377" t="s">
        <v>98</v>
      </c>
      <c r="AB24" s="378">
        <v>6</v>
      </c>
      <c r="AC24" s="378">
        <v>3</v>
      </c>
      <c r="AD24" s="378">
        <v>1</v>
      </c>
      <c r="AE24" s="378">
        <v>0</v>
      </c>
      <c r="AF24" s="378">
        <v>0</v>
      </c>
      <c r="AG24" s="378">
        <v>0</v>
      </c>
      <c r="AH24" s="378">
        <v>0</v>
      </c>
      <c r="AI24"/>
      <c r="AJ24"/>
      <c r="AK24"/>
    </row>
    <row r="25" spans="1:37" s="33" customFormat="1" ht="12.9" customHeight="1" x14ac:dyDescent="0.25">
      <c r="A25" s="104">
        <v>10</v>
      </c>
      <c r="B25" s="203" t="str">
        <f>IF($E25="","",VLOOKUP($E25,#REF!,14))</f>
        <v/>
      </c>
      <c r="C25" s="223" t="str">
        <f>IF($E25="","",VLOOKUP($E25,#REF!,15))</f>
        <v/>
      </c>
      <c r="D25" s="223" t="str">
        <f>IF($E25="","",VLOOKUP($E25,#REF!,5))</f>
        <v/>
      </c>
      <c r="E25" s="93"/>
      <c r="F25" s="112" t="s">
        <v>217</v>
      </c>
      <c r="G25" s="112" t="s">
        <v>218</v>
      </c>
      <c r="H25" s="112"/>
      <c r="I25" s="112" t="str">
        <f>IF($E25="","",VLOOKUP($E25,#REF!,4))</f>
        <v/>
      </c>
      <c r="J25" s="113"/>
      <c r="K25" s="119" t="s">
        <v>2900</v>
      </c>
      <c r="L25" s="114"/>
      <c r="M25" s="119"/>
      <c r="N25" s="119"/>
      <c r="O25" s="119"/>
      <c r="P25" s="121"/>
      <c r="Q25" s="100"/>
      <c r="R25" s="101"/>
      <c r="S25" s="102"/>
      <c r="Y25" s="367"/>
      <c r="Z25" s="367"/>
      <c r="AA25" s="377" t="s">
        <v>103</v>
      </c>
      <c r="AB25" s="378">
        <v>3</v>
      </c>
      <c r="AC25" s="378">
        <v>2</v>
      </c>
      <c r="AD25" s="378">
        <v>1</v>
      </c>
      <c r="AE25" s="378">
        <v>0</v>
      </c>
      <c r="AF25" s="378">
        <v>0</v>
      </c>
      <c r="AG25" s="378">
        <v>0</v>
      </c>
      <c r="AH25" s="378">
        <v>0</v>
      </c>
      <c r="AI25"/>
      <c r="AJ25"/>
      <c r="AK25"/>
    </row>
    <row r="26" spans="1:37" s="33" customFormat="1" ht="12.9" customHeight="1" x14ac:dyDescent="0.25">
      <c r="A26" s="104"/>
      <c r="B26" s="179"/>
      <c r="C26" s="232"/>
      <c r="D26" s="232"/>
      <c r="E26" s="115"/>
      <c r="F26" s="106"/>
      <c r="G26" s="106"/>
      <c r="H26" s="107"/>
      <c r="I26" s="95"/>
      <c r="J26" s="116"/>
      <c r="K26" s="108" t="s">
        <v>0</v>
      </c>
      <c r="L26" s="117"/>
      <c r="M26" s="118" t="s">
        <v>210</v>
      </c>
      <c r="N26" s="118"/>
      <c r="O26" s="119"/>
      <c r="P26" s="121"/>
      <c r="Q26" s="100"/>
      <c r="R26" s="101"/>
      <c r="S26" s="102"/>
      <c r="Y26"/>
      <c r="Z26"/>
      <c r="AA26"/>
      <c r="AB26"/>
      <c r="AC26"/>
      <c r="AD26"/>
      <c r="AE26"/>
      <c r="AF26"/>
      <c r="AG26"/>
      <c r="AH26"/>
      <c r="AI26"/>
      <c r="AJ26"/>
      <c r="AK26"/>
    </row>
    <row r="27" spans="1:37" s="33" customFormat="1" ht="12.9" customHeight="1" x14ac:dyDescent="0.25">
      <c r="A27" s="104">
        <v>11</v>
      </c>
      <c r="B27" s="203" t="str">
        <f>IF($E27="","",VLOOKUP($E27,#REF!,14))</f>
        <v/>
      </c>
      <c r="C27" s="223" t="str">
        <f>IF($E27="","",VLOOKUP($E27,#REF!,15))</f>
        <v/>
      </c>
      <c r="D27" s="223" t="str">
        <f>IF($E27="","",VLOOKUP($E27,#REF!,5))</f>
        <v/>
      </c>
      <c r="E27" s="93"/>
      <c r="F27" s="112"/>
      <c r="G27" s="112"/>
      <c r="H27" s="112"/>
      <c r="I27" s="112" t="str">
        <f>IF($E27="","",VLOOKUP($E27,#REF!,4))</f>
        <v/>
      </c>
      <c r="J27" s="96"/>
      <c r="K27" s="95"/>
      <c r="L27" s="120"/>
      <c r="M27" s="119" t="s">
        <v>2902</v>
      </c>
      <c r="N27" s="121"/>
      <c r="O27" s="119"/>
      <c r="P27" s="121"/>
      <c r="Q27" s="100"/>
      <c r="R27" s="101"/>
      <c r="S27" s="102"/>
      <c r="Y27"/>
      <c r="Z27"/>
      <c r="AA27"/>
      <c r="AB27"/>
      <c r="AC27"/>
      <c r="AD27"/>
      <c r="AE27"/>
      <c r="AF27"/>
      <c r="AG27"/>
      <c r="AH27"/>
      <c r="AI27"/>
      <c r="AJ27"/>
      <c r="AK27"/>
    </row>
    <row r="28" spans="1:37" s="33" customFormat="1" ht="12.9" customHeight="1" x14ac:dyDescent="0.25">
      <c r="A28" s="129"/>
      <c r="B28" s="179"/>
      <c r="C28" s="232"/>
      <c r="D28" s="232"/>
      <c r="E28" s="115"/>
      <c r="F28" s="106"/>
      <c r="G28" s="106"/>
      <c r="H28" s="107"/>
      <c r="I28" s="393" t="s">
        <v>0</v>
      </c>
      <c r="J28" s="109"/>
      <c r="K28" s="110" t="s">
        <v>210</v>
      </c>
      <c r="L28" s="122"/>
      <c r="M28" s="119"/>
      <c r="N28" s="121"/>
      <c r="O28" s="119"/>
      <c r="P28" s="121"/>
      <c r="Q28" s="100"/>
      <c r="R28" s="101"/>
      <c r="S28" s="102"/>
    </row>
    <row r="29" spans="1:37" s="33" customFormat="1" ht="12.9" customHeight="1" x14ac:dyDescent="0.25">
      <c r="A29" s="92">
        <v>12</v>
      </c>
      <c r="B29" s="203" t="str">
        <f>IF($E29="","",VLOOKUP($E29,#REF!,14))</f>
        <v/>
      </c>
      <c r="C29" s="223" t="str">
        <f>IF($E29="","",VLOOKUP($E29,#REF!,15))</f>
        <v/>
      </c>
      <c r="D29" s="223" t="str">
        <f>IF($E29="","",VLOOKUP($E29,#REF!,5))</f>
        <v/>
      </c>
      <c r="E29" s="93"/>
      <c r="F29" s="94" t="s">
        <v>210</v>
      </c>
      <c r="G29" s="94" t="s">
        <v>168</v>
      </c>
      <c r="H29" s="94"/>
      <c r="I29" s="94" t="str">
        <f>IF($E29="","",VLOOKUP($E29,#REF!,4))</f>
        <v/>
      </c>
      <c r="J29" s="123"/>
      <c r="K29" s="95"/>
      <c r="L29" s="95"/>
      <c r="M29" s="119"/>
      <c r="N29" s="121"/>
      <c r="O29" s="119"/>
      <c r="P29" s="121"/>
      <c r="Q29" s="100"/>
      <c r="R29" s="101"/>
      <c r="S29" s="102"/>
    </row>
    <row r="30" spans="1:37" s="33" customFormat="1" ht="12.9" customHeight="1" x14ac:dyDescent="0.25">
      <c r="A30" s="104"/>
      <c r="B30" s="179"/>
      <c r="C30" s="232"/>
      <c r="D30" s="232"/>
      <c r="E30" s="115"/>
      <c r="F30" s="95"/>
      <c r="G30" s="95"/>
      <c r="H30" s="41"/>
      <c r="I30" s="124"/>
      <c r="J30" s="116"/>
      <c r="K30" s="95"/>
      <c r="L30" s="95"/>
      <c r="M30" s="449" t="s">
        <v>0</v>
      </c>
      <c r="N30" s="450"/>
      <c r="O30" s="118" t="s">
        <v>227</v>
      </c>
      <c r="P30" s="127"/>
      <c r="Q30" s="100"/>
      <c r="R30" s="101"/>
      <c r="S30" s="102"/>
    </row>
    <row r="31" spans="1:37" s="33" customFormat="1" ht="12.9" customHeight="1" x14ac:dyDescent="0.25">
      <c r="A31" s="104">
        <v>13</v>
      </c>
      <c r="B31" s="203" t="str">
        <f>IF($E31="","",VLOOKUP($E31,#REF!,14))</f>
        <v/>
      </c>
      <c r="C31" s="223" t="str">
        <f>IF($E31="","",VLOOKUP($E31,#REF!,15))</f>
        <v/>
      </c>
      <c r="D31" s="223" t="str">
        <f>IF($E31="","",VLOOKUP($E31,#REF!,5))</f>
        <v/>
      </c>
      <c r="E31" s="93"/>
      <c r="F31" s="112" t="s">
        <v>213</v>
      </c>
      <c r="G31" s="112" t="s">
        <v>118</v>
      </c>
      <c r="H31" s="112"/>
      <c r="I31" s="112" t="str">
        <f>IF($E31="","",VLOOKUP($E31,#REF!,4))</f>
        <v/>
      </c>
      <c r="J31" s="125"/>
      <c r="K31" s="95"/>
      <c r="L31" s="95"/>
      <c r="M31" s="119"/>
      <c r="N31" s="121"/>
      <c r="O31" s="119" t="s">
        <v>2902</v>
      </c>
      <c r="P31" s="119"/>
      <c r="Q31" s="100"/>
      <c r="R31" s="101"/>
      <c r="S31" s="102"/>
    </row>
    <row r="32" spans="1:37" s="33" customFormat="1" ht="12.9" customHeight="1" x14ac:dyDescent="0.25">
      <c r="A32" s="104"/>
      <c r="B32" s="179"/>
      <c r="C32" s="232"/>
      <c r="D32" s="232"/>
      <c r="E32" s="115"/>
      <c r="F32" s="106"/>
      <c r="G32" s="106"/>
      <c r="H32" s="107"/>
      <c r="I32" s="108" t="s">
        <v>0</v>
      </c>
      <c r="J32" s="109"/>
      <c r="K32" s="110" t="s">
        <v>227</v>
      </c>
      <c r="L32" s="110"/>
      <c r="M32" s="119"/>
      <c r="N32" s="121"/>
      <c r="O32" s="119"/>
      <c r="P32" s="119"/>
      <c r="Q32" s="100"/>
      <c r="R32" s="101"/>
      <c r="S32" s="102"/>
    </row>
    <row r="33" spans="1:19" s="33" customFormat="1" ht="12.9" customHeight="1" x14ac:dyDescent="0.25">
      <c r="A33" s="104">
        <v>14</v>
      </c>
      <c r="B33" s="203" t="str">
        <f>IF($E33="","",VLOOKUP($E33,#REF!,14))</f>
        <v/>
      </c>
      <c r="C33" s="223" t="str">
        <f>IF($E33="","",VLOOKUP($E33,#REF!,15))</f>
        <v/>
      </c>
      <c r="D33" s="223" t="str">
        <f>IF($E33="","",VLOOKUP($E33,#REF!,5))</f>
        <v/>
      </c>
      <c r="E33" s="93"/>
      <c r="F33" s="112" t="s">
        <v>215</v>
      </c>
      <c r="G33" s="112" t="s">
        <v>207</v>
      </c>
      <c r="H33" s="112"/>
      <c r="I33" s="112" t="str">
        <f>IF($E33="","",VLOOKUP($E33,#REF!,4))</f>
        <v/>
      </c>
      <c r="J33" s="113"/>
      <c r="K33" s="119" t="s">
        <v>2901</v>
      </c>
      <c r="L33" s="114"/>
      <c r="M33" s="119"/>
      <c r="N33" s="121"/>
      <c r="O33" s="119"/>
      <c r="P33" s="119"/>
      <c r="Q33" s="100"/>
      <c r="R33" s="101"/>
      <c r="S33" s="102"/>
    </row>
    <row r="34" spans="1:19" s="33" customFormat="1" ht="12.9" customHeight="1" x14ac:dyDescent="0.25">
      <c r="A34" s="104"/>
      <c r="B34" s="179"/>
      <c r="C34" s="232"/>
      <c r="D34" s="232"/>
      <c r="E34" s="115"/>
      <c r="F34" s="106"/>
      <c r="G34" s="106"/>
      <c r="H34" s="107"/>
      <c r="I34" s="95"/>
      <c r="J34" s="116"/>
      <c r="K34" s="108" t="s">
        <v>0</v>
      </c>
      <c r="L34" s="117"/>
      <c r="M34" s="118" t="s">
        <v>227</v>
      </c>
      <c r="N34" s="127"/>
      <c r="O34" s="119"/>
      <c r="P34" s="119"/>
      <c r="Q34" s="100"/>
      <c r="R34" s="101"/>
      <c r="S34" s="102"/>
    </row>
    <row r="35" spans="1:19" s="33" customFormat="1" ht="12.9" customHeight="1" x14ac:dyDescent="0.25">
      <c r="A35" s="104">
        <v>15</v>
      </c>
      <c r="B35" s="203" t="str">
        <f>IF($E35="","",VLOOKUP($E35,#REF!,14))</f>
        <v/>
      </c>
      <c r="C35" s="223" t="str">
        <f>IF($E35="","",VLOOKUP($E35,#REF!,15))</f>
        <v/>
      </c>
      <c r="D35" s="223" t="str">
        <f>IF($E35="","",VLOOKUP($E35,#REF!,5))</f>
        <v/>
      </c>
      <c r="E35" s="93"/>
      <c r="F35" s="112"/>
      <c r="G35" s="112"/>
      <c r="H35" s="112"/>
      <c r="I35" s="112" t="str">
        <f>IF($E35="","",VLOOKUP($E35,#REF!,4))</f>
        <v/>
      </c>
      <c r="J35" s="96"/>
      <c r="K35" s="95"/>
      <c r="L35" s="120"/>
      <c r="M35" s="119" t="s">
        <v>2901</v>
      </c>
      <c r="N35" s="119"/>
      <c r="O35" s="119"/>
      <c r="P35" s="119"/>
      <c r="Q35" s="100"/>
      <c r="R35" s="101"/>
      <c r="S35" s="102"/>
    </row>
    <row r="36" spans="1:19" s="33" customFormat="1" ht="12.9" customHeight="1" x14ac:dyDescent="0.25">
      <c r="A36" s="104"/>
      <c r="B36" s="179"/>
      <c r="C36" s="232"/>
      <c r="D36" s="232"/>
      <c r="E36" s="105"/>
      <c r="F36" s="106"/>
      <c r="G36" s="106"/>
      <c r="H36" s="107"/>
      <c r="I36" s="108" t="s">
        <v>0</v>
      </c>
      <c r="J36" s="109"/>
      <c r="K36" s="110" t="s">
        <v>209</v>
      </c>
      <c r="L36" s="122"/>
      <c r="M36" s="95"/>
      <c r="N36" s="119"/>
      <c r="O36" s="119"/>
      <c r="P36" s="119"/>
      <c r="Q36" s="100"/>
      <c r="R36" s="101"/>
      <c r="S36" s="102"/>
    </row>
    <row r="37" spans="1:19" s="33" customFormat="1" ht="12.9" customHeight="1" x14ac:dyDescent="0.25">
      <c r="A37" s="92">
        <v>16</v>
      </c>
      <c r="B37" s="203" t="str">
        <f>IF($E37="","",VLOOKUP($E37,#REF!,14))</f>
        <v/>
      </c>
      <c r="C37" s="223" t="str">
        <f>IF($E37="","",VLOOKUP($E37,#REF!,15))</f>
        <v/>
      </c>
      <c r="D37" s="223" t="str">
        <f>IF($E37="","",VLOOKUP($E37,#REF!,5))</f>
        <v/>
      </c>
      <c r="E37" s="93"/>
      <c r="F37" s="94" t="s">
        <v>209</v>
      </c>
      <c r="G37" s="94" t="s">
        <v>208</v>
      </c>
      <c r="H37" s="112"/>
      <c r="I37" s="94" t="str">
        <f>IF($E37="","",VLOOKUP($E37,#REF!,4))</f>
        <v/>
      </c>
      <c r="J37" s="123"/>
      <c r="K37" s="95"/>
      <c r="L37" s="95"/>
      <c r="M37" s="95"/>
      <c r="N37" s="119"/>
      <c r="O37" s="119"/>
      <c r="P37" s="119"/>
      <c r="Q37" s="100"/>
      <c r="R37" s="101"/>
      <c r="S37" s="102"/>
    </row>
    <row r="38" spans="1:19" s="33" customFormat="1" ht="9.6" customHeight="1" x14ac:dyDescent="0.25">
      <c r="A38" s="130"/>
      <c r="B38" s="105"/>
      <c r="C38" s="105"/>
      <c r="D38" s="105"/>
      <c r="E38" s="105"/>
      <c r="F38" s="124"/>
      <c r="G38" s="124"/>
      <c r="H38" s="128"/>
      <c r="I38" s="95"/>
      <c r="J38" s="116"/>
      <c r="K38" s="95"/>
      <c r="L38" s="95"/>
      <c r="M38" s="95"/>
      <c r="N38" s="119"/>
      <c r="O38" s="119"/>
      <c r="P38" s="119"/>
      <c r="Q38" s="100"/>
      <c r="R38" s="101"/>
      <c r="S38" s="102"/>
    </row>
    <row r="39" spans="1:19" s="33" customFormat="1" ht="9.6" customHeight="1" x14ac:dyDescent="0.25">
      <c r="A39" s="131"/>
      <c r="B39" s="97"/>
      <c r="C39" s="97"/>
      <c r="D39" s="97"/>
      <c r="E39" s="105"/>
      <c r="F39" s="97"/>
      <c r="G39" s="97"/>
      <c r="H39" s="97"/>
      <c r="I39" s="97"/>
      <c r="J39" s="105"/>
      <c r="K39" s="97"/>
      <c r="L39" s="97"/>
      <c r="M39" s="97"/>
      <c r="N39" s="132"/>
      <c r="O39" s="132"/>
      <c r="P39" s="132"/>
      <c r="Q39" s="100"/>
      <c r="R39" s="101"/>
      <c r="S39" s="102"/>
    </row>
    <row r="40" spans="1:19" s="33" customFormat="1" ht="9.6" customHeight="1" x14ac:dyDescent="0.25">
      <c r="A40" s="130"/>
      <c r="B40" s="105"/>
      <c r="C40" s="105"/>
      <c r="D40" s="105"/>
      <c r="E40" s="105"/>
      <c r="F40" s="97"/>
      <c r="G40" s="97"/>
      <c r="I40" s="97"/>
      <c r="J40" s="105"/>
      <c r="K40" s="97"/>
      <c r="L40" s="97"/>
      <c r="M40" s="133"/>
      <c r="N40" s="105"/>
      <c r="O40" s="97"/>
      <c r="P40" s="132"/>
      <c r="Q40" s="100"/>
      <c r="R40" s="101"/>
      <c r="S40" s="102"/>
    </row>
    <row r="41" spans="1:19" s="33" customFormat="1" ht="9.6" customHeight="1" x14ac:dyDescent="0.25">
      <c r="A41" s="130"/>
      <c r="B41" s="97"/>
      <c r="C41" s="97"/>
      <c r="D41" s="97"/>
      <c r="E41" s="105"/>
      <c r="F41" s="97"/>
      <c r="G41" s="97"/>
      <c r="H41" s="97"/>
      <c r="I41" s="97"/>
      <c r="J41" s="105"/>
      <c r="K41" s="97"/>
      <c r="L41" s="97"/>
      <c r="M41" s="97"/>
      <c r="N41" s="132"/>
      <c r="O41" s="97"/>
      <c r="P41" s="132"/>
      <c r="Q41" s="100"/>
      <c r="R41" s="101"/>
      <c r="S41" s="102"/>
    </row>
    <row r="42" spans="1:19" s="33" customFormat="1" ht="9.6" customHeight="1" x14ac:dyDescent="0.25">
      <c r="A42" s="130"/>
      <c r="B42" s="105"/>
      <c r="C42" s="105"/>
      <c r="D42" s="105"/>
      <c r="E42" s="105"/>
      <c r="F42" s="97"/>
      <c r="G42" s="97"/>
      <c r="I42" s="133"/>
      <c r="J42" s="105"/>
      <c r="K42" s="97"/>
      <c r="L42" s="97"/>
      <c r="M42" s="97"/>
      <c r="N42" s="132"/>
      <c r="O42" s="132"/>
      <c r="P42" s="132"/>
      <c r="Q42" s="100"/>
      <c r="R42" s="101"/>
      <c r="S42" s="102"/>
    </row>
    <row r="43" spans="1:19" s="33" customFormat="1" ht="9.6" customHeight="1" x14ac:dyDescent="0.25">
      <c r="A43" s="130"/>
      <c r="B43" s="97"/>
      <c r="C43" s="97"/>
      <c r="D43" s="97"/>
      <c r="E43" s="105"/>
      <c r="F43" s="97"/>
      <c r="G43" s="97"/>
      <c r="H43" s="97"/>
      <c r="I43" s="97"/>
      <c r="J43" s="105"/>
      <c r="K43" s="97"/>
      <c r="L43" s="134"/>
      <c r="M43" s="97"/>
      <c r="N43" s="132"/>
      <c r="O43" s="132"/>
      <c r="P43" s="132"/>
      <c r="Q43" s="100"/>
      <c r="R43" s="101"/>
      <c r="S43" s="102"/>
    </row>
    <row r="44" spans="1:19" s="33" customFormat="1" ht="9.6" customHeight="1" x14ac:dyDescent="0.25">
      <c r="A44" s="130"/>
      <c r="B44" s="105"/>
      <c r="C44" s="105"/>
      <c r="D44" s="105"/>
      <c r="E44" s="105"/>
      <c r="F44" s="97"/>
      <c r="G44" s="97"/>
      <c r="I44" s="97"/>
      <c r="J44" s="105"/>
      <c r="K44" s="133"/>
      <c r="L44" s="105"/>
      <c r="M44" s="97"/>
      <c r="N44" s="132"/>
      <c r="O44" s="132"/>
      <c r="P44" s="132"/>
      <c r="Q44" s="100"/>
      <c r="R44" s="101"/>
      <c r="S44" s="102"/>
    </row>
    <row r="45" spans="1:19" s="33" customFormat="1" ht="9.6" customHeight="1" x14ac:dyDescent="0.25">
      <c r="A45" s="130"/>
      <c r="B45" s="97"/>
      <c r="C45" s="97"/>
      <c r="D45" s="97"/>
      <c r="E45" s="105"/>
      <c r="F45" s="97"/>
      <c r="G45" s="97"/>
      <c r="H45" s="97"/>
      <c r="I45" s="97"/>
      <c r="J45" s="105"/>
      <c r="K45" s="97"/>
      <c r="L45" s="97"/>
      <c r="M45" s="97"/>
      <c r="N45" s="132"/>
      <c r="O45" s="132"/>
      <c r="P45" s="132"/>
      <c r="Q45" s="100"/>
      <c r="R45" s="101"/>
      <c r="S45" s="102"/>
    </row>
    <row r="46" spans="1:19" s="33" customFormat="1" ht="9.6" customHeight="1" x14ac:dyDescent="0.25">
      <c r="A46" s="130"/>
      <c r="B46" s="105"/>
      <c r="C46" s="105"/>
      <c r="D46" s="105"/>
      <c r="E46" s="105"/>
      <c r="F46" s="97"/>
      <c r="G46" s="97"/>
      <c r="I46" s="133"/>
      <c r="J46" s="105"/>
      <c r="K46" s="97"/>
      <c r="L46" s="97"/>
      <c r="M46" s="97"/>
      <c r="N46" s="132"/>
      <c r="O46" s="132"/>
      <c r="P46" s="132"/>
      <c r="Q46" s="100"/>
      <c r="R46" s="101"/>
      <c r="S46" s="102"/>
    </row>
    <row r="47" spans="1:19" s="33" customFormat="1" ht="9.6" customHeight="1" x14ac:dyDescent="0.25">
      <c r="A47" s="131"/>
      <c r="B47" s="97"/>
      <c r="C47" s="97"/>
      <c r="D47" s="97"/>
      <c r="E47" s="105"/>
      <c r="F47" s="97"/>
      <c r="G47" s="97"/>
      <c r="H47" s="97"/>
      <c r="I47" s="97"/>
      <c r="J47" s="105"/>
      <c r="K47" s="97"/>
      <c r="L47" s="97"/>
      <c r="M47" s="97"/>
      <c r="N47" s="97"/>
      <c r="O47" s="98"/>
      <c r="P47" s="98"/>
      <c r="Q47" s="100"/>
      <c r="R47" s="101"/>
      <c r="S47" s="102"/>
    </row>
    <row r="48" spans="1:19" s="2" customFormat="1" ht="6.75" customHeight="1" x14ac:dyDescent="0.25">
      <c r="A48" s="136"/>
      <c r="B48" s="136"/>
      <c r="C48" s="136"/>
      <c r="D48" s="136"/>
      <c r="E48" s="136"/>
      <c r="F48" s="137"/>
      <c r="G48" s="137"/>
      <c r="H48" s="137"/>
      <c r="I48" s="137"/>
      <c r="J48" s="138"/>
      <c r="K48" s="139"/>
      <c r="L48" s="140"/>
      <c r="M48" s="139"/>
      <c r="N48" s="140"/>
      <c r="O48" s="139"/>
      <c r="P48" s="140"/>
      <c r="Q48" s="139"/>
      <c r="R48" s="140"/>
      <c r="S48" s="141"/>
    </row>
    <row r="49" spans="1:18" s="18" customFormat="1" ht="10.5" customHeight="1" x14ac:dyDescent="0.25">
      <c r="A49" s="142" t="s">
        <v>41</v>
      </c>
      <c r="B49" s="143"/>
      <c r="C49" s="143"/>
      <c r="D49" s="227"/>
      <c r="E49" s="144" t="s">
        <v>5</v>
      </c>
      <c r="F49" s="145" t="s">
        <v>43</v>
      </c>
      <c r="G49" s="144"/>
      <c r="H49" s="146"/>
      <c r="I49" s="147"/>
      <c r="J49" s="144" t="s">
        <v>5</v>
      </c>
      <c r="K49" s="145" t="s">
        <v>50</v>
      </c>
      <c r="L49" s="148"/>
      <c r="M49" s="145" t="s">
        <v>51</v>
      </c>
      <c r="N49" s="149"/>
      <c r="O49" s="150" t="s">
        <v>52</v>
      </c>
      <c r="P49" s="150"/>
      <c r="Q49" s="151"/>
      <c r="R49" s="152"/>
    </row>
    <row r="50" spans="1:18" s="18" customFormat="1" ht="9" customHeight="1" x14ac:dyDescent="0.25">
      <c r="A50" s="228" t="s">
        <v>42</v>
      </c>
      <c r="B50" s="229"/>
      <c r="C50" s="230"/>
      <c r="D50" s="231"/>
      <c r="E50" s="154">
        <v>1</v>
      </c>
      <c r="F50" s="46" t="e">
        <f>IF(E50&gt;$R$57,,UPPER(VLOOKUP(E50,#REF!,2)))</f>
        <v>#REF!</v>
      </c>
      <c r="G50" s="155"/>
      <c r="H50" s="46"/>
      <c r="I50" s="45"/>
      <c r="J50" s="156" t="s">
        <v>6</v>
      </c>
      <c r="K50" s="153"/>
      <c r="L50" s="157"/>
      <c r="M50" s="153"/>
      <c r="N50" s="158"/>
      <c r="O50" s="159" t="s">
        <v>44</v>
      </c>
      <c r="P50" s="160"/>
      <c r="Q50" s="160"/>
      <c r="R50" s="161"/>
    </row>
    <row r="51" spans="1:18" s="18" customFormat="1" ht="9" customHeight="1" x14ac:dyDescent="0.25">
      <c r="A51" s="166" t="s">
        <v>49</v>
      </c>
      <c r="B51" s="164"/>
      <c r="C51" s="224"/>
      <c r="D51" s="167"/>
      <c r="E51" s="154">
        <v>2</v>
      </c>
      <c r="F51" s="46" t="e">
        <f>IF(E51&gt;$R$57,,UPPER(VLOOKUP(E51,#REF!,2)))</f>
        <v>#REF!</v>
      </c>
      <c r="G51" s="155"/>
      <c r="H51" s="46"/>
      <c r="I51" s="45"/>
      <c r="J51" s="156" t="s">
        <v>7</v>
      </c>
      <c r="K51" s="153"/>
      <c r="L51" s="157"/>
      <c r="M51" s="153"/>
      <c r="N51" s="158"/>
      <c r="O51" s="162"/>
      <c r="P51" s="163"/>
      <c r="Q51" s="164"/>
      <c r="R51" s="165"/>
    </row>
    <row r="52" spans="1:18" s="18" customFormat="1" ht="9" customHeight="1" x14ac:dyDescent="0.25">
      <c r="A52" s="196"/>
      <c r="B52" s="197"/>
      <c r="C52" s="225"/>
      <c r="D52" s="198"/>
      <c r="E52" s="154">
        <v>3</v>
      </c>
      <c r="F52" s="46" t="e">
        <f>IF(E52&gt;$R$57,,UPPER(VLOOKUP(E52,#REF!,2)))</f>
        <v>#REF!</v>
      </c>
      <c r="G52" s="155"/>
      <c r="H52" s="46"/>
      <c r="I52" s="45"/>
      <c r="J52" s="156" t="s">
        <v>8</v>
      </c>
      <c r="K52" s="153"/>
      <c r="L52" s="157"/>
      <c r="M52" s="153"/>
      <c r="N52" s="158"/>
      <c r="O52" s="159" t="s">
        <v>45</v>
      </c>
      <c r="P52" s="160"/>
      <c r="Q52" s="160"/>
      <c r="R52" s="161"/>
    </row>
    <row r="53" spans="1:18" s="18" customFormat="1" ht="9" customHeight="1" x14ac:dyDescent="0.25">
      <c r="A53" s="168"/>
      <c r="B53" s="87"/>
      <c r="C53" s="87"/>
      <c r="D53" s="169"/>
      <c r="E53" s="154">
        <v>4</v>
      </c>
      <c r="F53" s="46" t="e">
        <f>IF(E53&gt;$R$57,,UPPER(VLOOKUP(E53,#REF!,2)))</f>
        <v>#REF!</v>
      </c>
      <c r="G53" s="155"/>
      <c r="H53" s="46"/>
      <c r="I53" s="45"/>
      <c r="J53" s="156" t="s">
        <v>9</v>
      </c>
      <c r="K53" s="153"/>
      <c r="L53" s="157"/>
      <c r="M53" s="153"/>
      <c r="N53" s="158"/>
      <c r="O53" s="153"/>
      <c r="P53" s="157"/>
      <c r="Q53" s="153"/>
      <c r="R53" s="158"/>
    </row>
    <row r="54" spans="1:18" s="18" customFormat="1" ht="9" customHeight="1" x14ac:dyDescent="0.25">
      <c r="A54" s="186"/>
      <c r="B54" s="199"/>
      <c r="C54" s="199"/>
      <c r="D54" s="226"/>
      <c r="E54" s="154"/>
      <c r="F54" s="46"/>
      <c r="G54" s="155"/>
      <c r="H54" s="46"/>
      <c r="I54" s="45"/>
      <c r="J54" s="156" t="s">
        <v>10</v>
      </c>
      <c r="K54" s="153"/>
      <c r="L54" s="157"/>
      <c r="M54" s="153"/>
      <c r="N54" s="158"/>
      <c r="O54" s="164"/>
      <c r="P54" s="163"/>
      <c r="Q54" s="164"/>
      <c r="R54" s="165"/>
    </row>
    <row r="55" spans="1:18" s="18" customFormat="1" ht="9" customHeight="1" x14ac:dyDescent="0.25">
      <c r="A55" s="187"/>
      <c r="B55" s="22"/>
      <c r="C55" s="87"/>
      <c r="D55" s="169"/>
      <c r="E55" s="154"/>
      <c r="F55" s="46"/>
      <c r="G55" s="155"/>
      <c r="H55" s="46"/>
      <c r="I55" s="45"/>
      <c r="J55" s="156" t="s">
        <v>11</v>
      </c>
      <c r="K55" s="153"/>
      <c r="L55" s="157"/>
      <c r="M55" s="153"/>
      <c r="N55" s="158"/>
      <c r="O55" s="159" t="s">
        <v>31</v>
      </c>
      <c r="P55" s="160"/>
      <c r="Q55" s="160"/>
      <c r="R55" s="161"/>
    </row>
    <row r="56" spans="1:18" s="18" customFormat="1" ht="9" customHeight="1" x14ac:dyDescent="0.25">
      <c r="A56" s="187"/>
      <c r="B56" s="22"/>
      <c r="C56" s="178"/>
      <c r="D56" s="194"/>
      <c r="E56" s="154"/>
      <c r="F56" s="46"/>
      <c r="G56" s="155"/>
      <c r="H56" s="46"/>
      <c r="I56" s="45"/>
      <c r="J56" s="156" t="s">
        <v>12</v>
      </c>
      <c r="K56" s="153"/>
      <c r="L56" s="157"/>
      <c r="M56" s="153"/>
      <c r="N56" s="158"/>
      <c r="O56" s="153"/>
      <c r="P56" s="157"/>
      <c r="Q56" s="153"/>
      <c r="R56" s="158"/>
    </row>
    <row r="57" spans="1:18" s="18" customFormat="1" ht="9" customHeight="1" x14ac:dyDescent="0.25">
      <c r="A57" s="188"/>
      <c r="B57" s="185"/>
      <c r="C57" s="222"/>
      <c r="D57" s="195"/>
      <c r="E57" s="170"/>
      <c r="F57" s="171"/>
      <c r="G57" s="172"/>
      <c r="H57" s="171"/>
      <c r="I57" s="173"/>
      <c r="J57" s="174" t="s">
        <v>13</v>
      </c>
      <c r="K57" s="164"/>
      <c r="L57" s="163"/>
      <c r="M57" s="164"/>
      <c r="N57" s="165"/>
      <c r="O57" s="164">
        <f>R4</f>
        <v>0</v>
      </c>
      <c r="P57" s="163"/>
      <c r="Q57" s="164"/>
      <c r="R57" s="175" t="e">
        <f>MIN(4,#REF!)</f>
        <v>#REF!</v>
      </c>
    </row>
  </sheetData>
  <mergeCells count="1">
    <mergeCell ref="A4:C4"/>
  </mergeCells>
  <conditionalFormatting sqref="B39 B41 B43 B45 B47">
    <cfRule type="cellIs" dxfId="188" priority="10" stopIfTrue="1" operator="equal">
      <formula>"QA"</formula>
    </cfRule>
    <cfRule type="cellIs" dxfId="187" priority="11" stopIfTrue="1" operator="equal">
      <formula>"DA"</formula>
    </cfRule>
  </conditionalFormatting>
  <conditionalFormatting sqref="E7 E9 E11 E13 E15 E17 E19 E21 E23 E25 E27 E29 E31 E33 E35 E37">
    <cfRule type="expression" dxfId="186" priority="13" stopIfTrue="1">
      <formula>$E7&lt;5</formula>
    </cfRule>
  </conditionalFormatting>
  <conditionalFormatting sqref="E39 E41 E43 E45 E47">
    <cfRule type="expression" dxfId="185" priority="5" stopIfTrue="1">
      <formula>AND($E39&lt;9,$C39&gt;0)</formula>
    </cfRule>
  </conditionalFormatting>
  <conditionalFormatting sqref="F7 F9 F11 F13 F15 F17 F19 F21 F23 F25 F27 F29 F31 F33 F35 F37">
    <cfRule type="cellIs" dxfId="184" priority="14" stopIfTrue="1" operator="equal">
      <formula>"Bye"</formula>
    </cfRule>
  </conditionalFormatting>
  <conditionalFormatting sqref="F39 F41 F43 F45 F47">
    <cfRule type="cellIs" dxfId="183" priority="6" stopIfTrue="1" operator="equal">
      <formula>"Bye"</formula>
    </cfRule>
    <cfRule type="expression" dxfId="182" priority="7" stopIfTrue="1">
      <formula>AND($E39&lt;9,$C39&gt;0)</formula>
    </cfRule>
  </conditionalFormatting>
  <conditionalFormatting sqref="H7 H9 H11 H13 H15 H17 H19 H21 H23 H25 H27 H29 H31 H33 H35 H37 G39:I39 G41:I41 G43:I43 G45:I45 G47:I47">
    <cfRule type="expression" dxfId="181" priority="1" stopIfTrue="1">
      <formula>AND($E7&lt;9,$C7&gt;0)</formula>
    </cfRule>
  </conditionalFormatting>
  <conditionalFormatting sqref="I8 K10 I12 M14 I16 K18 I20 O22 I24 K26 I28 M30 I32 K34 I36 M40 I42 K44 I46">
    <cfRule type="expression" dxfId="180" priority="2" stopIfTrue="1">
      <formula>AND($O$1="CU",I8="Umpire")</formula>
    </cfRule>
    <cfRule type="expression" dxfId="179" priority="3" stopIfTrue="1">
      <formula>AND($O$1="CU",I8&lt;&gt;"Umpire",J8&lt;&gt;"")</formula>
    </cfRule>
    <cfRule type="expression" dxfId="178" priority="4" stopIfTrue="1">
      <formula>AND($O$1="CU",I8&lt;&gt;"Umpire")</formula>
    </cfRule>
  </conditionalFormatting>
  <conditionalFormatting sqref="J8 L10 J12 N14 J16 L18 J20 P22 J24 L26 J28 N30 J32 L34 J36 R57">
    <cfRule type="expression" dxfId="177" priority="12" stopIfTrue="1">
      <formula>$O$1="CU"</formula>
    </cfRule>
  </conditionalFormatting>
  <conditionalFormatting sqref="K8 M10 K12 O14 K16 M18 K20 Q22 K24 M26 K28 O30 K32 M34 K36 O40 K42 M44 K46">
    <cfRule type="expression" dxfId="176" priority="8" stopIfTrue="1">
      <formula>J8="as"</formula>
    </cfRule>
    <cfRule type="expression" dxfId="175" priority="9" stopIfTrue="1">
      <formula>J8="bs"</formula>
    </cfRule>
  </conditionalFormatting>
  <dataValidations count="1">
    <dataValidation type="list" allowBlank="1" showInputMessage="1" sqref="I46 I42 K44 M40 I8 M14 K10 K18 K26 K34 M30 I12 I36 O22 I16 I32 I24 I20 I28" xr:uid="{7991E2D5-D9B3-47F5-83DC-5228C61BD785}">
      <formula1>$U$7:$U$16</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77569" r:id="rId4" name="Button 1">
              <controlPr defaultSize="0" print="0" autoFill="0" autoPict="0" macro="[0]!Jun_Show_CU">
                <anchor moveWithCells="1" sizeWithCells="1">
                  <from>
                    <xdr:col>12</xdr:col>
                    <xdr:colOff>525780</xdr:colOff>
                    <xdr:row>0</xdr:row>
                    <xdr:rowOff>7620</xdr:rowOff>
                  </from>
                  <to>
                    <xdr:col>14</xdr:col>
                    <xdr:colOff>373380</xdr:colOff>
                    <xdr:row>1</xdr:row>
                    <xdr:rowOff>175260</xdr:rowOff>
                  </to>
                </anchor>
              </controlPr>
            </control>
          </mc:Choice>
        </mc:AlternateContent>
        <mc:AlternateContent xmlns:mc="http://schemas.openxmlformats.org/markup-compatibility/2006">
          <mc:Choice Requires="x14">
            <control shapeId="877570" r:id="rId5" name="Button 2">
              <controlPr defaultSize="0" print="0" autoFill="0" autoPict="0" macro="[0]!Jun_Hide_CU">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B4AA7-91DE-4EF2-8E76-A7014A37BC09}">
  <dimension ref="A1:O134"/>
  <sheetViews>
    <sheetView workbookViewId="0">
      <selection activeCell="D7" sqref="D7"/>
    </sheetView>
  </sheetViews>
  <sheetFormatPr defaultRowHeight="13.2" x14ac:dyDescent="0.25"/>
  <cols>
    <col min="1" max="1" width="8.33203125" customWidth="1"/>
    <col min="2" max="2" width="19.33203125" customWidth="1"/>
    <col min="3" max="3" width="14"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229</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3">
      <c r="A7" s="211">
        <v>1</v>
      </c>
      <c r="B7" s="54" t="s">
        <v>230</v>
      </c>
      <c r="C7" s="54" t="s">
        <v>231</v>
      </c>
      <c r="D7" s="439" t="s">
        <v>194</v>
      </c>
      <c r="E7" s="221"/>
      <c r="F7" s="409"/>
      <c r="G7" s="421"/>
      <c r="H7" s="208"/>
      <c r="I7" s="206"/>
      <c r="J7" s="210"/>
      <c r="K7" s="206"/>
      <c r="L7" s="202"/>
      <c r="M7" s="55"/>
      <c r="N7" s="74"/>
      <c r="O7" s="409"/>
    </row>
    <row r="8" spans="1:15" s="11" customFormat="1" ht="18.899999999999999" customHeight="1" x14ac:dyDescent="0.25">
      <c r="A8" s="211">
        <v>2</v>
      </c>
      <c r="B8" s="54"/>
      <c r="C8" s="54"/>
      <c r="D8" s="55"/>
      <c r="E8" s="221"/>
      <c r="F8" s="233"/>
      <c r="G8" s="55"/>
      <c r="H8" s="208"/>
      <c r="I8" s="206"/>
      <c r="J8" s="210"/>
      <c r="K8" s="206"/>
      <c r="L8" s="202"/>
      <c r="M8" s="55"/>
      <c r="N8" s="74"/>
      <c r="O8" s="389"/>
    </row>
    <row r="9" spans="1:15" s="11" customFormat="1" ht="18.899999999999999" customHeight="1" x14ac:dyDescent="0.25">
      <c r="A9" s="211">
        <v>3</v>
      </c>
      <c r="B9" s="54"/>
      <c r="C9" s="54"/>
      <c r="D9" s="55"/>
      <c r="E9" s="221"/>
      <c r="F9" s="233"/>
      <c r="G9" s="55"/>
      <c r="H9" s="208"/>
      <c r="I9" s="206"/>
      <c r="J9" s="210"/>
      <c r="K9" s="206"/>
      <c r="L9" s="202"/>
      <c r="M9" s="55"/>
      <c r="N9" s="391"/>
      <c r="O9" s="233"/>
    </row>
    <row r="10" spans="1:15" s="11" customFormat="1" ht="18.899999999999999" customHeight="1" x14ac:dyDescent="0.25">
      <c r="A10" s="211">
        <v>4</v>
      </c>
      <c r="B10" s="54"/>
      <c r="C10" s="54"/>
      <c r="D10" s="55"/>
      <c r="E10" s="221"/>
      <c r="F10" s="233"/>
      <c r="G10" s="55"/>
      <c r="H10" s="208"/>
      <c r="I10" s="206"/>
      <c r="J10" s="210"/>
      <c r="K10" s="206"/>
      <c r="L10" s="202"/>
      <c r="M10" s="55"/>
      <c r="N10" s="390"/>
      <c r="O10" s="389"/>
    </row>
    <row r="11" spans="1:15" s="11" customFormat="1" ht="18.899999999999999" customHeight="1" x14ac:dyDescent="0.25">
      <c r="A11" s="211">
        <v>5</v>
      </c>
      <c r="B11" s="54"/>
      <c r="C11" s="54"/>
      <c r="D11" s="55"/>
      <c r="E11" s="221"/>
      <c r="F11" s="233"/>
      <c r="G11" s="421"/>
      <c r="H11" s="208"/>
      <c r="I11" s="206"/>
      <c r="J11" s="210"/>
      <c r="K11" s="206"/>
      <c r="L11" s="202"/>
      <c r="M11" s="55"/>
      <c r="N11" s="391"/>
      <c r="O11" s="389"/>
    </row>
    <row r="12" spans="1:15" s="11" customFormat="1" ht="18.899999999999999" customHeight="1" x14ac:dyDescent="0.25">
      <c r="A12" s="211">
        <v>6</v>
      </c>
      <c r="B12" s="54"/>
      <c r="C12" s="54"/>
      <c r="D12" s="55"/>
      <c r="E12" s="221"/>
      <c r="F12" s="233"/>
      <c r="G12" s="55"/>
      <c r="H12" s="208"/>
      <c r="I12" s="206"/>
      <c r="J12" s="210"/>
      <c r="K12" s="206"/>
      <c r="L12" s="202"/>
      <c r="M12" s="55"/>
      <c r="N12" s="391"/>
      <c r="O12" s="389"/>
    </row>
    <row r="13" spans="1:15" s="11" customFormat="1" ht="18.899999999999999" customHeight="1" x14ac:dyDescent="0.25">
      <c r="A13" s="211">
        <v>7</v>
      </c>
      <c r="B13" s="54"/>
      <c r="C13" s="54"/>
      <c r="D13" s="55"/>
      <c r="E13" s="221"/>
      <c r="F13" s="233"/>
      <c r="G13" s="55"/>
      <c r="H13" s="208"/>
      <c r="I13" s="206"/>
      <c r="J13" s="210"/>
      <c r="K13" s="206"/>
      <c r="L13" s="202"/>
      <c r="M13" s="55"/>
      <c r="N13" s="391"/>
      <c r="O13" s="389"/>
    </row>
    <row r="14" spans="1:15" s="11" customFormat="1" ht="18.899999999999999" customHeight="1" x14ac:dyDescent="0.25">
      <c r="A14" s="211">
        <v>8</v>
      </c>
      <c r="B14" s="54"/>
      <c r="C14" s="54"/>
      <c r="D14" s="55"/>
      <c r="E14" s="221"/>
      <c r="F14" s="233"/>
      <c r="G14" s="55"/>
      <c r="H14" s="208"/>
      <c r="I14" s="206"/>
      <c r="J14" s="210"/>
      <c r="K14" s="206"/>
      <c r="L14" s="202"/>
      <c r="M14" s="55"/>
      <c r="N14" s="391"/>
      <c r="O14" s="389"/>
    </row>
    <row r="15" spans="1:15" s="11" customFormat="1" ht="18.899999999999999" customHeight="1" x14ac:dyDescent="0.25">
      <c r="A15" s="211">
        <v>9</v>
      </c>
      <c r="B15" s="54"/>
      <c r="C15" s="54"/>
      <c r="D15" s="55"/>
      <c r="E15" s="221"/>
      <c r="F15" s="233"/>
      <c r="G15" s="55"/>
      <c r="H15" s="208"/>
      <c r="I15" s="206"/>
      <c r="J15" s="210"/>
      <c r="K15" s="206"/>
      <c r="L15" s="202"/>
      <c r="M15" s="55"/>
      <c r="N15" s="392"/>
      <c r="O15" s="389"/>
    </row>
    <row r="16" spans="1:15" s="11" customFormat="1" ht="18.899999999999999" customHeight="1" x14ac:dyDescent="0.25">
      <c r="A16" s="211">
        <v>10</v>
      </c>
      <c r="B16" s="54"/>
      <c r="C16" s="54"/>
      <c r="D16" s="55"/>
      <c r="E16" s="221"/>
      <c r="F16" s="233"/>
      <c r="G16" s="55"/>
      <c r="H16" s="208"/>
      <c r="I16" s="206"/>
      <c r="J16" s="210"/>
      <c r="K16" s="206"/>
      <c r="L16" s="202"/>
      <c r="M16" s="55"/>
      <c r="N16" s="74"/>
      <c r="O16" s="389"/>
    </row>
    <row r="17" spans="1:15" s="11" customFormat="1" ht="18.899999999999999" customHeight="1" x14ac:dyDescent="0.25">
      <c r="A17" s="211">
        <v>11</v>
      </c>
      <c r="B17" s="54"/>
      <c r="C17" s="54"/>
      <c r="D17" s="55"/>
      <c r="E17" s="221"/>
      <c r="F17" s="233"/>
      <c r="G17" s="55"/>
      <c r="H17" s="208"/>
      <c r="I17" s="206"/>
      <c r="J17" s="210"/>
      <c r="K17" s="206"/>
      <c r="L17" s="202"/>
      <c r="M17" s="55"/>
      <c r="N17" s="74"/>
      <c r="O17" s="389"/>
    </row>
    <row r="18" spans="1:15" s="11" customFormat="1" ht="18.899999999999999" customHeight="1" x14ac:dyDescent="0.25">
      <c r="A18" s="211">
        <v>12</v>
      </c>
      <c r="B18" s="54"/>
      <c r="C18" s="54"/>
      <c r="D18" s="55"/>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174" priority="7" stopIfTrue="1">
      <formula>$O7&gt;=1</formula>
    </cfRule>
  </conditionalFormatting>
  <conditionalFormatting sqref="B7:D14">
    <cfRule type="expression" dxfId="173" priority="5" stopIfTrue="1">
      <formula>$O7&gt;=1</formula>
    </cfRule>
  </conditionalFormatting>
  <conditionalFormatting sqref="B7:D27">
    <cfRule type="expression" dxfId="172" priority="1" stopIfTrue="1">
      <formula>$Q7&gt;=1</formula>
    </cfRule>
  </conditionalFormatting>
  <conditionalFormatting sqref="E7:E27">
    <cfRule type="expression" dxfId="171" priority="2" stopIfTrue="1">
      <formula>AND(ROUNDDOWN(($A$4-E7)/365.25,0)&lt;=13,G7&lt;&gt;"OK")</formula>
    </cfRule>
    <cfRule type="expression" dxfId="170" priority="3" stopIfTrue="1">
      <formula>AND(ROUNDDOWN(($A$4-E7)/365.25,0)&lt;=14,G7&lt;&gt;"OK")</formula>
    </cfRule>
    <cfRule type="expression" dxfId="169" priority="4" stopIfTrue="1">
      <formula>AND(ROUNDDOWN(($A$4-E7)/365.25,0)&lt;=17,G7&lt;&gt;"OK")</formula>
    </cfRule>
  </conditionalFormatting>
  <conditionalFormatting sqref="E7:E134">
    <cfRule type="expression" dxfId="168" priority="8" stopIfTrue="1">
      <formula>AND(ROUNDDOWN(($A$4-E7)/365.25,0)&lt;=13,#REF!&lt;&gt;"OK")</formula>
    </cfRule>
    <cfRule type="expression" dxfId="167" priority="9" stopIfTrue="1">
      <formula>AND(ROUNDDOWN(($A$4-E7)/365.25,0)&lt;=14,#REF!&lt;&gt;"OK")</formula>
    </cfRule>
    <cfRule type="expression" dxfId="166" priority="10" stopIfTrue="1">
      <formula>AND(ROUNDDOWN(($A$4-E7)/365.25,0)&lt;=17,#REF!&lt;&gt;"OK")</formula>
    </cfRule>
  </conditionalFormatting>
  <conditionalFormatting sqref="H7:H134">
    <cfRule type="cellIs" dxfId="165"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78593"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FF719-55E9-4970-8206-D19C5A3E43BB}">
  <dimension ref="A1:AK32"/>
  <sheetViews>
    <sheetView workbookViewId="0">
      <selection activeCell="L41" sqref="L41"/>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4" max="14" width="2" customWidth="1"/>
    <col min="15" max="15" width="2.21875" customWidth="1"/>
    <col min="16" max="16" width="1.44140625" customWidth="1"/>
    <col min="17" max="17" width="11.6640625" customWidth="1"/>
    <col min="25" max="25" width="10.33203125" hidden="1" customWidth="1"/>
    <col min="26"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IF(Y5=1,CONCATENATE(VLOOKUP(Y3,AA16:AH22,2)),CONCATENATE(VLOOKUP(Y3,AA2:AK13,2)))</f>
        <v>#N/A</v>
      </c>
      <c r="AC1" s="373" t="e">
        <f>IF(Y5=1,CONCATENATE(VLOOKUP(Y3,AA16:AK22,3)),CONCATENATE(VLOOKUP(Y3,AA2:AK13,3)))</f>
        <v>#N/A</v>
      </c>
      <c r="AD1" s="373" t="e">
        <f>IF(Y5=1,CONCATENATE(VLOOKUP(Y3,AA16:AK22,4)),CONCATENATE(VLOOKUP(Y3,AA2:AK13,4)))</f>
        <v>#N/A</v>
      </c>
      <c r="AE1" s="373" t="e">
        <f>IF(Y5=1,CONCATENATE(VLOOKUP(Y3,AA16:AK22,5)),CONCATENATE(VLOOKUP(Y3,AA2:AK13,5)))</f>
        <v>#N/A</v>
      </c>
      <c r="AF1" s="373" t="e">
        <f>IF(Y5=1,CONCATENATE(VLOOKUP(Y3,AA16:AK22,6)),CONCATENATE(VLOOKUP(Y3,AA2:AK13,6)))</f>
        <v>#N/A</v>
      </c>
      <c r="AG1" s="373" t="e">
        <f>IF(Y5=1,CONCATENATE(VLOOKUP(Y3,AA16:AK22,7)),CONCATENATE(VLOOKUP(Y3,AA2:AK13,7)))</f>
        <v>#N/A</v>
      </c>
      <c r="AH1" s="373" t="e">
        <f>IF(Y5=1,CONCATENATE(VLOOKUP(Y3,AA16:AK22,8)),CONCATENATE(VLOOKUP(Y3,AA2:AK13,8)))</f>
        <v>#N/A</v>
      </c>
      <c r="AI1" s="373" t="e">
        <f>IF(Y5=1,CONCATENATE(VLOOKUP(Y3,AA16:AK22,9)),CONCATENATE(VLOOKUP(Y3,AA2:AK13,9)))</f>
        <v>#N/A</v>
      </c>
      <c r="AJ1" s="373" t="e">
        <f>IF(Y5=1,CONCATENATE(VLOOKUP(Y3,AA16:AK22,10)),CONCATENATE(VLOOKUP(Y3,AA2:AK13,10)))</f>
        <v>#N/A</v>
      </c>
      <c r="AK1" s="373" t="e">
        <f>IF(Y5=1,CONCATENATE(VLOOKUP(Y3,AA16:AK22,11)),CONCATENATE(VLOOKUP(Y3,AA2:AK13,11)))</f>
        <v>#N/A</v>
      </c>
    </row>
    <row r="2" spans="1:37" x14ac:dyDescent="0.25">
      <c r="A2" s="252" t="s">
        <v>47</v>
      </c>
      <c r="B2" s="253"/>
      <c r="C2" s="253"/>
      <c r="D2" s="253"/>
      <c r="E2" s="236" t="s">
        <v>229</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t="s">
        <v>28</v>
      </c>
      <c r="M3" s="39"/>
      <c r="N3" s="318"/>
      <c r="O3" s="317"/>
      <c r="P3" s="318"/>
      <c r="Q3" s="357" t="s">
        <v>75</v>
      </c>
      <c r="R3" s="358" t="s">
        <v>81</v>
      </c>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263">
        <f>Altalanos!$E$10</f>
        <v>0</v>
      </c>
      <c r="M4" s="261"/>
      <c r="N4" s="320"/>
      <c r="O4" s="321"/>
      <c r="P4" s="320"/>
      <c r="Q4" s="359" t="s">
        <v>82</v>
      </c>
      <c r="R4" s="360" t="s">
        <v>77</v>
      </c>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Q5" s="361" t="s">
        <v>83</v>
      </c>
      <c r="R5" s="362" t="s">
        <v>79</v>
      </c>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Y6" s="367"/>
      <c r="Z6" s="367"/>
      <c r="AA6" s="367" t="s">
        <v>94</v>
      </c>
      <c r="AB6" s="358">
        <v>40</v>
      </c>
      <c r="AC6" s="358">
        <v>25</v>
      </c>
      <c r="AD6" s="358">
        <v>18</v>
      </c>
      <c r="AE6" s="358">
        <v>13</v>
      </c>
      <c r="AF6" s="358">
        <v>10</v>
      </c>
      <c r="AG6" s="358">
        <v>8</v>
      </c>
      <c r="AH6" s="358">
        <v>6</v>
      </c>
      <c r="AI6" s="358">
        <v>5</v>
      </c>
      <c r="AJ6" s="358">
        <v>4</v>
      </c>
      <c r="AK6" s="358">
        <v>3</v>
      </c>
    </row>
    <row r="7" spans="1:37" ht="14.4" x14ac:dyDescent="0.3">
      <c r="A7" s="322" t="s">
        <v>61</v>
      </c>
      <c r="B7" s="347"/>
      <c r="C7" s="315" t="str">
        <f>IF($B7="","",VLOOKUP($B7,#REF!,5))</f>
        <v/>
      </c>
      <c r="D7" s="315" t="str">
        <f>IF($B7="","",VLOOKUP($B7,#REF!,15))</f>
        <v/>
      </c>
      <c r="E7" s="437" t="s">
        <v>230</v>
      </c>
      <c r="F7" s="316"/>
      <c r="G7" s="437" t="s">
        <v>231</v>
      </c>
      <c r="H7" s="316"/>
      <c r="I7" s="439" t="s">
        <v>194</v>
      </c>
      <c r="J7" s="291"/>
      <c r="K7" s="438" t="s">
        <v>120</v>
      </c>
      <c r="L7" s="369" t="e">
        <f>IF(K7="","",CONCATENATE(VLOOKUP($Y$3,$AB$1:$AK$1,K7)," pont"))</f>
        <v>#N/A</v>
      </c>
      <c r="M7" s="375"/>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23"/>
      <c r="D8" s="323"/>
      <c r="E8" s="323"/>
      <c r="F8" s="323"/>
      <c r="G8" s="323"/>
      <c r="H8" s="323"/>
      <c r="I8" s="323"/>
      <c r="J8" s="291"/>
      <c r="K8" s="322"/>
      <c r="L8" s="322"/>
      <c r="M8" s="376"/>
      <c r="Y8" s="367"/>
      <c r="Z8" s="367"/>
      <c r="AA8" s="367" t="s">
        <v>96</v>
      </c>
      <c r="AB8" s="358">
        <v>15</v>
      </c>
      <c r="AC8" s="358">
        <v>10</v>
      </c>
      <c r="AD8" s="358">
        <v>7</v>
      </c>
      <c r="AE8" s="358">
        <v>5</v>
      </c>
      <c r="AF8" s="358">
        <v>4</v>
      </c>
      <c r="AG8" s="358">
        <v>3</v>
      </c>
      <c r="AH8" s="358">
        <v>2</v>
      </c>
      <c r="AI8" s="358">
        <v>1</v>
      </c>
      <c r="AJ8" s="358">
        <v>0</v>
      </c>
      <c r="AK8" s="358">
        <v>0</v>
      </c>
    </row>
    <row r="9" spans="1:37" x14ac:dyDescent="0.25">
      <c r="A9" s="322" t="s">
        <v>62</v>
      </c>
      <c r="B9" s="347"/>
      <c r="C9" s="315" t="str">
        <f>IF($B9="","",VLOOKUP($B9,#REF!,5))</f>
        <v/>
      </c>
      <c r="D9" s="315" t="str">
        <f>IF($B9="","",VLOOKUP($B9,#REF!,15))</f>
        <v/>
      </c>
      <c r="E9" s="310" t="str">
        <f>UPPER(IF($B9="","",VLOOKUP($B9,#REF!,2)))</f>
        <v/>
      </c>
      <c r="F9" s="316"/>
      <c r="G9" s="310" t="str">
        <f>IF($B9="","",VLOOKUP($B9,#REF!,3))</f>
        <v/>
      </c>
      <c r="H9" s="316"/>
      <c r="I9" s="310" t="str">
        <f>IF($B9="","",VLOOKUP($B9,#REF!,4))</f>
        <v/>
      </c>
      <c r="J9" s="291"/>
      <c r="K9" s="374"/>
      <c r="L9" s="369" t="str">
        <f>IF(K9="","",CONCATENATE(VLOOKUP($Y$3,$AB$1:$AK$1,K9)," pont"))</f>
        <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23"/>
      <c r="D10" s="323"/>
      <c r="E10" s="323"/>
      <c r="F10" s="323"/>
      <c r="G10" s="323"/>
      <c r="H10" s="323"/>
      <c r="I10" s="323"/>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47"/>
      <c r="C11" s="315" t="str">
        <f>IF($B11="","",VLOOKUP($B11,#REF!,5))</f>
        <v/>
      </c>
      <c r="D11" s="315" t="str">
        <f>IF($B11="","",VLOOKUP($B11,#REF!,15))</f>
        <v/>
      </c>
      <c r="E11" s="310" t="str">
        <f>UPPER(IF($B11="","",VLOOKUP($B11,#REF!,2)))</f>
        <v/>
      </c>
      <c r="F11" s="316"/>
      <c r="G11" s="310" t="str">
        <f>IF($B11="","",VLOOKUP($B11,#REF!,3))</f>
        <v/>
      </c>
      <c r="H11" s="316"/>
      <c r="I11" s="310" t="str">
        <f>IF($B11="","",VLOOKUP($B11,#REF!,4))</f>
        <v/>
      </c>
      <c r="J11" s="291"/>
      <c r="K11" s="374"/>
      <c r="L11" s="369" t="str">
        <f>IF(K11="","",CONCATENATE(VLOOKUP($Y$3,$AB$1:$AK$1,K11)," pont"))</f>
        <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291"/>
      <c r="B12" s="291"/>
      <c r="C12" s="291"/>
      <c r="D12" s="291"/>
      <c r="E12" s="291"/>
      <c r="F12" s="291"/>
      <c r="G12" s="291"/>
      <c r="H12" s="291"/>
      <c r="I12" s="291"/>
      <c r="J12" s="291"/>
      <c r="K12" s="291"/>
      <c r="L12" s="291"/>
      <c r="M12" s="291"/>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291"/>
      <c r="B13" s="291"/>
      <c r="C13" s="291"/>
      <c r="D13" s="291"/>
      <c r="E13" s="291"/>
      <c r="F13" s="291"/>
      <c r="G13" s="291"/>
      <c r="H13" s="291"/>
      <c r="I13" s="291"/>
      <c r="J13" s="291"/>
      <c r="K13" s="291"/>
      <c r="L13" s="291"/>
      <c r="M13" s="291"/>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291"/>
      <c r="B14" s="291"/>
      <c r="C14" s="291"/>
      <c r="D14" s="291"/>
      <c r="E14" s="291"/>
      <c r="F14" s="291"/>
      <c r="G14" s="291"/>
      <c r="H14" s="291"/>
      <c r="I14" s="291"/>
      <c r="J14" s="291"/>
      <c r="K14" s="291"/>
      <c r="L14" s="291"/>
      <c r="M14" s="291"/>
      <c r="Y14" s="367"/>
      <c r="Z14" s="367"/>
      <c r="AA14" s="367"/>
      <c r="AB14" s="367"/>
      <c r="AC14" s="367"/>
      <c r="AD14" s="367"/>
      <c r="AE14" s="367"/>
      <c r="AF14" s="367"/>
      <c r="AG14" s="367"/>
      <c r="AH14" s="367"/>
      <c r="AI14" s="367"/>
      <c r="AJ14" s="367"/>
      <c r="AK14" s="367"/>
    </row>
    <row r="15" spans="1:37" x14ac:dyDescent="0.25">
      <c r="A15" s="291"/>
      <c r="B15" s="291"/>
      <c r="C15" s="291"/>
      <c r="D15" s="291"/>
      <c r="E15" s="291"/>
      <c r="F15" s="291"/>
      <c r="G15" s="291"/>
      <c r="H15" s="291"/>
      <c r="I15" s="291"/>
      <c r="J15" s="291"/>
      <c r="K15" s="291"/>
      <c r="L15" s="291"/>
      <c r="M15" s="291"/>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 xml:space="preserve">BIERER </v>
      </c>
      <c r="E18" s="473"/>
      <c r="F18" s="473" t="str">
        <f>E9</f>
        <v/>
      </c>
      <c r="G18" s="473"/>
      <c r="H18" s="473" t="str">
        <f>E11</f>
        <v/>
      </c>
      <c r="I18" s="473"/>
      <c r="J18" s="291"/>
      <c r="K18" s="291"/>
      <c r="L18" s="291"/>
      <c r="M18" s="291"/>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 xml:space="preserve">BIERER </v>
      </c>
      <c r="C19" s="469"/>
      <c r="D19" s="470"/>
      <c r="E19" s="470"/>
      <c r="F19" s="471"/>
      <c r="G19" s="471"/>
      <c r="H19" s="471"/>
      <c r="I19" s="471"/>
      <c r="J19" s="291"/>
      <c r="K19" s="291"/>
      <c r="L19" s="291"/>
      <c r="M19" s="291"/>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
      </c>
      <c r="C20" s="469"/>
      <c r="D20" s="471"/>
      <c r="E20" s="471"/>
      <c r="F20" s="470"/>
      <c r="G20" s="470"/>
      <c r="H20" s="471"/>
      <c r="I20" s="471"/>
      <c r="J20" s="291"/>
      <c r="K20" s="291"/>
      <c r="L20" s="291"/>
      <c r="M20" s="291"/>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
      </c>
      <c r="C21" s="469"/>
      <c r="D21" s="471"/>
      <c r="E21" s="471"/>
      <c r="F21" s="471"/>
      <c r="G21" s="471"/>
      <c r="H21" s="470"/>
      <c r="I21" s="470"/>
      <c r="J21" s="291"/>
      <c r="K21" s="291"/>
      <c r="L21" s="291"/>
      <c r="M21" s="291"/>
      <c r="Y21" s="367"/>
      <c r="Z21" s="367"/>
      <c r="AA21" s="367" t="s">
        <v>95</v>
      </c>
      <c r="AB21" s="367">
        <v>90</v>
      </c>
      <c r="AC21" s="367">
        <v>60</v>
      </c>
      <c r="AD21" s="367">
        <v>45</v>
      </c>
      <c r="AE21" s="367">
        <v>34</v>
      </c>
      <c r="AF21" s="367">
        <v>27</v>
      </c>
      <c r="AG21" s="367">
        <v>22</v>
      </c>
      <c r="AH21" s="367">
        <v>18</v>
      </c>
      <c r="AI21" s="367">
        <v>15</v>
      </c>
      <c r="AJ21" s="367">
        <v>12</v>
      </c>
      <c r="AK21" s="367">
        <v>9</v>
      </c>
    </row>
    <row r="22" spans="1:37" x14ac:dyDescent="0.25">
      <c r="A22" s="291"/>
      <c r="B22" s="291"/>
      <c r="C22" s="291"/>
      <c r="D22" s="291"/>
      <c r="E22" s="291"/>
      <c r="F22" s="291"/>
      <c r="G22" s="291"/>
      <c r="H22" s="291"/>
      <c r="I22" s="291"/>
      <c r="J22" s="291"/>
      <c r="K22" s="291"/>
      <c r="L22" s="291"/>
      <c r="M22" s="291"/>
      <c r="Y22" s="367"/>
      <c r="Z22" s="367"/>
      <c r="AA22" s="367" t="s">
        <v>96</v>
      </c>
      <c r="AB22" s="367">
        <v>60</v>
      </c>
      <c r="AC22" s="367">
        <v>40</v>
      </c>
      <c r="AD22" s="367">
        <v>30</v>
      </c>
      <c r="AE22" s="367">
        <v>20</v>
      </c>
      <c r="AF22" s="367">
        <v>18</v>
      </c>
      <c r="AG22" s="367">
        <v>15</v>
      </c>
      <c r="AH22" s="367">
        <v>12</v>
      </c>
      <c r="AI22" s="367">
        <v>10</v>
      </c>
      <c r="AJ22" s="367">
        <v>8</v>
      </c>
      <c r="AK22" s="367">
        <v>6</v>
      </c>
    </row>
    <row r="23" spans="1:37" x14ac:dyDescent="0.25">
      <c r="A23" s="291"/>
      <c r="B23" s="291"/>
      <c r="C23" s="291"/>
      <c r="D23" s="291"/>
      <c r="E23" s="291"/>
      <c r="F23" s="291"/>
      <c r="G23" s="291"/>
      <c r="H23" s="291"/>
      <c r="I23" s="291"/>
      <c r="J23" s="291"/>
      <c r="K23" s="291"/>
      <c r="L23" s="274"/>
      <c r="M23" s="274"/>
    </row>
    <row r="24" spans="1:37" x14ac:dyDescent="0.25">
      <c r="A24" s="142" t="s">
        <v>41</v>
      </c>
      <c r="B24" s="143"/>
      <c r="C24" s="227"/>
      <c r="D24" s="328" t="s">
        <v>5</v>
      </c>
      <c r="E24" s="329" t="s">
        <v>43</v>
      </c>
      <c r="F24" s="343"/>
      <c r="G24" s="328" t="s">
        <v>5</v>
      </c>
      <c r="H24" s="329" t="s">
        <v>50</v>
      </c>
      <c r="I24" s="184"/>
      <c r="J24" s="329" t="s">
        <v>51</v>
      </c>
      <c r="K24" s="183" t="s">
        <v>52</v>
      </c>
      <c r="L24" s="32"/>
      <c r="M24" s="414"/>
      <c r="N24" s="413"/>
      <c r="P24" s="324"/>
      <c r="Q24" s="324"/>
      <c r="R24" s="325"/>
    </row>
    <row r="25" spans="1:37" x14ac:dyDescent="0.25">
      <c r="A25" s="302" t="s">
        <v>42</v>
      </c>
      <c r="B25" s="303"/>
      <c r="C25" s="305"/>
      <c r="D25" s="330"/>
      <c r="E25" s="472"/>
      <c r="F25" s="472"/>
      <c r="G25" s="337" t="s">
        <v>6</v>
      </c>
      <c r="H25" s="303"/>
      <c r="I25" s="331"/>
      <c r="J25" s="338"/>
      <c r="K25" s="297" t="s">
        <v>44</v>
      </c>
      <c r="L25" s="344"/>
      <c r="M25" s="334"/>
      <c r="P25" s="326"/>
      <c r="Q25" s="326"/>
      <c r="R25" s="157"/>
    </row>
    <row r="26" spans="1:37" x14ac:dyDescent="0.25">
      <c r="A26" s="306" t="s">
        <v>49</v>
      </c>
      <c r="B26" s="182"/>
      <c r="C26" s="308"/>
      <c r="D26" s="333"/>
      <c r="E26" s="468"/>
      <c r="F26" s="468"/>
      <c r="G26" s="339" t="s">
        <v>7</v>
      </c>
      <c r="H26" s="44"/>
      <c r="I26" s="295"/>
      <c r="J26" s="45"/>
      <c r="K26" s="341"/>
      <c r="L26" s="274"/>
      <c r="M26" s="336"/>
      <c r="P26" s="157"/>
      <c r="Q26" s="153"/>
      <c r="R26" s="157"/>
    </row>
    <row r="27" spans="1:37" x14ac:dyDescent="0.25">
      <c r="A27" s="196"/>
      <c r="B27" s="197"/>
      <c r="C27" s="198"/>
      <c r="D27" s="333"/>
      <c r="E27" s="46"/>
      <c r="F27" s="291"/>
      <c r="G27" s="339" t="s">
        <v>8</v>
      </c>
      <c r="H27" s="44"/>
      <c r="I27" s="295"/>
      <c r="J27" s="45"/>
      <c r="K27" s="297" t="s">
        <v>45</v>
      </c>
      <c r="L27" s="344"/>
      <c r="M27" s="332"/>
      <c r="P27" s="326"/>
      <c r="Q27" s="326"/>
      <c r="R27" s="157"/>
    </row>
    <row r="28" spans="1:37" x14ac:dyDescent="0.25">
      <c r="A28" s="168"/>
      <c r="B28" s="87"/>
      <c r="C28" s="169"/>
      <c r="D28" s="333"/>
      <c r="E28" s="46"/>
      <c r="F28" s="291"/>
      <c r="G28" s="339" t="s">
        <v>9</v>
      </c>
      <c r="H28" s="44"/>
      <c r="I28" s="295"/>
      <c r="J28" s="45"/>
      <c r="K28" s="342"/>
      <c r="L28" s="291"/>
      <c r="M28" s="334"/>
      <c r="P28" s="157"/>
      <c r="Q28" s="153"/>
      <c r="R28" s="157"/>
    </row>
    <row r="29" spans="1:37" x14ac:dyDescent="0.25">
      <c r="A29" s="186"/>
      <c r="B29" s="199"/>
      <c r="C29" s="226"/>
      <c r="D29" s="333"/>
      <c r="E29" s="46"/>
      <c r="F29" s="291"/>
      <c r="G29" s="339" t="s">
        <v>10</v>
      </c>
      <c r="H29" s="44"/>
      <c r="I29" s="295"/>
      <c r="J29" s="45"/>
      <c r="K29" s="306"/>
      <c r="L29" s="274"/>
      <c r="M29" s="336"/>
      <c r="P29" s="157"/>
      <c r="Q29" s="153"/>
      <c r="R29" s="157"/>
    </row>
    <row r="30" spans="1:37" x14ac:dyDescent="0.25">
      <c r="A30" s="187"/>
      <c r="B30" s="22"/>
      <c r="C30" s="169"/>
      <c r="D30" s="333"/>
      <c r="E30" s="46"/>
      <c r="F30" s="291"/>
      <c r="G30" s="339" t="s">
        <v>11</v>
      </c>
      <c r="H30" s="44"/>
      <c r="I30" s="295"/>
      <c r="J30" s="45"/>
      <c r="K30" s="297" t="s">
        <v>31</v>
      </c>
      <c r="L30" s="344"/>
      <c r="M30" s="332"/>
      <c r="P30" s="326"/>
      <c r="Q30" s="326"/>
      <c r="R30" s="157"/>
    </row>
    <row r="31" spans="1:37" x14ac:dyDescent="0.25">
      <c r="A31" s="187"/>
      <c r="B31" s="22"/>
      <c r="C31" s="194"/>
      <c r="D31" s="333"/>
      <c r="E31" s="46"/>
      <c r="F31" s="291"/>
      <c r="G31" s="339" t="s">
        <v>12</v>
      </c>
      <c r="H31" s="44"/>
      <c r="I31" s="295"/>
      <c r="J31" s="45"/>
      <c r="K31" s="342"/>
      <c r="L31" s="291"/>
      <c r="M31" s="334"/>
      <c r="P31" s="157"/>
      <c r="Q31" s="153"/>
      <c r="R31" s="157"/>
    </row>
    <row r="32" spans="1:37" x14ac:dyDescent="0.25">
      <c r="A32" s="188"/>
      <c r="B32" s="185"/>
      <c r="C32" s="195"/>
      <c r="D32" s="335"/>
      <c r="E32" s="171"/>
      <c r="F32" s="274"/>
      <c r="G32" s="340" t="s">
        <v>13</v>
      </c>
      <c r="H32" s="182"/>
      <c r="I32" s="299"/>
      <c r="J32" s="173"/>
      <c r="K32" s="306">
        <f>L4</f>
        <v>0</v>
      </c>
      <c r="L32" s="274"/>
      <c r="M32" s="336"/>
      <c r="P32" s="157"/>
      <c r="Q32" s="153"/>
      <c r="R32" s="327"/>
    </row>
  </sheetData>
  <mergeCells count="20">
    <mergeCell ref="E26:F26"/>
    <mergeCell ref="B19:C19"/>
    <mergeCell ref="D19:E19"/>
    <mergeCell ref="F19:G19"/>
    <mergeCell ref="H19:I19"/>
    <mergeCell ref="B20:C20"/>
    <mergeCell ref="D20:E20"/>
    <mergeCell ref="F20:G20"/>
    <mergeCell ref="H20:I20"/>
    <mergeCell ref="B21:C21"/>
    <mergeCell ref="D21:E21"/>
    <mergeCell ref="F21:G21"/>
    <mergeCell ref="H21:I21"/>
    <mergeCell ref="E25:F25"/>
    <mergeCell ref="H18:I18"/>
    <mergeCell ref="A1:F1"/>
    <mergeCell ref="A4:C4"/>
    <mergeCell ref="B18:C18"/>
    <mergeCell ref="D18:E18"/>
    <mergeCell ref="F18:G18"/>
  </mergeCells>
  <conditionalFormatting sqref="E7 E9 E11">
    <cfRule type="cellIs" dxfId="164" priority="1" stopIfTrue="1" operator="equal">
      <formula>"Bye"</formula>
    </cfRule>
  </conditionalFormatting>
  <conditionalFormatting sqref="R32">
    <cfRule type="expression" dxfId="163" priority="2" stopIfTrue="1">
      <formula>$O$1="CU"</formula>
    </cfRule>
  </conditionalFormatting>
  <pageMargins left="0.7" right="0.7" top="0.75" bottom="0.75" header="0.3" footer="0.3"/>
  <pageSetup paperSize="9" orientation="landscape" r:id="rId1"/>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BB159-454B-4F7A-8559-956A0CBB3A24}">
  <dimension ref="A1:O134"/>
  <sheetViews>
    <sheetView topLeftCell="A6" workbookViewId="0">
      <selection activeCell="D7" sqref="D7"/>
    </sheetView>
  </sheetViews>
  <sheetFormatPr defaultRowHeight="13.2" x14ac:dyDescent="0.25"/>
  <cols>
    <col min="1" max="1" width="8.33203125" customWidth="1"/>
    <col min="2" max="2" width="19.33203125" customWidth="1"/>
    <col min="3" max="3" width="19.6640625"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232</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3">
      <c r="A7" s="211">
        <v>1</v>
      </c>
      <c r="B7" s="54" t="s">
        <v>233</v>
      </c>
      <c r="C7" s="54" t="s">
        <v>183</v>
      </c>
      <c r="D7" s="439" t="s">
        <v>126</v>
      </c>
      <c r="E7" s="221"/>
      <c r="F7" s="409"/>
      <c r="G7" s="421"/>
      <c r="H7" s="208"/>
      <c r="I7" s="206"/>
      <c r="J7" s="210"/>
      <c r="K7" s="206"/>
      <c r="L7" s="202"/>
      <c r="M7" s="55"/>
      <c r="N7" s="74"/>
      <c r="O7" s="409"/>
    </row>
    <row r="8" spans="1:15" s="11" customFormat="1" ht="18.899999999999999" customHeight="1" x14ac:dyDescent="0.3">
      <c r="A8" s="211">
        <v>2</v>
      </c>
      <c r="B8" s="54" t="s">
        <v>234</v>
      </c>
      <c r="C8" s="54" t="s">
        <v>235</v>
      </c>
      <c r="D8" s="439" t="s">
        <v>126</v>
      </c>
      <c r="E8" s="221"/>
      <c r="F8" s="233"/>
      <c r="G8" s="55"/>
      <c r="H8" s="208"/>
      <c r="I8" s="206"/>
      <c r="J8" s="210"/>
      <c r="K8" s="206"/>
      <c r="L8" s="202"/>
      <c r="M8" s="55"/>
      <c r="N8" s="74"/>
      <c r="O8" s="389"/>
    </row>
    <row r="9" spans="1:15" s="11" customFormat="1" ht="18.899999999999999" customHeight="1" x14ac:dyDescent="0.3">
      <c r="A9" s="211">
        <v>3</v>
      </c>
      <c r="B9" s="54" t="s">
        <v>236</v>
      </c>
      <c r="C9" s="54" t="s">
        <v>237</v>
      </c>
      <c r="D9" s="439" t="s">
        <v>126</v>
      </c>
      <c r="E9" s="221"/>
      <c r="F9" s="233"/>
      <c r="G9" s="55"/>
      <c r="H9" s="208"/>
      <c r="I9" s="206"/>
      <c r="J9" s="210"/>
      <c r="K9" s="206"/>
      <c r="L9" s="202"/>
      <c r="M9" s="55"/>
      <c r="N9" s="391"/>
      <c r="O9" s="233"/>
    </row>
    <row r="10" spans="1:15" s="11" customFormat="1" ht="18.899999999999999" customHeight="1" x14ac:dyDescent="0.3">
      <c r="A10" s="211">
        <v>4</v>
      </c>
      <c r="B10" s="54" t="s">
        <v>149</v>
      </c>
      <c r="C10" s="54" t="s">
        <v>238</v>
      </c>
      <c r="D10" s="439" t="s">
        <v>157</v>
      </c>
      <c r="E10" s="221"/>
      <c r="F10" s="233"/>
      <c r="G10" s="55"/>
      <c r="H10" s="208"/>
      <c r="I10" s="206"/>
      <c r="J10" s="210"/>
      <c r="K10" s="206"/>
      <c r="L10" s="202"/>
      <c r="M10" s="55"/>
      <c r="N10" s="390"/>
      <c r="O10" s="389"/>
    </row>
    <row r="11" spans="1:15" s="11" customFormat="1" ht="18.899999999999999" customHeight="1" x14ac:dyDescent="0.3">
      <c r="A11" s="211">
        <v>5</v>
      </c>
      <c r="B11" s="54" t="s">
        <v>239</v>
      </c>
      <c r="C11" s="54" t="s">
        <v>240</v>
      </c>
      <c r="D11" s="439" t="s">
        <v>157</v>
      </c>
      <c r="E11" s="221"/>
      <c r="F11" s="233"/>
      <c r="G11" s="421"/>
      <c r="H11" s="208"/>
      <c r="I11" s="206"/>
      <c r="J11" s="210"/>
      <c r="K11" s="206"/>
      <c r="L11" s="202"/>
      <c r="M11" s="55"/>
      <c r="N11" s="391"/>
      <c r="O11" s="389"/>
    </row>
    <row r="12" spans="1:15" s="11" customFormat="1" ht="18.899999999999999" customHeight="1" x14ac:dyDescent="0.3">
      <c r="A12" s="211">
        <v>6</v>
      </c>
      <c r="B12" s="54" t="s">
        <v>241</v>
      </c>
      <c r="C12" s="54" t="s">
        <v>242</v>
      </c>
      <c r="D12" s="439" t="s">
        <v>172</v>
      </c>
      <c r="E12" s="221"/>
      <c r="F12" s="233"/>
      <c r="G12" s="55"/>
      <c r="H12" s="208"/>
      <c r="I12" s="206"/>
      <c r="J12" s="210"/>
      <c r="K12" s="206"/>
      <c r="L12" s="202"/>
      <c r="M12" s="55"/>
      <c r="N12" s="391"/>
      <c r="O12" s="389"/>
    </row>
    <row r="13" spans="1:15" s="11" customFormat="1" ht="18.899999999999999" customHeight="1" x14ac:dyDescent="0.3">
      <c r="A13" s="211">
        <v>7</v>
      </c>
      <c r="B13" s="442" t="s">
        <v>245</v>
      </c>
      <c r="C13" s="54" t="s">
        <v>244</v>
      </c>
      <c r="D13" s="439" t="s">
        <v>260</v>
      </c>
      <c r="E13" s="221"/>
      <c r="F13" s="233"/>
      <c r="G13" s="55"/>
      <c r="H13" s="208"/>
      <c r="I13" s="206"/>
      <c r="J13" s="210"/>
      <c r="K13" s="206"/>
      <c r="L13" s="202"/>
      <c r="M13" s="55"/>
      <c r="N13" s="391"/>
      <c r="O13" s="389"/>
    </row>
    <row r="14" spans="1:15" s="11" customFormat="1" ht="18.899999999999999" customHeight="1" x14ac:dyDescent="0.3">
      <c r="A14" s="211">
        <v>8</v>
      </c>
      <c r="B14" s="54" t="s">
        <v>215</v>
      </c>
      <c r="C14" s="54" t="s">
        <v>246</v>
      </c>
      <c r="D14" s="439" t="s">
        <v>132</v>
      </c>
      <c r="E14" s="221"/>
      <c r="F14" s="233"/>
      <c r="G14" s="55"/>
      <c r="H14" s="208"/>
      <c r="I14" s="206"/>
      <c r="J14" s="210"/>
      <c r="K14" s="206"/>
      <c r="L14" s="202"/>
      <c r="M14" s="55"/>
      <c r="N14" s="391"/>
      <c r="O14" s="389"/>
    </row>
    <row r="15" spans="1:15" s="11" customFormat="1" ht="18.899999999999999" customHeight="1" x14ac:dyDescent="0.3">
      <c r="A15" s="211">
        <v>9</v>
      </c>
      <c r="B15" s="54" t="s">
        <v>169</v>
      </c>
      <c r="C15" s="54" t="s">
        <v>247</v>
      </c>
      <c r="D15" s="439" t="s">
        <v>132</v>
      </c>
      <c r="E15" s="221"/>
      <c r="F15" s="233"/>
      <c r="G15" s="55"/>
      <c r="H15" s="208"/>
      <c r="I15" s="206"/>
      <c r="J15" s="210"/>
      <c r="K15" s="206"/>
      <c r="L15" s="202"/>
      <c r="M15" s="55"/>
      <c r="N15" s="392"/>
      <c r="O15" s="389"/>
    </row>
    <row r="16" spans="1:15" s="11" customFormat="1" ht="18.899999999999999" customHeight="1" x14ac:dyDescent="0.3">
      <c r="A16" s="211">
        <v>10</v>
      </c>
      <c r="B16" s="54" t="s">
        <v>248</v>
      </c>
      <c r="C16" s="54" t="s">
        <v>249</v>
      </c>
      <c r="D16" s="439" t="s">
        <v>132</v>
      </c>
      <c r="E16" s="221"/>
      <c r="F16" s="233"/>
      <c r="G16" s="55"/>
      <c r="H16" s="208"/>
      <c r="I16" s="206"/>
      <c r="J16" s="210"/>
      <c r="K16" s="206"/>
      <c r="L16" s="202"/>
      <c r="M16" s="55"/>
      <c r="N16" s="74"/>
      <c r="O16" s="389"/>
    </row>
    <row r="17" spans="1:15" s="11" customFormat="1" ht="18.899999999999999" customHeight="1" x14ac:dyDescent="0.3">
      <c r="A17" s="211">
        <v>11</v>
      </c>
      <c r="B17" s="54" t="s">
        <v>133</v>
      </c>
      <c r="C17" s="54" t="s">
        <v>183</v>
      </c>
      <c r="D17" s="439" t="s">
        <v>132</v>
      </c>
      <c r="E17" s="221"/>
      <c r="F17" s="233"/>
      <c r="G17" s="55"/>
      <c r="H17" s="208"/>
      <c r="I17" s="206"/>
      <c r="J17" s="210"/>
      <c r="K17" s="206"/>
      <c r="L17" s="202"/>
      <c r="M17" s="55"/>
      <c r="N17" s="74"/>
      <c r="O17" s="389"/>
    </row>
    <row r="18" spans="1:15" s="11" customFormat="1" ht="18.899999999999999" customHeight="1" x14ac:dyDescent="0.3">
      <c r="A18" s="211">
        <v>12</v>
      </c>
      <c r="B18" s="54" t="s">
        <v>250</v>
      </c>
      <c r="C18" s="54" t="s">
        <v>251</v>
      </c>
      <c r="D18" s="439" t="s">
        <v>132</v>
      </c>
      <c r="E18" s="221"/>
      <c r="F18" s="233"/>
      <c r="G18" s="55"/>
      <c r="H18" s="208"/>
      <c r="I18" s="206"/>
      <c r="J18" s="210"/>
      <c r="K18" s="206"/>
      <c r="L18" s="202"/>
      <c r="M18" s="55"/>
      <c r="N18" s="74"/>
      <c r="O18" s="389"/>
    </row>
    <row r="19" spans="1:15" s="11" customFormat="1" ht="18.899999999999999" customHeight="1" x14ac:dyDescent="0.3">
      <c r="A19" s="211">
        <v>13</v>
      </c>
      <c r="B19" s="54" t="s">
        <v>252</v>
      </c>
      <c r="C19" s="54" t="s">
        <v>253</v>
      </c>
      <c r="D19" s="439" t="s">
        <v>132</v>
      </c>
      <c r="E19" s="221"/>
      <c r="F19" s="233"/>
      <c r="G19" s="55"/>
      <c r="H19" s="208"/>
      <c r="I19" s="206"/>
      <c r="J19" s="210"/>
      <c r="K19" s="206"/>
      <c r="L19" s="202"/>
      <c r="M19" s="55"/>
      <c r="N19" s="56"/>
      <c r="O19" s="389"/>
    </row>
    <row r="20" spans="1:15" s="11" customFormat="1" ht="18.899999999999999" customHeight="1" x14ac:dyDescent="0.3">
      <c r="A20" s="211">
        <v>14</v>
      </c>
      <c r="B20" s="54" t="s">
        <v>153</v>
      </c>
      <c r="C20" s="54" t="s">
        <v>254</v>
      </c>
      <c r="D20" s="439" t="s">
        <v>132</v>
      </c>
      <c r="E20" s="221"/>
      <c r="F20" s="233"/>
      <c r="G20" s="55"/>
      <c r="H20" s="208"/>
      <c r="I20" s="206"/>
      <c r="J20" s="210"/>
      <c r="K20" s="206"/>
      <c r="L20" s="202"/>
      <c r="M20" s="55"/>
      <c r="N20" s="56"/>
      <c r="O20" s="389"/>
    </row>
    <row r="21" spans="1:15" s="11" customFormat="1" ht="18.899999999999999" customHeight="1" x14ac:dyDescent="0.3">
      <c r="A21" s="211">
        <v>15</v>
      </c>
      <c r="B21" s="54" t="s">
        <v>255</v>
      </c>
      <c r="C21" s="54" t="s">
        <v>256</v>
      </c>
      <c r="D21" s="439" t="s">
        <v>135</v>
      </c>
      <c r="E21" s="221"/>
      <c r="F21" s="233"/>
      <c r="G21" s="55"/>
      <c r="H21" s="208"/>
      <c r="I21" s="206"/>
      <c r="J21" s="210"/>
      <c r="K21" s="206"/>
      <c r="L21" s="202"/>
      <c r="M21" s="55"/>
      <c r="N21" s="74"/>
      <c r="O21" s="389"/>
    </row>
    <row r="22" spans="1:15" s="11" customFormat="1" ht="18.899999999999999" customHeight="1" x14ac:dyDescent="0.3">
      <c r="A22" s="211">
        <v>16</v>
      </c>
      <c r="B22" s="54" t="s">
        <v>257</v>
      </c>
      <c r="C22" s="54" t="s">
        <v>258</v>
      </c>
      <c r="D22" s="439" t="s">
        <v>135</v>
      </c>
      <c r="E22" s="221"/>
      <c r="F22" s="233"/>
      <c r="G22" s="55"/>
      <c r="H22" s="208"/>
      <c r="I22" s="206"/>
      <c r="J22" s="210"/>
      <c r="K22" s="206"/>
      <c r="L22" s="202"/>
      <c r="M22" s="55"/>
      <c r="N22" s="74"/>
      <c r="O22" s="389"/>
    </row>
    <row r="23" spans="1:15" s="11" customFormat="1" ht="18.899999999999999" customHeight="1" x14ac:dyDescent="0.3">
      <c r="A23" s="211">
        <v>17</v>
      </c>
      <c r="B23" s="54" t="s">
        <v>259</v>
      </c>
      <c r="C23" s="54" t="s">
        <v>237</v>
      </c>
      <c r="D23" s="439" t="s">
        <v>123</v>
      </c>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162" priority="7" stopIfTrue="1">
      <formula>$O7&gt;=1</formula>
    </cfRule>
  </conditionalFormatting>
  <conditionalFormatting sqref="B7:D14">
    <cfRule type="expression" dxfId="161" priority="5" stopIfTrue="1">
      <formula>$O7&gt;=1</formula>
    </cfRule>
  </conditionalFormatting>
  <conditionalFormatting sqref="B7:D27">
    <cfRule type="expression" dxfId="160" priority="1" stopIfTrue="1">
      <formula>$Q7&gt;=1</formula>
    </cfRule>
  </conditionalFormatting>
  <conditionalFormatting sqref="E7:E27">
    <cfRule type="expression" dxfId="159" priority="2" stopIfTrue="1">
      <formula>AND(ROUNDDOWN(($A$4-E7)/365.25,0)&lt;=13,G7&lt;&gt;"OK")</formula>
    </cfRule>
    <cfRule type="expression" dxfId="158" priority="3" stopIfTrue="1">
      <formula>AND(ROUNDDOWN(($A$4-E7)/365.25,0)&lt;=14,G7&lt;&gt;"OK")</formula>
    </cfRule>
    <cfRule type="expression" dxfId="157" priority="4" stopIfTrue="1">
      <formula>AND(ROUNDDOWN(($A$4-E7)/365.25,0)&lt;=17,G7&lt;&gt;"OK")</formula>
    </cfRule>
  </conditionalFormatting>
  <conditionalFormatting sqref="E7:E134">
    <cfRule type="expression" dxfId="156" priority="8" stopIfTrue="1">
      <formula>AND(ROUNDDOWN(($A$4-E7)/365.25,0)&lt;=13,#REF!&lt;&gt;"OK")</formula>
    </cfRule>
    <cfRule type="expression" dxfId="155" priority="9" stopIfTrue="1">
      <formula>AND(ROUNDDOWN(($A$4-E7)/365.25,0)&lt;=14,#REF!&lt;&gt;"OK")</formula>
    </cfRule>
    <cfRule type="expression" dxfId="154" priority="10" stopIfTrue="1">
      <formula>AND(ROUNDDOWN(($A$4-E7)/365.25,0)&lt;=17,#REF!&lt;&gt;"OK")</formula>
    </cfRule>
  </conditionalFormatting>
  <conditionalFormatting sqref="H7:H134">
    <cfRule type="cellIs" dxfId="153"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0641"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2484F-2687-4973-9175-6D4B96035631}">
  <dimension ref="A1:AK79"/>
  <sheetViews>
    <sheetView workbookViewId="0">
      <selection activeCell="Q55" sqref="Q55"/>
    </sheetView>
  </sheetViews>
  <sheetFormatPr defaultRowHeight="13.2" x14ac:dyDescent="0.25"/>
  <cols>
    <col min="1" max="1" width="5.109375" customWidth="1"/>
    <col min="2" max="2" width="1.77734375" customWidth="1"/>
    <col min="3" max="3" width="1.21875" customWidth="1"/>
    <col min="4" max="4" width="2.109375" customWidth="1"/>
    <col min="5" max="5" width="2.5546875" customWidth="1"/>
    <col min="6" max="6" width="11.33203125" customWidth="1"/>
    <col min="7" max="7" width="8.21875" customWidth="1"/>
    <col min="8" max="8" width="4.109375" customWidth="1"/>
    <col min="9" max="9" width="3.5546875" customWidth="1"/>
    <col min="10" max="10" width="1.6640625" style="75" customWidth="1"/>
    <col min="11" max="11" width="10.6640625" customWidth="1"/>
    <col min="12" max="12" width="1.6640625" style="75" customWidth="1"/>
    <col min="13" max="13" width="10.6640625" customWidth="1"/>
    <col min="14" max="14" width="1.6640625" style="76" customWidth="1"/>
    <col min="15" max="15" width="10.6640625" customWidth="1"/>
    <col min="16" max="16" width="1.6640625" style="75" customWidth="1"/>
    <col min="17" max="17" width="10.6640625" customWidth="1"/>
    <col min="18" max="18" width="1.6640625" style="76" customWidth="1"/>
    <col min="19" max="19" width="0" hidden="1" customWidth="1"/>
    <col min="20" max="20" width="8.6640625" customWidth="1"/>
    <col min="21" max="21" width="9.109375" hidden="1" customWidth="1"/>
    <col min="25" max="34" width="9.109375" hidden="1" customWidth="1"/>
    <col min="35" max="37" width="9.109375" customWidth="1"/>
  </cols>
  <sheetData>
    <row r="1" spans="1:37" s="77" customFormat="1" ht="21.75" customHeight="1" x14ac:dyDescent="0.25">
      <c r="A1" s="47" t="s">
        <v>144</v>
      </c>
      <c r="B1" s="47"/>
      <c r="C1" s="78"/>
      <c r="D1" s="78"/>
      <c r="E1" s="78"/>
      <c r="F1" s="78"/>
      <c r="G1" s="78"/>
      <c r="H1" s="78"/>
      <c r="I1" s="193"/>
      <c r="J1" s="79"/>
      <c r="K1" s="218" t="s">
        <v>48</v>
      </c>
      <c r="L1" s="66"/>
      <c r="M1" s="48"/>
      <c r="N1" s="79"/>
      <c r="O1" s="79" t="s">
        <v>14</v>
      </c>
      <c r="P1" s="79"/>
      <c r="Q1" s="78"/>
      <c r="R1" s="79"/>
      <c r="Y1" s="292"/>
      <c r="Z1" s="292"/>
      <c r="AA1" s="292"/>
      <c r="AB1" s="373" t="e">
        <f>IF($Y$5=1,CONCATENATE(VLOOKUP($Y$3,$AA$2:$AH$14,2)),CONCATENATE(VLOOKUP($Y$3,$AA$16:$AH$25,2)))</f>
        <v>#N/A</v>
      </c>
      <c r="AC1" s="373" t="e">
        <f>IF($Y$5=1,CONCATENATE(VLOOKUP($Y$3,$AA$2:$AH$14,3)),CONCATENATE(VLOOKUP($Y$3,$AA$16:$AH$25,3)))</f>
        <v>#N/A</v>
      </c>
      <c r="AD1" s="373" t="e">
        <f>IF($Y$5=1,CONCATENATE(VLOOKUP($Y$3,$AA$2:$AH$14,4)),CONCATENATE(VLOOKUP($Y$3,$AA$16:$AH$25,4)))</f>
        <v>#N/A</v>
      </c>
      <c r="AE1" s="373" t="e">
        <f>IF($Y$5=1,CONCATENATE(VLOOKUP($Y$3,$AA$2:$AH$14,5)),CONCATENATE(VLOOKUP($Y$3,$AA$16:$AH$25,5)))</f>
        <v>#N/A</v>
      </c>
      <c r="AF1" s="373" t="e">
        <f>IF($Y$5=1,CONCATENATE(VLOOKUP($Y$3,$AA$2:$AH$14,6)),CONCATENATE(VLOOKUP($Y$3,$AA$16:$AH$25,6)))</f>
        <v>#N/A</v>
      </c>
      <c r="AG1" s="373" t="e">
        <f>IF($Y$5=1,CONCATENATE(VLOOKUP($Y$3,$AA$2:$AH$14,7)),CONCATENATE(VLOOKUP($Y$3,$AA$16:$AH$25,7)))</f>
        <v>#N/A</v>
      </c>
      <c r="AH1" s="373" t="e">
        <f>IF($Y$5=1,CONCATENATE(VLOOKUP($Y$3,$AA$2:$AH$14,8)),CONCATENATE(VLOOKUP($Y$3,$AA$16:$AH$25,8)))</f>
        <v>#N/A</v>
      </c>
    </row>
    <row r="2" spans="1:37" s="57" customFormat="1" x14ac:dyDescent="0.25">
      <c r="A2" s="237" t="s">
        <v>47</v>
      </c>
      <c r="B2" s="49"/>
      <c r="C2" s="49"/>
      <c r="E2" s="236" t="s">
        <v>232</v>
      </c>
      <c r="F2" s="49"/>
      <c r="G2" s="80"/>
      <c r="H2" s="58"/>
      <c r="I2" s="58"/>
      <c r="J2" s="81"/>
      <c r="K2" s="66"/>
      <c r="L2" s="66"/>
      <c r="M2" s="66"/>
      <c r="N2" s="81"/>
      <c r="O2" s="58"/>
      <c r="P2" s="81"/>
      <c r="Q2" s="58"/>
      <c r="R2" s="81"/>
      <c r="Y2" s="368"/>
      <c r="Z2" s="367"/>
      <c r="AA2" s="367" t="s">
        <v>61</v>
      </c>
      <c r="AB2" s="358">
        <v>300</v>
      </c>
      <c r="AC2" s="358">
        <v>250</v>
      </c>
      <c r="AD2" s="358">
        <v>200</v>
      </c>
      <c r="AE2" s="358">
        <v>150</v>
      </c>
      <c r="AF2" s="358">
        <v>120</v>
      </c>
      <c r="AG2" s="358">
        <v>90</v>
      </c>
      <c r="AH2" s="358">
        <v>40</v>
      </c>
      <c r="AI2"/>
      <c r="AJ2"/>
      <c r="AK2"/>
    </row>
    <row r="3" spans="1:37" s="19" customFormat="1" ht="11.25" customHeight="1" x14ac:dyDescent="0.25">
      <c r="A3" s="39" t="s">
        <v>24</v>
      </c>
      <c r="B3" s="39"/>
      <c r="C3" s="39"/>
      <c r="D3" s="39"/>
      <c r="E3" s="39"/>
      <c r="F3" s="39"/>
      <c r="G3" s="39" t="s">
        <v>22</v>
      </c>
      <c r="H3" s="39"/>
      <c r="I3" s="39"/>
      <c r="J3" s="82"/>
      <c r="K3" s="39" t="s">
        <v>27</v>
      </c>
      <c r="L3" s="82"/>
      <c r="M3" s="39"/>
      <c r="N3" s="82"/>
      <c r="O3" s="39"/>
      <c r="P3" s="82"/>
      <c r="Q3" s="39"/>
      <c r="R3" s="40" t="s">
        <v>28</v>
      </c>
      <c r="Y3" s="367" t="str">
        <f>IF(K4="OB","A",IF(K4="IX","W",IF(K4="","",K4)))</f>
        <v/>
      </c>
      <c r="Z3" s="367"/>
      <c r="AA3" s="367" t="s">
        <v>62</v>
      </c>
      <c r="AB3" s="358">
        <v>280</v>
      </c>
      <c r="AC3" s="358">
        <v>230</v>
      </c>
      <c r="AD3" s="358">
        <v>180</v>
      </c>
      <c r="AE3" s="358">
        <v>140</v>
      </c>
      <c r="AF3" s="358">
        <v>80</v>
      </c>
      <c r="AG3" s="358">
        <v>0</v>
      </c>
      <c r="AH3" s="358">
        <v>0</v>
      </c>
      <c r="AI3"/>
      <c r="AJ3"/>
      <c r="AK3"/>
    </row>
    <row r="4" spans="1:37" s="27" customFormat="1" ht="11.25" customHeight="1" thickBot="1" x14ac:dyDescent="0.3">
      <c r="A4" s="490">
        <v>45411</v>
      </c>
      <c r="B4" s="490"/>
      <c r="C4" s="490"/>
      <c r="D4" s="214"/>
      <c r="E4" s="83"/>
      <c r="F4" s="83"/>
      <c r="G4" s="83">
        <f>Altalanos!$C$10</f>
        <v>0</v>
      </c>
      <c r="H4" s="52"/>
      <c r="I4" s="83"/>
      <c r="J4" s="84"/>
      <c r="K4" s="85"/>
      <c r="L4" s="84"/>
      <c r="M4" s="86"/>
      <c r="N4" s="84"/>
      <c r="O4" s="83"/>
      <c r="P4" s="84"/>
      <c r="Q4" s="83"/>
      <c r="R4" s="43">
        <f>Altalanos!$E$10</f>
        <v>0</v>
      </c>
      <c r="Y4" s="367"/>
      <c r="Z4" s="367"/>
      <c r="AA4" s="367" t="s">
        <v>91</v>
      </c>
      <c r="AB4" s="358">
        <v>250</v>
      </c>
      <c r="AC4" s="358">
        <v>200</v>
      </c>
      <c r="AD4" s="358">
        <v>150</v>
      </c>
      <c r="AE4" s="358">
        <v>120</v>
      </c>
      <c r="AF4" s="358">
        <v>90</v>
      </c>
      <c r="AG4" s="358">
        <v>60</v>
      </c>
      <c r="AH4" s="358">
        <v>25</v>
      </c>
      <c r="AI4"/>
      <c r="AJ4"/>
      <c r="AK4"/>
    </row>
    <row r="5" spans="1:37" s="19" customFormat="1" x14ac:dyDescent="0.25">
      <c r="A5" s="87"/>
      <c r="B5" s="88" t="s">
        <v>4</v>
      </c>
      <c r="C5" s="234" t="s">
        <v>41</v>
      </c>
      <c r="D5" s="88" t="s">
        <v>40</v>
      </c>
      <c r="E5" s="88" t="s">
        <v>38</v>
      </c>
      <c r="F5" s="89" t="s">
        <v>25</v>
      </c>
      <c r="G5" s="89" t="s">
        <v>26</v>
      </c>
      <c r="H5" s="89"/>
      <c r="I5" s="89" t="s">
        <v>29</v>
      </c>
      <c r="J5" s="89"/>
      <c r="K5" s="88" t="s">
        <v>39</v>
      </c>
      <c r="L5" s="90"/>
      <c r="M5" s="88" t="s">
        <v>56</v>
      </c>
      <c r="N5" s="90"/>
      <c r="O5" s="88" t="s">
        <v>55</v>
      </c>
      <c r="P5" s="90"/>
      <c r="Q5" s="88" t="s">
        <v>54</v>
      </c>
      <c r="R5" s="91"/>
      <c r="Y5" s="367">
        <f>IF(OR(Altalanos!$A$8="F1",Altalanos!$A$8="F2",Altalanos!$A$8="N1",Altalanos!$A$8="N2"),1,2)</f>
        <v>2</v>
      </c>
      <c r="Z5" s="367"/>
      <c r="AA5" s="367" t="s">
        <v>92</v>
      </c>
      <c r="AB5" s="358">
        <v>200</v>
      </c>
      <c r="AC5" s="358">
        <v>150</v>
      </c>
      <c r="AD5" s="358">
        <v>120</v>
      </c>
      <c r="AE5" s="358">
        <v>90</v>
      </c>
      <c r="AF5" s="358">
        <v>60</v>
      </c>
      <c r="AG5" s="358">
        <v>40</v>
      </c>
      <c r="AH5" s="358">
        <v>15</v>
      </c>
      <c r="AI5"/>
      <c r="AJ5"/>
      <c r="AK5"/>
    </row>
    <row r="6" spans="1:37" s="424" customFormat="1" ht="11.1" customHeight="1" thickBot="1" x14ac:dyDescent="0.3">
      <c r="A6" s="423"/>
      <c r="B6" s="426"/>
      <c r="C6" s="426"/>
      <c r="D6" s="426"/>
      <c r="E6" s="426"/>
      <c r="F6" s="425" t="str">
        <f>IF(Y3="","",CONCATENATE(AH1," / ",AG1," pont"))</f>
        <v/>
      </c>
      <c r="G6" s="427"/>
      <c r="H6" s="428"/>
      <c r="I6" s="427"/>
      <c r="J6" s="429"/>
      <c r="K6" s="426" t="str">
        <f>IF(Y3="","",CONCATENATE(AF1," pont"))</f>
        <v/>
      </c>
      <c r="L6" s="429"/>
      <c r="M6" s="426" t="str">
        <f>IF(Y3="","",CONCATENATE(AE1," pont"))</f>
        <v/>
      </c>
      <c r="N6" s="429"/>
      <c r="O6" s="426" t="str">
        <f>IF(Y3="","",CONCATENATE(AD1," pont"))</f>
        <v/>
      </c>
      <c r="P6" s="429"/>
      <c r="Q6" s="426" t="str">
        <f>IF(Y3="","",CONCATENATE(AC1," pont"))</f>
        <v/>
      </c>
      <c r="R6" s="436"/>
      <c r="Y6" s="432"/>
      <c r="Z6" s="432"/>
      <c r="AA6" s="432" t="s">
        <v>93</v>
      </c>
      <c r="AB6" s="433">
        <v>150</v>
      </c>
      <c r="AC6" s="433">
        <v>120</v>
      </c>
      <c r="AD6" s="433">
        <v>90</v>
      </c>
      <c r="AE6" s="433">
        <v>60</v>
      </c>
      <c r="AF6" s="433">
        <v>40</v>
      </c>
      <c r="AG6" s="433">
        <v>25</v>
      </c>
      <c r="AH6" s="433">
        <v>10</v>
      </c>
      <c r="AI6" s="435"/>
      <c r="AJ6" s="435"/>
      <c r="AK6" s="435"/>
    </row>
    <row r="7" spans="1:37" s="33" customFormat="1" ht="10.5" customHeight="1" x14ac:dyDescent="0.25">
      <c r="A7" s="92">
        <v>1</v>
      </c>
      <c r="B7" s="203" t="str">
        <f>IF($E7="","",VLOOKUP($E7,#REF!,14))</f>
        <v/>
      </c>
      <c r="C7" s="203" t="str">
        <f>IF($E7="","",VLOOKUP($E7,#REF!,15))</f>
        <v/>
      </c>
      <c r="D7" s="223" t="str">
        <f>IF($E7="","",VLOOKUP($E7,#REF!,5))</f>
        <v/>
      </c>
      <c r="E7" s="93"/>
      <c r="F7" s="94" t="s">
        <v>261</v>
      </c>
      <c r="G7" s="94" t="s">
        <v>183</v>
      </c>
      <c r="H7" s="94"/>
      <c r="I7" s="94" t="str">
        <f>IF($E7="","",VLOOKUP($E7,#REF!,4))</f>
        <v/>
      </c>
      <c r="J7" s="96"/>
      <c r="K7" s="95"/>
      <c r="L7" s="95"/>
      <c r="M7" s="95"/>
      <c r="N7" s="95"/>
      <c r="O7" s="98"/>
      <c r="P7" s="99"/>
      <c r="Q7" s="100"/>
      <c r="R7" s="101"/>
      <c r="S7" s="102"/>
      <c r="U7" s="103" t="e">
        <f>#REF!</f>
        <v>#REF!</v>
      </c>
      <c r="Y7" s="367"/>
      <c r="Z7" s="367"/>
      <c r="AA7" s="367" t="s">
        <v>94</v>
      </c>
      <c r="AB7" s="358">
        <v>120</v>
      </c>
      <c r="AC7" s="358">
        <v>90</v>
      </c>
      <c r="AD7" s="358">
        <v>60</v>
      </c>
      <c r="AE7" s="358">
        <v>40</v>
      </c>
      <c r="AF7" s="358">
        <v>25</v>
      </c>
      <c r="AG7" s="358">
        <v>10</v>
      </c>
      <c r="AH7" s="358">
        <v>5</v>
      </c>
      <c r="AI7"/>
      <c r="AJ7"/>
      <c r="AK7"/>
    </row>
    <row r="8" spans="1:37" s="33" customFormat="1" ht="9.6" customHeight="1" x14ac:dyDescent="0.25">
      <c r="A8" s="104"/>
      <c r="B8" s="179"/>
      <c r="C8" s="179"/>
      <c r="D8" s="232"/>
      <c r="E8" s="105"/>
      <c r="F8" s="106"/>
      <c r="G8" s="106"/>
      <c r="H8" s="107"/>
      <c r="I8" s="108" t="s">
        <v>0</v>
      </c>
      <c r="J8" s="109"/>
      <c r="K8" s="118" t="s">
        <v>261</v>
      </c>
      <c r="L8" s="118"/>
      <c r="M8" s="119"/>
      <c r="N8" s="119"/>
      <c r="O8" s="100"/>
      <c r="P8" s="101"/>
      <c r="Q8" s="100"/>
      <c r="R8" s="101"/>
      <c r="S8" s="102"/>
      <c r="U8" s="111" t="e">
        <f>#REF!</f>
        <v>#REF!</v>
      </c>
      <c r="Y8" s="367"/>
      <c r="Z8" s="367"/>
      <c r="AA8" s="367" t="s">
        <v>95</v>
      </c>
      <c r="AB8" s="358">
        <v>90</v>
      </c>
      <c r="AC8" s="358">
        <v>60</v>
      </c>
      <c r="AD8" s="358">
        <v>40</v>
      </c>
      <c r="AE8" s="358">
        <v>25</v>
      </c>
      <c r="AF8" s="358">
        <v>10</v>
      </c>
      <c r="AG8" s="358">
        <v>5</v>
      </c>
      <c r="AH8" s="358">
        <v>2</v>
      </c>
      <c r="AI8"/>
      <c r="AJ8"/>
      <c r="AK8"/>
    </row>
    <row r="9" spans="1:37" s="33" customFormat="1" ht="9.6" customHeight="1" x14ac:dyDescent="0.25">
      <c r="A9" s="104">
        <v>2</v>
      </c>
      <c r="B9" s="203" t="str">
        <f>IF($E9="","",VLOOKUP($E9,#REF!,14))</f>
        <v/>
      </c>
      <c r="C9" s="203" t="str">
        <f>IF($E9="","",VLOOKUP($E9,#REF!,15))</f>
        <v/>
      </c>
      <c r="D9" s="223" t="str">
        <f>IF($E9="","",VLOOKUP($E9,#REF!,5))</f>
        <v/>
      </c>
      <c r="E9" s="93"/>
      <c r="F9" s="241" t="str">
        <f>UPPER(IF($E9="","",VLOOKUP($E9,#REF!,2)))</f>
        <v/>
      </c>
      <c r="G9" s="241" t="str">
        <f>IF($E9="","",VLOOKUP($E9,#REF!,3))</f>
        <v/>
      </c>
      <c r="H9" s="241"/>
      <c r="I9" s="241" t="str">
        <f>IF($E9="","",VLOOKUP($E9,#REF!,4))</f>
        <v/>
      </c>
      <c r="J9" s="113"/>
      <c r="K9" s="119"/>
      <c r="L9" s="176"/>
      <c r="M9" s="119"/>
      <c r="N9" s="119"/>
      <c r="O9" s="100"/>
      <c r="P9" s="101"/>
      <c r="Q9" s="100"/>
      <c r="R9" s="101"/>
      <c r="S9" s="102"/>
      <c r="U9" s="111" t="e">
        <f>#REF!</f>
        <v>#REF!</v>
      </c>
      <c r="Y9" s="367"/>
      <c r="Z9" s="367"/>
      <c r="AA9" s="367" t="s">
        <v>96</v>
      </c>
      <c r="AB9" s="358">
        <v>60</v>
      </c>
      <c r="AC9" s="358">
        <v>40</v>
      </c>
      <c r="AD9" s="358">
        <v>25</v>
      </c>
      <c r="AE9" s="358">
        <v>10</v>
      </c>
      <c r="AF9" s="358">
        <v>5</v>
      </c>
      <c r="AG9" s="358">
        <v>2</v>
      </c>
      <c r="AH9" s="358">
        <v>1</v>
      </c>
      <c r="AI9"/>
      <c r="AJ9"/>
      <c r="AK9"/>
    </row>
    <row r="10" spans="1:37" s="33" customFormat="1" ht="9.6" customHeight="1" x14ac:dyDescent="0.25">
      <c r="A10" s="104"/>
      <c r="B10" s="179"/>
      <c r="C10" s="179"/>
      <c r="D10" s="232"/>
      <c r="E10" s="115"/>
      <c r="F10" s="242"/>
      <c r="G10" s="242"/>
      <c r="H10" s="243"/>
      <c r="I10" s="242"/>
      <c r="J10" s="116"/>
      <c r="K10" s="449" t="e">
        <v>#REF!</v>
      </c>
      <c r="L10" s="450"/>
      <c r="M10" s="118" t="s">
        <v>261</v>
      </c>
      <c r="N10" s="118"/>
      <c r="O10" s="119"/>
      <c r="P10" s="119"/>
      <c r="Q10" s="100"/>
      <c r="R10" s="101"/>
      <c r="S10" s="102"/>
      <c r="U10" s="111" t="e">
        <f>#REF!</f>
        <v>#REF!</v>
      </c>
      <c r="Y10" s="367"/>
      <c r="Z10" s="367"/>
      <c r="AA10" s="367" t="s">
        <v>97</v>
      </c>
      <c r="AB10" s="358">
        <v>40</v>
      </c>
      <c r="AC10" s="358">
        <v>25</v>
      </c>
      <c r="AD10" s="358">
        <v>15</v>
      </c>
      <c r="AE10" s="358">
        <v>7</v>
      </c>
      <c r="AF10" s="358">
        <v>4</v>
      </c>
      <c r="AG10" s="358">
        <v>1</v>
      </c>
      <c r="AH10" s="358">
        <v>0</v>
      </c>
      <c r="AI10"/>
      <c r="AJ10"/>
      <c r="AK10"/>
    </row>
    <row r="11" spans="1:37" s="33" customFormat="1" ht="9.6" customHeight="1" x14ac:dyDescent="0.25">
      <c r="A11" s="104">
        <v>3</v>
      </c>
      <c r="B11" s="203" t="str">
        <f>IF($E11="","",VLOOKUP($E11,#REF!,14))</f>
        <v/>
      </c>
      <c r="C11" s="203" t="str">
        <f>IF($E11="","",VLOOKUP($E11,#REF!,15))</f>
        <v/>
      </c>
      <c r="D11" s="223" t="str">
        <f>IF($E11="","",VLOOKUP($E11,#REF!,5))</f>
        <v/>
      </c>
      <c r="E11" s="93"/>
      <c r="F11" s="443" t="s">
        <v>227</v>
      </c>
      <c r="G11" s="443" t="s">
        <v>246</v>
      </c>
      <c r="H11" s="241"/>
      <c r="I11" s="241" t="str">
        <f>IF($E11="","",VLOOKUP($E11,#REF!,4))</f>
        <v/>
      </c>
      <c r="J11" s="96"/>
      <c r="K11" s="119"/>
      <c r="L11" s="121"/>
      <c r="M11" s="119" t="s">
        <v>2899</v>
      </c>
      <c r="N11" s="121"/>
      <c r="O11" s="119"/>
      <c r="P11" s="119"/>
      <c r="Q11" s="100"/>
      <c r="R11" s="101"/>
      <c r="S11" s="102"/>
      <c r="U11" s="111" t="e">
        <f>#REF!</f>
        <v>#REF!</v>
      </c>
      <c r="Y11" s="367"/>
      <c r="Z11" s="367"/>
      <c r="AA11" s="367" t="s">
        <v>98</v>
      </c>
      <c r="AB11" s="358">
        <v>25</v>
      </c>
      <c r="AC11" s="358">
        <v>15</v>
      </c>
      <c r="AD11" s="358">
        <v>10</v>
      </c>
      <c r="AE11" s="358">
        <v>6</v>
      </c>
      <c r="AF11" s="358">
        <v>3</v>
      </c>
      <c r="AG11" s="358">
        <v>1</v>
      </c>
      <c r="AH11" s="358">
        <v>0</v>
      </c>
      <c r="AI11"/>
      <c r="AJ11"/>
      <c r="AK11"/>
    </row>
    <row r="12" spans="1:37" s="33" customFormat="1" ht="9.6" customHeight="1" x14ac:dyDescent="0.25">
      <c r="A12" s="104"/>
      <c r="B12" s="179"/>
      <c r="C12" s="179"/>
      <c r="D12" s="232"/>
      <c r="E12" s="115"/>
      <c r="F12" s="242"/>
      <c r="G12" s="242"/>
      <c r="H12" s="243"/>
      <c r="I12" s="244" t="s">
        <v>0</v>
      </c>
      <c r="J12" s="109"/>
      <c r="K12" s="118" t="s">
        <v>227</v>
      </c>
      <c r="L12" s="127"/>
      <c r="M12" s="119"/>
      <c r="N12" s="121"/>
      <c r="O12" s="119"/>
      <c r="P12" s="119"/>
      <c r="Q12" s="100"/>
      <c r="R12" s="101"/>
      <c r="S12" s="102"/>
      <c r="U12" s="111" t="e">
        <f>#REF!</f>
        <v>#REF!</v>
      </c>
      <c r="Y12" s="367"/>
      <c r="Z12" s="367"/>
      <c r="AA12" s="367" t="s">
        <v>103</v>
      </c>
      <c r="AB12" s="358">
        <v>15</v>
      </c>
      <c r="AC12" s="358">
        <v>10</v>
      </c>
      <c r="AD12" s="358">
        <v>6</v>
      </c>
      <c r="AE12" s="358">
        <v>3</v>
      </c>
      <c r="AF12" s="358">
        <v>1</v>
      </c>
      <c r="AG12" s="358">
        <v>0</v>
      </c>
      <c r="AH12" s="358">
        <v>0</v>
      </c>
      <c r="AI12"/>
      <c r="AJ12"/>
      <c r="AK12"/>
    </row>
    <row r="13" spans="1:37" s="33" customFormat="1" ht="9.6" customHeight="1" x14ac:dyDescent="0.25">
      <c r="A13" s="104">
        <v>4</v>
      </c>
      <c r="B13" s="203" t="str">
        <f>IF($E13="","",VLOOKUP($E13,#REF!,14))</f>
        <v/>
      </c>
      <c r="C13" s="203" t="str">
        <f>IF($E13="","",VLOOKUP($E13,#REF!,15))</f>
        <v/>
      </c>
      <c r="D13" s="223" t="str">
        <f>IF($E13="","",VLOOKUP($E13,#REF!,5))</f>
        <v/>
      </c>
      <c r="E13" s="93"/>
      <c r="F13" s="443"/>
      <c r="G13" s="443"/>
      <c r="H13" s="241"/>
      <c r="I13" s="241" t="str">
        <f>IF($E13="","",VLOOKUP($E13,#REF!,4))</f>
        <v/>
      </c>
      <c r="J13" s="123"/>
      <c r="K13" s="119"/>
      <c r="L13" s="119"/>
      <c r="M13" s="119"/>
      <c r="N13" s="121"/>
      <c r="O13" s="119"/>
      <c r="P13" s="119"/>
      <c r="Q13" s="100"/>
      <c r="R13" s="101"/>
      <c r="S13" s="102"/>
      <c r="U13" s="111" t="e">
        <f>#REF!</f>
        <v>#REF!</v>
      </c>
      <c r="Y13" s="367"/>
      <c r="Z13" s="367"/>
      <c r="AA13" s="367" t="s">
        <v>99</v>
      </c>
      <c r="AB13" s="358">
        <v>10</v>
      </c>
      <c r="AC13" s="358">
        <v>6</v>
      </c>
      <c r="AD13" s="358">
        <v>3</v>
      </c>
      <c r="AE13" s="358">
        <v>1</v>
      </c>
      <c r="AF13" s="358">
        <v>0</v>
      </c>
      <c r="AG13" s="358">
        <v>0</v>
      </c>
      <c r="AH13" s="358">
        <v>0</v>
      </c>
      <c r="AI13"/>
      <c r="AJ13"/>
      <c r="AK13"/>
    </row>
    <row r="14" spans="1:37" s="33" customFormat="1" ht="9.6" customHeight="1" x14ac:dyDescent="0.25">
      <c r="A14" s="104"/>
      <c r="B14" s="179"/>
      <c r="C14" s="179"/>
      <c r="D14" s="232"/>
      <c r="E14" s="115"/>
      <c r="F14" s="242"/>
      <c r="G14" s="242"/>
      <c r="H14" s="243"/>
      <c r="I14" s="242"/>
      <c r="J14" s="116"/>
      <c r="K14" s="119"/>
      <c r="L14" s="119"/>
      <c r="M14" s="449" t="s">
        <v>0</v>
      </c>
      <c r="N14" s="450"/>
      <c r="O14" s="118" t="s">
        <v>261</v>
      </c>
      <c r="P14" s="118"/>
      <c r="Q14" s="100"/>
      <c r="R14" s="101"/>
      <c r="S14" s="102"/>
      <c r="U14" s="111" t="e">
        <f>#REF!</f>
        <v>#REF!</v>
      </c>
      <c r="Y14" s="367"/>
      <c r="Z14" s="367"/>
      <c r="AA14" s="367" t="s">
        <v>100</v>
      </c>
      <c r="AB14" s="358">
        <v>3</v>
      </c>
      <c r="AC14" s="358">
        <v>2</v>
      </c>
      <c r="AD14" s="358">
        <v>1</v>
      </c>
      <c r="AE14" s="358">
        <v>0</v>
      </c>
      <c r="AF14" s="358">
        <v>0</v>
      </c>
      <c r="AG14" s="358">
        <v>0</v>
      </c>
      <c r="AH14" s="358">
        <v>0</v>
      </c>
      <c r="AI14"/>
      <c r="AJ14"/>
      <c r="AK14"/>
    </row>
    <row r="15" spans="1:37" s="33" customFormat="1" ht="9.6" customHeight="1" x14ac:dyDescent="0.25">
      <c r="A15" s="104">
        <v>5</v>
      </c>
      <c r="B15" s="203" t="str">
        <f>IF($E15="","",VLOOKUP($E15,#REF!,14))</f>
        <v/>
      </c>
      <c r="C15" s="203" t="str">
        <f>IF($E15="","",VLOOKUP($E15,#REF!,15))</f>
        <v/>
      </c>
      <c r="D15" s="223" t="str">
        <f>IF($E15="","",VLOOKUP($E15,#REF!,5))</f>
        <v/>
      </c>
      <c r="E15" s="93"/>
      <c r="F15" s="443" t="s">
        <v>263</v>
      </c>
      <c r="G15" s="443" t="s">
        <v>253</v>
      </c>
      <c r="H15" s="241"/>
      <c r="I15" s="241" t="str">
        <f>IF($E15="","",VLOOKUP($E15,#REF!,4))</f>
        <v/>
      </c>
      <c r="J15" s="125"/>
      <c r="K15" s="119"/>
      <c r="L15" s="119"/>
      <c r="M15" s="119"/>
      <c r="N15" s="121"/>
      <c r="O15" s="119" t="s">
        <v>2899</v>
      </c>
      <c r="P15" s="456"/>
      <c r="Q15" s="100"/>
      <c r="R15" s="101"/>
      <c r="S15" s="102"/>
      <c r="U15" s="111" t="e">
        <f>#REF!</f>
        <v>#REF!</v>
      </c>
      <c r="Y15" s="367"/>
      <c r="Z15" s="367"/>
      <c r="AA15" s="367"/>
      <c r="AB15" s="367"/>
      <c r="AC15" s="367"/>
      <c r="AD15" s="367"/>
      <c r="AE15" s="367"/>
      <c r="AF15" s="367"/>
      <c r="AG15" s="367"/>
      <c r="AH15" s="367"/>
      <c r="AI15"/>
      <c r="AJ15"/>
      <c r="AK15"/>
    </row>
    <row r="16" spans="1:37" s="33" customFormat="1" ht="9.6" customHeight="1" thickBot="1" x14ac:dyDescent="0.3">
      <c r="A16" s="104"/>
      <c r="B16" s="179"/>
      <c r="C16" s="179"/>
      <c r="D16" s="232"/>
      <c r="E16" s="115"/>
      <c r="F16" s="242"/>
      <c r="G16" s="242"/>
      <c r="H16" s="243"/>
      <c r="I16" s="244" t="s">
        <v>0</v>
      </c>
      <c r="J16" s="109"/>
      <c r="K16" s="118" t="s">
        <v>263</v>
      </c>
      <c r="L16" s="118"/>
      <c r="M16" s="119"/>
      <c r="N16" s="121"/>
      <c r="O16" s="100"/>
      <c r="P16" s="456"/>
      <c r="Q16" s="100"/>
      <c r="R16" s="101"/>
      <c r="S16" s="102"/>
      <c r="U16" s="126" t="e">
        <f>#REF!</f>
        <v>#REF!</v>
      </c>
      <c r="Y16" s="367"/>
      <c r="Z16" s="367"/>
      <c r="AA16" s="367" t="s">
        <v>61</v>
      </c>
      <c r="AB16" s="358">
        <v>150</v>
      </c>
      <c r="AC16" s="358">
        <v>120</v>
      </c>
      <c r="AD16" s="358">
        <v>90</v>
      </c>
      <c r="AE16" s="358">
        <v>60</v>
      </c>
      <c r="AF16" s="358">
        <v>40</v>
      </c>
      <c r="AG16" s="358">
        <v>25</v>
      </c>
      <c r="AH16" s="358">
        <v>15</v>
      </c>
      <c r="AI16"/>
      <c r="AJ16"/>
      <c r="AK16"/>
    </row>
    <row r="17" spans="1:37" s="33" customFormat="1" ht="9.6" customHeight="1" x14ac:dyDescent="0.25">
      <c r="A17" s="104">
        <v>6</v>
      </c>
      <c r="B17" s="203" t="str">
        <f>IF($E17="","",VLOOKUP($E17,#REF!,14))</f>
        <v/>
      </c>
      <c r="C17" s="203" t="str">
        <f>IF($E17="","",VLOOKUP($E17,#REF!,15))</f>
        <v/>
      </c>
      <c r="D17" s="223" t="str">
        <f>IF($E17="","",VLOOKUP($E17,#REF!,5))</f>
        <v/>
      </c>
      <c r="E17" s="93"/>
      <c r="F17" s="241" t="str">
        <f>UPPER(IF($E17="","",VLOOKUP($E17,#REF!,2)))</f>
        <v/>
      </c>
      <c r="G17" s="241" t="str">
        <f>IF($E17="","",VLOOKUP($E17,#REF!,3))</f>
        <v/>
      </c>
      <c r="H17" s="241"/>
      <c r="I17" s="241" t="str">
        <f>IF($E17="","",VLOOKUP($E17,#REF!,4))</f>
        <v/>
      </c>
      <c r="J17" s="113"/>
      <c r="K17" s="119"/>
      <c r="L17" s="176"/>
      <c r="M17" s="119"/>
      <c r="N17" s="121"/>
      <c r="O17" s="100"/>
      <c r="P17" s="456"/>
      <c r="Q17" s="100"/>
      <c r="R17" s="101"/>
      <c r="S17" s="102"/>
      <c r="Y17" s="367"/>
      <c r="Z17" s="367"/>
      <c r="AA17" s="367" t="s">
        <v>91</v>
      </c>
      <c r="AB17" s="358">
        <v>120</v>
      </c>
      <c r="AC17" s="358">
        <v>90</v>
      </c>
      <c r="AD17" s="358">
        <v>60</v>
      </c>
      <c r="AE17" s="358">
        <v>40</v>
      </c>
      <c r="AF17" s="358">
        <v>25</v>
      </c>
      <c r="AG17" s="358">
        <v>15</v>
      </c>
      <c r="AH17" s="358">
        <v>8</v>
      </c>
      <c r="AI17"/>
      <c r="AJ17"/>
      <c r="AK17"/>
    </row>
    <row r="18" spans="1:37" s="33" customFormat="1" ht="9.6" customHeight="1" x14ac:dyDescent="0.25">
      <c r="A18" s="104"/>
      <c r="B18" s="179"/>
      <c r="C18" s="179"/>
      <c r="D18" s="232"/>
      <c r="E18" s="115"/>
      <c r="F18" s="242"/>
      <c r="G18" s="242"/>
      <c r="H18" s="243"/>
      <c r="I18" s="242"/>
      <c r="J18" s="116"/>
      <c r="K18" s="449" t="s">
        <v>0</v>
      </c>
      <c r="L18" s="450"/>
      <c r="M18" s="118" t="s">
        <v>263</v>
      </c>
      <c r="N18" s="127"/>
      <c r="O18" s="100"/>
      <c r="P18" s="456"/>
      <c r="Q18" s="100"/>
      <c r="R18" s="101"/>
      <c r="S18" s="102"/>
      <c r="Y18" s="367"/>
      <c r="Z18" s="367"/>
      <c r="AA18" s="367" t="s">
        <v>92</v>
      </c>
      <c r="AB18" s="358">
        <v>90</v>
      </c>
      <c r="AC18" s="358">
        <v>60</v>
      </c>
      <c r="AD18" s="358">
        <v>40</v>
      </c>
      <c r="AE18" s="358">
        <v>25</v>
      </c>
      <c r="AF18" s="358">
        <v>15</v>
      </c>
      <c r="AG18" s="358">
        <v>8</v>
      </c>
      <c r="AH18" s="358">
        <v>4</v>
      </c>
      <c r="AI18"/>
      <c r="AJ18"/>
      <c r="AK18"/>
    </row>
    <row r="19" spans="1:37" s="33" customFormat="1" ht="9.6" customHeight="1" x14ac:dyDescent="0.25">
      <c r="A19" s="104">
        <v>7</v>
      </c>
      <c r="B19" s="203" t="str">
        <f>IF($E19="","",VLOOKUP($E19,#REF!,14))</f>
        <v/>
      </c>
      <c r="C19" s="203" t="str">
        <f>IF($E19="","",VLOOKUP($E19,#REF!,15))</f>
        <v/>
      </c>
      <c r="D19" s="223" t="str">
        <f>IF($E19="","",VLOOKUP($E19,#REF!,5))</f>
        <v/>
      </c>
      <c r="E19" s="93"/>
      <c r="F19" s="241" t="str">
        <f>UPPER(IF($E19="","",VLOOKUP($E19,#REF!,2)))</f>
        <v/>
      </c>
      <c r="G19" s="241" t="str">
        <f>IF($E19="","",VLOOKUP($E19,#REF!,3))</f>
        <v/>
      </c>
      <c r="H19" s="241"/>
      <c r="I19" s="241" t="str">
        <f>IF($E19="","",VLOOKUP($E19,#REF!,4))</f>
        <v/>
      </c>
      <c r="J19" s="96"/>
      <c r="K19" s="119"/>
      <c r="L19" s="121"/>
      <c r="M19" s="119" t="s">
        <v>2899</v>
      </c>
      <c r="N19" s="119"/>
      <c r="O19" s="100"/>
      <c r="P19" s="456"/>
      <c r="Q19" s="100"/>
      <c r="R19" s="101"/>
      <c r="S19" s="102"/>
      <c r="Y19" s="367"/>
      <c r="Z19" s="367"/>
      <c r="AA19" s="367" t="s">
        <v>93</v>
      </c>
      <c r="AB19" s="358">
        <v>60</v>
      </c>
      <c r="AC19" s="358">
        <v>40</v>
      </c>
      <c r="AD19" s="358">
        <v>25</v>
      </c>
      <c r="AE19" s="358">
        <v>15</v>
      </c>
      <c r="AF19" s="358">
        <v>8</v>
      </c>
      <c r="AG19" s="358">
        <v>4</v>
      </c>
      <c r="AH19" s="358">
        <v>2</v>
      </c>
      <c r="AI19"/>
      <c r="AJ19"/>
      <c r="AK19"/>
    </row>
    <row r="20" spans="1:37" s="33" customFormat="1" ht="9.6" customHeight="1" x14ac:dyDescent="0.25">
      <c r="A20" s="104"/>
      <c r="B20" s="179"/>
      <c r="C20" s="179"/>
      <c r="D20" s="232"/>
      <c r="E20" s="105"/>
      <c r="F20" s="106"/>
      <c r="G20" s="106"/>
      <c r="H20" s="107"/>
      <c r="I20" s="108" t="s">
        <v>0</v>
      </c>
      <c r="J20" s="109"/>
      <c r="K20" s="118" t="s">
        <v>239</v>
      </c>
      <c r="L20" s="127"/>
      <c r="M20" s="119"/>
      <c r="N20" s="119"/>
      <c r="O20" s="100"/>
      <c r="P20" s="456"/>
      <c r="Q20" s="100"/>
      <c r="R20" s="101"/>
      <c r="S20" s="102"/>
      <c r="Y20" s="367"/>
      <c r="Z20" s="367"/>
      <c r="AA20" s="367" t="s">
        <v>94</v>
      </c>
      <c r="AB20" s="358">
        <v>40</v>
      </c>
      <c r="AC20" s="358">
        <v>25</v>
      </c>
      <c r="AD20" s="358">
        <v>15</v>
      </c>
      <c r="AE20" s="358">
        <v>8</v>
      </c>
      <c r="AF20" s="358">
        <v>4</v>
      </c>
      <c r="AG20" s="358">
        <v>2</v>
      </c>
      <c r="AH20" s="358">
        <v>1</v>
      </c>
      <c r="AI20"/>
      <c r="AJ20"/>
      <c r="AK20"/>
    </row>
    <row r="21" spans="1:37" s="33" customFormat="1" ht="9.6" customHeight="1" x14ac:dyDescent="0.25">
      <c r="A21" s="92">
        <v>8</v>
      </c>
      <c r="B21" s="203" t="str">
        <f>IF($E21="","",VLOOKUP($E21,#REF!,14))</f>
        <v/>
      </c>
      <c r="C21" s="203" t="str">
        <f>IF($E21="","",VLOOKUP($E21,#REF!,15))</f>
        <v/>
      </c>
      <c r="D21" s="223" t="str">
        <f>IF($E21="","",VLOOKUP($E21,#REF!,5))</f>
        <v/>
      </c>
      <c r="E21" s="93"/>
      <c r="F21" s="94" t="s">
        <v>239</v>
      </c>
      <c r="G21" s="94" t="s">
        <v>240</v>
      </c>
      <c r="H21" s="94"/>
      <c r="I21" s="94" t="str">
        <f>IF($E21="","",VLOOKUP($E21,#REF!,4))</f>
        <v/>
      </c>
      <c r="J21" s="123"/>
      <c r="K21" s="119"/>
      <c r="L21" s="119"/>
      <c r="M21" s="119"/>
      <c r="N21" s="119"/>
      <c r="O21" s="100"/>
      <c r="P21" s="456"/>
      <c r="Q21" s="100"/>
      <c r="R21" s="101"/>
      <c r="S21" s="102"/>
      <c r="Y21" s="367"/>
      <c r="Z21" s="367"/>
      <c r="AA21" s="367" t="s">
        <v>95</v>
      </c>
      <c r="AB21" s="358">
        <v>25</v>
      </c>
      <c r="AC21" s="358">
        <v>15</v>
      </c>
      <c r="AD21" s="358">
        <v>10</v>
      </c>
      <c r="AE21" s="358">
        <v>6</v>
      </c>
      <c r="AF21" s="358">
        <v>3</v>
      </c>
      <c r="AG21" s="358">
        <v>1</v>
      </c>
      <c r="AH21" s="358">
        <v>0</v>
      </c>
      <c r="AI21"/>
      <c r="AJ21"/>
      <c r="AK21"/>
    </row>
    <row r="22" spans="1:37" s="33" customFormat="1" ht="9.6" customHeight="1" x14ac:dyDescent="0.25">
      <c r="A22" s="104"/>
      <c r="B22" s="179"/>
      <c r="C22" s="179"/>
      <c r="D22" s="232"/>
      <c r="E22" s="105"/>
      <c r="F22" s="124"/>
      <c r="G22" s="124"/>
      <c r="H22" s="128"/>
      <c r="I22" s="124"/>
      <c r="J22" s="116"/>
      <c r="K22" s="119"/>
      <c r="L22" s="119"/>
      <c r="M22" s="119"/>
      <c r="N22" s="119"/>
      <c r="O22" s="449" t="s">
        <v>0</v>
      </c>
      <c r="P22" s="450"/>
      <c r="Q22" s="118" t="s">
        <v>261</v>
      </c>
      <c r="R22" s="457"/>
      <c r="S22" s="102"/>
      <c r="Y22" s="367"/>
      <c r="Z22" s="367"/>
      <c r="AA22" s="367" t="s">
        <v>96</v>
      </c>
      <c r="AB22" s="358">
        <v>15</v>
      </c>
      <c r="AC22" s="358">
        <v>10</v>
      </c>
      <c r="AD22" s="358">
        <v>6</v>
      </c>
      <c r="AE22" s="358">
        <v>3</v>
      </c>
      <c r="AF22" s="358">
        <v>1</v>
      </c>
      <c r="AG22" s="358">
        <v>0</v>
      </c>
      <c r="AH22" s="358">
        <v>0</v>
      </c>
      <c r="AI22"/>
      <c r="AJ22"/>
      <c r="AK22"/>
    </row>
    <row r="23" spans="1:37" s="33" customFormat="1" ht="9.6" customHeight="1" x14ac:dyDescent="0.25">
      <c r="A23" s="92">
        <v>9</v>
      </c>
      <c r="B23" s="203" t="str">
        <f>IF($E23="","",VLOOKUP($E23,#REF!,14))</f>
        <v/>
      </c>
      <c r="C23" s="203" t="str">
        <f>IF($E23="","",VLOOKUP($E23,#REF!,15))</f>
        <v/>
      </c>
      <c r="D23" s="223" t="str">
        <f>IF($E23="","",VLOOKUP($E23,#REF!,5))</f>
        <v/>
      </c>
      <c r="E23" s="93"/>
      <c r="F23" s="94" t="s">
        <v>264</v>
      </c>
      <c r="G23" s="94" t="s">
        <v>258</v>
      </c>
      <c r="H23" s="94"/>
      <c r="I23" s="94" t="str">
        <f>IF($E23="","",VLOOKUP($E23,#REF!,4))</f>
        <v/>
      </c>
      <c r="J23" s="96"/>
      <c r="K23" s="119"/>
      <c r="L23" s="119"/>
      <c r="M23" s="119"/>
      <c r="N23" s="119"/>
      <c r="O23" s="100"/>
      <c r="P23" s="456"/>
      <c r="Q23" s="119" t="s">
        <v>2898</v>
      </c>
      <c r="R23" s="456"/>
      <c r="S23" s="102"/>
      <c r="Y23" s="367"/>
      <c r="Z23" s="367"/>
      <c r="AA23" s="367" t="s">
        <v>97</v>
      </c>
      <c r="AB23" s="358">
        <v>10</v>
      </c>
      <c r="AC23" s="358">
        <v>6</v>
      </c>
      <c r="AD23" s="358">
        <v>3</v>
      </c>
      <c r="AE23" s="358">
        <v>1</v>
      </c>
      <c r="AF23" s="358">
        <v>0</v>
      </c>
      <c r="AG23" s="358">
        <v>0</v>
      </c>
      <c r="AH23" s="358">
        <v>0</v>
      </c>
      <c r="AI23"/>
      <c r="AJ23"/>
      <c r="AK23"/>
    </row>
    <row r="24" spans="1:37" s="33" customFormat="1" ht="9.6" customHeight="1" x14ac:dyDescent="0.25">
      <c r="A24" s="104"/>
      <c r="B24" s="179"/>
      <c r="C24" s="179"/>
      <c r="D24" s="232"/>
      <c r="E24" s="105"/>
      <c r="F24" s="106"/>
      <c r="G24" s="106"/>
      <c r="H24" s="107"/>
      <c r="I24" s="108" t="s">
        <v>0</v>
      </c>
      <c r="J24" s="109"/>
      <c r="K24" s="118" t="s">
        <v>257</v>
      </c>
      <c r="L24" s="118"/>
      <c r="M24" s="119"/>
      <c r="N24" s="119"/>
      <c r="O24" s="100"/>
      <c r="P24" s="456"/>
      <c r="Q24" s="100"/>
      <c r="R24" s="456"/>
      <c r="S24" s="102"/>
      <c r="Y24" s="367"/>
      <c r="Z24" s="367"/>
      <c r="AA24" s="367" t="s">
        <v>98</v>
      </c>
      <c r="AB24" s="358">
        <v>6</v>
      </c>
      <c r="AC24" s="358">
        <v>3</v>
      </c>
      <c r="AD24" s="358">
        <v>1</v>
      </c>
      <c r="AE24" s="358">
        <v>0</v>
      </c>
      <c r="AF24" s="358">
        <v>0</v>
      </c>
      <c r="AG24" s="358">
        <v>0</v>
      </c>
      <c r="AH24" s="358">
        <v>0</v>
      </c>
      <c r="AI24"/>
      <c r="AJ24"/>
      <c r="AK24"/>
    </row>
    <row r="25" spans="1:37" s="33" customFormat="1" ht="9.6" customHeight="1" x14ac:dyDescent="0.25">
      <c r="A25" s="104">
        <v>10</v>
      </c>
      <c r="B25" s="203" t="str">
        <f>IF($E25="","",VLOOKUP($E25,#REF!,14))</f>
        <v/>
      </c>
      <c r="C25" s="203" t="str">
        <f>IF($E25="","",VLOOKUP($E25,#REF!,15))</f>
        <v/>
      </c>
      <c r="D25" s="223" t="str">
        <f>IF($E25="","",VLOOKUP($E25,#REF!,5))</f>
        <v/>
      </c>
      <c r="E25" s="93"/>
      <c r="F25" s="241" t="str">
        <f>UPPER(IF($E25="","",VLOOKUP($E25,#REF!,2)))</f>
        <v/>
      </c>
      <c r="G25" s="241" t="str">
        <f>IF($E25="","",VLOOKUP($E25,#REF!,3))</f>
        <v/>
      </c>
      <c r="H25" s="241"/>
      <c r="I25" s="241" t="str">
        <f>IF($E25="","",VLOOKUP($E25,#REF!,4))</f>
        <v/>
      </c>
      <c r="J25" s="113"/>
      <c r="K25" s="119"/>
      <c r="L25" s="176"/>
      <c r="M25" s="119"/>
      <c r="N25" s="119"/>
      <c r="O25" s="100"/>
      <c r="P25" s="456"/>
      <c r="Q25" s="100"/>
      <c r="R25" s="456"/>
      <c r="S25" s="102"/>
      <c r="Y25" s="367"/>
      <c r="Z25" s="367"/>
      <c r="AA25" s="367" t="s">
        <v>103</v>
      </c>
      <c r="AB25" s="358">
        <v>3</v>
      </c>
      <c r="AC25" s="358">
        <v>2</v>
      </c>
      <c r="AD25" s="358">
        <v>1</v>
      </c>
      <c r="AE25" s="358">
        <v>0</v>
      </c>
      <c r="AF25" s="358">
        <v>0</v>
      </c>
      <c r="AG25" s="358">
        <v>0</v>
      </c>
      <c r="AH25" s="358">
        <v>0</v>
      </c>
      <c r="AI25"/>
      <c r="AJ25"/>
      <c r="AK25"/>
    </row>
    <row r="26" spans="1:37" s="33" customFormat="1" ht="9.6" customHeight="1" x14ac:dyDescent="0.25">
      <c r="A26" s="104"/>
      <c r="B26" s="179"/>
      <c r="C26" s="179"/>
      <c r="D26" s="232"/>
      <c r="E26" s="115"/>
      <c r="F26" s="242"/>
      <c r="G26" s="242"/>
      <c r="H26" s="243"/>
      <c r="I26" s="242"/>
      <c r="J26" s="116"/>
      <c r="K26" s="449" t="s">
        <v>0</v>
      </c>
      <c r="L26" s="450"/>
      <c r="M26" s="118" t="s">
        <v>257</v>
      </c>
      <c r="N26" s="118"/>
      <c r="O26" s="100"/>
      <c r="P26" s="456"/>
      <c r="Q26" s="100"/>
      <c r="R26" s="456"/>
      <c r="S26" s="102"/>
      <c r="Y26"/>
      <c r="Z26"/>
      <c r="AA26"/>
      <c r="AB26"/>
      <c r="AC26"/>
      <c r="AD26"/>
      <c r="AE26"/>
      <c r="AF26"/>
      <c r="AG26"/>
      <c r="AH26"/>
      <c r="AI26"/>
      <c r="AJ26"/>
      <c r="AK26"/>
    </row>
    <row r="27" spans="1:37" s="33" customFormat="1" ht="9.6" customHeight="1" x14ac:dyDescent="0.25">
      <c r="A27" s="104">
        <v>11</v>
      </c>
      <c r="B27" s="203" t="str">
        <f>IF($E27="","",VLOOKUP($E27,#REF!,14))</f>
        <v/>
      </c>
      <c r="C27" s="203" t="str">
        <f>IF($E27="","",VLOOKUP($E27,#REF!,15))</f>
        <v/>
      </c>
      <c r="D27" s="223" t="str">
        <f>IF($E27="","",VLOOKUP($E27,#REF!,5))</f>
        <v/>
      </c>
      <c r="E27" s="93"/>
      <c r="F27" s="443" t="s">
        <v>259</v>
      </c>
      <c r="G27" s="443" t="s">
        <v>237</v>
      </c>
      <c r="H27" s="241"/>
      <c r="I27" s="241" t="str">
        <f>IF($E27="","",VLOOKUP($E27,#REF!,4))</f>
        <v/>
      </c>
      <c r="J27" s="96"/>
      <c r="K27" s="119"/>
      <c r="L27" s="121"/>
      <c r="M27" s="119" t="s">
        <v>2899</v>
      </c>
      <c r="N27" s="121"/>
      <c r="O27" s="100"/>
      <c r="P27" s="456"/>
      <c r="Q27" s="100"/>
      <c r="R27" s="456"/>
      <c r="S27" s="102"/>
      <c r="Y27"/>
      <c r="Z27"/>
      <c r="AA27"/>
      <c r="AB27"/>
      <c r="AC27"/>
      <c r="AD27"/>
      <c r="AE27"/>
      <c r="AF27"/>
      <c r="AG27"/>
      <c r="AH27"/>
      <c r="AI27"/>
      <c r="AJ27"/>
      <c r="AK27"/>
    </row>
    <row r="28" spans="1:37" s="33" customFormat="1" ht="9.6" customHeight="1" x14ac:dyDescent="0.25">
      <c r="A28" s="129"/>
      <c r="B28" s="179"/>
      <c r="C28" s="179"/>
      <c r="D28" s="232"/>
      <c r="E28" s="115"/>
      <c r="F28" s="242"/>
      <c r="G28" s="242"/>
      <c r="H28" s="243"/>
      <c r="I28" s="244" t="s">
        <v>0</v>
      </c>
      <c r="J28" s="109"/>
      <c r="K28" s="118" t="s">
        <v>259</v>
      </c>
      <c r="L28" s="127"/>
      <c r="M28" s="119"/>
      <c r="N28" s="121"/>
      <c r="O28" s="100"/>
      <c r="P28" s="456"/>
      <c r="Q28" s="100"/>
      <c r="R28" s="456"/>
      <c r="S28" s="102"/>
    </row>
    <row r="29" spans="1:37" s="33" customFormat="1" ht="9.6" customHeight="1" x14ac:dyDescent="0.25">
      <c r="A29" s="104">
        <v>12</v>
      </c>
      <c r="B29" s="203" t="str">
        <f>IF($E29="","",VLOOKUP($E29,#REF!,14))</f>
        <v/>
      </c>
      <c r="C29" s="203" t="str">
        <f>IF($E29="","",VLOOKUP($E29,#REF!,15))</f>
        <v/>
      </c>
      <c r="D29" s="223" t="str">
        <f>IF($E29="","",VLOOKUP($E29,#REF!,5))</f>
        <v/>
      </c>
      <c r="E29" s="93"/>
      <c r="F29" s="241" t="str">
        <f>UPPER(IF($E29="","",VLOOKUP($E29,#REF!,2)))</f>
        <v/>
      </c>
      <c r="G29" s="241" t="str">
        <f>IF($E29="","",VLOOKUP($E29,#REF!,3))</f>
        <v/>
      </c>
      <c r="H29" s="241"/>
      <c r="I29" s="241" t="str">
        <f>IF($E29="","",VLOOKUP($E29,#REF!,4))</f>
        <v/>
      </c>
      <c r="J29" s="123"/>
      <c r="K29" s="119"/>
      <c r="L29" s="119"/>
      <c r="M29" s="119"/>
      <c r="N29" s="121"/>
      <c r="O29" s="100"/>
      <c r="P29" s="456"/>
      <c r="Q29" s="100"/>
      <c r="R29" s="456"/>
      <c r="S29" s="102"/>
    </row>
    <row r="30" spans="1:37" s="33" customFormat="1" ht="9.6" customHeight="1" x14ac:dyDescent="0.25">
      <c r="A30" s="104"/>
      <c r="B30" s="179"/>
      <c r="C30" s="179"/>
      <c r="D30" s="232"/>
      <c r="E30" s="115"/>
      <c r="F30" s="242"/>
      <c r="G30" s="242"/>
      <c r="H30" s="243"/>
      <c r="I30" s="242"/>
      <c r="J30" s="116"/>
      <c r="K30" s="119"/>
      <c r="L30" s="119"/>
      <c r="M30" s="449" t="s">
        <v>0</v>
      </c>
      <c r="N30" s="450"/>
      <c r="O30" s="118" t="s">
        <v>257</v>
      </c>
      <c r="P30" s="458"/>
      <c r="Q30" s="100"/>
      <c r="R30" s="456"/>
      <c r="S30" s="102"/>
    </row>
    <row r="31" spans="1:37" s="33" customFormat="1" ht="9.6" customHeight="1" x14ac:dyDescent="0.25">
      <c r="A31" s="104">
        <v>13</v>
      </c>
      <c r="B31" s="203" t="str">
        <f>IF($E31="","",VLOOKUP($E31,#REF!,14))</f>
        <v/>
      </c>
      <c r="C31" s="203" t="str">
        <f>IF($E31="","",VLOOKUP($E31,#REF!,15))</f>
        <v/>
      </c>
      <c r="D31" s="223" t="str">
        <f>IF($E31="","",VLOOKUP($E31,#REF!,5))</f>
        <v/>
      </c>
      <c r="E31" s="93"/>
      <c r="F31" s="443" t="s">
        <v>265</v>
      </c>
      <c r="G31" s="443" t="s">
        <v>183</v>
      </c>
      <c r="H31" s="241"/>
      <c r="I31" s="241" t="str">
        <f>IF($E31="","",VLOOKUP($E31,#REF!,4))</f>
        <v/>
      </c>
      <c r="J31" s="125"/>
      <c r="K31" s="119"/>
      <c r="L31" s="119"/>
      <c r="M31" s="119"/>
      <c r="N31" s="121"/>
      <c r="O31" s="119" t="s">
        <v>2898</v>
      </c>
      <c r="P31" s="101"/>
      <c r="Q31" s="100"/>
      <c r="R31" s="456"/>
      <c r="S31" s="102"/>
    </row>
    <row r="32" spans="1:37" s="33" customFormat="1" ht="9.6" customHeight="1" x14ac:dyDescent="0.25">
      <c r="A32" s="104"/>
      <c r="B32" s="179"/>
      <c r="C32" s="179"/>
      <c r="D32" s="232"/>
      <c r="E32" s="115"/>
      <c r="F32" s="242"/>
      <c r="G32" s="242"/>
      <c r="H32" s="243"/>
      <c r="I32" s="244" t="s">
        <v>0</v>
      </c>
      <c r="J32" s="109"/>
      <c r="K32" s="118" t="s">
        <v>265</v>
      </c>
      <c r="L32" s="118"/>
      <c r="M32" s="119"/>
      <c r="N32" s="121"/>
      <c r="O32" s="100"/>
      <c r="P32" s="101"/>
      <c r="Q32" s="100"/>
      <c r="R32" s="456"/>
      <c r="S32" s="102"/>
    </row>
    <row r="33" spans="1:19" s="33" customFormat="1" ht="9.6" customHeight="1" x14ac:dyDescent="0.25">
      <c r="A33" s="104">
        <v>14</v>
      </c>
      <c r="B33" s="203" t="str">
        <f>IF($E33="","",VLOOKUP($E33,#REF!,14))</f>
        <v/>
      </c>
      <c r="C33" s="203" t="str">
        <f>IF($E33="","",VLOOKUP($E33,#REF!,15))</f>
        <v/>
      </c>
      <c r="D33" s="223" t="str">
        <f>IF($E33="","",VLOOKUP($E33,#REF!,5))</f>
        <v/>
      </c>
      <c r="E33" s="93"/>
      <c r="F33" s="241" t="str">
        <f>UPPER(IF($E33="","",VLOOKUP($E33,#REF!,2)))</f>
        <v/>
      </c>
      <c r="G33" s="241" t="str">
        <f>IF($E33="","",VLOOKUP($E33,#REF!,3))</f>
        <v/>
      </c>
      <c r="H33" s="241"/>
      <c r="I33" s="241" t="str">
        <f>IF($E33="","",VLOOKUP($E33,#REF!,4))</f>
        <v/>
      </c>
      <c r="J33" s="113"/>
      <c r="K33" s="119"/>
      <c r="L33" s="176"/>
      <c r="M33" s="119"/>
      <c r="N33" s="121"/>
      <c r="O33" s="100"/>
      <c r="P33" s="101"/>
      <c r="Q33" s="100"/>
      <c r="R33" s="456"/>
      <c r="S33" s="102"/>
    </row>
    <row r="34" spans="1:19" s="33" customFormat="1" ht="9.6" customHeight="1" x14ac:dyDescent="0.25">
      <c r="A34" s="104"/>
      <c r="B34" s="179"/>
      <c r="C34" s="179"/>
      <c r="D34" s="232"/>
      <c r="E34" s="115"/>
      <c r="F34" s="242"/>
      <c r="G34" s="242"/>
      <c r="H34" s="243"/>
      <c r="I34" s="242"/>
      <c r="J34" s="116"/>
      <c r="K34" s="449" t="s">
        <v>0</v>
      </c>
      <c r="L34" s="450"/>
      <c r="M34" s="118" t="s">
        <v>265</v>
      </c>
      <c r="N34" s="127"/>
      <c r="O34" s="100"/>
      <c r="P34" s="101"/>
      <c r="Q34" s="100"/>
      <c r="R34" s="456"/>
      <c r="S34" s="102"/>
    </row>
    <row r="35" spans="1:19" s="33" customFormat="1" ht="9.6" customHeight="1" x14ac:dyDescent="0.25">
      <c r="A35" s="104">
        <v>15</v>
      </c>
      <c r="B35" s="203" t="str">
        <f>IF($E35="","",VLOOKUP($E35,#REF!,14))</f>
        <v/>
      </c>
      <c r="C35" s="203" t="str">
        <f>IF($E35="","",VLOOKUP($E35,#REF!,15))</f>
        <v/>
      </c>
      <c r="D35" s="223" t="str">
        <f>IF($E35="","",VLOOKUP($E35,#REF!,5))</f>
        <v/>
      </c>
      <c r="E35" s="93"/>
      <c r="F35" s="241" t="str">
        <f>UPPER(IF($E35="","",VLOOKUP($E35,#REF!,2)))</f>
        <v/>
      </c>
      <c r="G35" s="241" t="str">
        <f>IF($E35="","",VLOOKUP($E35,#REF!,3))</f>
        <v/>
      </c>
      <c r="H35" s="241"/>
      <c r="I35" s="241" t="str">
        <f>IF($E35="","",VLOOKUP($E35,#REF!,4))</f>
        <v/>
      </c>
      <c r="J35" s="96"/>
      <c r="K35" s="119"/>
      <c r="L35" s="121"/>
      <c r="M35" s="119" t="s">
        <v>2899</v>
      </c>
      <c r="N35" s="119"/>
      <c r="O35" s="100"/>
      <c r="P35" s="101"/>
      <c r="Q35" s="100"/>
      <c r="R35" s="456"/>
      <c r="S35" s="102"/>
    </row>
    <row r="36" spans="1:19" s="33" customFormat="1" ht="9.6" customHeight="1" x14ac:dyDescent="0.25">
      <c r="A36" s="104"/>
      <c r="B36" s="179"/>
      <c r="C36" s="179"/>
      <c r="D36" s="232"/>
      <c r="E36" s="105"/>
      <c r="F36" s="106"/>
      <c r="G36" s="106"/>
      <c r="H36" s="107"/>
      <c r="I36" s="108" t="s">
        <v>0</v>
      </c>
      <c r="J36" s="109"/>
      <c r="K36" s="118" t="s">
        <v>236</v>
      </c>
      <c r="L36" s="127"/>
      <c r="M36" s="119"/>
      <c r="N36" s="119"/>
      <c r="O36" s="100"/>
      <c r="P36" s="101"/>
      <c r="Q36" s="100"/>
      <c r="R36" s="456"/>
      <c r="S36" s="102"/>
    </row>
    <row r="37" spans="1:19" s="33" customFormat="1" ht="9.6" customHeight="1" x14ac:dyDescent="0.25">
      <c r="A37" s="92">
        <v>16</v>
      </c>
      <c r="B37" s="203" t="str">
        <f>IF($E37="","",VLOOKUP($E37,#REF!,14))</f>
        <v/>
      </c>
      <c r="C37" s="203" t="str">
        <f>IF($E37="","",VLOOKUP($E37,#REF!,15))</f>
        <v/>
      </c>
      <c r="D37" s="223" t="str">
        <f>IF($E37="","",VLOOKUP($E37,#REF!,5))</f>
        <v/>
      </c>
      <c r="E37" s="93"/>
      <c r="F37" s="94" t="s">
        <v>236</v>
      </c>
      <c r="G37" s="94" t="s">
        <v>237</v>
      </c>
      <c r="H37" s="94"/>
      <c r="I37" s="94" t="str">
        <f>IF($E37="","",VLOOKUP($E37,#REF!,4))</f>
        <v/>
      </c>
      <c r="J37" s="123"/>
      <c r="K37" s="119"/>
      <c r="L37" s="119"/>
      <c r="M37" s="119"/>
      <c r="N37" s="119"/>
      <c r="O37" s="101"/>
      <c r="P37" s="101"/>
      <c r="Q37" s="100"/>
      <c r="R37" s="456"/>
      <c r="S37" s="102"/>
    </row>
    <row r="38" spans="1:19" s="33" customFormat="1" ht="9.6" customHeight="1" x14ac:dyDescent="0.25">
      <c r="A38" s="104"/>
      <c r="B38" s="179"/>
      <c r="C38" s="179"/>
      <c r="D38" s="232"/>
      <c r="E38" s="105"/>
      <c r="F38" s="106"/>
      <c r="G38" s="106"/>
      <c r="H38" s="107"/>
      <c r="I38" s="106"/>
      <c r="J38" s="116"/>
      <c r="K38" s="119"/>
      <c r="L38" s="119"/>
      <c r="M38" s="119"/>
      <c r="N38" s="119"/>
      <c r="O38" s="459" t="s">
        <v>57</v>
      </c>
      <c r="P38" s="460"/>
      <c r="Q38" s="118" t="s">
        <v>261</v>
      </c>
      <c r="R38" s="461"/>
      <c r="S38" s="102"/>
    </row>
    <row r="39" spans="1:19" s="33" customFormat="1" ht="9.6" customHeight="1" x14ac:dyDescent="0.25">
      <c r="A39" s="92">
        <v>17</v>
      </c>
      <c r="B39" s="203" t="str">
        <f>IF($E39="","",VLOOKUP($E39,#REF!,14))</f>
        <v/>
      </c>
      <c r="C39" s="203" t="str">
        <f>IF($E39="","",VLOOKUP($E39,#REF!,15))</f>
        <v/>
      </c>
      <c r="D39" s="223" t="str">
        <f>IF($E39="","",VLOOKUP($E39,#REF!,5))</f>
        <v/>
      </c>
      <c r="E39" s="93"/>
      <c r="F39" s="94" t="s">
        <v>158</v>
      </c>
      <c r="G39" s="94" t="s">
        <v>238</v>
      </c>
      <c r="H39" s="94"/>
      <c r="I39" s="94" t="str">
        <f>IF($E39="","",VLOOKUP($E39,#REF!,4))</f>
        <v/>
      </c>
      <c r="J39" s="96"/>
      <c r="K39" s="119"/>
      <c r="L39" s="119"/>
      <c r="M39" s="119"/>
      <c r="N39" s="119"/>
      <c r="O39" s="449" t="s">
        <v>0</v>
      </c>
      <c r="P39" s="462"/>
      <c r="Q39" s="119" t="s">
        <v>2899</v>
      </c>
      <c r="R39" s="456"/>
      <c r="S39" s="102"/>
    </row>
    <row r="40" spans="1:19" s="33" customFormat="1" ht="9.6" customHeight="1" x14ac:dyDescent="0.25">
      <c r="A40" s="104"/>
      <c r="B40" s="179"/>
      <c r="C40" s="179"/>
      <c r="D40" s="232"/>
      <c r="E40" s="105"/>
      <c r="F40" s="106"/>
      <c r="G40" s="106"/>
      <c r="H40" s="107"/>
      <c r="I40" s="108" t="s">
        <v>0</v>
      </c>
      <c r="J40" s="109"/>
      <c r="K40" s="118" t="s">
        <v>158</v>
      </c>
      <c r="L40" s="118"/>
      <c r="M40" s="119"/>
      <c r="N40" s="119"/>
      <c r="O40" s="100"/>
      <c r="P40" s="101"/>
      <c r="Q40" s="100"/>
      <c r="R40" s="456"/>
      <c r="S40" s="102"/>
    </row>
    <row r="41" spans="1:19" s="33" customFormat="1" ht="9.6" customHeight="1" x14ac:dyDescent="0.25">
      <c r="A41" s="104">
        <v>18</v>
      </c>
      <c r="B41" s="203" t="str">
        <f>IF($E41="","",VLOOKUP($E41,#REF!,14))</f>
        <v/>
      </c>
      <c r="C41" s="203" t="str">
        <f>IF($E41="","",VLOOKUP($E41,#REF!,15))</f>
        <v/>
      </c>
      <c r="D41" s="223" t="str">
        <f>IF($E41="","",VLOOKUP($E41,#REF!,5))</f>
        <v/>
      </c>
      <c r="E41" s="93"/>
      <c r="F41" s="241" t="str">
        <f>UPPER(IF($E41="","",VLOOKUP($E41,#REF!,2)))</f>
        <v/>
      </c>
      <c r="G41" s="241" t="str">
        <f>IF($E41="","",VLOOKUP($E41,#REF!,3))</f>
        <v/>
      </c>
      <c r="H41" s="241"/>
      <c r="I41" s="241" t="str">
        <f>IF($E41="","",VLOOKUP($E41,#REF!,4))</f>
        <v/>
      </c>
      <c r="J41" s="113"/>
      <c r="K41" s="119"/>
      <c r="L41" s="176"/>
      <c r="M41" s="119"/>
      <c r="N41" s="119"/>
      <c r="O41" s="100"/>
      <c r="P41" s="101"/>
      <c r="Q41" s="491" t="str">
        <f>IF(Y3="","",CONCATENATE(AB1," pont"))</f>
        <v/>
      </c>
      <c r="R41" s="492"/>
      <c r="S41" s="102"/>
    </row>
    <row r="42" spans="1:19" s="33" customFormat="1" ht="9.6" customHeight="1" x14ac:dyDescent="0.25">
      <c r="A42" s="104"/>
      <c r="B42" s="179"/>
      <c r="C42" s="179"/>
      <c r="D42" s="232"/>
      <c r="E42" s="115"/>
      <c r="F42" s="242"/>
      <c r="G42" s="242"/>
      <c r="H42" s="243"/>
      <c r="I42" s="242"/>
      <c r="J42" s="116"/>
      <c r="K42" s="449" t="s">
        <v>0</v>
      </c>
      <c r="L42" s="450"/>
      <c r="M42" s="118" t="s">
        <v>262</v>
      </c>
      <c r="N42" s="118"/>
      <c r="O42" s="100"/>
      <c r="P42" s="101"/>
      <c r="Q42" s="100"/>
      <c r="R42" s="456"/>
      <c r="S42" s="102"/>
    </row>
    <row r="43" spans="1:19" s="33" customFormat="1" ht="9.6" customHeight="1" x14ac:dyDescent="0.25">
      <c r="A43" s="104">
        <v>19</v>
      </c>
      <c r="B43" s="203" t="str">
        <f>IF($E43="","",VLOOKUP($E43,#REF!,14))</f>
        <v/>
      </c>
      <c r="C43" s="203" t="str">
        <f>IF($E43="","",VLOOKUP($E43,#REF!,15))</f>
        <v/>
      </c>
      <c r="D43" s="223" t="str">
        <f>IF($E43="","",VLOOKUP($E43,#REF!,5))</f>
        <v/>
      </c>
      <c r="E43" s="93"/>
      <c r="F43" s="443" t="s">
        <v>248</v>
      </c>
      <c r="G43" s="443" t="s">
        <v>249</v>
      </c>
      <c r="H43" s="241"/>
      <c r="I43" s="241" t="str">
        <f>IF($E43="","",VLOOKUP($E43,#REF!,4))</f>
        <v/>
      </c>
      <c r="J43" s="96"/>
      <c r="K43" s="119"/>
      <c r="L43" s="121"/>
      <c r="M43" s="119" t="s">
        <v>2901</v>
      </c>
      <c r="N43" s="121"/>
      <c r="O43" s="100"/>
      <c r="P43" s="101"/>
      <c r="Q43" s="100"/>
      <c r="R43" s="456"/>
      <c r="S43" s="102"/>
    </row>
    <row r="44" spans="1:19" s="33" customFormat="1" ht="9.6" customHeight="1" x14ac:dyDescent="0.25">
      <c r="A44" s="104"/>
      <c r="B44" s="179"/>
      <c r="C44" s="179"/>
      <c r="D44" s="232"/>
      <c r="E44" s="115"/>
      <c r="F44" s="242"/>
      <c r="G44" s="242"/>
      <c r="H44" s="243"/>
      <c r="I44" s="244" t="s">
        <v>0</v>
      </c>
      <c r="J44" s="109"/>
      <c r="K44" s="118" t="s">
        <v>262</v>
      </c>
      <c r="L44" s="127"/>
      <c r="M44" s="119"/>
      <c r="N44" s="121"/>
      <c r="O44" s="100"/>
      <c r="P44" s="101"/>
      <c r="Q44" s="100"/>
      <c r="R44" s="456"/>
      <c r="S44" s="102"/>
    </row>
    <row r="45" spans="1:19" s="33" customFormat="1" ht="9.6" customHeight="1" x14ac:dyDescent="0.25">
      <c r="A45" s="104">
        <v>20</v>
      </c>
      <c r="B45" s="203" t="str">
        <f>IF($E45="","",VLOOKUP($E45,#REF!,14))</f>
        <v/>
      </c>
      <c r="C45" s="203" t="str">
        <f>IF($E45="","",VLOOKUP($E45,#REF!,15))</f>
        <v/>
      </c>
      <c r="D45" s="223" t="str">
        <f>IF($E45="","",VLOOKUP($E45,#REF!,5))</f>
        <v/>
      </c>
      <c r="E45" s="93"/>
      <c r="F45" s="443" t="s">
        <v>262</v>
      </c>
      <c r="G45" s="443" t="s">
        <v>251</v>
      </c>
      <c r="H45" s="241"/>
      <c r="I45" s="241" t="str">
        <f>IF($E45="","",VLOOKUP($E45,#REF!,4))</f>
        <v/>
      </c>
      <c r="J45" s="123"/>
      <c r="K45" s="119" t="s">
        <v>2898</v>
      </c>
      <c r="L45" s="119"/>
      <c r="M45" s="119"/>
      <c r="N45" s="121"/>
      <c r="O45" s="100"/>
      <c r="P45" s="101"/>
      <c r="Q45" s="100"/>
      <c r="R45" s="456"/>
      <c r="S45" s="102"/>
    </row>
    <row r="46" spans="1:19" s="33" customFormat="1" ht="9.6" customHeight="1" x14ac:dyDescent="0.25">
      <c r="A46" s="104"/>
      <c r="B46" s="179"/>
      <c r="C46" s="179"/>
      <c r="D46" s="232"/>
      <c r="E46" s="115"/>
      <c r="F46" s="242"/>
      <c r="G46" s="242"/>
      <c r="H46" s="243"/>
      <c r="I46" s="242"/>
      <c r="J46" s="116"/>
      <c r="K46" s="119"/>
      <c r="L46" s="119"/>
      <c r="M46" s="449" t="s">
        <v>0</v>
      </c>
      <c r="N46" s="450"/>
      <c r="O46" s="118" t="s">
        <v>262</v>
      </c>
      <c r="P46" s="457"/>
      <c r="Q46" s="100"/>
      <c r="R46" s="456"/>
      <c r="S46" s="102"/>
    </row>
    <row r="47" spans="1:19" s="33" customFormat="1" ht="9.6" customHeight="1" x14ac:dyDescent="0.25">
      <c r="A47" s="104">
        <v>21</v>
      </c>
      <c r="B47" s="203" t="str">
        <f>IF($E47="","",VLOOKUP($E47,#REF!,14))</f>
        <v/>
      </c>
      <c r="C47" s="203" t="str">
        <f>IF($E47="","",VLOOKUP($E47,#REF!,15))</f>
        <v/>
      </c>
      <c r="D47" s="223" t="str">
        <f>IF($E47="","",VLOOKUP($E47,#REF!,5))</f>
        <v/>
      </c>
      <c r="E47" s="93"/>
      <c r="F47" s="443" t="s">
        <v>255</v>
      </c>
      <c r="G47" s="443" t="s">
        <v>256</v>
      </c>
      <c r="H47" s="241"/>
      <c r="I47" s="241" t="str">
        <f>IF($E47="","",VLOOKUP($E47,#REF!,4))</f>
        <v/>
      </c>
      <c r="J47" s="125"/>
      <c r="K47" s="119"/>
      <c r="L47" s="119"/>
      <c r="M47" s="119"/>
      <c r="N47" s="121"/>
      <c r="O47" s="119" t="s">
        <v>2899</v>
      </c>
      <c r="P47" s="456"/>
      <c r="Q47" s="100"/>
      <c r="R47" s="456"/>
      <c r="S47" s="102"/>
    </row>
    <row r="48" spans="1:19" s="33" customFormat="1" ht="9.6" customHeight="1" x14ac:dyDescent="0.25">
      <c r="A48" s="104"/>
      <c r="B48" s="179"/>
      <c r="C48" s="179"/>
      <c r="D48" s="232"/>
      <c r="E48" s="115"/>
      <c r="F48" s="242"/>
      <c r="G48" s="242"/>
      <c r="H48" s="243"/>
      <c r="I48" s="244" t="s">
        <v>0</v>
      </c>
      <c r="J48" s="109"/>
      <c r="K48" s="118" t="s">
        <v>255</v>
      </c>
      <c r="L48" s="118"/>
      <c r="M48" s="119"/>
      <c r="N48" s="121"/>
      <c r="O48" s="100"/>
      <c r="P48" s="456"/>
      <c r="Q48" s="100"/>
      <c r="R48" s="456"/>
      <c r="S48" s="102"/>
    </row>
    <row r="49" spans="1:19" s="33" customFormat="1" ht="9.6" customHeight="1" x14ac:dyDescent="0.25">
      <c r="A49" s="104">
        <v>22</v>
      </c>
      <c r="B49" s="203" t="str">
        <f>IF($E49="","",VLOOKUP($E49,#REF!,14))</f>
        <v/>
      </c>
      <c r="C49" s="203" t="str">
        <f>IF($E49="","",VLOOKUP($E49,#REF!,15))</f>
        <v/>
      </c>
      <c r="D49" s="223" t="str">
        <f>IF($E49="","",VLOOKUP($E49,#REF!,5))</f>
        <v/>
      </c>
      <c r="E49" s="93"/>
      <c r="F49" s="241" t="str">
        <f>UPPER(IF($E49="","",VLOOKUP($E49,#REF!,2)))</f>
        <v/>
      </c>
      <c r="G49" s="241" t="str">
        <f>IF($E49="","",VLOOKUP($E49,#REF!,3))</f>
        <v/>
      </c>
      <c r="H49" s="241"/>
      <c r="I49" s="241" t="str">
        <f>IF($E49="","",VLOOKUP($E49,#REF!,4))</f>
        <v/>
      </c>
      <c r="J49" s="113"/>
      <c r="K49" s="119"/>
      <c r="L49" s="176"/>
      <c r="M49" s="119"/>
      <c r="N49" s="121"/>
      <c r="O49" s="100"/>
      <c r="P49" s="456"/>
      <c r="Q49" s="100"/>
      <c r="R49" s="456"/>
      <c r="S49" s="102"/>
    </row>
    <row r="50" spans="1:19" s="33" customFormat="1" ht="9.6" customHeight="1" x14ac:dyDescent="0.25">
      <c r="A50" s="104"/>
      <c r="B50" s="179"/>
      <c r="C50" s="179"/>
      <c r="D50" s="232"/>
      <c r="E50" s="115"/>
      <c r="F50" s="242"/>
      <c r="G50" s="242"/>
      <c r="H50" s="243"/>
      <c r="I50" s="242"/>
      <c r="J50" s="116"/>
      <c r="K50" s="449" t="s">
        <v>0</v>
      </c>
      <c r="L50" s="450"/>
      <c r="M50" s="118" t="s">
        <v>255</v>
      </c>
      <c r="N50" s="127"/>
      <c r="O50" s="100"/>
      <c r="P50" s="456"/>
      <c r="Q50" s="100"/>
      <c r="R50" s="456"/>
      <c r="S50" s="102"/>
    </row>
    <row r="51" spans="1:19" s="33" customFormat="1" ht="9.6" customHeight="1" x14ac:dyDescent="0.25">
      <c r="A51" s="104">
        <v>23</v>
      </c>
      <c r="B51" s="203" t="str">
        <f>IF($E51="","",VLOOKUP($E51,#REF!,14))</f>
        <v/>
      </c>
      <c r="C51" s="203" t="str">
        <f>IF($E51="","",VLOOKUP($E51,#REF!,15))</f>
        <v/>
      </c>
      <c r="D51" s="223" t="str">
        <f>IF($E51="","",VLOOKUP($E51,#REF!,5))</f>
        <v/>
      </c>
      <c r="E51" s="93"/>
      <c r="F51" s="241" t="str">
        <f>UPPER(IF($E51="","",VLOOKUP($E51,#REF!,2)))</f>
        <v/>
      </c>
      <c r="G51" s="241" t="str">
        <f>IF($E51="","",VLOOKUP($E51,#REF!,3))</f>
        <v/>
      </c>
      <c r="H51" s="241"/>
      <c r="I51" s="241" t="str">
        <f>IF($E51="","",VLOOKUP($E51,#REF!,4))</f>
        <v/>
      </c>
      <c r="J51" s="96"/>
      <c r="K51" s="119"/>
      <c r="L51" s="121"/>
      <c r="M51" s="119" t="s">
        <v>2898</v>
      </c>
      <c r="N51" s="119"/>
      <c r="O51" s="100"/>
      <c r="P51" s="456"/>
      <c r="Q51" s="100"/>
      <c r="R51" s="456"/>
      <c r="S51" s="102"/>
    </row>
    <row r="52" spans="1:19" s="33" customFormat="1" ht="9.6" customHeight="1" x14ac:dyDescent="0.25">
      <c r="A52" s="104"/>
      <c r="B52" s="179"/>
      <c r="C52" s="179"/>
      <c r="D52" s="232"/>
      <c r="E52" s="105"/>
      <c r="F52" s="106"/>
      <c r="G52" s="106"/>
      <c r="H52" s="107"/>
      <c r="I52" s="108" t="s">
        <v>0</v>
      </c>
      <c r="J52" s="109"/>
      <c r="K52" s="118" t="s">
        <v>241</v>
      </c>
      <c r="L52" s="127"/>
      <c r="M52" s="119"/>
      <c r="N52" s="119"/>
      <c r="O52" s="100"/>
      <c r="P52" s="456"/>
      <c r="Q52" s="100"/>
      <c r="R52" s="456"/>
      <c r="S52" s="102"/>
    </row>
    <row r="53" spans="1:19" s="33" customFormat="1" ht="9.6" customHeight="1" x14ac:dyDescent="0.25">
      <c r="A53" s="92">
        <v>24</v>
      </c>
      <c r="B53" s="203" t="str">
        <f>IF($E53="","",VLOOKUP($E53,#REF!,14))</f>
        <v/>
      </c>
      <c r="C53" s="203" t="str">
        <f>IF($E53="","",VLOOKUP($E53,#REF!,15))</f>
        <v/>
      </c>
      <c r="D53" s="223" t="str">
        <f>IF($E53="","",VLOOKUP($E53,#REF!,5))</f>
        <v/>
      </c>
      <c r="E53" s="93"/>
      <c r="F53" s="94" t="s">
        <v>241</v>
      </c>
      <c r="G53" s="94" t="s">
        <v>242</v>
      </c>
      <c r="H53" s="94"/>
      <c r="I53" s="94" t="str">
        <f>IF($E53="","",VLOOKUP($E53,#REF!,4))</f>
        <v/>
      </c>
      <c r="J53" s="123"/>
      <c r="K53" s="119"/>
      <c r="L53" s="119"/>
      <c r="M53" s="119"/>
      <c r="N53" s="119"/>
      <c r="O53" s="100"/>
      <c r="P53" s="456"/>
      <c r="Q53" s="100"/>
      <c r="R53" s="456"/>
      <c r="S53" s="102"/>
    </row>
    <row r="54" spans="1:19" s="33" customFormat="1" ht="10.199999999999999" customHeight="1" x14ac:dyDescent="0.25">
      <c r="A54" s="104"/>
      <c r="B54" s="179"/>
      <c r="C54" s="179"/>
      <c r="D54" s="232"/>
      <c r="E54" s="105"/>
      <c r="F54" s="124"/>
      <c r="G54" s="124"/>
      <c r="H54" s="128"/>
      <c r="I54" s="124"/>
      <c r="J54" s="116"/>
      <c r="K54" s="119"/>
      <c r="L54" s="119"/>
      <c r="M54" s="119"/>
      <c r="N54" s="119"/>
      <c r="O54" s="449" t="s">
        <v>0</v>
      </c>
      <c r="P54" s="450"/>
      <c r="Q54" s="118" t="s">
        <v>234</v>
      </c>
      <c r="R54" s="458"/>
      <c r="S54" s="102"/>
    </row>
    <row r="55" spans="1:19" s="33" customFormat="1" ht="14.4" x14ac:dyDescent="0.3">
      <c r="A55" s="92">
        <v>25</v>
      </c>
      <c r="B55" s="203" t="str">
        <f>IF($E55="","",VLOOKUP($E55,#REF!,14))</f>
        <v/>
      </c>
      <c r="C55" s="203" t="str">
        <f>IF($E55="","",VLOOKUP($E55,#REF!,15))</f>
        <v/>
      </c>
      <c r="D55" s="223" t="str">
        <f>IF($E55="","",VLOOKUP($E55,#REF!,5))</f>
        <v/>
      </c>
      <c r="E55" s="93"/>
      <c r="F55" s="439" t="s">
        <v>243</v>
      </c>
      <c r="G55" s="94" t="s">
        <v>244</v>
      </c>
      <c r="H55" s="94"/>
      <c r="I55" s="94" t="str">
        <f>IF($E55="","",VLOOKUP($E55,#REF!,4))</f>
        <v/>
      </c>
      <c r="J55" s="96"/>
      <c r="K55" s="119"/>
      <c r="L55" s="119"/>
      <c r="M55" s="119"/>
      <c r="N55" s="119"/>
      <c r="O55" s="100"/>
      <c r="P55" s="456"/>
      <c r="Q55" s="119" t="s">
        <v>2901</v>
      </c>
      <c r="R55" s="101"/>
      <c r="S55" s="102"/>
    </row>
    <row r="56" spans="1:19" s="33" customFormat="1" ht="14.4" x14ac:dyDescent="0.3">
      <c r="A56" s="104"/>
      <c r="B56" s="179"/>
      <c r="C56" s="179"/>
      <c r="D56" s="232"/>
      <c r="E56" s="105"/>
      <c r="F56" s="106"/>
      <c r="G56" s="106"/>
      <c r="H56" s="107"/>
      <c r="I56" s="108" t="s">
        <v>0</v>
      </c>
      <c r="J56" s="109"/>
      <c r="K56" s="463" t="s">
        <v>243</v>
      </c>
      <c r="L56" s="118"/>
      <c r="M56" s="119"/>
      <c r="N56" s="119"/>
      <c r="O56" s="100"/>
      <c r="P56" s="456"/>
      <c r="Q56" s="100"/>
      <c r="R56" s="101"/>
      <c r="S56" s="102"/>
    </row>
    <row r="57" spans="1:19" s="33" customFormat="1" ht="9.6" customHeight="1" x14ac:dyDescent="0.25">
      <c r="A57" s="104">
        <v>26</v>
      </c>
      <c r="B57" s="203" t="str">
        <f>IF($E57="","",VLOOKUP($E57,#REF!,14))</f>
        <v/>
      </c>
      <c r="C57" s="203" t="str">
        <f>IF($E57="","",VLOOKUP($E57,#REF!,15))</f>
        <v/>
      </c>
      <c r="D57" s="223" t="str">
        <f>IF($E57="","",VLOOKUP($E57,#REF!,5))</f>
        <v/>
      </c>
      <c r="E57" s="93"/>
      <c r="F57" s="241" t="str">
        <f>UPPER(IF($E57="","",VLOOKUP($E57,#REF!,2)))</f>
        <v/>
      </c>
      <c r="G57" s="241" t="str">
        <f>IF($E57="","",VLOOKUP($E57,#REF!,3))</f>
        <v/>
      </c>
      <c r="H57" s="241"/>
      <c r="I57" s="241" t="str">
        <f>IF($E57="","",VLOOKUP($E57,#REF!,4))</f>
        <v/>
      </c>
      <c r="J57" s="113"/>
      <c r="K57" s="119"/>
      <c r="L57" s="176"/>
      <c r="M57" s="119"/>
      <c r="N57" s="119"/>
      <c r="O57" s="100"/>
      <c r="P57" s="456"/>
      <c r="Q57" s="100"/>
      <c r="R57" s="101"/>
      <c r="S57" s="102"/>
    </row>
    <row r="58" spans="1:19" s="33" customFormat="1" ht="14.4" customHeight="1" x14ac:dyDescent="0.3">
      <c r="A58" s="104"/>
      <c r="B58" s="179"/>
      <c r="C58" s="179"/>
      <c r="D58" s="232"/>
      <c r="E58" s="115"/>
      <c r="F58" s="242"/>
      <c r="G58" s="242"/>
      <c r="H58" s="243"/>
      <c r="I58" s="242"/>
      <c r="J58" s="116"/>
      <c r="K58" s="449" t="s">
        <v>0</v>
      </c>
      <c r="L58" s="450"/>
      <c r="M58" s="463" t="s">
        <v>243</v>
      </c>
      <c r="N58" s="118"/>
      <c r="O58" s="100"/>
      <c r="P58" s="456"/>
      <c r="Q58" s="100"/>
      <c r="R58" s="101"/>
      <c r="S58" s="102"/>
    </row>
    <row r="59" spans="1:19" s="33" customFormat="1" ht="9.6" customHeight="1" x14ac:dyDescent="0.25">
      <c r="A59" s="104">
        <v>27</v>
      </c>
      <c r="B59" s="203" t="str">
        <f>IF($E59="","",VLOOKUP($E59,#REF!,14))</f>
        <v/>
      </c>
      <c r="C59" s="203" t="str">
        <f>IF($E59="","",VLOOKUP($E59,#REF!,15))</f>
        <v/>
      </c>
      <c r="D59" s="223" t="str">
        <f>IF($E59="","",VLOOKUP($E59,#REF!,5))</f>
        <v/>
      </c>
      <c r="E59" s="93"/>
      <c r="F59" s="443" t="s">
        <v>153</v>
      </c>
      <c r="G59" s="443" t="s">
        <v>254</v>
      </c>
      <c r="H59" s="241"/>
      <c r="I59" s="241" t="str">
        <f>IF($E59="","",VLOOKUP($E59,#REF!,4))</f>
        <v/>
      </c>
      <c r="J59" s="96"/>
      <c r="K59" s="119"/>
      <c r="L59" s="121"/>
      <c r="M59" s="119" t="s">
        <v>2899</v>
      </c>
      <c r="N59" s="121"/>
      <c r="O59" s="100"/>
      <c r="P59" s="456"/>
      <c r="Q59" s="100"/>
      <c r="R59" s="101"/>
      <c r="S59" s="135"/>
    </row>
    <row r="60" spans="1:19" s="33" customFormat="1" ht="9.6" customHeight="1" x14ac:dyDescent="0.25">
      <c r="A60" s="104"/>
      <c r="B60" s="179"/>
      <c r="C60" s="179"/>
      <c r="D60" s="232"/>
      <c r="E60" s="115"/>
      <c r="F60" s="242"/>
      <c r="G60" s="242"/>
      <c r="H60" s="243"/>
      <c r="I60" s="244" t="s">
        <v>0</v>
      </c>
      <c r="J60" s="109"/>
      <c r="K60" s="118" t="s">
        <v>153</v>
      </c>
      <c r="L60" s="127"/>
      <c r="M60" s="119"/>
      <c r="N60" s="121"/>
      <c r="O60" s="100"/>
      <c r="P60" s="456"/>
      <c r="Q60" s="100"/>
      <c r="R60" s="101"/>
      <c r="S60" s="102"/>
    </row>
    <row r="61" spans="1:19" s="33" customFormat="1" ht="9.6" customHeight="1" x14ac:dyDescent="0.25">
      <c r="A61" s="104">
        <v>28</v>
      </c>
      <c r="B61" s="203" t="str">
        <f>IF($E61="","",VLOOKUP($E61,#REF!,14))</f>
        <v/>
      </c>
      <c r="C61" s="203" t="str">
        <f>IF($E61="","",VLOOKUP($E61,#REF!,15))</f>
        <v/>
      </c>
      <c r="D61" s="223" t="str">
        <f>IF($E61="","",VLOOKUP($E61,#REF!,5))</f>
        <v/>
      </c>
      <c r="E61" s="93"/>
      <c r="F61" s="241" t="str">
        <f>UPPER(IF($E61="","",VLOOKUP($E61,#REF!,2)))</f>
        <v/>
      </c>
      <c r="G61" s="241" t="str">
        <f>IF($E61="","",VLOOKUP($E61,#REF!,3))</f>
        <v/>
      </c>
      <c r="H61" s="241"/>
      <c r="I61" s="241" t="str">
        <f>IF($E61="","",VLOOKUP($E61,#REF!,4))</f>
        <v/>
      </c>
      <c r="J61" s="123"/>
      <c r="K61" s="119"/>
      <c r="L61" s="119"/>
      <c r="M61" s="119"/>
      <c r="N61" s="121"/>
      <c r="O61" s="100"/>
      <c r="P61" s="456"/>
      <c r="Q61" s="100"/>
      <c r="R61" s="101"/>
      <c r="S61" s="102"/>
    </row>
    <row r="62" spans="1:19" s="33" customFormat="1" ht="9.6" customHeight="1" x14ac:dyDescent="0.25">
      <c r="A62" s="104"/>
      <c r="B62" s="179"/>
      <c r="C62" s="179"/>
      <c r="D62" s="232"/>
      <c r="E62" s="115"/>
      <c r="F62" s="242"/>
      <c r="G62" s="242"/>
      <c r="H62" s="243"/>
      <c r="I62" s="242"/>
      <c r="J62" s="116"/>
      <c r="K62" s="119"/>
      <c r="L62" s="119"/>
      <c r="M62" s="449" t="s">
        <v>0</v>
      </c>
      <c r="N62" s="450"/>
      <c r="O62" s="118" t="s">
        <v>234</v>
      </c>
      <c r="P62" s="458"/>
      <c r="Q62" s="100"/>
      <c r="R62" s="101"/>
      <c r="S62" s="102"/>
    </row>
    <row r="63" spans="1:19" s="33" customFormat="1" ht="9.6" customHeight="1" x14ac:dyDescent="0.25">
      <c r="A63" s="104">
        <v>29</v>
      </c>
      <c r="B63" s="203" t="str">
        <f>IF($E63="","",VLOOKUP($E63,#REF!,14))</f>
        <v/>
      </c>
      <c r="C63" s="203" t="str">
        <f>IF($E63="","",VLOOKUP($E63,#REF!,15))</f>
        <v/>
      </c>
      <c r="D63" s="223" t="str">
        <f>IF($E63="","",VLOOKUP($E63,#REF!,5))</f>
        <v/>
      </c>
      <c r="E63" s="93"/>
      <c r="F63" s="241" t="str">
        <f>UPPER(IF($E63="","",VLOOKUP($E63,#REF!,2)))</f>
        <v/>
      </c>
      <c r="G63" s="241" t="str">
        <f>IF($E63="","",VLOOKUP($E63,#REF!,3))</f>
        <v/>
      </c>
      <c r="H63" s="241"/>
      <c r="I63" s="241" t="str">
        <f>IF($E63="","",VLOOKUP($E63,#REF!,4))</f>
        <v/>
      </c>
      <c r="J63" s="125"/>
      <c r="K63" s="119"/>
      <c r="L63" s="119"/>
      <c r="M63" s="119"/>
      <c r="N63" s="121"/>
      <c r="O63" s="119" t="s">
        <v>2902</v>
      </c>
      <c r="P63" s="119"/>
      <c r="Q63" s="100"/>
      <c r="R63" s="101"/>
      <c r="S63" s="102"/>
    </row>
    <row r="64" spans="1:19" s="33" customFormat="1" ht="9.6" customHeight="1" x14ac:dyDescent="0.25">
      <c r="A64" s="104"/>
      <c r="B64" s="179"/>
      <c r="C64" s="179"/>
      <c r="D64" s="232"/>
      <c r="E64" s="115"/>
      <c r="F64" s="242"/>
      <c r="G64" s="242"/>
      <c r="H64" s="243"/>
      <c r="I64" s="244" t="s">
        <v>0</v>
      </c>
      <c r="J64" s="109"/>
      <c r="K64" s="118" t="s">
        <v>169</v>
      </c>
      <c r="L64" s="118"/>
      <c r="M64" s="119"/>
      <c r="N64" s="121"/>
      <c r="O64" s="119"/>
      <c r="P64" s="119"/>
      <c r="Q64" s="100"/>
      <c r="R64" s="101"/>
      <c r="S64" s="102"/>
    </row>
    <row r="65" spans="1:19" s="33" customFormat="1" ht="9.6" customHeight="1" x14ac:dyDescent="0.25">
      <c r="A65" s="104">
        <v>30</v>
      </c>
      <c r="B65" s="203" t="str">
        <f>IF($E65="","",VLOOKUP($E65,#REF!,14))</f>
        <v/>
      </c>
      <c r="C65" s="203" t="str">
        <f>IF($E65="","",VLOOKUP($E65,#REF!,15))</f>
        <v/>
      </c>
      <c r="D65" s="223" t="str">
        <f>IF($E65="","",VLOOKUP($E65,#REF!,5))</f>
        <v/>
      </c>
      <c r="E65" s="93"/>
      <c r="F65" s="443" t="s">
        <v>169</v>
      </c>
      <c r="G65" s="443" t="s">
        <v>247</v>
      </c>
      <c r="H65" s="241"/>
      <c r="I65" s="241" t="str">
        <f>IF($E65="","",VLOOKUP($E65,#REF!,4))</f>
        <v/>
      </c>
      <c r="J65" s="113"/>
      <c r="K65" s="119"/>
      <c r="L65" s="176"/>
      <c r="M65" s="119"/>
      <c r="N65" s="121"/>
      <c r="O65" s="119"/>
      <c r="P65" s="119"/>
      <c r="Q65" s="100"/>
      <c r="R65" s="101"/>
      <c r="S65" s="102"/>
    </row>
    <row r="66" spans="1:19" s="33" customFormat="1" ht="9.6" customHeight="1" x14ac:dyDescent="0.25">
      <c r="A66" s="104"/>
      <c r="B66" s="179"/>
      <c r="C66" s="179"/>
      <c r="D66" s="232"/>
      <c r="E66" s="115"/>
      <c r="F66" s="242"/>
      <c r="G66" s="242"/>
      <c r="H66" s="243"/>
      <c r="I66" s="242"/>
      <c r="J66" s="116"/>
      <c r="K66" s="449" t="s">
        <v>0</v>
      </c>
      <c r="L66" s="450"/>
      <c r="M66" s="118" t="s">
        <v>234</v>
      </c>
      <c r="N66" s="127"/>
      <c r="O66" s="119"/>
      <c r="P66" s="119"/>
      <c r="Q66" s="100"/>
      <c r="R66" s="101"/>
      <c r="S66" s="102"/>
    </row>
    <row r="67" spans="1:19" s="33" customFormat="1" ht="9.6" customHeight="1" x14ac:dyDescent="0.25">
      <c r="A67" s="104">
        <v>31</v>
      </c>
      <c r="B67" s="203" t="str">
        <f>IF($E67="","",VLOOKUP($E67,#REF!,14))</f>
        <v/>
      </c>
      <c r="C67" s="203" t="str">
        <f>IF($E67="","",VLOOKUP($E67,#REF!,15))</f>
        <v/>
      </c>
      <c r="D67" s="223" t="str">
        <f>IF($E67="","",VLOOKUP($E67,#REF!,5))</f>
        <v/>
      </c>
      <c r="E67" s="93"/>
      <c r="F67" s="241" t="str">
        <f>UPPER(IF($E67="","",VLOOKUP($E67,#REF!,2)))</f>
        <v/>
      </c>
      <c r="G67" s="241" t="str">
        <f>IF($E67="","",VLOOKUP($E67,#REF!,3))</f>
        <v/>
      </c>
      <c r="H67" s="241"/>
      <c r="I67" s="241" t="str">
        <f>IF($E67="","",VLOOKUP($E67,#REF!,4))</f>
        <v/>
      </c>
      <c r="J67" s="96"/>
      <c r="K67" s="119"/>
      <c r="L67" s="121"/>
      <c r="M67" s="119" t="s">
        <v>2863</v>
      </c>
      <c r="N67" s="119"/>
      <c r="O67" s="119"/>
      <c r="P67" s="119"/>
      <c r="Q67" s="100"/>
      <c r="R67" s="101"/>
      <c r="S67" s="102"/>
    </row>
    <row r="68" spans="1:19" s="33" customFormat="1" ht="9.6" customHeight="1" x14ac:dyDescent="0.25">
      <c r="A68" s="104"/>
      <c r="B68" s="179"/>
      <c r="C68" s="179"/>
      <c r="D68" s="232"/>
      <c r="E68" s="105"/>
      <c r="F68" s="106"/>
      <c r="G68" s="106"/>
      <c r="H68" s="107"/>
      <c r="I68" s="108" t="s">
        <v>0</v>
      </c>
      <c r="J68" s="109"/>
      <c r="K68" s="118" t="s">
        <v>234</v>
      </c>
      <c r="L68" s="127"/>
      <c r="M68" s="119"/>
      <c r="N68" s="119"/>
      <c r="O68" s="119"/>
      <c r="P68" s="119"/>
      <c r="Q68" s="100"/>
      <c r="R68" s="101"/>
      <c r="S68" s="102"/>
    </row>
    <row r="69" spans="1:19" s="33" customFormat="1" ht="9.6" customHeight="1" x14ac:dyDescent="0.25">
      <c r="A69" s="92">
        <v>32</v>
      </c>
      <c r="B69" s="203" t="str">
        <f>IF($E69="","",VLOOKUP($E69,#REF!,14))</f>
        <v/>
      </c>
      <c r="C69" s="203" t="str">
        <f>IF($E69="","",VLOOKUP($E69,#REF!,15))</f>
        <v/>
      </c>
      <c r="D69" s="223" t="str">
        <f>IF($E69="","",VLOOKUP($E69,#REF!,5))</f>
        <v/>
      </c>
      <c r="E69" s="93"/>
      <c r="F69" s="94" t="s">
        <v>234</v>
      </c>
      <c r="G69" s="94" t="s">
        <v>235</v>
      </c>
      <c r="H69" s="94"/>
      <c r="I69" s="94" t="str">
        <f>IF($E69="","",VLOOKUP($E69,#REF!,4))</f>
        <v/>
      </c>
      <c r="J69" s="123"/>
      <c r="K69" s="119"/>
      <c r="L69" s="119"/>
      <c r="M69" s="119"/>
      <c r="N69" s="119"/>
      <c r="O69" s="100"/>
      <c r="P69" s="101"/>
      <c r="Q69" s="100"/>
      <c r="R69" s="101"/>
      <c r="S69" s="102"/>
    </row>
    <row r="70" spans="1:19" s="2" customFormat="1" ht="6.75" customHeight="1" x14ac:dyDescent="0.25">
      <c r="A70" s="136"/>
      <c r="B70" s="136"/>
      <c r="C70" s="136"/>
      <c r="D70" s="136"/>
      <c r="E70" s="136"/>
      <c r="F70" s="137"/>
      <c r="G70" s="137"/>
      <c r="H70" s="137"/>
      <c r="I70" s="137"/>
      <c r="J70" s="138"/>
      <c r="K70" s="139"/>
      <c r="L70" s="140"/>
      <c r="M70" s="139"/>
      <c r="N70" s="140"/>
      <c r="O70" s="139"/>
      <c r="P70" s="140"/>
      <c r="Q70" s="139"/>
      <c r="R70" s="140"/>
      <c r="S70" s="141"/>
    </row>
    <row r="71" spans="1:19" s="18" customFormat="1" ht="10.5" customHeight="1" x14ac:dyDescent="0.25">
      <c r="A71" s="142" t="s">
        <v>41</v>
      </c>
      <c r="B71" s="143"/>
      <c r="C71" s="143"/>
      <c r="D71" s="227"/>
      <c r="E71" s="144" t="s">
        <v>5</v>
      </c>
      <c r="F71" s="145" t="s">
        <v>43</v>
      </c>
      <c r="G71" s="144"/>
      <c r="H71" s="146"/>
      <c r="I71" s="147"/>
      <c r="J71" s="144" t="s">
        <v>5</v>
      </c>
      <c r="K71" s="145" t="s">
        <v>50</v>
      </c>
      <c r="L71" s="148"/>
      <c r="M71" s="145" t="s">
        <v>51</v>
      </c>
      <c r="N71" s="149"/>
      <c r="O71" s="150" t="s">
        <v>52</v>
      </c>
      <c r="P71" s="150"/>
      <c r="Q71" s="151"/>
      <c r="R71" s="152"/>
    </row>
    <row r="72" spans="1:19" s="18" customFormat="1" ht="9" customHeight="1" x14ac:dyDescent="0.25">
      <c r="A72" s="228" t="s">
        <v>42</v>
      </c>
      <c r="B72" s="229"/>
      <c r="C72" s="230"/>
      <c r="D72" s="231"/>
      <c r="E72" s="154">
        <v>1</v>
      </c>
      <c r="F72" s="46" t="e">
        <f>IF(E72&gt;$R$79,,UPPER(VLOOKUP(E72,#REF!,2)))</f>
        <v>#REF!</v>
      </c>
      <c r="G72" s="155"/>
      <c r="H72" s="46"/>
      <c r="I72" s="45"/>
      <c r="J72" s="156" t="s">
        <v>6</v>
      </c>
      <c r="K72" s="153"/>
      <c r="L72" s="157"/>
      <c r="M72" s="153"/>
      <c r="N72" s="158"/>
      <c r="O72" s="159" t="s">
        <v>44</v>
      </c>
      <c r="P72" s="160"/>
      <c r="Q72" s="160"/>
      <c r="R72" s="161"/>
    </row>
    <row r="73" spans="1:19" s="18" customFormat="1" ht="9" customHeight="1" x14ac:dyDescent="0.25">
      <c r="A73" s="166" t="s">
        <v>49</v>
      </c>
      <c r="B73" s="164"/>
      <c r="C73" s="224"/>
      <c r="D73" s="167"/>
      <c r="E73" s="154">
        <v>2</v>
      </c>
      <c r="F73" s="46" t="e">
        <f>IF(E73&gt;$R$79,,UPPER(VLOOKUP(E73,#REF!,2)))</f>
        <v>#REF!</v>
      </c>
      <c r="G73" s="155"/>
      <c r="H73" s="46"/>
      <c r="I73" s="45"/>
      <c r="J73" s="156" t="s">
        <v>7</v>
      </c>
      <c r="K73" s="153"/>
      <c r="L73" s="157"/>
      <c r="M73" s="153"/>
      <c r="N73" s="158"/>
      <c r="O73" s="162"/>
      <c r="P73" s="163"/>
      <c r="Q73" s="164"/>
      <c r="R73" s="165"/>
    </row>
    <row r="74" spans="1:19" s="18" customFormat="1" ht="9" customHeight="1" x14ac:dyDescent="0.25">
      <c r="A74" s="196"/>
      <c r="B74" s="197"/>
      <c r="C74" s="225"/>
      <c r="D74" s="198"/>
      <c r="E74" s="154">
        <v>3</v>
      </c>
      <c r="F74" s="46" t="e">
        <f>IF(E74&gt;$R$79,,UPPER(VLOOKUP(E74,#REF!,2)))</f>
        <v>#REF!</v>
      </c>
      <c r="G74" s="155"/>
      <c r="H74" s="46"/>
      <c r="I74" s="45"/>
      <c r="J74" s="156" t="s">
        <v>8</v>
      </c>
      <c r="K74" s="153"/>
      <c r="L74" s="157"/>
      <c r="M74" s="153"/>
      <c r="N74" s="158"/>
      <c r="O74" s="159" t="s">
        <v>45</v>
      </c>
      <c r="P74" s="160"/>
      <c r="Q74" s="160"/>
      <c r="R74" s="161"/>
    </row>
    <row r="75" spans="1:19" s="18" customFormat="1" ht="9" customHeight="1" x14ac:dyDescent="0.25">
      <c r="A75" s="168"/>
      <c r="B75" s="87"/>
      <c r="C75" s="87"/>
      <c r="D75" s="169"/>
      <c r="E75" s="154">
        <v>4</v>
      </c>
      <c r="F75" s="46" t="e">
        <f>IF(E75&gt;$R$79,,UPPER(VLOOKUP(E75,#REF!,2)))</f>
        <v>#REF!</v>
      </c>
      <c r="G75" s="155"/>
      <c r="H75" s="46"/>
      <c r="I75" s="45"/>
      <c r="J75" s="156" t="s">
        <v>9</v>
      </c>
      <c r="K75" s="153"/>
      <c r="L75" s="157"/>
      <c r="M75" s="153"/>
      <c r="N75" s="158"/>
      <c r="O75" s="153"/>
      <c r="P75" s="157"/>
      <c r="Q75" s="153"/>
      <c r="R75" s="158"/>
    </row>
    <row r="76" spans="1:19" s="18" customFormat="1" ht="9" customHeight="1" x14ac:dyDescent="0.25">
      <c r="A76" s="186"/>
      <c r="B76" s="199"/>
      <c r="C76" s="199"/>
      <c r="D76" s="226"/>
      <c r="E76" s="154">
        <v>5</v>
      </c>
      <c r="F76" s="46" t="e">
        <f>IF(E76&gt;$R$79,,UPPER(VLOOKUP(E76,#REF!,2)))</f>
        <v>#REF!</v>
      </c>
      <c r="G76" s="155"/>
      <c r="H76" s="46"/>
      <c r="I76" s="45"/>
      <c r="J76" s="156" t="s">
        <v>10</v>
      </c>
      <c r="K76" s="153"/>
      <c r="L76" s="157"/>
      <c r="M76" s="153"/>
      <c r="N76" s="158"/>
      <c r="O76" s="164"/>
      <c r="P76" s="163"/>
      <c r="Q76" s="164"/>
      <c r="R76" s="165"/>
    </row>
    <row r="77" spans="1:19" s="18" customFormat="1" ht="9" customHeight="1" x14ac:dyDescent="0.25">
      <c r="A77" s="187"/>
      <c r="B77" s="22"/>
      <c r="C77" s="87"/>
      <c r="D77" s="169"/>
      <c r="E77" s="154">
        <v>6</v>
      </c>
      <c r="F77" s="46" t="e">
        <f>IF(E77&gt;$R$79,,UPPER(VLOOKUP(E77,#REF!,2)))</f>
        <v>#REF!</v>
      </c>
      <c r="G77" s="155"/>
      <c r="H77" s="46"/>
      <c r="I77" s="45"/>
      <c r="J77" s="156" t="s">
        <v>11</v>
      </c>
      <c r="K77" s="153"/>
      <c r="L77" s="157"/>
      <c r="M77" s="153"/>
      <c r="N77" s="158"/>
      <c r="O77" s="159" t="s">
        <v>31</v>
      </c>
      <c r="P77" s="160"/>
      <c r="Q77" s="160"/>
      <c r="R77" s="161"/>
    </row>
    <row r="78" spans="1:19" s="18" customFormat="1" ht="9" customHeight="1" x14ac:dyDescent="0.25">
      <c r="A78" s="187"/>
      <c r="B78" s="22"/>
      <c r="C78" s="178"/>
      <c r="D78" s="194"/>
      <c r="E78" s="154">
        <v>7</v>
      </c>
      <c r="F78" s="46" t="e">
        <f>IF(E78&gt;$R$79,,UPPER(VLOOKUP(E78,#REF!,2)))</f>
        <v>#REF!</v>
      </c>
      <c r="G78" s="155"/>
      <c r="H78" s="46"/>
      <c r="I78" s="45"/>
      <c r="J78" s="156" t="s">
        <v>12</v>
      </c>
      <c r="K78" s="153"/>
      <c r="L78" s="157"/>
      <c r="M78" s="153"/>
      <c r="N78" s="158"/>
      <c r="O78" s="153"/>
      <c r="P78" s="157"/>
      <c r="Q78" s="153"/>
      <c r="R78" s="158"/>
    </row>
    <row r="79" spans="1:19" s="18" customFormat="1" ht="9" customHeight="1" x14ac:dyDescent="0.25">
      <c r="A79" s="188"/>
      <c r="B79" s="185"/>
      <c r="C79" s="222"/>
      <c r="D79" s="195"/>
      <c r="E79" s="170">
        <v>8</v>
      </c>
      <c r="F79" s="171" t="e">
        <f>IF(E79&gt;$R$79,,UPPER(VLOOKUP(E79,#REF!,2)))</f>
        <v>#REF!</v>
      </c>
      <c r="G79" s="172"/>
      <c r="H79" s="171"/>
      <c r="I79" s="173"/>
      <c r="J79" s="174" t="s">
        <v>13</v>
      </c>
      <c r="K79" s="164"/>
      <c r="L79" s="163"/>
      <c r="M79" s="164"/>
      <c r="N79" s="165"/>
      <c r="O79" s="164">
        <f>R4</f>
        <v>0</v>
      </c>
      <c r="P79" s="163"/>
      <c r="Q79" s="164"/>
      <c r="R79" s="175" t="e">
        <f>MIN(8,#REF!)</f>
        <v>#REF!</v>
      </c>
    </row>
  </sheetData>
  <mergeCells count="2">
    <mergeCell ref="A4:C4"/>
    <mergeCell ref="Q41:R41"/>
  </mergeCells>
  <conditionalFormatting sqref="E7 E9 E11">
    <cfRule type="expression" dxfId="152" priority="11" stopIfTrue="1">
      <formula>$E7&lt;9</formula>
    </cfRule>
  </conditionalFormatting>
  <conditionalFormatting sqref="E13 E15 E17 E19 E21 E23 E25 E27 E29 E31 E33 E35 E37 E39 E41 E43 E45 E47 E49 E51 E53 E55 E57 E59 E61 E63 E65 E67 E69">
    <cfRule type="expression" dxfId="151" priority="5" stopIfTrue="1">
      <formula>AND($E13&lt;9,$C13&gt;0)</formula>
    </cfRule>
  </conditionalFormatting>
  <conditionalFormatting sqref="H7 H9 H11 H13 H15 H17 H19 H21 H23 H25 H27 H29 H31 H33 H35 H37 H39 H41 H43 H45 H47 H49 H51 H53 H55 H57 H59 H61 H63 H65 H67 H69">
    <cfRule type="expression" dxfId="150" priority="1" stopIfTrue="1">
      <formula>AND($E7&lt;9,$C7&gt;0)</formula>
    </cfRule>
  </conditionalFormatting>
  <conditionalFormatting sqref="I8 K10 I12 M14 I16 K18 I20 O22 I24 K26 I28 M30 I32 K34 I36 O39 I40 K42 I44 M46 I48 K50 I52 O54 I56 K58 I60 M62 I64 K66 I68">
    <cfRule type="expression" dxfId="149" priority="2" stopIfTrue="1">
      <formula>AND($O$1="CU",I8="Umpire")</formula>
    </cfRule>
    <cfRule type="expression" dxfId="148" priority="3" stopIfTrue="1">
      <formula>AND($O$1="CU",I8&lt;&gt;"Umpire",J8&lt;&gt;"")</formula>
    </cfRule>
    <cfRule type="expression" dxfId="147" priority="4" stopIfTrue="1">
      <formula>AND($O$1="CU",I8&lt;&gt;"Umpire")</formula>
    </cfRule>
  </conditionalFormatting>
  <conditionalFormatting sqref="J8 L10 J12 N14 J16 L18 J20 P22 J24 L26 J28 N30 J32 L34 J36 P39 J40 L42 J44 N46 J48 L50 J52 P54 J56 L58 J60 N62 J64 L66 J68 R79">
    <cfRule type="expression" dxfId="146" priority="8" stopIfTrue="1">
      <formula>$O$1="CU"</formula>
    </cfRule>
  </conditionalFormatting>
  <conditionalFormatting sqref="K8 M10 K12 O14 K16 M18 K20 Q22 K24 M26 K28 O30 K32 M34 K36 K40 M42 K44 O46 K48 M50 K52 Q54 K60 O62 K64 M66 K68">
    <cfRule type="expression" dxfId="145" priority="6" stopIfTrue="1">
      <formula>J8="as"</formula>
    </cfRule>
    <cfRule type="expression" dxfId="144" priority="7" stopIfTrue="1">
      <formula>J8="bs"</formula>
    </cfRule>
  </conditionalFormatting>
  <conditionalFormatting sqref="Q38">
    <cfRule type="expression" dxfId="143" priority="9" stopIfTrue="1">
      <formula>P39="as"</formula>
    </cfRule>
    <cfRule type="expression" dxfId="142" priority="10" stopIfTrue="1">
      <formula>P39="bs"</formula>
    </cfRule>
  </conditionalFormatting>
  <dataValidations count="2">
    <dataValidation type="list" allowBlank="1" showInputMessage="1" sqref="O54 O39 O22" xr:uid="{2C0EF439-CB9A-49AA-9A44-982E8F295C63}">
      <formula1>$V$8:$V$17</formula1>
    </dataValidation>
    <dataValidation type="list" allowBlank="1" showInputMessage="1" sqref="I8 I24 I12 I28 I16 I40 I20 I44 I48 I52 I32 I36 I56 I60 I64 I68 K66 K58 K50 K42 K34 K26 K18 K10 M14 M30 M46 M62" xr:uid="{FC6A5549-F87F-44B0-87FC-87074472ACEB}">
      <formula1>$U$7:$U$16</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81665" r:id="rId4" name="Button 1">
              <controlPr defaultSize="0" print="0" autoFill="0" autoPict="0" macro="[0]!Jun_Show_CU">
                <anchor moveWithCells="1" sizeWithCells="1">
                  <from>
                    <xdr:col>12</xdr:col>
                    <xdr:colOff>525780</xdr:colOff>
                    <xdr:row>0</xdr:row>
                    <xdr:rowOff>7620</xdr:rowOff>
                  </from>
                  <to>
                    <xdr:col>14</xdr:col>
                    <xdr:colOff>373380</xdr:colOff>
                    <xdr:row>1</xdr:row>
                    <xdr:rowOff>175260</xdr:rowOff>
                  </to>
                </anchor>
              </controlPr>
            </control>
          </mc:Choice>
        </mc:AlternateContent>
        <mc:AlternateContent xmlns:mc="http://schemas.openxmlformats.org/markup-compatibility/2006">
          <mc:Choice Requires="x14">
            <control shapeId="881666" r:id="rId5" name="Button 2">
              <controlPr defaultSize="0" print="0" autoFill="0" autoPict="0" macro="[0]!Jun_Hide_CU">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ED06D-695C-408F-8457-07F8188D558F}">
  <dimension ref="A1:O134"/>
  <sheetViews>
    <sheetView workbookViewId="0">
      <selection activeCell="D7" sqref="D7"/>
    </sheetView>
  </sheetViews>
  <sheetFormatPr defaultRowHeight="13.2" x14ac:dyDescent="0.25"/>
  <cols>
    <col min="1" max="1" width="8.33203125" customWidth="1"/>
    <col min="2" max="2" width="19.33203125" customWidth="1"/>
    <col min="3" max="3" width="19.6640625"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266</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25">
      <c r="A7" s="211">
        <v>1</v>
      </c>
      <c r="B7" s="54" t="s">
        <v>179</v>
      </c>
      <c r="C7" s="54" t="s">
        <v>165</v>
      </c>
      <c r="D7" t="s">
        <v>135</v>
      </c>
      <c r="E7" s="221"/>
      <c r="F7" s="409"/>
      <c r="G7" s="421"/>
      <c r="H7" s="208"/>
      <c r="I7" s="206"/>
      <c r="J7" s="210"/>
      <c r="K7" s="206"/>
      <c r="L7" s="202"/>
      <c r="M7" s="55"/>
      <c r="N7" s="74"/>
      <c r="O7" s="409"/>
    </row>
    <row r="8" spans="1:15" s="11" customFormat="1" ht="18.899999999999999" customHeight="1" x14ac:dyDescent="0.25">
      <c r="A8" s="211">
        <v>2</v>
      </c>
      <c r="B8" s="54" t="s">
        <v>267</v>
      </c>
      <c r="C8" s="54" t="s">
        <v>268</v>
      </c>
      <c r="D8" t="s">
        <v>135</v>
      </c>
      <c r="E8" s="221"/>
      <c r="F8" s="233"/>
      <c r="G8" s="55"/>
      <c r="H8" s="208"/>
      <c r="I8" s="206"/>
      <c r="J8" s="210"/>
      <c r="K8" s="206"/>
      <c r="L8" s="202"/>
      <c r="M8" s="55"/>
      <c r="N8" s="74"/>
      <c r="O8" s="389"/>
    </row>
    <row r="9" spans="1:15" s="11" customFormat="1" ht="18.899999999999999" customHeight="1" x14ac:dyDescent="0.25">
      <c r="A9" s="211">
        <v>3</v>
      </c>
      <c r="B9" s="54" t="s">
        <v>269</v>
      </c>
      <c r="C9" s="54" t="s">
        <v>270</v>
      </c>
      <c r="D9" t="s">
        <v>135</v>
      </c>
      <c r="E9" s="221"/>
      <c r="F9" s="233"/>
      <c r="G9" s="55"/>
      <c r="H9" s="208"/>
      <c r="I9" s="206"/>
      <c r="J9" s="210"/>
      <c r="K9" s="206"/>
      <c r="L9" s="202"/>
      <c r="M9" s="55"/>
      <c r="N9" s="391"/>
      <c r="O9" s="233"/>
    </row>
    <row r="10" spans="1:15" s="11" customFormat="1" ht="18.899999999999999" customHeight="1" x14ac:dyDescent="0.3">
      <c r="A10" s="211">
        <v>4</v>
      </c>
      <c r="B10" s="54"/>
      <c r="C10" s="54"/>
      <c r="D10" s="439"/>
      <c r="E10" s="221"/>
      <c r="F10" s="233"/>
      <c r="G10" s="55"/>
      <c r="H10" s="208"/>
      <c r="I10" s="206"/>
      <c r="J10" s="210"/>
      <c r="K10" s="206"/>
      <c r="L10" s="202"/>
      <c r="M10" s="55"/>
      <c r="N10" s="390"/>
      <c r="O10" s="389"/>
    </row>
    <row r="11" spans="1:15" s="11" customFormat="1" ht="18.899999999999999" customHeight="1" x14ac:dyDescent="0.3">
      <c r="A11" s="211">
        <v>5</v>
      </c>
      <c r="B11" s="54"/>
      <c r="C11" s="54"/>
      <c r="D11" s="439"/>
      <c r="E11" s="221"/>
      <c r="F11" s="233"/>
      <c r="G11" s="421"/>
      <c r="H11" s="208"/>
      <c r="I11" s="206"/>
      <c r="J11" s="210"/>
      <c r="K11" s="206"/>
      <c r="L11" s="202"/>
      <c r="M11" s="55"/>
      <c r="N11" s="391"/>
      <c r="O11" s="389"/>
    </row>
    <row r="12" spans="1:15" s="11" customFormat="1" ht="18.899999999999999" customHeight="1" x14ac:dyDescent="0.3">
      <c r="A12" s="211">
        <v>6</v>
      </c>
      <c r="B12" s="54"/>
      <c r="C12" s="54"/>
      <c r="D12" s="439"/>
      <c r="E12" s="221"/>
      <c r="F12" s="233"/>
      <c r="G12" s="55"/>
      <c r="H12" s="208"/>
      <c r="I12" s="206"/>
      <c r="J12" s="210"/>
      <c r="K12" s="206"/>
      <c r="L12" s="202"/>
      <c r="M12" s="55"/>
      <c r="N12" s="391"/>
      <c r="O12" s="389"/>
    </row>
    <row r="13" spans="1:15" s="11" customFormat="1" ht="18.899999999999999" customHeight="1" x14ac:dyDescent="0.3">
      <c r="A13" s="211">
        <v>7</v>
      </c>
      <c r="B13" s="442"/>
      <c r="C13" s="54"/>
      <c r="D13" s="439"/>
      <c r="E13" s="221"/>
      <c r="F13" s="233"/>
      <c r="G13" s="55"/>
      <c r="H13" s="208"/>
      <c r="I13" s="206"/>
      <c r="J13" s="210"/>
      <c r="K13" s="206"/>
      <c r="L13" s="202"/>
      <c r="M13" s="55"/>
      <c r="N13" s="391"/>
      <c r="O13" s="389"/>
    </row>
    <row r="14" spans="1:15" s="11" customFormat="1" ht="18.899999999999999" customHeight="1" x14ac:dyDescent="0.3">
      <c r="A14" s="211">
        <v>8</v>
      </c>
      <c r="B14" s="54"/>
      <c r="C14" s="54"/>
      <c r="D14" s="439"/>
      <c r="E14" s="221"/>
      <c r="F14" s="233"/>
      <c r="G14" s="55"/>
      <c r="H14" s="208"/>
      <c r="I14" s="206"/>
      <c r="J14" s="210"/>
      <c r="K14" s="206"/>
      <c r="L14" s="202"/>
      <c r="M14" s="55"/>
      <c r="N14" s="391"/>
      <c r="O14" s="389"/>
    </row>
    <row r="15" spans="1:15" s="11" customFormat="1" ht="18.899999999999999" customHeight="1" x14ac:dyDescent="0.3">
      <c r="A15" s="211">
        <v>9</v>
      </c>
      <c r="B15" s="54"/>
      <c r="C15" s="54"/>
      <c r="D15" s="439"/>
      <c r="E15" s="221"/>
      <c r="F15" s="233"/>
      <c r="G15" s="55"/>
      <c r="H15" s="208"/>
      <c r="I15" s="206"/>
      <c r="J15" s="210"/>
      <c r="K15" s="206"/>
      <c r="L15" s="202"/>
      <c r="M15" s="55"/>
      <c r="N15" s="392"/>
      <c r="O15" s="389"/>
    </row>
    <row r="16" spans="1:15" s="11" customFormat="1" ht="18.899999999999999" customHeight="1" x14ac:dyDescent="0.3">
      <c r="A16" s="211">
        <v>10</v>
      </c>
      <c r="B16" s="54"/>
      <c r="C16" s="54"/>
      <c r="D16" s="439"/>
      <c r="E16" s="221"/>
      <c r="F16" s="233"/>
      <c r="G16" s="55"/>
      <c r="H16" s="208"/>
      <c r="I16" s="206"/>
      <c r="J16" s="210"/>
      <c r="K16" s="206"/>
      <c r="L16" s="202"/>
      <c r="M16" s="55"/>
      <c r="N16" s="74"/>
      <c r="O16" s="389"/>
    </row>
    <row r="17" spans="1:15" s="11" customFormat="1" ht="18.899999999999999" customHeight="1" x14ac:dyDescent="0.3">
      <c r="A17" s="211">
        <v>11</v>
      </c>
      <c r="B17" s="54"/>
      <c r="C17" s="54"/>
      <c r="D17" s="439"/>
      <c r="E17" s="221"/>
      <c r="F17" s="233"/>
      <c r="G17" s="55"/>
      <c r="H17" s="208"/>
      <c r="I17" s="206"/>
      <c r="J17" s="210"/>
      <c r="K17" s="206"/>
      <c r="L17" s="202"/>
      <c r="M17" s="55"/>
      <c r="N17" s="74"/>
      <c r="O17" s="389"/>
    </row>
    <row r="18" spans="1:15" s="11" customFormat="1" ht="18.899999999999999" customHeight="1" x14ac:dyDescent="0.3">
      <c r="A18" s="211">
        <v>12</v>
      </c>
      <c r="B18" s="54"/>
      <c r="C18" s="54"/>
      <c r="D18" s="439"/>
      <c r="E18" s="221"/>
      <c r="F18" s="233"/>
      <c r="G18" s="55"/>
      <c r="H18" s="208"/>
      <c r="I18" s="206"/>
      <c r="J18" s="210"/>
      <c r="K18" s="206"/>
      <c r="L18" s="202"/>
      <c r="M18" s="55"/>
      <c r="N18" s="74"/>
      <c r="O18" s="389"/>
    </row>
    <row r="19" spans="1:15" s="11" customFormat="1" ht="18.899999999999999" customHeight="1" x14ac:dyDescent="0.3">
      <c r="A19" s="211">
        <v>13</v>
      </c>
      <c r="B19" s="54"/>
      <c r="C19" s="54"/>
      <c r="D19" s="439"/>
      <c r="E19" s="221"/>
      <c r="F19" s="233"/>
      <c r="G19" s="55"/>
      <c r="H19" s="208"/>
      <c r="I19" s="206"/>
      <c r="J19" s="210"/>
      <c r="K19" s="206"/>
      <c r="L19" s="202"/>
      <c r="M19" s="55"/>
      <c r="N19" s="56"/>
      <c r="O19" s="389"/>
    </row>
    <row r="20" spans="1:15" s="11" customFormat="1" ht="18.899999999999999" customHeight="1" x14ac:dyDescent="0.3">
      <c r="A20" s="211">
        <v>14</v>
      </c>
      <c r="B20" s="54"/>
      <c r="C20" s="54"/>
      <c r="D20" s="439"/>
      <c r="E20" s="221"/>
      <c r="F20" s="233"/>
      <c r="G20" s="55"/>
      <c r="H20" s="208"/>
      <c r="I20" s="206"/>
      <c r="J20" s="210"/>
      <c r="K20" s="206"/>
      <c r="L20" s="202"/>
      <c r="M20" s="55"/>
      <c r="N20" s="56"/>
      <c r="O20" s="389"/>
    </row>
    <row r="21" spans="1:15" s="11" customFormat="1" ht="18.899999999999999" customHeight="1" x14ac:dyDescent="0.3">
      <c r="A21" s="211">
        <v>15</v>
      </c>
      <c r="B21" s="54"/>
      <c r="C21" s="54"/>
      <c r="D21" s="439"/>
      <c r="E21" s="221"/>
      <c r="F21" s="233"/>
      <c r="G21" s="55"/>
      <c r="H21" s="208"/>
      <c r="I21" s="206"/>
      <c r="J21" s="210"/>
      <c r="K21" s="206"/>
      <c r="L21" s="202"/>
      <c r="M21" s="55"/>
      <c r="N21" s="74"/>
      <c r="O21" s="389"/>
    </row>
    <row r="22" spans="1:15" s="11" customFormat="1" ht="18.899999999999999" customHeight="1" x14ac:dyDescent="0.3">
      <c r="A22" s="211">
        <v>16</v>
      </c>
      <c r="B22" s="54"/>
      <c r="C22" s="54"/>
      <c r="D22" s="439"/>
      <c r="E22" s="221"/>
      <c r="F22" s="233"/>
      <c r="G22" s="55"/>
      <c r="H22" s="208"/>
      <c r="I22" s="206"/>
      <c r="J22" s="210"/>
      <c r="K22" s="206"/>
      <c r="L22" s="202"/>
      <c r="M22" s="55"/>
      <c r="N22" s="74"/>
      <c r="O22" s="389"/>
    </row>
    <row r="23" spans="1:15" s="11" customFormat="1" ht="18.899999999999999" customHeight="1" x14ac:dyDescent="0.3">
      <c r="A23" s="211">
        <v>17</v>
      </c>
      <c r="B23" s="54"/>
      <c r="C23" s="54"/>
      <c r="D23" s="439"/>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141" priority="7" stopIfTrue="1">
      <formula>$O7&gt;=1</formula>
    </cfRule>
  </conditionalFormatting>
  <conditionalFormatting sqref="B7:D14">
    <cfRule type="expression" dxfId="140" priority="5" stopIfTrue="1">
      <formula>$O7&gt;=1</formula>
    </cfRule>
  </conditionalFormatting>
  <conditionalFormatting sqref="B7:D27">
    <cfRule type="expression" dxfId="139" priority="1" stopIfTrue="1">
      <formula>$Q7&gt;=1</formula>
    </cfRule>
  </conditionalFormatting>
  <conditionalFormatting sqref="E7:E27">
    <cfRule type="expression" dxfId="138" priority="2" stopIfTrue="1">
      <formula>AND(ROUNDDOWN(($A$4-E7)/365.25,0)&lt;=13,G7&lt;&gt;"OK")</formula>
    </cfRule>
    <cfRule type="expression" dxfId="137" priority="3" stopIfTrue="1">
      <formula>AND(ROUNDDOWN(($A$4-E7)/365.25,0)&lt;=14,G7&lt;&gt;"OK")</formula>
    </cfRule>
    <cfRule type="expression" dxfId="136" priority="4" stopIfTrue="1">
      <formula>AND(ROUNDDOWN(($A$4-E7)/365.25,0)&lt;=17,G7&lt;&gt;"OK")</formula>
    </cfRule>
  </conditionalFormatting>
  <conditionalFormatting sqref="E7:E134">
    <cfRule type="expression" dxfId="135" priority="8" stopIfTrue="1">
      <formula>AND(ROUNDDOWN(($A$4-E7)/365.25,0)&lt;=13,#REF!&lt;&gt;"OK")</formula>
    </cfRule>
    <cfRule type="expression" dxfId="134" priority="9" stopIfTrue="1">
      <formula>AND(ROUNDDOWN(($A$4-E7)/365.25,0)&lt;=14,#REF!&lt;&gt;"OK")</formula>
    </cfRule>
    <cfRule type="expression" dxfId="133" priority="10" stopIfTrue="1">
      <formula>AND(ROUNDDOWN(($A$4-E7)/365.25,0)&lt;=17,#REF!&lt;&gt;"OK")</formula>
    </cfRule>
  </conditionalFormatting>
  <conditionalFormatting sqref="H7:H134">
    <cfRule type="cellIs" dxfId="132"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2689"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F3CB1-1174-4256-99B2-AB928A56A637}">
  <dimension ref="A1:AK32"/>
  <sheetViews>
    <sheetView workbookViewId="0">
      <selection activeCell="J21" sqref="J21"/>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4" max="14" width="2.21875" customWidth="1"/>
    <col min="15" max="15" width="1.6640625" customWidth="1"/>
    <col min="16" max="16" width="1.5546875" customWidth="1"/>
    <col min="17" max="17" width="11.6640625" customWidth="1"/>
    <col min="25" max="25" width="10.33203125" hidden="1" customWidth="1"/>
    <col min="26"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IF(Y5=1,CONCATENATE(VLOOKUP(Y3,AA16:AH22,2)),CONCATENATE(VLOOKUP(Y3,AA2:AK13,2)))</f>
        <v>#N/A</v>
      </c>
      <c r="AC1" s="373" t="e">
        <f>IF(Y5=1,CONCATENATE(VLOOKUP(Y3,AA16:AK22,3)),CONCATENATE(VLOOKUP(Y3,AA2:AK13,3)))</f>
        <v>#N/A</v>
      </c>
      <c r="AD1" s="373" t="e">
        <f>IF(Y5=1,CONCATENATE(VLOOKUP(Y3,AA16:AK22,4)),CONCATENATE(VLOOKUP(Y3,AA2:AK13,4)))</f>
        <v>#N/A</v>
      </c>
      <c r="AE1" s="373" t="e">
        <f>IF(Y5=1,CONCATENATE(VLOOKUP(Y3,AA16:AK22,5)),CONCATENATE(VLOOKUP(Y3,AA2:AK13,5)))</f>
        <v>#N/A</v>
      </c>
      <c r="AF1" s="373" t="e">
        <f>IF(Y5=1,CONCATENATE(VLOOKUP(Y3,AA16:AK22,6)),CONCATENATE(VLOOKUP(Y3,AA2:AK13,6)))</f>
        <v>#N/A</v>
      </c>
      <c r="AG1" s="373" t="e">
        <f>IF(Y5=1,CONCATENATE(VLOOKUP(Y3,AA16:AK22,7)),CONCATENATE(VLOOKUP(Y3,AA2:AK13,7)))</f>
        <v>#N/A</v>
      </c>
      <c r="AH1" s="373" t="e">
        <f>IF(Y5=1,CONCATENATE(VLOOKUP(Y3,AA16:AK22,8)),CONCATENATE(VLOOKUP(Y3,AA2:AK13,8)))</f>
        <v>#N/A</v>
      </c>
      <c r="AI1" s="373" t="e">
        <f>IF(Y5=1,CONCATENATE(VLOOKUP(Y3,AA16:AK22,9)),CONCATENATE(VLOOKUP(Y3,AA2:AK13,9)))</f>
        <v>#N/A</v>
      </c>
      <c r="AJ1" s="373" t="e">
        <f>IF(Y5=1,CONCATENATE(VLOOKUP(Y3,AA16:AK22,10)),CONCATENATE(VLOOKUP(Y3,AA2:AK13,10)))</f>
        <v>#N/A</v>
      </c>
      <c r="AK1" s="373" t="e">
        <f>IF(Y5=1,CONCATENATE(VLOOKUP(Y3,AA16:AK22,11)),CONCATENATE(VLOOKUP(Y3,AA2:AK13,11)))</f>
        <v>#N/A</v>
      </c>
    </row>
    <row r="2" spans="1:37" x14ac:dyDescent="0.25">
      <c r="A2" s="252" t="s">
        <v>47</v>
      </c>
      <c r="B2" s="253"/>
      <c r="C2" s="253"/>
      <c r="D2" s="253"/>
      <c r="E2" s="236" t="s">
        <v>266</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t="s">
        <v>28</v>
      </c>
      <c r="M3" s="39"/>
      <c r="N3" s="318"/>
      <c r="O3" s="317"/>
      <c r="P3" s="318"/>
      <c r="Q3" s="357" t="s">
        <v>75</v>
      </c>
      <c r="R3" s="358" t="s">
        <v>81</v>
      </c>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263">
        <f>Altalanos!$E$10</f>
        <v>0</v>
      </c>
      <c r="M4" s="261"/>
      <c r="N4" s="320"/>
      <c r="O4" s="321"/>
      <c r="P4" s="320"/>
      <c r="Q4" s="359" t="s">
        <v>82</v>
      </c>
      <c r="R4" s="360" t="s">
        <v>77</v>
      </c>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Q5" s="361" t="s">
        <v>83</v>
      </c>
      <c r="R5" s="362" t="s">
        <v>79</v>
      </c>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Y6" s="367"/>
      <c r="Z6" s="367"/>
      <c r="AA6" s="367" t="s">
        <v>94</v>
      </c>
      <c r="AB6" s="358">
        <v>40</v>
      </c>
      <c r="AC6" s="358">
        <v>25</v>
      </c>
      <c r="AD6" s="358">
        <v>18</v>
      </c>
      <c r="AE6" s="358">
        <v>13</v>
      </c>
      <c r="AF6" s="358">
        <v>10</v>
      </c>
      <c r="AG6" s="358">
        <v>8</v>
      </c>
      <c r="AH6" s="358">
        <v>6</v>
      </c>
      <c r="AI6" s="358">
        <v>5</v>
      </c>
      <c r="AJ6" s="358">
        <v>4</v>
      </c>
      <c r="AK6" s="358">
        <v>3</v>
      </c>
    </row>
    <row r="7" spans="1:37" x14ac:dyDescent="0.25">
      <c r="A7" s="322" t="s">
        <v>61</v>
      </c>
      <c r="B7" s="347"/>
      <c r="C7" s="315" t="str">
        <f>IF($B7="","",VLOOKUP($B7,#REF!,5))</f>
        <v/>
      </c>
      <c r="D7" s="315" t="str">
        <f>IF($B7="","",VLOOKUP($B7,#REF!,15))</f>
        <v/>
      </c>
      <c r="E7" s="437" t="s">
        <v>179</v>
      </c>
      <c r="F7" s="316"/>
      <c r="G7" s="437" t="s">
        <v>165</v>
      </c>
      <c r="H7" s="316"/>
      <c r="I7" t="s">
        <v>135</v>
      </c>
      <c r="J7" s="291"/>
      <c r="K7" s="438" t="s">
        <v>91</v>
      </c>
      <c r="L7" s="369" t="e">
        <f>IF(K7="","",CONCATENATE(VLOOKUP($Y$3,$AB$1:$AK$1,K7)," pont"))</f>
        <v>#N/A</v>
      </c>
      <c r="M7" s="375"/>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23"/>
      <c r="D8" s="323"/>
      <c r="E8" s="323"/>
      <c r="F8" s="323"/>
      <c r="G8" s="323"/>
      <c r="H8" s="323"/>
      <c r="I8" s="323"/>
      <c r="J8" s="291"/>
      <c r="K8" s="322"/>
      <c r="L8" s="322"/>
      <c r="M8" s="376"/>
      <c r="Y8" s="367"/>
      <c r="Z8" s="367"/>
      <c r="AA8" s="367" t="s">
        <v>96</v>
      </c>
      <c r="AB8" s="358">
        <v>15</v>
      </c>
      <c r="AC8" s="358">
        <v>10</v>
      </c>
      <c r="AD8" s="358">
        <v>7</v>
      </c>
      <c r="AE8" s="358">
        <v>5</v>
      </c>
      <c r="AF8" s="358">
        <v>4</v>
      </c>
      <c r="AG8" s="358">
        <v>3</v>
      </c>
      <c r="AH8" s="358">
        <v>2</v>
      </c>
      <c r="AI8" s="358">
        <v>1</v>
      </c>
      <c r="AJ8" s="358">
        <v>0</v>
      </c>
      <c r="AK8" s="358">
        <v>0</v>
      </c>
    </row>
    <row r="9" spans="1:37" x14ac:dyDescent="0.25">
      <c r="A9" s="322" t="s">
        <v>62</v>
      </c>
      <c r="B9" s="347"/>
      <c r="C9" s="315" t="str">
        <f>IF($B9="","",VLOOKUP($B9,#REF!,5))</f>
        <v/>
      </c>
      <c r="D9" s="315" t="str">
        <f>IF($B9="","",VLOOKUP($B9,#REF!,15))</f>
        <v/>
      </c>
      <c r="E9" s="437" t="s">
        <v>271</v>
      </c>
      <c r="F9" s="316"/>
      <c r="G9" s="437" t="s">
        <v>268</v>
      </c>
      <c r="H9" s="316"/>
      <c r="I9" t="s">
        <v>135</v>
      </c>
      <c r="J9" s="291"/>
      <c r="K9" s="438" t="s">
        <v>2858</v>
      </c>
      <c r="L9" s="369" t="e">
        <f>IF(K9="","",CONCATENATE(VLOOKUP($Y$3,$AB$1:$AK$1,K9)," pont"))</f>
        <v>#N/A</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23"/>
      <c r="D10" s="323"/>
      <c r="E10" s="323"/>
      <c r="F10" s="323"/>
      <c r="G10" s="323"/>
      <c r="H10" s="323"/>
      <c r="I10" s="323"/>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47"/>
      <c r="C11" s="315" t="str">
        <f>IF($B11="","",VLOOKUP($B11,#REF!,5))</f>
        <v/>
      </c>
      <c r="D11" s="315" t="str">
        <f>IF($B11="","",VLOOKUP($B11,#REF!,15))</f>
        <v/>
      </c>
      <c r="E11" s="437" t="s">
        <v>269</v>
      </c>
      <c r="F11" s="316"/>
      <c r="G11" s="437" t="s">
        <v>270</v>
      </c>
      <c r="H11" s="316"/>
      <c r="I11" t="s">
        <v>135</v>
      </c>
      <c r="J11" s="291"/>
      <c r="K11" s="438" t="s">
        <v>2864</v>
      </c>
      <c r="L11" s="369" t="e">
        <f>IF(K11="","",CONCATENATE(VLOOKUP($Y$3,$AB$1:$AK$1,K11)," pont"))</f>
        <v>#N/A</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291"/>
      <c r="B12" s="291"/>
      <c r="C12" s="291"/>
      <c r="D12" s="291"/>
      <c r="E12" s="291"/>
      <c r="F12" s="291"/>
      <c r="G12" s="291"/>
      <c r="H12" s="291"/>
      <c r="I12" s="291"/>
      <c r="J12" s="291"/>
      <c r="K12" s="291"/>
      <c r="L12" s="291"/>
      <c r="M12" s="291"/>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291"/>
      <c r="B13" s="291"/>
      <c r="C13" s="291"/>
      <c r="D13" s="291"/>
      <c r="E13" s="291"/>
      <c r="F13" s="291"/>
      <c r="G13" s="291"/>
      <c r="H13" s="291"/>
      <c r="I13" s="291"/>
      <c r="J13" s="291"/>
      <c r="K13" s="291"/>
      <c r="L13" s="291"/>
      <c r="M13" s="291"/>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291"/>
      <c r="B14" s="291"/>
      <c r="C14" s="291"/>
      <c r="D14" s="291"/>
      <c r="E14" s="291"/>
      <c r="F14" s="291"/>
      <c r="G14" s="291"/>
      <c r="H14" s="291"/>
      <c r="I14" s="291"/>
      <c r="J14" s="291"/>
      <c r="K14" s="291"/>
      <c r="L14" s="291"/>
      <c r="M14" s="291"/>
      <c r="Y14" s="367"/>
      <c r="Z14" s="367"/>
      <c r="AA14" s="367"/>
      <c r="AB14" s="367"/>
      <c r="AC14" s="367"/>
      <c r="AD14" s="367"/>
      <c r="AE14" s="367"/>
      <c r="AF14" s="367"/>
      <c r="AG14" s="367"/>
      <c r="AH14" s="367"/>
      <c r="AI14" s="367"/>
      <c r="AJ14" s="367"/>
      <c r="AK14" s="367"/>
    </row>
    <row r="15" spans="1:37" x14ac:dyDescent="0.25">
      <c r="A15" s="291"/>
      <c r="B15" s="291"/>
      <c r="C15" s="291"/>
      <c r="D15" s="291"/>
      <c r="E15" s="291"/>
      <c r="F15" s="291"/>
      <c r="G15" s="291"/>
      <c r="H15" s="291"/>
      <c r="I15" s="291"/>
      <c r="J15" s="291"/>
      <c r="K15" s="291"/>
      <c r="L15" s="291"/>
      <c r="M15" s="291"/>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VARGA-KARÁDI</v>
      </c>
      <c r="E18" s="473"/>
      <c r="F18" s="473" t="str">
        <f>E9</f>
        <v>GRÓF</v>
      </c>
      <c r="G18" s="473"/>
      <c r="H18" s="473" t="str">
        <f>E11</f>
        <v>KOPÁCSI</v>
      </c>
      <c r="I18" s="473"/>
      <c r="J18" s="291"/>
      <c r="K18" s="291"/>
      <c r="L18" s="291"/>
      <c r="M18" s="291"/>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VARGA-KARÁDI</v>
      </c>
      <c r="C19" s="469"/>
      <c r="D19" s="493"/>
      <c r="E19" s="493"/>
      <c r="F19" s="481" t="s">
        <v>2914</v>
      </c>
      <c r="G19" s="482"/>
      <c r="H19" s="481" t="s">
        <v>2915</v>
      </c>
      <c r="I19" s="482"/>
      <c r="J19" s="291"/>
      <c r="K19" s="291"/>
      <c r="L19" s="291"/>
      <c r="M19" s="291"/>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GRÓF</v>
      </c>
      <c r="C20" s="469"/>
      <c r="D20" s="481" t="s">
        <v>2916</v>
      </c>
      <c r="E20" s="482"/>
      <c r="F20" s="493"/>
      <c r="G20" s="493"/>
      <c r="H20" s="481" t="s">
        <v>2917</v>
      </c>
      <c r="I20" s="482"/>
      <c r="J20" s="291"/>
      <c r="K20" s="291"/>
      <c r="L20" s="291"/>
      <c r="M20" s="291"/>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KOPÁCSI</v>
      </c>
      <c r="C21" s="469"/>
      <c r="D21" s="481" t="s">
        <v>2918</v>
      </c>
      <c r="E21" s="482"/>
      <c r="F21" s="481" t="s">
        <v>2919</v>
      </c>
      <c r="G21" s="482"/>
      <c r="H21" s="493"/>
      <c r="I21" s="493"/>
      <c r="J21" s="291"/>
      <c r="K21" s="291"/>
      <c r="L21" s="291"/>
      <c r="M21" s="291"/>
      <c r="Y21" s="367"/>
      <c r="Z21" s="367"/>
      <c r="AA21" s="367" t="s">
        <v>95</v>
      </c>
      <c r="AB21" s="367">
        <v>90</v>
      </c>
      <c r="AC21" s="367">
        <v>60</v>
      </c>
      <c r="AD21" s="367">
        <v>45</v>
      </c>
      <c r="AE21" s="367">
        <v>34</v>
      </c>
      <c r="AF21" s="367">
        <v>27</v>
      </c>
      <c r="AG21" s="367">
        <v>22</v>
      </c>
      <c r="AH21" s="367">
        <v>18</v>
      </c>
      <c r="AI21" s="367">
        <v>15</v>
      </c>
      <c r="AJ21" s="367">
        <v>12</v>
      </c>
      <c r="AK21" s="367">
        <v>9</v>
      </c>
    </row>
    <row r="22" spans="1:37" x14ac:dyDescent="0.25">
      <c r="A22" s="291"/>
      <c r="B22" s="291"/>
      <c r="C22" s="291"/>
      <c r="D22" s="291"/>
      <c r="E22" s="291"/>
      <c r="F22" s="291"/>
      <c r="G22" s="291"/>
      <c r="H22" s="291"/>
      <c r="I22" s="291"/>
      <c r="J22" s="291"/>
      <c r="K22" s="291"/>
      <c r="L22" s="291"/>
      <c r="M22" s="291"/>
      <c r="Y22" s="367"/>
      <c r="Z22" s="367"/>
      <c r="AA22" s="367" t="s">
        <v>96</v>
      </c>
      <c r="AB22" s="367">
        <v>60</v>
      </c>
      <c r="AC22" s="367">
        <v>40</v>
      </c>
      <c r="AD22" s="367">
        <v>30</v>
      </c>
      <c r="AE22" s="367">
        <v>20</v>
      </c>
      <c r="AF22" s="367">
        <v>18</v>
      </c>
      <c r="AG22" s="367">
        <v>15</v>
      </c>
      <c r="AH22" s="367">
        <v>12</v>
      </c>
      <c r="AI22" s="367">
        <v>10</v>
      </c>
      <c r="AJ22" s="367">
        <v>8</v>
      </c>
      <c r="AK22" s="367">
        <v>6</v>
      </c>
    </row>
    <row r="23" spans="1:37" x14ac:dyDescent="0.25">
      <c r="A23" s="291"/>
      <c r="B23" s="291"/>
      <c r="C23" s="291"/>
      <c r="D23" s="291"/>
      <c r="E23" s="291"/>
      <c r="F23" s="291"/>
      <c r="G23" s="291"/>
      <c r="H23" s="291"/>
      <c r="I23" s="291"/>
      <c r="J23" s="291"/>
      <c r="K23" s="291"/>
      <c r="L23" s="274"/>
      <c r="M23" s="274"/>
    </row>
    <row r="24" spans="1:37" x14ac:dyDescent="0.25">
      <c r="A24" s="142" t="s">
        <v>41</v>
      </c>
      <c r="B24" s="143"/>
      <c r="C24" s="227"/>
      <c r="D24" s="328" t="s">
        <v>5</v>
      </c>
      <c r="E24" s="329" t="s">
        <v>43</v>
      </c>
      <c r="F24" s="343"/>
      <c r="G24" s="328" t="s">
        <v>5</v>
      </c>
      <c r="H24" s="329" t="s">
        <v>50</v>
      </c>
      <c r="I24" s="184"/>
      <c r="J24" s="329" t="s">
        <v>51</v>
      </c>
      <c r="K24" s="183" t="s">
        <v>52</v>
      </c>
      <c r="L24" s="32"/>
      <c r="M24" s="414"/>
      <c r="N24" s="413"/>
      <c r="P24" s="324"/>
      <c r="Q24" s="324"/>
      <c r="R24" s="325"/>
    </row>
    <row r="25" spans="1:37" x14ac:dyDescent="0.25">
      <c r="A25" s="302" t="s">
        <v>42</v>
      </c>
      <c r="B25" s="303"/>
      <c r="C25" s="305"/>
      <c r="D25" s="330"/>
      <c r="E25" s="472"/>
      <c r="F25" s="472"/>
      <c r="G25" s="337" t="s">
        <v>6</v>
      </c>
      <c r="H25" s="303"/>
      <c r="I25" s="331"/>
      <c r="J25" s="338"/>
      <c r="K25" s="297" t="s">
        <v>44</v>
      </c>
      <c r="L25" s="344"/>
      <c r="M25" s="334"/>
      <c r="P25" s="326"/>
      <c r="Q25" s="326"/>
      <c r="R25" s="157"/>
    </row>
    <row r="26" spans="1:37" x14ac:dyDescent="0.25">
      <c r="A26" s="306" t="s">
        <v>49</v>
      </c>
      <c r="B26" s="182"/>
      <c r="C26" s="308"/>
      <c r="D26" s="333"/>
      <c r="E26" s="468"/>
      <c r="F26" s="468"/>
      <c r="G26" s="339" t="s">
        <v>7</v>
      </c>
      <c r="H26" s="44"/>
      <c r="I26" s="295"/>
      <c r="J26" s="45"/>
      <c r="K26" s="341"/>
      <c r="L26" s="274"/>
      <c r="M26" s="336"/>
      <c r="P26" s="157"/>
      <c r="Q26" s="153"/>
      <c r="R26" s="157"/>
    </row>
    <row r="27" spans="1:37" x14ac:dyDescent="0.25">
      <c r="A27" s="196"/>
      <c r="B27" s="197"/>
      <c r="C27" s="198"/>
      <c r="D27" s="333"/>
      <c r="E27" s="46"/>
      <c r="F27" s="291"/>
      <c r="G27" s="339" t="s">
        <v>8</v>
      </c>
      <c r="H27" s="44"/>
      <c r="I27" s="295"/>
      <c r="J27" s="45"/>
      <c r="K27" s="297" t="s">
        <v>45</v>
      </c>
      <c r="L27" s="344"/>
      <c r="M27" s="332"/>
      <c r="P27" s="326"/>
      <c r="Q27" s="326"/>
      <c r="R27" s="157"/>
    </row>
    <row r="28" spans="1:37" x14ac:dyDescent="0.25">
      <c r="A28" s="168"/>
      <c r="B28" s="87"/>
      <c r="C28" s="169"/>
      <c r="D28" s="333"/>
      <c r="E28" s="46"/>
      <c r="F28" s="291"/>
      <c r="G28" s="339" t="s">
        <v>9</v>
      </c>
      <c r="H28" s="44"/>
      <c r="I28" s="295"/>
      <c r="J28" s="45"/>
      <c r="K28" s="342"/>
      <c r="L28" s="291"/>
      <c r="M28" s="334"/>
      <c r="P28" s="157"/>
      <c r="Q28" s="153"/>
      <c r="R28" s="157"/>
    </row>
    <row r="29" spans="1:37" x14ac:dyDescent="0.25">
      <c r="A29" s="186"/>
      <c r="B29" s="199"/>
      <c r="C29" s="226"/>
      <c r="D29" s="333"/>
      <c r="E29" s="46"/>
      <c r="F29" s="291"/>
      <c r="G29" s="339" t="s">
        <v>10</v>
      </c>
      <c r="H29" s="44"/>
      <c r="I29" s="295"/>
      <c r="J29" s="45"/>
      <c r="K29" s="306"/>
      <c r="L29" s="274"/>
      <c r="M29" s="336"/>
      <c r="P29" s="157"/>
      <c r="Q29" s="153"/>
      <c r="R29" s="157"/>
    </row>
    <row r="30" spans="1:37" x14ac:dyDescent="0.25">
      <c r="A30" s="187"/>
      <c r="B30" s="22"/>
      <c r="C30" s="169"/>
      <c r="D30" s="333"/>
      <c r="E30" s="46"/>
      <c r="F30" s="291"/>
      <c r="G30" s="339" t="s">
        <v>11</v>
      </c>
      <c r="H30" s="44"/>
      <c r="I30" s="295"/>
      <c r="J30" s="45"/>
      <c r="K30" s="297" t="s">
        <v>31</v>
      </c>
      <c r="L30" s="344"/>
      <c r="M30" s="332"/>
      <c r="P30" s="326"/>
      <c r="Q30" s="326"/>
      <c r="R30" s="157"/>
    </row>
    <row r="31" spans="1:37" x14ac:dyDescent="0.25">
      <c r="A31" s="187"/>
      <c r="B31" s="22"/>
      <c r="C31" s="194"/>
      <c r="D31" s="333"/>
      <c r="E31" s="46"/>
      <c r="F31" s="291"/>
      <c r="G31" s="339" t="s">
        <v>12</v>
      </c>
      <c r="H31" s="44"/>
      <c r="I31" s="295"/>
      <c r="J31" s="45"/>
      <c r="K31" s="342"/>
      <c r="L31" s="291"/>
      <c r="M31" s="334"/>
      <c r="P31" s="157"/>
      <c r="Q31" s="153"/>
      <c r="R31" s="157"/>
    </row>
    <row r="32" spans="1:37" x14ac:dyDescent="0.25">
      <c r="A32" s="188"/>
      <c r="B32" s="185"/>
      <c r="C32" s="195"/>
      <c r="D32" s="335"/>
      <c r="E32" s="171"/>
      <c r="F32" s="274"/>
      <c r="G32" s="340" t="s">
        <v>13</v>
      </c>
      <c r="H32" s="182"/>
      <c r="I32" s="299"/>
      <c r="J32" s="173"/>
      <c r="K32" s="306">
        <f>L4</f>
        <v>0</v>
      </c>
      <c r="L32" s="274"/>
      <c r="M32" s="336"/>
      <c r="P32" s="157"/>
      <c r="Q32" s="153"/>
      <c r="R32" s="327"/>
    </row>
  </sheetData>
  <mergeCells count="20">
    <mergeCell ref="E26:F26"/>
    <mergeCell ref="B19:C19"/>
    <mergeCell ref="D19:E19"/>
    <mergeCell ref="F19:G19"/>
    <mergeCell ref="H19:I19"/>
    <mergeCell ref="B20:C20"/>
    <mergeCell ref="D20:E20"/>
    <mergeCell ref="F20:G20"/>
    <mergeCell ref="H20:I20"/>
    <mergeCell ref="B21:C21"/>
    <mergeCell ref="D21:E21"/>
    <mergeCell ref="F21:G21"/>
    <mergeCell ref="H21:I21"/>
    <mergeCell ref="E25:F25"/>
    <mergeCell ref="H18:I18"/>
    <mergeCell ref="A1:F1"/>
    <mergeCell ref="A4:C4"/>
    <mergeCell ref="B18:C18"/>
    <mergeCell ref="D18:E18"/>
    <mergeCell ref="F18:G18"/>
  </mergeCells>
  <conditionalFormatting sqref="E7 E9 E11">
    <cfRule type="cellIs" dxfId="131" priority="1" stopIfTrue="1" operator="equal">
      <formula>"Bye"</formula>
    </cfRule>
  </conditionalFormatting>
  <conditionalFormatting sqref="R32">
    <cfRule type="expression" dxfId="130" priority="2" stopIfTrue="1">
      <formula>$O$1="CU"</formula>
    </cfRule>
  </conditionalFormatting>
  <pageMargins left="0.7" right="0.7" top="0.75" bottom="0.75" header="0.3" footer="0.3"/>
  <pageSetup paperSize="9" orientation="landscape"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06690-38A6-4D34-8DBF-95CFD0673262}">
  <dimension ref="A1:O134"/>
  <sheetViews>
    <sheetView workbookViewId="0">
      <selection activeCell="D7" sqref="D7"/>
    </sheetView>
  </sheetViews>
  <sheetFormatPr defaultRowHeight="13.2" x14ac:dyDescent="0.25"/>
  <cols>
    <col min="1" max="1" width="8.33203125" customWidth="1"/>
    <col min="2" max="2" width="19.33203125" customWidth="1"/>
    <col min="3" max="3" width="19.6640625"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272</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25">
      <c r="A7" s="211">
        <v>1</v>
      </c>
      <c r="B7" s="54" t="s">
        <v>273</v>
      </c>
      <c r="C7" s="54" t="s">
        <v>274</v>
      </c>
      <c r="D7" t="s">
        <v>194</v>
      </c>
      <c r="E7" s="221"/>
      <c r="F7" s="409"/>
      <c r="G7" s="421"/>
      <c r="H7" s="208"/>
      <c r="I7" s="206"/>
      <c r="J7" s="210"/>
      <c r="K7" s="206"/>
      <c r="L7" s="202"/>
      <c r="M7" s="55"/>
      <c r="N7" s="74"/>
      <c r="O7" s="409"/>
    </row>
    <row r="8" spans="1:15" s="11" customFormat="1" ht="18.899999999999999" customHeight="1" x14ac:dyDescent="0.25">
      <c r="A8" s="211">
        <v>2</v>
      </c>
      <c r="B8" s="54" t="s">
        <v>275</v>
      </c>
      <c r="C8" s="54" t="s">
        <v>276</v>
      </c>
      <c r="D8" t="s">
        <v>228</v>
      </c>
      <c r="E8" s="221"/>
      <c r="F8" s="233"/>
      <c r="G8" s="55"/>
      <c r="H8" s="208"/>
      <c r="I8" s="206"/>
      <c r="J8" s="210"/>
      <c r="K8" s="206"/>
      <c r="L8" s="202"/>
      <c r="M8" s="55"/>
      <c r="N8" s="74"/>
      <c r="O8" s="389"/>
    </row>
    <row r="9" spans="1:15" s="11" customFormat="1" ht="18.899999999999999" customHeight="1" x14ac:dyDescent="0.25">
      <c r="A9" s="211">
        <v>3</v>
      </c>
      <c r="B9" s="54" t="s">
        <v>277</v>
      </c>
      <c r="C9" s="54" t="s">
        <v>278</v>
      </c>
      <c r="D9" t="s">
        <v>228</v>
      </c>
      <c r="E9" s="221"/>
      <c r="F9" s="233"/>
      <c r="G9" s="55"/>
      <c r="H9" s="208"/>
      <c r="I9" s="206"/>
      <c r="J9" s="210"/>
      <c r="K9" s="206"/>
      <c r="L9" s="202"/>
      <c r="M9" s="55"/>
      <c r="N9" s="391"/>
      <c r="O9" s="233"/>
    </row>
    <row r="10" spans="1:15" s="11" customFormat="1" ht="18.899999999999999" customHeight="1" x14ac:dyDescent="0.25">
      <c r="A10" s="211">
        <v>4</v>
      </c>
      <c r="B10" s="54" t="s">
        <v>279</v>
      </c>
      <c r="C10" s="54" t="s">
        <v>280</v>
      </c>
      <c r="D10" t="s">
        <v>132</v>
      </c>
      <c r="E10" s="221"/>
      <c r="F10" s="233"/>
      <c r="G10" s="55"/>
      <c r="H10" s="208"/>
      <c r="I10" s="206"/>
      <c r="J10" s="210"/>
      <c r="K10" s="206"/>
      <c r="L10" s="202"/>
      <c r="M10" s="55"/>
      <c r="N10" s="390"/>
      <c r="O10" s="389"/>
    </row>
    <row r="11" spans="1:15" s="11" customFormat="1" ht="18.899999999999999" customHeight="1" x14ac:dyDescent="0.25">
      <c r="A11" s="211">
        <v>5</v>
      </c>
      <c r="B11" s="54" t="s">
        <v>169</v>
      </c>
      <c r="C11" s="54" t="s">
        <v>137</v>
      </c>
      <c r="D11" t="s">
        <v>135</v>
      </c>
      <c r="E11" s="221"/>
      <c r="F11" s="233"/>
      <c r="G11" s="421"/>
      <c r="H11" s="208"/>
      <c r="I11" s="206"/>
      <c r="J11" s="210"/>
      <c r="K11" s="206"/>
      <c r="L11" s="202"/>
      <c r="M11" s="55"/>
      <c r="N11" s="391"/>
      <c r="O11" s="389"/>
    </row>
    <row r="12" spans="1:15" s="11" customFormat="1" ht="18.899999999999999" customHeight="1" x14ac:dyDescent="0.25">
      <c r="A12" s="211">
        <v>6</v>
      </c>
      <c r="B12" s="54" t="s">
        <v>281</v>
      </c>
      <c r="C12" s="54" t="s">
        <v>282</v>
      </c>
      <c r="D12" t="s">
        <v>135</v>
      </c>
      <c r="E12" s="221"/>
      <c r="F12" s="233"/>
      <c r="G12" s="55"/>
      <c r="H12" s="208"/>
      <c r="I12" s="206"/>
      <c r="J12" s="210"/>
      <c r="K12" s="206"/>
      <c r="L12" s="202"/>
      <c r="M12" s="55"/>
      <c r="N12" s="391"/>
      <c r="O12" s="389"/>
    </row>
    <row r="13" spans="1:15" s="11" customFormat="1" ht="18.899999999999999" customHeight="1" x14ac:dyDescent="0.25">
      <c r="A13" s="211">
        <v>7</v>
      </c>
      <c r="B13" s="442" t="s">
        <v>283</v>
      </c>
      <c r="C13" s="54" t="s">
        <v>284</v>
      </c>
      <c r="D13" t="s">
        <v>135</v>
      </c>
      <c r="E13" s="221"/>
      <c r="F13" s="233"/>
      <c r="G13" s="55"/>
      <c r="H13" s="208"/>
      <c r="I13" s="206"/>
      <c r="J13" s="210"/>
      <c r="K13" s="206"/>
      <c r="L13" s="202"/>
      <c r="M13" s="55"/>
      <c r="N13" s="391"/>
      <c r="O13" s="389"/>
    </row>
    <row r="14" spans="1:15" s="11" customFormat="1" ht="18.899999999999999" customHeight="1" x14ac:dyDescent="0.25">
      <c r="A14" s="211">
        <v>8</v>
      </c>
      <c r="B14" s="54" t="s">
        <v>285</v>
      </c>
      <c r="C14" s="54" t="s">
        <v>286</v>
      </c>
      <c r="D14" t="s">
        <v>123</v>
      </c>
      <c r="E14" s="221"/>
      <c r="F14" s="233"/>
      <c r="G14" s="55"/>
      <c r="H14" s="208"/>
      <c r="I14" s="206"/>
      <c r="J14" s="210"/>
      <c r="K14" s="206"/>
      <c r="L14" s="202"/>
      <c r="M14" s="55"/>
      <c r="N14" s="391"/>
      <c r="O14" s="389"/>
    </row>
    <row r="15" spans="1:15" s="11" customFormat="1" ht="18.899999999999999" customHeight="1" x14ac:dyDescent="0.3">
      <c r="A15" s="211">
        <v>9</v>
      </c>
      <c r="B15" s="54"/>
      <c r="C15" s="54"/>
      <c r="D15" s="439"/>
      <c r="E15" s="221"/>
      <c r="F15" s="233"/>
      <c r="G15" s="55"/>
      <c r="H15" s="208"/>
      <c r="I15" s="206"/>
      <c r="J15" s="210"/>
      <c r="K15" s="206"/>
      <c r="L15" s="202"/>
      <c r="M15" s="55"/>
      <c r="N15" s="392"/>
      <c r="O15" s="389"/>
    </row>
    <row r="16" spans="1:15" s="11" customFormat="1" ht="18.899999999999999" customHeight="1" x14ac:dyDescent="0.3">
      <c r="A16" s="211">
        <v>10</v>
      </c>
      <c r="B16" s="54"/>
      <c r="C16" s="54"/>
      <c r="D16" s="439"/>
      <c r="E16" s="221"/>
      <c r="F16" s="233"/>
      <c r="G16" s="55"/>
      <c r="H16" s="208"/>
      <c r="I16" s="206"/>
      <c r="J16" s="210"/>
      <c r="K16" s="206"/>
      <c r="L16" s="202"/>
      <c r="M16" s="55"/>
      <c r="N16" s="74"/>
      <c r="O16" s="389"/>
    </row>
    <row r="17" spans="1:15" s="11" customFormat="1" ht="18.899999999999999" customHeight="1" x14ac:dyDescent="0.3">
      <c r="A17" s="211">
        <v>11</v>
      </c>
      <c r="B17" s="54"/>
      <c r="C17" s="54"/>
      <c r="D17" s="439"/>
      <c r="E17" s="221"/>
      <c r="F17" s="233"/>
      <c r="G17" s="55"/>
      <c r="H17" s="208"/>
      <c r="I17" s="206"/>
      <c r="J17" s="210"/>
      <c r="K17" s="206"/>
      <c r="L17" s="202"/>
      <c r="M17" s="55"/>
      <c r="N17" s="74"/>
      <c r="O17" s="389"/>
    </row>
    <row r="18" spans="1:15" s="11" customFormat="1" ht="18.899999999999999" customHeight="1" x14ac:dyDescent="0.3">
      <c r="A18" s="211">
        <v>12</v>
      </c>
      <c r="B18" s="54"/>
      <c r="C18" s="54"/>
      <c r="D18" s="439"/>
      <c r="E18" s="221"/>
      <c r="F18" s="233"/>
      <c r="G18" s="55"/>
      <c r="H18" s="208"/>
      <c r="I18" s="206"/>
      <c r="J18" s="210"/>
      <c r="K18" s="206"/>
      <c r="L18" s="202"/>
      <c r="M18" s="55"/>
      <c r="N18" s="74"/>
      <c r="O18" s="389"/>
    </row>
    <row r="19" spans="1:15" s="11" customFormat="1" ht="18.899999999999999" customHeight="1" x14ac:dyDescent="0.3">
      <c r="A19" s="211">
        <v>13</v>
      </c>
      <c r="B19" s="54"/>
      <c r="C19" s="54"/>
      <c r="D19" s="439"/>
      <c r="E19" s="221"/>
      <c r="F19" s="233"/>
      <c r="G19" s="55"/>
      <c r="H19" s="208"/>
      <c r="I19" s="206"/>
      <c r="J19" s="210"/>
      <c r="K19" s="206"/>
      <c r="L19" s="202"/>
      <c r="M19" s="55"/>
      <c r="N19" s="56"/>
      <c r="O19" s="389"/>
    </row>
    <row r="20" spans="1:15" s="11" customFormat="1" ht="18.899999999999999" customHeight="1" x14ac:dyDescent="0.3">
      <c r="A20" s="211">
        <v>14</v>
      </c>
      <c r="B20" s="54"/>
      <c r="C20" s="54"/>
      <c r="D20" s="439"/>
      <c r="E20" s="221"/>
      <c r="F20" s="233"/>
      <c r="G20" s="55"/>
      <c r="H20" s="208"/>
      <c r="I20" s="206"/>
      <c r="J20" s="210"/>
      <c r="K20" s="206"/>
      <c r="L20" s="202"/>
      <c r="M20" s="55"/>
      <c r="N20" s="56"/>
      <c r="O20" s="389"/>
    </row>
    <row r="21" spans="1:15" s="11" customFormat="1" ht="18.899999999999999" customHeight="1" x14ac:dyDescent="0.3">
      <c r="A21" s="211">
        <v>15</v>
      </c>
      <c r="B21" s="54"/>
      <c r="C21" s="54"/>
      <c r="D21" s="439"/>
      <c r="E21" s="221"/>
      <c r="F21" s="233"/>
      <c r="G21" s="55"/>
      <c r="H21" s="208"/>
      <c r="I21" s="206"/>
      <c r="J21" s="210"/>
      <c r="K21" s="206"/>
      <c r="L21" s="202"/>
      <c r="M21" s="55"/>
      <c r="N21" s="74"/>
      <c r="O21" s="389"/>
    </row>
    <row r="22" spans="1:15" s="11" customFormat="1" ht="18.899999999999999" customHeight="1" x14ac:dyDescent="0.3">
      <c r="A22" s="211">
        <v>16</v>
      </c>
      <c r="B22" s="54"/>
      <c r="C22" s="54"/>
      <c r="D22" s="439"/>
      <c r="E22" s="221"/>
      <c r="F22" s="233"/>
      <c r="G22" s="55"/>
      <c r="H22" s="208"/>
      <c r="I22" s="206"/>
      <c r="J22" s="210"/>
      <c r="K22" s="206"/>
      <c r="L22" s="202"/>
      <c r="M22" s="55"/>
      <c r="N22" s="74"/>
      <c r="O22" s="389"/>
    </row>
    <row r="23" spans="1:15" s="11" customFormat="1" ht="18.899999999999999" customHeight="1" x14ac:dyDescent="0.3">
      <c r="A23" s="211">
        <v>17</v>
      </c>
      <c r="B23" s="54"/>
      <c r="C23" s="54"/>
      <c r="D23" s="439"/>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129" priority="7" stopIfTrue="1">
      <formula>$O7&gt;=1</formula>
    </cfRule>
  </conditionalFormatting>
  <conditionalFormatting sqref="B7:D14">
    <cfRule type="expression" dxfId="128" priority="5" stopIfTrue="1">
      <formula>$O7&gt;=1</formula>
    </cfRule>
  </conditionalFormatting>
  <conditionalFormatting sqref="B7:D27">
    <cfRule type="expression" dxfId="127" priority="1" stopIfTrue="1">
      <formula>$Q7&gt;=1</formula>
    </cfRule>
  </conditionalFormatting>
  <conditionalFormatting sqref="E7:E27">
    <cfRule type="expression" dxfId="126" priority="2" stopIfTrue="1">
      <formula>AND(ROUNDDOWN(($A$4-E7)/365.25,0)&lt;=13,G7&lt;&gt;"OK")</formula>
    </cfRule>
    <cfRule type="expression" dxfId="125" priority="3" stopIfTrue="1">
      <formula>AND(ROUNDDOWN(($A$4-E7)/365.25,0)&lt;=14,G7&lt;&gt;"OK")</formula>
    </cfRule>
    <cfRule type="expression" dxfId="124" priority="4" stopIfTrue="1">
      <formula>AND(ROUNDDOWN(($A$4-E7)/365.25,0)&lt;=17,G7&lt;&gt;"OK")</formula>
    </cfRule>
  </conditionalFormatting>
  <conditionalFormatting sqref="E7:E134">
    <cfRule type="expression" dxfId="123" priority="8" stopIfTrue="1">
      <formula>AND(ROUNDDOWN(($A$4-E7)/365.25,0)&lt;=13,#REF!&lt;&gt;"OK")</formula>
    </cfRule>
    <cfRule type="expression" dxfId="122" priority="9" stopIfTrue="1">
      <formula>AND(ROUNDDOWN(($A$4-E7)/365.25,0)&lt;=14,#REF!&lt;&gt;"OK")</formula>
    </cfRule>
    <cfRule type="expression" dxfId="121" priority="10" stopIfTrue="1">
      <formula>AND(ROUNDDOWN(($A$4-E7)/365.25,0)&lt;=17,#REF!&lt;&gt;"OK")</formula>
    </cfRule>
  </conditionalFormatting>
  <conditionalFormatting sqref="H7:H134">
    <cfRule type="cellIs" dxfId="120"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4737"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8CF0A-A834-4829-8D86-5E6562AD7C8D}">
  <dimension ref="A1:AS124"/>
  <sheetViews>
    <sheetView workbookViewId="0">
      <selection activeCell="K13" sqref="K13"/>
    </sheetView>
  </sheetViews>
  <sheetFormatPr defaultRowHeight="13.2" x14ac:dyDescent="0.25"/>
  <cols>
    <col min="1" max="2" width="3.33203125" customWidth="1"/>
    <col min="3" max="3" width="4.6640625" customWidth="1"/>
    <col min="4" max="4" width="7.33203125" customWidth="1"/>
    <col min="5" max="5" width="4.33203125" customWidth="1"/>
    <col min="6" max="6" width="12.6640625" customWidth="1"/>
    <col min="7" max="7" width="13.77734375" bestFit="1" customWidth="1"/>
    <col min="8" max="8" width="7.6640625" customWidth="1"/>
    <col min="9" max="9" width="5.88671875" customWidth="1"/>
    <col min="10" max="10" width="1.6640625" style="75" customWidth="1"/>
    <col min="11" max="11" width="10.6640625" customWidth="1"/>
    <col min="12" max="12" width="1.6640625" style="75" customWidth="1"/>
    <col min="13" max="13" width="10.6640625" customWidth="1"/>
    <col min="14" max="14" width="1.6640625" style="76" customWidth="1"/>
    <col min="15" max="15" width="10.6640625" customWidth="1"/>
    <col min="16" max="16" width="1.6640625" style="75" customWidth="1"/>
    <col min="17" max="17" width="10.6640625" customWidth="1"/>
    <col min="18" max="18" width="1.6640625" style="76" customWidth="1"/>
    <col min="19" max="19" width="9.109375" hidden="1" customWidth="1"/>
    <col min="20" max="20" width="8.6640625" customWidth="1"/>
    <col min="21" max="21" width="9.109375" hidden="1" customWidth="1"/>
    <col min="25" max="27" width="0" hidden="1" customWidth="1"/>
    <col min="28" max="28" width="10.33203125" hidden="1" customWidth="1"/>
    <col min="29" max="34" width="0" hidden="1" customWidth="1"/>
    <col min="35" max="37" width="9.109375" style="382" customWidth="1"/>
  </cols>
  <sheetData>
    <row r="1" spans="1:45" s="77" customFormat="1" ht="21.75" customHeight="1" x14ac:dyDescent="0.25">
      <c r="A1" s="245" t="s">
        <v>144</v>
      </c>
      <c r="B1" s="245"/>
      <c r="C1" s="246"/>
      <c r="D1" s="246"/>
      <c r="E1" s="246"/>
      <c r="F1" s="246"/>
      <c r="G1" s="246"/>
      <c r="H1" s="245"/>
      <c r="I1" s="247"/>
      <c r="J1" s="248"/>
      <c r="K1" s="249" t="s">
        <v>48</v>
      </c>
      <c r="L1" s="250"/>
      <c r="M1" s="251"/>
      <c r="N1" s="248"/>
      <c r="O1" s="248" t="s">
        <v>14</v>
      </c>
      <c r="P1" s="248"/>
      <c r="Q1" s="246"/>
      <c r="R1" s="248"/>
      <c r="T1" s="292"/>
      <c r="U1" s="292"/>
      <c r="V1" s="292"/>
      <c r="W1" s="292"/>
      <c r="X1" s="292"/>
      <c r="Y1" s="292"/>
      <c r="Z1" s="292"/>
      <c r="AA1" s="292"/>
      <c r="AB1" s="373" t="e">
        <f>IF($Y$5=1,CONCATENATE(VLOOKUP($Y$3,$AA$2:$AH$14,2)),CONCATENATE(VLOOKUP($Y$3,$AA$16:$AH$25,2)))</f>
        <v>#N/A</v>
      </c>
      <c r="AC1" s="373" t="e">
        <f>IF($Y$5=1,CONCATENATE(VLOOKUP($Y$3,$AA$2:$AH$14,3)),CONCATENATE(VLOOKUP($Y$3,$AA$16:$AH$25,3)))</f>
        <v>#N/A</v>
      </c>
      <c r="AD1" s="373" t="e">
        <f>IF($Y$5=1,CONCATENATE(VLOOKUP($Y$3,$AA$2:$AH$14,4)),CONCATENATE(VLOOKUP($Y$3,$AA$16:$AH$25,4)))</f>
        <v>#N/A</v>
      </c>
      <c r="AE1" s="373" t="e">
        <f>IF($Y$5=1,CONCATENATE(VLOOKUP($Y$3,$AA$2:$AH$14,5)),CONCATENATE(VLOOKUP($Y$3,$AA$16:$AH$25,5)))</f>
        <v>#N/A</v>
      </c>
      <c r="AF1" s="373" t="e">
        <f>IF($Y$5=1,CONCATENATE(VLOOKUP($Y$3,$AA$2:$AH$14,6)),CONCATENATE(VLOOKUP($Y$3,$AA$16:$AH$25,6)))</f>
        <v>#N/A</v>
      </c>
      <c r="AG1" s="373" t="e">
        <f>IF($Y$5=1,CONCATENATE(VLOOKUP($Y$3,$AA$2:$AH$14,7)),CONCATENATE(VLOOKUP($Y$3,$AA$16:$AH$25,7)))</f>
        <v>#N/A</v>
      </c>
      <c r="AH1" s="373" t="e">
        <f>IF($Y$5=1,CONCATENATE(VLOOKUP($Y$3,$AA$2:$AH$14,8)),CONCATENATE(VLOOKUP($Y$3,$AA$16:$AH$25,8)))</f>
        <v>#N/A</v>
      </c>
      <c r="AI1" s="379"/>
      <c r="AJ1" s="379"/>
      <c r="AK1" s="379"/>
    </row>
    <row r="2" spans="1:45" s="57" customFormat="1" x14ac:dyDescent="0.25">
      <c r="A2" s="252" t="s">
        <v>47</v>
      </c>
      <c r="B2" s="253"/>
      <c r="C2" s="253"/>
      <c r="D2" s="253"/>
      <c r="E2" s="236" t="s">
        <v>272</v>
      </c>
      <c r="F2" s="253"/>
      <c r="G2" s="254"/>
      <c r="H2" s="255"/>
      <c r="I2" s="255"/>
      <c r="J2" s="256"/>
      <c r="K2" s="250"/>
      <c r="L2" s="250"/>
      <c r="M2" s="250"/>
      <c r="N2" s="256"/>
      <c r="O2" s="255"/>
      <c r="P2" s="256"/>
      <c r="Q2" s="255"/>
      <c r="R2" s="256"/>
      <c r="T2" s="285"/>
      <c r="U2" s="285"/>
      <c r="V2" s="285"/>
      <c r="W2" s="285"/>
      <c r="X2" s="285"/>
      <c r="Y2" s="368"/>
      <c r="Z2" s="367"/>
      <c r="AA2" s="367" t="s">
        <v>61</v>
      </c>
      <c r="AB2" s="358">
        <v>300</v>
      </c>
      <c r="AC2" s="358">
        <v>250</v>
      </c>
      <c r="AD2" s="358">
        <v>200</v>
      </c>
      <c r="AE2" s="358">
        <v>150</v>
      </c>
      <c r="AF2" s="358">
        <v>120</v>
      </c>
      <c r="AG2" s="358">
        <v>90</v>
      </c>
      <c r="AH2" s="358">
        <v>40</v>
      </c>
      <c r="AI2" s="345"/>
      <c r="AJ2" s="345"/>
      <c r="AK2" s="345"/>
      <c r="AL2" s="285"/>
      <c r="AM2" s="285"/>
      <c r="AN2" s="285"/>
      <c r="AO2" s="285"/>
      <c r="AP2" s="285"/>
      <c r="AQ2" s="285"/>
      <c r="AR2" s="285"/>
      <c r="AS2" s="285"/>
    </row>
    <row r="3" spans="1:45" s="19" customFormat="1" ht="11.25" customHeight="1" x14ac:dyDescent="0.25">
      <c r="A3" s="39" t="s">
        <v>24</v>
      </c>
      <c r="B3" s="39"/>
      <c r="C3" s="39"/>
      <c r="D3" s="39"/>
      <c r="E3" s="39"/>
      <c r="F3" s="39"/>
      <c r="G3" s="39" t="s">
        <v>22</v>
      </c>
      <c r="H3" s="39"/>
      <c r="I3" s="39"/>
      <c r="J3" s="82"/>
      <c r="K3" s="39" t="s">
        <v>27</v>
      </c>
      <c r="L3" s="82"/>
      <c r="M3" s="39"/>
      <c r="N3" s="82"/>
      <c r="O3" s="39"/>
      <c r="P3" s="82"/>
      <c r="Q3" s="39"/>
      <c r="R3" s="40" t="s">
        <v>28</v>
      </c>
      <c r="T3" s="286"/>
      <c r="U3" s="286"/>
      <c r="V3" s="286"/>
      <c r="W3" s="286"/>
      <c r="X3" s="286"/>
      <c r="Y3" s="367" t="str">
        <f>IF(K4="OB","A",IF(K4="IX","W",IF(K4="","",K4)))</f>
        <v/>
      </c>
      <c r="Z3" s="367"/>
      <c r="AA3" s="367" t="s">
        <v>62</v>
      </c>
      <c r="AB3" s="358">
        <v>280</v>
      </c>
      <c r="AC3" s="358">
        <v>230</v>
      </c>
      <c r="AD3" s="358">
        <v>180</v>
      </c>
      <c r="AE3" s="358">
        <v>140</v>
      </c>
      <c r="AF3" s="358">
        <v>80</v>
      </c>
      <c r="AG3" s="358">
        <v>0</v>
      </c>
      <c r="AH3" s="358">
        <v>0</v>
      </c>
      <c r="AI3" s="345"/>
      <c r="AJ3" s="345"/>
      <c r="AK3" s="345"/>
      <c r="AL3" s="286"/>
      <c r="AM3" s="286"/>
      <c r="AN3" s="286"/>
      <c r="AO3" s="286"/>
      <c r="AP3" s="286"/>
      <c r="AQ3" s="286"/>
      <c r="AR3" s="286"/>
      <c r="AS3" s="286"/>
    </row>
    <row r="4" spans="1:45" s="27" customFormat="1" ht="11.25" customHeight="1" thickBot="1" x14ac:dyDescent="0.3">
      <c r="A4" s="475">
        <v>45411</v>
      </c>
      <c r="B4" s="475"/>
      <c r="C4" s="475"/>
      <c r="D4" s="257"/>
      <c r="E4" s="258"/>
      <c r="F4" s="258"/>
      <c r="G4" s="258">
        <f>Altalanos!$C$10</f>
        <v>0</v>
      </c>
      <c r="H4" s="259"/>
      <c r="I4" s="258"/>
      <c r="J4" s="260"/>
      <c r="K4" s="261"/>
      <c r="L4" s="260"/>
      <c r="M4" s="262"/>
      <c r="N4" s="260"/>
      <c r="O4" s="258"/>
      <c r="P4" s="260"/>
      <c r="Q4" s="258"/>
      <c r="R4" s="263">
        <f>Altalanos!$E$10</f>
        <v>0</v>
      </c>
      <c r="T4" s="287"/>
      <c r="U4" s="287"/>
      <c r="V4" s="287"/>
      <c r="W4" s="287"/>
      <c r="X4" s="287"/>
      <c r="Y4" s="367"/>
      <c r="Z4" s="367"/>
      <c r="AA4" s="367" t="s">
        <v>91</v>
      </c>
      <c r="AB4" s="358">
        <v>250</v>
      </c>
      <c r="AC4" s="358">
        <v>200</v>
      </c>
      <c r="AD4" s="358">
        <v>150</v>
      </c>
      <c r="AE4" s="358">
        <v>120</v>
      </c>
      <c r="AF4" s="358">
        <v>90</v>
      </c>
      <c r="AG4" s="358">
        <v>60</v>
      </c>
      <c r="AH4" s="358">
        <v>25</v>
      </c>
      <c r="AI4" s="345"/>
      <c r="AJ4" s="345"/>
      <c r="AK4" s="345"/>
      <c r="AL4" s="287"/>
      <c r="AM4" s="287"/>
      <c r="AN4" s="287"/>
      <c r="AO4" s="287"/>
      <c r="AP4" s="287"/>
      <c r="AQ4" s="287"/>
      <c r="AR4" s="287"/>
      <c r="AS4" s="287"/>
    </row>
    <row r="5" spans="1:45" s="19" customFormat="1" x14ac:dyDescent="0.25">
      <c r="A5" s="87"/>
      <c r="B5" s="88" t="s">
        <v>4</v>
      </c>
      <c r="C5" s="234" t="s">
        <v>41</v>
      </c>
      <c r="D5" s="88" t="s">
        <v>40</v>
      </c>
      <c r="E5" s="88" t="s">
        <v>38</v>
      </c>
      <c r="F5" s="89" t="s">
        <v>25</v>
      </c>
      <c r="G5" s="89" t="s">
        <v>26</v>
      </c>
      <c r="H5" s="89"/>
      <c r="I5" s="89" t="s">
        <v>29</v>
      </c>
      <c r="J5" s="89"/>
      <c r="K5" s="88" t="s">
        <v>39</v>
      </c>
      <c r="L5" s="90"/>
      <c r="M5" s="88" t="s">
        <v>54</v>
      </c>
      <c r="N5" s="90"/>
      <c r="O5" s="88" t="s">
        <v>53</v>
      </c>
      <c r="P5" s="90"/>
      <c r="Q5" s="88"/>
      <c r="R5" s="91"/>
      <c r="T5" s="286"/>
      <c r="U5" s="286"/>
      <c r="V5" s="286"/>
      <c r="W5" s="286"/>
      <c r="X5" s="286"/>
      <c r="Y5" s="367">
        <f>IF(OR(Altalanos!$A$8="F1",Altalanos!$A$8="F2",Altalanos!$A$8="N1",Altalanos!$A$8="N2"),1,2)</f>
        <v>2</v>
      </c>
      <c r="Z5" s="367"/>
      <c r="AA5" s="367" t="s">
        <v>92</v>
      </c>
      <c r="AB5" s="358">
        <v>200</v>
      </c>
      <c r="AC5" s="358">
        <v>150</v>
      </c>
      <c r="AD5" s="358">
        <v>120</v>
      </c>
      <c r="AE5" s="358">
        <v>90</v>
      </c>
      <c r="AF5" s="358">
        <v>60</v>
      </c>
      <c r="AG5" s="358">
        <v>40</v>
      </c>
      <c r="AH5" s="358">
        <v>15</v>
      </c>
      <c r="AI5" s="345"/>
      <c r="AJ5" s="345"/>
      <c r="AK5" s="345"/>
      <c r="AL5" s="286"/>
      <c r="AM5" s="286"/>
      <c r="AN5" s="286"/>
      <c r="AO5" s="286"/>
      <c r="AP5" s="286"/>
      <c r="AQ5" s="286"/>
      <c r="AR5" s="286"/>
      <c r="AS5" s="286"/>
    </row>
    <row r="6" spans="1:45" s="424" customFormat="1" ht="11.1" customHeight="1" thickBot="1" x14ac:dyDescent="0.3">
      <c r="A6" s="425"/>
      <c r="B6" s="426"/>
      <c r="C6" s="426"/>
      <c r="D6" s="426"/>
      <c r="E6" s="426"/>
      <c r="F6" s="425" t="str">
        <f>IF(Y3="","",CONCATENATE(VLOOKUP(Y3,AB1:AH1,4)," pont"))</f>
        <v/>
      </c>
      <c r="G6" s="427"/>
      <c r="H6" s="428"/>
      <c r="I6" s="427"/>
      <c r="J6" s="429"/>
      <c r="K6" s="426" t="str">
        <f>IF(Y3="","",CONCATENATE(VLOOKUP(Y3,AB1:AH1,3)," pont"))</f>
        <v/>
      </c>
      <c r="L6" s="429"/>
      <c r="M6" s="426" t="str">
        <f>IF(Y3="","",CONCATENATE(VLOOKUP(Y3,AB1:AH1,2)," pont"))</f>
        <v/>
      </c>
      <c r="N6" s="429"/>
      <c r="O6" s="426" t="str">
        <f>IF(Y3="","",CONCATENATE(VLOOKUP(Y3,AB1:AH1,1)," pont"))</f>
        <v/>
      </c>
      <c r="P6" s="429"/>
      <c r="Q6" s="426"/>
      <c r="R6" s="430"/>
      <c r="T6" s="431"/>
      <c r="U6" s="431"/>
      <c r="V6" s="431"/>
      <c r="W6" s="431"/>
      <c r="X6" s="431"/>
      <c r="Y6" s="432"/>
      <c r="Z6" s="432"/>
      <c r="AA6" s="432" t="s">
        <v>93</v>
      </c>
      <c r="AB6" s="433">
        <v>150</v>
      </c>
      <c r="AC6" s="433">
        <v>120</v>
      </c>
      <c r="AD6" s="433">
        <v>90</v>
      </c>
      <c r="AE6" s="433">
        <v>60</v>
      </c>
      <c r="AF6" s="433">
        <v>40</v>
      </c>
      <c r="AG6" s="433">
        <v>25</v>
      </c>
      <c r="AH6" s="433">
        <v>10</v>
      </c>
      <c r="AI6" s="434"/>
      <c r="AJ6" s="434"/>
      <c r="AK6" s="434"/>
      <c r="AL6" s="431"/>
      <c r="AM6" s="431"/>
      <c r="AN6" s="431"/>
      <c r="AO6" s="431"/>
      <c r="AP6" s="431"/>
      <c r="AQ6" s="431"/>
      <c r="AR6" s="431"/>
      <c r="AS6" s="431"/>
    </row>
    <row r="7" spans="1:45" s="33" customFormat="1" ht="12.9" customHeight="1" x14ac:dyDescent="0.25">
      <c r="A7" s="92">
        <v>1</v>
      </c>
      <c r="B7" s="264" t="str">
        <f>IF($E7="","",VLOOKUP($E7,#REF!,14))</f>
        <v/>
      </c>
      <c r="C7" s="265" t="str">
        <f>IF($E7="","",VLOOKUP($E7,#REF!,15))</f>
        <v/>
      </c>
      <c r="D7" s="265" t="str">
        <f>IF($E7="","",VLOOKUP($E7,#REF!,5))</f>
        <v/>
      </c>
      <c r="E7" s="266"/>
      <c r="F7" s="267" t="s">
        <v>273</v>
      </c>
      <c r="G7" s="267" t="s">
        <v>274</v>
      </c>
      <c r="H7" s="267"/>
      <c r="I7" s="267" t="str">
        <f>IF($E7="","",VLOOKUP($E7,#REF!,4))</f>
        <v/>
      </c>
      <c r="J7" s="268"/>
      <c r="K7" s="269"/>
      <c r="L7" s="269"/>
      <c r="M7" s="269"/>
      <c r="N7" s="269"/>
      <c r="O7" s="98"/>
      <c r="P7" s="99"/>
      <c r="Q7" s="100"/>
      <c r="R7" s="101"/>
      <c r="S7" s="102"/>
      <c r="T7" s="102"/>
      <c r="U7" s="288" t="e">
        <f>#REF!</f>
        <v>#REF!</v>
      </c>
      <c r="V7" s="102"/>
      <c r="W7" s="102"/>
      <c r="X7" s="102"/>
      <c r="Y7" s="367"/>
      <c r="Z7" s="367"/>
      <c r="AA7" s="367" t="s">
        <v>94</v>
      </c>
      <c r="AB7" s="358">
        <v>120</v>
      </c>
      <c r="AC7" s="358">
        <v>90</v>
      </c>
      <c r="AD7" s="358">
        <v>60</v>
      </c>
      <c r="AE7" s="358">
        <v>40</v>
      </c>
      <c r="AF7" s="358">
        <v>25</v>
      </c>
      <c r="AG7" s="358">
        <v>10</v>
      </c>
      <c r="AH7" s="358">
        <v>5</v>
      </c>
      <c r="AI7" s="345"/>
      <c r="AJ7" s="345"/>
      <c r="AK7" s="345"/>
      <c r="AL7" s="102"/>
      <c r="AM7" s="102"/>
      <c r="AN7" s="102"/>
      <c r="AO7" s="102"/>
      <c r="AP7" s="102"/>
      <c r="AQ7" s="102"/>
      <c r="AR7" s="102"/>
      <c r="AS7" s="102"/>
    </row>
    <row r="8" spans="1:45" s="33" customFormat="1" ht="12.9" customHeight="1" x14ac:dyDescent="0.25">
      <c r="A8" s="104"/>
      <c r="B8" s="270"/>
      <c r="C8" s="271"/>
      <c r="D8" s="271"/>
      <c r="E8" s="180"/>
      <c r="F8" s="272"/>
      <c r="G8" s="272"/>
      <c r="H8" s="273"/>
      <c r="I8" s="408" t="s">
        <v>0</v>
      </c>
      <c r="J8" s="109"/>
      <c r="K8" s="277" t="s">
        <v>273</v>
      </c>
      <c r="L8" s="277"/>
      <c r="M8" s="278"/>
      <c r="N8" s="278"/>
      <c r="O8" s="100"/>
      <c r="P8" s="99"/>
      <c r="Q8" s="100"/>
      <c r="R8" s="101"/>
      <c r="S8" s="102"/>
      <c r="T8" s="102"/>
      <c r="U8" s="289" t="e">
        <f>#REF!</f>
        <v>#REF!</v>
      </c>
      <c r="V8" s="102"/>
      <c r="W8" s="102"/>
      <c r="X8" s="102"/>
      <c r="Y8" s="367"/>
      <c r="Z8" s="367"/>
      <c r="AA8" s="367" t="s">
        <v>95</v>
      </c>
      <c r="AB8" s="358">
        <v>90</v>
      </c>
      <c r="AC8" s="358">
        <v>60</v>
      </c>
      <c r="AD8" s="358">
        <v>40</v>
      </c>
      <c r="AE8" s="358">
        <v>25</v>
      </c>
      <c r="AF8" s="358">
        <v>10</v>
      </c>
      <c r="AG8" s="358">
        <v>5</v>
      </c>
      <c r="AH8" s="358">
        <v>2</v>
      </c>
      <c r="AI8" s="345"/>
      <c r="AJ8" s="345"/>
      <c r="AK8" s="345"/>
      <c r="AL8" s="102"/>
      <c r="AM8" s="102"/>
      <c r="AN8" s="102"/>
      <c r="AO8" s="102"/>
      <c r="AP8" s="102"/>
      <c r="AQ8" s="102"/>
      <c r="AR8" s="102"/>
      <c r="AS8" s="102"/>
    </row>
    <row r="9" spans="1:45" s="33" customFormat="1" ht="12.9" customHeight="1" x14ac:dyDescent="0.25">
      <c r="A9" s="104">
        <v>2</v>
      </c>
      <c r="B9" s="264" t="str">
        <f>IF($E9="","",VLOOKUP($E9,#REF!,14))</f>
        <v/>
      </c>
      <c r="C9" s="265" t="str">
        <f>IF($E9="","",VLOOKUP($E9,#REF!,15))</f>
        <v/>
      </c>
      <c r="D9" s="265" t="str">
        <f>IF($E9="","",VLOOKUP($E9,#REF!,5))</f>
        <v/>
      </c>
      <c r="E9" s="394"/>
      <c r="F9" s="437" t="s">
        <v>279</v>
      </c>
      <c r="G9" s="437" t="s">
        <v>280</v>
      </c>
      <c r="H9" s="310"/>
      <c r="I9" s="310" t="str">
        <f>IF($E9="","",VLOOKUP($E9,#REF!,4))</f>
        <v/>
      </c>
      <c r="J9" s="275"/>
      <c r="K9" s="278" t="s">
        <v>2920</v>
      </c>
      <c r="L9" s="464"/>
      <c r="M9" s="278"/>
      <c r="N9" s="278"/>
      <c r="O9" s="100"/>
      <c r="P9" s="99"/>
      <c r="Q9" s="100"/>
      <c r="R9" s="101"/>
      <c r="S9" s="102"/>
      <c r="T9" s="102"/>
      <c r="U9" s="289" t="e">
        <f>#REF!</f>
        <v>#REF!</v>
      </c>
      <c r="V9" s="102"/>
      <c r="W9" s="102"/>
      <c r="X9" s="102"/>
      <c r="Y9" s="367"/>
      <c r="Z9" s="367"/>
      <c r="AA9" s="367" t="s">
        <v>96</v>
      </c>
      <c r="AB9" s="358">
        <v>60</v>
      </c>
      <c r="AC9" s="358">
        <v>40</v>
      </c>
      <c r="AD9" s="358">
        <v>25</v>
      </c>
      <c r="AE9" s="358">
        <v>10</v>
      </c>
      <c r="AF9" s="358">
        <v>5</v>
      </c>
      <c r="AG9" s="358">
        <v>2</v>
      </c>
      <c r="AH9" s="358">
        <v>1</v>
      </c>
      <c r="AI9" s="345"/>
      <c r="AJ9" s="345"/>
      <c r="AK9" s="345"/>
      <c r="AL9" s="102"/>
      <c r="AM9" s="102"/>
      <c r="AN9" s="102"/>
      <c r="AO9" s="102"/>
      <c r="AP9" s="102"/>
      <c r="AQ9" s="102"/>
      <c r="AR9" s="102"/>
      <c r="AS9" s="102"/>
    </row>
    <row r="10" spans="1:45" s="33" customFormat="1" ht="12.9" customHeight="1" x14ac:dyDescent="0.25">
      <c r="A10" s="104"/>
      <c r="B10" s="270"/>
      <c r="C10" s="271"/>
      <c r="D10" s="271"/>
      <c r="E10" s="395"/>
      <c r="F10" s="396"/>
      <c r="G10" s="396"/>
      <c r="H10" s="397"/>
      <c r="I10" s="396"/>
      <c r="J10" s="276"/>
      <c r="K10" s="465" t="s">
        <v>0</v>
      </c>
      <c r="L10" s="450"/>
      <c r="M10" s="277" t="s">
        <v>273</v>
      </c>
      <c r="N10" s="277"/>
      <c r="O10" s="278"/>
      <c r="P10" s="278"/>
      <c r="Q10" s="100"/>
      <c r="R10" s="101"/>
      <c r="S10" s="102"/>
      <c r="T10" s="102"/>
      <c r="U10" s="289" t="e">
        <f>#REF!</f>
        <v>#REF!</v>
      </c>
      <c r="V10" s="102"/>
      <c r="W10" s="102"/>
      <c r="X10" s="102"/>
      <c r="Y10" s="367"/>
      <c r="Z10" s="367"/>
      <c r="AA10" s="367" t="s">
        <v>97</v>
      </c>
      <c r="AB10" s="358">
        <v>40</v>
      </c>
      <c r="AC10" s="358">
        <v>25</v>
      </c>
      <c r="AD10" s="358">
        <v>15</v>
      </c>
      <c r="AE10" s="358">
        <v>7</v>
      </c>
      <c r="AF10" s="358">
        <v>4</v>
      </c>
      <c r="AG10" s="358">
        <v>1</v>
      </c>
      <c r="AH10" s="358">
        <v>0</v>
      </c>
      <c r="AI10" s="345"/>
      <c r="AJ10" s="345"/>
      <c r="AK10" s="345"/>
      <c r="AL10" s="102"/>
      <c r="AM10" s="102"/>
      <c r="AN10" s="102"/>
      <c r="AO10" s="102"/>
      <c r="AP10" s="102"/>
      <c r="AQ10" s="102"/>
      <c r="AR10" s="102"/>
      <c r="AS10" s="102"/>
    </row>
    <row r="11" spans="1:45" s="33" customFormat="1" ht="12.9" customHeight="1" x14ac:dyDescent="0.25">
      <c r="A11" s="104">
        <v>3</v>
      </c>
      <c r="B11" s="264" t="str">
        <f>IF($E11="","",VLOOKUP($E11,#REF!,14))</f>
        <v/>
      </c>
      <c r="C11" s="265" t="str">
        <f>IF($E11="","",VLOOKUP($E11,#REF!,15))</f>
        <v/>
      </c>
      <c r="D11" s="265" t="str">
        <f>IF($E11="","",VLOOKUP($E11,#REF!,5))</f>
        <v/>
      </c>
      <c r="E11" s="394"/>
      <c r="F11" s="437" t="s">
        <v>285</v>
      </c>
      <c r="G11" s="437" t="s">
        <v>286</v>
      </c>
      <c r="H11" s="310"/>
      <c r="I11" s="310" t="str">
        <f>IF($E11="","",VLOOKUP($E11,#REF!,4))</f>
        <v/>
      </c>
      <c r="J11" s="268"/>
      <c r="K11" s="278"/>
      <c r="L11" s="279"/>
      <c r="M11" s="278" t="s">
        <v>2921</v>
      </c>
      <c r="N11" s="279"/>
      <c r="O11" s="278"/>
      <c r="P11" s="278"/>
      <c r="Q11" s="100"/>
      <c r="R11" s="101"/>
      <c r="S11" s="102"/>
      <c r="T11" s="102"/>
      <c r="U11" s="289" t="e">
        <f>#REF!</f>
        <v>#REF!</v>
      </c>
      <c r="V11" s="102"/>
      <c r="W11" s="102"/>
      <c r="X11" s="102"/>
      <c r="Y11" s="367"/>
      <c r="Z11" s="367"/>
      <c r="AA11" s="367" t="s">
        <v>98</v>
      </c>
      <c r="AB11" s="358">
        <v>25</v>
      </c>
      <c r="AC11" s="358">
        <v>15</v>
      </c>
      <c r="AD11" s="358">
        <v>10</v>
      </c>
      <c r="AE11" s="358">
        <v>6</v>
      </c>
      <c r="AF11" s="358">
        <v>3</v>
      </c>
      <c r="AG11" s="358">
        <v>1</v>
      </c>
      <c r="AH11" s="358">
        <v>0</v>
      </c>
      <c r="AI11" s="345"/>
      <c r="AJ11" s="345"/>
      <c r="AK11" s="345"/>
      <c r="AL11" s="102"/>
      <c r="AM11" s="102"/>
      <c r="AN11" s="102"/>
      <c r="AO11" s="102"/>
      <c r="AP11" s="102"/>
      <c r="AQ11" s="102"/>
      <c r="AR11" s="102"/>
      <c r="AS11" s="102"/>
    </row>
    <row r="12" spans="1:45" s="33" customFormat="1" ht="12.9" customHeight="1" x14ac:dyDescent="0.25">
      <c r="A12" s="104"/>
      <c r="B12" s="270"/>
      <c r="C12" s="271"/>
      <c r="D12" s="271"/>
      <c r="E12" s="395"/>
      <c r="F12" s="396"/>
      <c r="G12" s="396"/>
      <c r="H12" s="397"/>
      <c r="I12" s="408" t="s">
        <v>0</v>
      </c>
      <c r="J12" s="109"/>
      <c r="K12" s="277" t="s">
        <v>285</v>
      </c>
      <c r="L12" s="282"/>
      <c r="M12" s="278"/>
      <c r="N12" s="279"/>
      <c r="O12" s="278"/>
      <c r="P12" s="278"/>
      <c r="Q12" s="100"/>
      <c r="R12" s="101"/>
      <c r="S12" s="102"/>
      <c r="T12" s="102"/>
      <c r="U12" s="289" t="e">
        <f>#REF!</f>
        <v>#REF!</v>
      </c>
      <c r="V12" s="102"/>
      <c r="W12" s="102"/>
      <c r="X12" s="102"/>
      <c r="Y12" s="367"/>
      <c r="Z12" s="367"/>
      <c r="AA12" s="367" t="s">
        <v>103</v>
      </c>
      <c r="AB12" s="358">
        <v>15</v>
      </c>
      <c r="AC12" s="358">
        <v>10</v>
      </c>
      <c r="AD12" s="358">
        <v>6</v>
      </c>
      <c r="AE12" s="358">
        <v>3</v>
      </c>
      <c r="AF12" s="358">
        <v>1</v>
      </c>
      <c r="AG12" s="358">
        <v>0</v>
      </c>
      <c r="AH12" s="358">
        <v>0</v>
      </c>
      <c r="AI12" s="345"/>
      <c r="AJ12" s="345"/>
      <c r="AK12" s="345"/>
      <c r="AL12" s="102"/>
      <c r="AM12" s="102"/>
      <c r="AN12" s="102"/>
      <c r="AO12" s="102"/>
      <c r="AP12" s="102"/>
      <c r="AQ12" s="102"/>
      <c r="AR12" s="102"/>
      <c r="AS12" s="102"/>
    </row>
    <row r="13" spans="1:45" s="33" customFormat="1" ht="12.9" customHeight="1" x14ac:dyDescent="0.25">
      <c r="A13" s="104">
        <v>4</v>
      </c>
      <c r="B13" s="264" t="str">
        <f>IF($E13="","",VLOOKUP($E13,#REF!,14))</f>
        <v/>
      </c>
      <c r="C13" s="265" t="str">
        <f>IF($E13="","",VLOOKUP($E13,#REF!,15))</f>
        <v/>
      </c>
      <c r="D13" s="265" t="str">
        <f>IF($E13="","",VLOOKUP($E13,#REF!,5))</f>
        <v/>
      </c>
      <c r="E13" s="394"/>
      <c r="F13" s="437" t="s">
        <v>169</v>
      </c>
      <c r="G13" s="437" t="s">
        <v>137</v>
      </c>
      <c r="H13" s="310"/>
      <c r="I13" s="310" t="str">
        <f>IF($E13="","",VLOOKUP($E13,#REF!,4))</f>
        <v/>
      </c>
      <c r="J13" s="280"/>
      <c r="K13" s="278" t="s">
        <v>2914</v>
      </c>
      <c r="L13" s="278"/>
      <c r="M13" s="278"/>
      <c r="N13" s="279"/>
      <c r="O13" s="278"/>
      <c r="P13" s="278"/>
      <c r="Q13" s="100"/>
      <c r="R13" s="101"/>
      <c r="S13" s="102"/>
      <c r="T13" s="102"/>
      <c r="U13" s="289" t="e">
        <f>#REF!</f>
        <v>#REF!</v>
      </c>
      <c r="V13" s="102"/>
      <c r="W13" s="102"/>
      <c r="X13" s="102"/>
      <c r="Y13" s="367"/>
      <c r="Z13" s="367"/>
      <c r="AA13" s="367" t="s">
        <v>99</v>
      </c>
      <c r="AB13" s="358">
        <v>10</v>
      </c>
      <c r="AC13" s="358">
        <v>6</v>
      </c>
      <c r="AD13" s="358">
        <v>3</v>
      </c>
      <c r="AE13" s="358">
        <v>1</v>
      </c>
      <c r="AF13" s="358">
        <v>0</v>
      </c>
      <c r="AG13" s="358">
        <v>0</v>
      </c>
      <c r="AH13" s="358">
        <v>0</v>
      </c>
      <c r="AI13" s="345"/>
      <c r="AJ13" s="345"/>
      <c r="AK13" s="345"/>
      <c r="AL13" s="102"/>
      <c r="AM13" s="102"/>
      <c r="AN13" s="102"/>
      <c r="AO13" s="102"/>
      <c r="AP13" s="102"/>
      <c r="AQ13" s="102"/>
      <c r="AR13" s="102"/>
      <c r="AS13" s="102"/>
    </row>
    <row r="14" spans="1:45" s="33" customFormat="1" ht="12.9" customHeight="1" x14ac:dyDescent="0.25">
      <c r="A14" s="104"/>
      <c r="B14" s="270"/>
      <c r="C14" s="271"/>
      <c r="D14" s="271"/>
      <c r="E14" s="395"/>
      <c r="F14" s="396"/>
      <c r="G14" s="396"/>
      <c r="H14" s="397"/>
      <c r="I14" s="396"/>
      <c r="J14" s="276"/>
      <c r="K14" s="278"/>
      <c r="L14" s="278"/>
      <c r="M14" s="465" t="s">
        <v>0</v>
      </c>
      <c r="N14" s="450"/>
      <c r="O14" s="277" t="s">
        <v>277</v>
      </c>
      <c r="P14" s="277"/>
      <c r="Q14" s="100"/>
      <c r="R14" s="101"/>
      <c r="S14" s="102"/>
      <c r="T14" s="102"/>
      <c r="U14" s="289" t="e">
        <f>#REF!</f>
        <v>#REF!</v>
      </c>
      <c r="V14" s="102"/>
      <c r="W14" s="102"/>
      <c r="X14" s="102"/>
      <c r="Y14" s="367"/>
      <c r="Z14" s="367"/>
      <c r="AA14" s="367" t="s">
        <v>100</v>
      </c>
      <c r="AB14" s="358">
        <v>3</v>
      </c>
      <c r="AC14" s="358">
        <v>2</v>
      </c>
      <c r="AD14" s="358">
        <v>1</v>
      </c>
      <c r="AE14" s="358">
        <v>0</v>
      </c>
      <c r="AF14" s="358">
        <v>0</v>
      </c>
      <c r="AG14" s="358">
        <v>0</v>
      </c>
      <c r="AH14" s="358">
        <v>0</v>
      </c>
      <c r="AI14" s="345"/>
      <c r="AJ14" s="345"/>
      <c r="AK14" s="345"/>
      <c r="AL14" s="102"/>
      <c r="AM14" s="102"/>
      <c r="AN14" s="102"/>
      <c r="AO14" s="102"/>
      <c r="AP14" s="102"/>
      <c r="AQ14" s="102"/>
      <c r="AR14" s="102"/>
      <c r="AS14" s="102"/>
    </row>
    <row r="15" spans="1:45" s="33" customFormat="1" ht="12.9" customHeight="1" x14ac:dyDescent="0.25">
      <c r="A15" s="309">
        <v>5</v>
      </c>
      <c r="B15" s="264" t="str">
        <f>IF($E15="","",VLOOKUP($E15,#REF!,14))</f>
        <v/>
      </c>
      <c r="C15" s="265" t="str">
        <f>IF($E15="","",VLOOKUP($E15,#REF!,15))</f>
        <v/>
      </c>
      <c r="D15" s="265" t="str">
        <f>IF($E15="","",VLOOKUP($E15,#REF!,5))</f>
        <v/>
      </c>
      <c r="E15" s="394"/>
      <c r="F15" s="437" t="s">
        <v>277</v>
      </c>
      <c r="G15" s="437" t="s">
        <v>278</v>
      </c>
      <c r="H15" s="310"/>
      <c r="I15" s="310" t="str">
        <f>IF($E15="","",VLOOKUP($E15,#REF!,4))</f>
        <v/>
      </c>
      <c r="J15" s="281"/>
      <c r="K15" s="278"/>
      <c r="L15" s="278"/>
      <c r="M15" s="278"/>
      <c r="N15" s="279"/>
      <c r="O15" s="278" t="s">
        <v>2922</v>
      </c>
      <c r="P15" s="278"/>
      <c r="Q15" s="100"/>
      <c r="R15" s="101"/>
      <c r="S15" s="102"/>
      <c r="T15" s="102"/>
      <c r="U15" s="289" t="e">
        <f>#REF!</f>
        <v>#REF!</v>
      </c>
      <c r="V15" s="102"/>
      <c r="W15" s="102"/>
      <c r="X15" s="102"/>
      <c r="Y15" s="367"/>
      <c r="Z15" s="367"/>
      <c r="AA15" s="367"/>
      <c r="AB15" s="367"/>
      <c r="AC15" s="367"/>
      <c r="AD15" s="367"/>
      <c r="AE15" s="367"/>
      <c r="AF15" s="367"/>
      <c r="AG15" s="367"/>
      <c r="AH15" s="367"/>
      <c r="AI15" s="345"/>
      <c r="AJ15" s="345"/>
      <c r="AK15" s="345"/>
      <c r="AL15" s="102"/>
      <c r="AM15" s="102"/>
      <c r="AN15" s="102"/>
      <c r="AO15" s="102"/>
      <c r="AP15" s="102"/>
      <c r="AQ15" s="102"/>
      <c r="AR15" s="102"/>
      <c r="AS15" s="102"/>
    </row>
    <row r="16" spans="1:45" s="33" customFormat="1" ht="12.9" customHeight="1" thickBot="1" x14ac:dyDescent="0.3">
      <c r="A16" s="104"/>
      <c r="B16" s="270"/>
      <c r="C16" s="271"/>
      <c r="D16" s="271"/>
      <c r="E16" s="395"/>
      <c r="F16" s="396"/>
      <c r="G16" s="396"/>
      <c r="H16" s="397"/>
      <c r="I16" s="408" t="s">
        <v>0</v>
      </c>
      <c r="J16" s="109"/>
      <c r="K16" s="277" t="s">
        <v>277</v>
      </c>
      <c r="L16" s="277"/>
      <c r="M16" s="278"/>
      <c r="N16" s="279"/>
      <c r="O16" s="465"/>
      <c r="P16" s="278"/>
      <c r="Q16" s="100"/>
      <c r="R16" s="101"/>
      <c r="S16" s="102"/>
      <c r="T16" s="102"/>
      <c r="U16" s="290" t="e">
        <f>#REF!</f>
        <v>#REF!</v>
      </c>
      <c r="V16" s="102"/>
      <c r="W16" s="102"/>
      <c r="X16" s="102"/>
      <c r="Y16" s="367"/>
      <c r="Z16" s="367"/>
      <c r="AA16" s="367" t="s">
        <v>61</v>
      </c>
      <c r="AB16" s="358">
        <v>150</v>
      </c>
      <c r="AC16" s="358">
        <v>120</v>
      </c>
      <c r="AD16" s="358">
        <v>90</v>
      </c>
      <c r="AE16" s="358">
        <v>60</v>
      </c>
      <c r="AF16" s="358">
        <v>40</v>
      </c>
      <c r="AG16" s="358">
        <v>25</v>
      </c>
      <c r="AH16" s="358">
        <v>15</v>
      </c>
      <c r="AI16" s="345"/>
      <c r="AJ16" s="345"/>
      <c r="AK16" s="345"/>
      <c r="AL16" s="102"/>
      <c r="AM16" s="102"/>
      <c r="AN16" s="102"/>
      <c r="AO16" s="102"/>
      <c r="AP16" s="102"/>
      <c r="AQ16" s="102"/>
      <c r="AR16" s="102"/>
      <c r="AS16" s="102"/>
    </row>
    <row r="17" spans="1:45" s="33" customFormat="1" ht="12.9" customHeight="1" x14ac:dyDescent="0.25">
      <c r="A17" s="104">
        <v>6</v>
      </c>
      <c r="B17" s="264" t="str">
        <f>IF($E17="","",VLOOKUP($E17,#REF!,14))</f>
        <v/>
      </c>
      <c r="C17" s="265" t="str">
        <f>IF($E17="","",VLOOKUP($E17,#REF!,15))</f>
        <v/>
      </c>
      <c r="D17" s="265" t="str">
        <f>IF($E17="","",VLOOKUP($E17,#REF!,5))</f>
        <v/>
      </c>
      <c r="E17" s="394"/>
      <c r="F17" s="437" t="s">
        <v>281</v>
      </c>
      <c r="G17" s="437" t="s">
        <v>282</v>
      </c>
      <c r="H17" s="310"/>
      <c r="I17" s="310" t="str">
        <f>IF($E17="","",VLOOKUP($E17,#REF!,4))</f>
        <v/>
      </c>
      <c r="J17" s="275"/>
      <c r="K17" s="278" t="s">
        <v>2923</v>
      </c>
      <c r="L17" s="464"/>
      <c r="M17" s="278"/>
      <c r="N17" s="279"/>
      <c r="O17" s="278"/>
      <c r="P17" s="278"/>
      <c r="Q17" s="100"/>
      <c r="R17" s="101"/>
      <c r="S17" s="102"/>
      <c r="T17" s="102"/>
      <c r="U17" s="102"/>
      <c r="V17" s="102"/>
      <c r="W17" s="102"/>
      <c r="X17" s="102"/>
      <c r="Y17" s="367"/>
      <c r="Z17" s="367"/>
      <c r="AA17" s="367" t="s">
        <v>91</v>
      </c>
      <c r="AB17" s="358">
        <v>120</v>
      </c>
      <c r="AC17" s="358">
        <v>90</v>
      </c>
      <c r="AD17" s="358">
        <v>60</v>
      </c>
      <c r="AE17" s="358">
        <v>40</v>
      </c>
      <c r="AF17" s="358">
        <v>25</v>
      </c>
      <c r="AG17" s="358">
        <v>15</v>
      </c>
      <c r="AH17" s="358">
        <v>8</v>
      </c>
      <c r="AI17" s="345"/>
      <c r="AJ17" s="345"/>
      <c r="AK17" s="345"/>
      <c r="AL17" s="102"/>
      <c r="AM17" s="102"/>
      <c r="AN17" s="102"/>
      <c r="AO17" s="102"/>
      <c r="AP17" s="102"/>
      <c r="AQ17" s="102"/>
      <c r="AR17" s="102"/>
      <c r="AS17" s="102"/>
    </row>
    <row r="18" spans="1:45" s="33" customFormat="1" ht="12.9" customHeight="1" x14ac:dyDescent="0.25">
      <c r="A18" s="104"/>
      <c r="B18" s="270"/>
      <c r="C18" s="271"/>
      <c r="D18" s="271"/>
      <c r="E18" s="395"/>
      <c r="F18" s="396"/>
      <c r="G18" s="396"/>
      <c r="H18" s="397"/>
      <c r="I18" s="396"/>
      <c r="J18" s="276"/>
      <c r="K18" s="465" t="s">
        <v>0</v>
      </c>
      <c r="L18" s="450"/>
      <c r="M18" s="277" t="s">
        <v>277</v>
      </c>
      <c r="N18" s="282"/>
      <c r="O18" s="278"/>
      <c r="P18" s="278"/>
      <c r="Q18" s="100"/>
      <c r="R18" s="101"/>
      <c r="S18" s="102"/>
      <c r="T18" s="102"/>
      <c r="U18" s="102"/>
      <c r="V18" s="102"/>
      <c r="W18" s="102"/>
      <c r="X18" s="102"/>
      <c r="Y18" s="367"/>
      <c r="Z18" s="367"/>
      <c r="AA18" s="367" t="s">
        <v>92</v>
      </c>
      <c r="AB18" s="358">
        <v>90</v>
      </c>
      <c r="AC18" s="358">
        <v>60</v>
      </c>
      <c r="AD18" s="358">
        <v>40</v>
      </c>
      <c r="AE18" s="358">
        <v>25</v>
      </c>
      <c r="AF18" s="358">
        <v>15</v>
      </c>
      <c r="AG18" s="358">
        <v>8</v>
      </c>
      <c r="AH18" s="358">
        <v>4</v>
      </c>
      <c r="AI18" s="345"/>
      <c r="AJ18" s="345"/>
      <c r="AK18" s="345"/>
      <c r="AL18" s="102"/>
      <c r="AM18" s="102"/>
      <c r="AN18" s="102"/>
      <c r="AO18" s="102"/>
      <c r="AP18" s="102"/>
      <c r="AQ18" s="102"/>
      <c r="AR18" s="102"/>
      <c r="AS18" s="102"/>
    </row>
    <row r="19" spans="1:45" s="33" customFormat="1" ht="12.9" customHeight="1" x14ac:dyDescent="0.25">
      <c r="A19" s="104">
        <v>7</v>
      </c>
      <c r="B19" s="264" t="str">
        <f>IF($E19="","",VLOOKUP($E19,#REF!,14))</f>
        <v/>
      </c>
      <c r="C19" s="265" t="str">
        <f>IF($E19="","",VLOOKUP($E19,#REF!,15))</f>
        <v/>
      </c>
      <c r="D19" s="265" t="str">
        <f>IF($E19="","",VLOOKUP($E19,#REF!,5))</f>
        <v/>
      </c>
      <c r="E19" s="394"/>
      <c r="F19" s="437" t="s">
        <v>287</v>
      </c>
      <c r="G19" s="437" t="s">
        <v>284</v>
      </c>
      <c r="H19" s="310"/>
      <c r="I19" s="310" t="str">
        <f>IF($E19="","",VLOOKUP($E19,#REF!,4))</f>
        <v/>
      </c>
      <c r="J19" s="268"/>
      <c r="K19" s="278"/>
      <c r="L19" s="279"/>
      <c r="M19" s="278" t="s">
        <v>2922</v>
      </c>
      <c r="N19" s="278"/>
      <c r="O19" s="278"/>
      <c r="P19" s="278"/>
      <c r="Q19" s="100"/>
      <c r="R19" s="101"/>
      <c r="S19" s="102"/>
      <c r="T19" s="102"/>
      <c r="U19" s="102"/>
      <c r="V19" s="102"/>
      <c r="W19" s="102"/>
      <c r="X19" s="102"/>
      <c r="Y19" s="367"/>
      <c r="Z19" s="367"/>
      <c r="AA19" s="367" t="s">
        <v>93</v>
      </c>
      <c r="AB19" s="358">
        <v>60</v>
      </c>
      <c r="AC19" s="358">
        <v>40</v>
      </c>
      <c r="AD19" s="358">
        <v>25</v>
      </c>
      <c r="AE19" s="358">
        <v>15</v>
      </c>
      <c r="AF19" s="358">
        <v>8</v>
      </c>
      <c r="AG19" s="358">
        <v>4</v>
      </c>
      <c r="AH19" s="358">
        <v>2</v>
      </c>
      <c r="AI19" s="345"/>
      <c r="AJ19" s="345"/>
      <c r="AK19" s="345"/>
      <c r="AL19" s="102"/>
      <c r="AM19" s="102"/>
      <c r="AN19" s="102"/>
      <c r="AO19" s="102"/>
      <c r="AP19" s="102"/>
      <c r="AQ19" s="102"/>
      <c r="AR19" s="102"/>
      <c r="AS19" s="102"/>
    </row>
    <row r="20" spans="1:45" s="33" customFormat="1" ht="12.9" customHeight="1" x14ac:dyDescent="0.25">
      <c r="A20" s="104"/>
      <c r="B20" s="270"/>
      <c r="C20" s="271"/>
      <c r="D20" s="271"/>
      <c r="E20" s="180"/>
      <c r="F20" s="272"/>
      <c r="G20" s="272"/>
      <c r="H20" s="273"/>
      <c r="I20" s="408" t="s">
        <v>0</v>
      </c>
      <c r="J20" s="109"/>
      <c r="K20" s="277" t="s">
        <v>287</v>
      </c>
      <c r="L20" s="282"/>
      <c r="M20" s="278"/>
      <c r="N20" s="278"/>
      <c r="O20" s="278"/>
      <c r="P20" s="278"/>
      <c r="Q20" s="100"/>
      <c r="R20" s="101"/>
      <c r="S20" s="102"/>
      <c r="T20" s="102"/>
      <c r="U20" s="102"/>
      <c r="V20" s="102"/>
      <c r="W20" s="102"/>
      <c r="X20" s="102"/>
      <c r="Y20" s="367"/>
      <c r="Z20" s="367"/>
      <c r="AA20" s="367" t="s">
        <v>94</v>
      </c>
      <c r="AB20" s="358">
        <v>40</v>
      </c>
      <c r="AC20" s="358">
        <v>25</v>
      </c>
      <c r="AD20" s="358">
        <v>15</v>
      </c>
      <c r="AE20" s="358">
        <v>8</v>
      </c>
      <c r="AF20" s="358">
        <v>4</v>
      </c>
      <c r="AG20" s="358">
        <v>2</v>
      </c>
      <c r="AH20" s="358">
        <v>1</v>
      </c>
      <c r="AI20" s="345"/>
      <c r="AJ20" s="345"/>
      <c r="AK20" s="345"/>
      <c r="AL20" s="102"/>
      <c r="AM20" s="102"/>
      <c r="AN20" s="102"/>
      <c r="AO20" s="102"/>
      <c r="AP20" s="102"/>
      <c r="AQ20" s="102"/>
      <c r="AR20" s="102"/>
      <c r="AS20" s="102"/>
    </row>
    <row r="21" spans="1:45" s="33" customFormat="1" ht="12.9" customHeight="1" x14ac:dyDescent="0.25">
      <c r="A21" s="312">
        <v>8</v>
      </c>
      <c r="B21" s="264" t="str">
        <f>IF($E21="","",VLOOKUP($E21,#REF!,14))</f>
        <v/>
      </c>
      <c r="C21" s="265" t="str">
        <f>IF($E21="","",VLOOKUP($E21,#REF!,15))</f>
        <v/>
      </c>
      <c r="D21" s="265" t="str">
        <f>IF($E21="","",VLOOKUP($E21,#REF!,5))</f>
        <v/>
      </c>
      <c r="E21" s="266"/>
      <c r="F21" s="441" t="s">
        <v>275</v>
      </c>
      <c r="G21" s="441" t="s">
        <v>276</v>
      </c>
      <c r="H21" s="311"/>
      <c r="I21" s="311" t="str">
        <f>IF($E21="","",VLOOKUP($E21,#REF!,4))</f>
        <v/>
      </c>
      <c r="J21" s="280"/>
      <c r="K21" s="278" t="s">
        <v>2863</v>
      </c>
      <c r="L21" s="278"/>
      <c r="M21" s="278"/>
      <c r="N21" s="278"/>
      <c r="O21" s="278"/>
      <c r="P21" s="278"/>
      <c r="Q21" s="100"/>
      <c r="R21" s="101"/>
      <c r="S21" s="102"/>
      <c r="T21" s="102"/>
      <c r="U21" s="102"/>
      <c r="V21" s="102"/>
      <c r="W21" s="102"/>
      <c r="X21" s="102"/>
      <c r="Y21" s="367"/>
      <c r="Z21" s="367"/>
      <c r="AA21" s="367" t="s">
        <v>95</v>
      </c>
      <c r="AB21" s="358">
        <v>25</v>
      </c>
      <c r="AC21" s="358">
        <v>15</v>
      </c>
      <c r="AD21" s="358">
        <v>10</v>
      </c>
      <c r="AE21" s="358">
        <v>6</v>
      </c>
      <c r="AF21" s="358">
        <v>3</v>
      </c>
      <c r="AG21" s="358">
        <v>1</v>
      </c>
      <c r="AH21" s="358">
        <v>0</v>
      </c>
      <c r="AI21" s="345"/>
      <c r="AJ21" s="345"/>
      <c r="AK21" s="345"/>
      <c r="AL21" s="102"/>
      <c r="AM21" s="102"/>
      <c r="AN21" s="102"/>
      <c r="AO21" s="102"/>
      <c r="AP21" s="102"/>
      <c r="AQ21" s="102"/>
      <c r="AR21" s="102"/>
      <c r="AS21" s="102"/>
    </row>
    <row r="22" spans="1:45" s="33" customFormat="1" ht="9.6" customHeight="1" x14ac:dyDescent="0.25">
      <c r="A22" s="293"/>
      <c r="B22" s="98"/>
      <c r="C22" s="98"/>
      <c r="D22" s="98"/>
      <c r="E22" s="180"/>
      <c r="F22" s="98"/>
      <c r="G22" s="98"/>
      <c r="H22" s="98"/>
      <c r="I22" s="98"/>
      <c r="J22" s="180"/>
      <c r="K22" s="98"/>
      <c r="L22" s="98"/>
      <c r="M22" s="98"/>
      <c r="N22" s="100"/>
      <c r="O22" s="100"/>
      <c r="P22" s="100"/>
      <c r="Q22" s="100"/>
      <c r="R22" s="101"/>
      <c r="S22" s="102"/>
      <c r="T22" s="102"/>
      <c r="U22" s="102"/>
      <c r="V22" s="102"/>
      <c r="W22" s="102"/>
      <c r="X22" s="102"/>
      <c r="Y22" s="367"/>
      <c r="Z22" s="367"/>
      <c r="AA22" s="367" t="s">
        <v>96</v>
      </c>
      <c r="AB22" s="358">
        <v>15</v>
      </c>
      <c r="AC22" s="358">
        <v>10</v>
      </c>
      <c r="AD22" s="358">
        <v>6</v>
      </c>
      <c r="AE22" s="358">
        <v>3</v>
      </c>
      <c r="AF22" s="358">
        <v>1</v>
      </c>
      <c r="AG22" s="358">
        <v>0</v>
      </c>
      <c r="AH22" s="358">
        <v>0</v>
      </c>
      <c r="AI22" s="345"/>
      <c r="AJ22" s="345"/>
      <c r="AK22" s="345"/>
      <c r="AL22" s="102"/>
      <c r="AM22" s="102"/>
      <c r="AN22" s="102"/>
      <c r="AO22" s="102"/>
      <c r="AP22" s="102"/>
      <c r="AQ22" s="102"/>
      <c r="AR22" s="102"/>
      <c r="AS22" s="102"/>
    </row>
    <row r="23" spans="1:45" s="33" customFormat="1" ht="9.6" customHeight="1" x14ac:dyDescent="0.25">
      <c r="A23" s="181"/>
      <c r="B23" s="180"/>
      <c r="C23" s="180"/>
      <c r="D23" s="180"/>
      <c r="E23" s="180"/>
      <c r="F23" s="98"/>
      <c r="G23" s="98"/>
      <c r="H23" s="102"/>
      <c r="I23" s="283"/>
      <c r="J23" s="180"/>
      <c r="K23" s="98"/>
      <c r="L23" s="98"/>
      <c r="M23" s="98"/>
      <c r="N23" s="100"/>
      <c r="O23" s="100"/>
      <c r="P23" s="100"/>
      <c r="Q23" s="100"/>
      <c r="R23" s="101"/>
      <c r="S23" s="102"/>
      <c r="T23" s="102"/>
      <c r="U23" s="102"/>
      <c r="V23" s="102"/>
      <c r="W23" s="102"/>
      <c r="X23" s="102"/>
      <c r="Y23" s="367"/>
      <c r="Z23" s="367"/>
      <c r="AA23" s="367" t="s">
        <v>97</v>
      </c>
      <c r="AB23" s="358">
        <v>10</v>
      </c>
      <c r="AC23" s="358">
        <v>6</v>
      </c>
      <c r="AD23" s="358">
        <v>3</v>
      </c>
      <c r="AE23" s="358">
        <v>1</v>
      </c>
      <c r="AF23" s="358">
        <v>0</v>
      </c>
      <c r="AG23" s="358">
        <v>0</v>
      </c>
      <c r="AH23" s="358">
        <v>0</v>
      </c>
      <c r="AI23" s="345"/>
      <c r="AJ23" s="345"/>
      <c r="AK23" s="345"/>
      <c r="AL23" s="102"/>
      <c r="AM23" s="102"/>
      <c r="AN23" s="102"/>
      <c r="AO23" s="102"/>
      <c r="AP23" s="102"/>
      <c r="AQ23" s="102"/>
      <c r="AR23" s="102"/>
      <c r="AS23" s="102"/>
    </row>
    <row r="24" spans="1:45" s="33" customFormat="1" ht="9.6" customHeight="1" x14ac:dyDescent="0.25">
      <c r="A24" s="181"/>
      <c r="B24" s="98"/>
      <c r="C24" s="98"/>
      <c r="D24" s="98"/>
      <c r="E24" s="180"/>
      <c r="F24" s="98"/>
      <c r="G24" s="98"/>
      <c r="H24" s="98"/>
      <c r="I24" s="98"/>
      <c r="J24" s="180"/>
      <c r="K24" s="98"/>
      <c r="L24" s="284"/>
      <c r="M24" s="98"/>
      <c r="N24" s="100"/>
      <c r="O24" s="100"/>
      <c r="P24" s="100"/>
      <c r="Q24" s="100"/>
      <c r="R24" s="101"/>
      <c r="S24" s="102"/>
      <c r="T24" s="102"/>
      <c r="U24" s="102"/>
      <c r="V24" s="102"/>
      <c r="W24" s="102"/>
      <c r="X24" s="102"/>
      <c r="Y24" s="367"/>
      <c r="Z24" s="367"/>
      <c r="AA24" s="367" t="s">
        <v>98</v>
      </c>
      <c r="AB24" s="358">
        <v>6</v>
      </c>
      <c r="AC24" s="358">
        <v>3</v>
      </c>
      <c r="AD24" s="358">
        <v>1</v>
      </c>
      <c r="AE24" s="358">
        <v>0</v>
      </c>
      <c r="AF24" s="358">
        <v>0</v>
      </c>
      <c r="AG24" s="358">
        <v>0</v>
      </c>
      <c r="AH24" s="358">
        <v>0</v>
      </c>
      <c r="AI24" s="345"/>
      <c r="AJ24" s="345"/>
      <c r="AK24" s="345"/>
      <c r="AL24" s="102"/>
      <c r="AM24" s="102"/>
      <c r="AN24" s="102"/>
      <c r="AO24" s="102"/>
      <c r="AP24" s="102"/>
      <c r="AQ24" s="102"/>
      <c r="AR24" s="102"/>
      <c r="AS24" s="102"/>
    </row>
    <row r="25" spans="1:45" s="33" customFormat="1" ht="9.6" customHeight="1" x14ac:dyDescent="0.25">
      <c r="A25" s="181"/>
      <c r="B25" s="180"/>
      <c r="C25" s="180"/>
      <c r="D25" s="180"/>
      <c r="E25" s="180"/>
      <c r="F25" s="98"/>
      <c r="G25" s="98"/>
      <c r="H25" s="102"/>
      <c r="I25" s="98"/>
      <c r="J25" s="180"/>
      <c r="K25" s="283"/>
      <c r="L25" s="180"/>
      <c r="M25" s="98"/>
      <c r="N25" s="100"/>
      <c r="O25" s="100"/>
      <c r="P25" s="100"/>
      <c r="Q25" s="100"/>
      <c r="R25" s="101"/>
      <c r="S25" s="102"/>
      <c r="T25" s="102"/>
      <c r="U25" s="102"/>
      <c r="V25" s="102"/>
      <c r="W25" s="102"/>
      <c r="X25" s="102"/>
      <c r="Y25" s="367"/>
      <c r="Z25" s="367"/>
      <c r="AA25" s="367" t="s">
        <v>103</v>
      </c>
      <c r="AB25" s="358">
        <v>3</v>
      </c>
      <c r="AC25" s="358">
        <v>2</v>
      </c>
      <c r="AD25" s="358">
        <v>1</v>
      </c>
      <c r="AE25" s="358">
        <v>0</v>
      </c>
      <c r="AF25" s="358">
        <v>0</v>
      </c>
      <c r="AG25" s="358">
        <v>0</v>
      </c>
      <c r="AH25" s="358">
        <v>0</v>
      </c>
      <c r="AI25" s="345"/>
      <c r="AJ25" s="345"/>
      <c r="AK25" s="345"/>
      <c r="AL25" s="102"/>
      <c r="AM25" s="102"/>
      <c r="AN25" s="102"/>
      <c r="AO25" s="102"/>
      <c r="AP25" s="102"/>
      <c r="AQ25" s="102"/>
      <c r="AR25" s="102"/>
      <c r="AS25" s="102"/>
    </row>
    <row r="26" spans="1:45" s="33" customFormat="1" ht="9.6" customHeight="1" x14ac:dyDescent="0.25">
      <c r="A26" s="181"/>
      <c r="B26" s="98"/>
      <c r="C26" s="98"/>
      <c r="D26" s="98"/>
      <c r="E26" s="180"/>
      <c r="F26" s="98"/>
      <c r="G26" s="98"/>
      <c r="H26" s="98"/>
      <c r="I26" s="98"/>
      <c r="J26" s="180"/>
      <c r="K26" s="98"/>
      <c r="L26" s="98"/>
      <c r="M26" s="98"/>
      <c r="N26" s="100"/>
      <c r="O26" s="100"/>
      <c r="P26" s="100"/>
      <c r="Q26" s="100"/>
      <c r="R26" s="101"/>
      <c r="S26" s="135"/>
      <c r="T26" s="102"/>
      <c r="U26" s="102"/>
      <c r="V26" s="102"/>
      <c r="W26" s="102"/>
      <c r="X26" s="102"/>
      <c r="Y26" s="102"/>
      <c r="Z26" s="102"/>
      <c r="AA26" s="102"/>
      <c r="AB26" s="102"/>
      <c r="AC26" s="102"/>
      <c r="AD26" s="102"/>
      <c r="AE26" s="102"/>
      <c r="AF26" s="102"/>
      <c r="AG26" s="102"/>
      <c r="AH26" s="102"/>
      <c r="AI26" s="380"/>
      <c r="AJ26" s="380"/>
      <c r="AK26" s="380"/>
      <c r="AL26" s="102"/>
      <c r="AM26" s="102"/>
      <c r="AN26" s="102"/>
      <c r="AO26" s="102"/>
      <c r="AP26" s="102"/>
      <c r="AQ26" s="102"/>
      <c r="AR26" s="102"/>
      <c r="AS26" s="102"/>
    </row>
    <row r="27" spans="1:45" s="33" customFormat="1" ht="9.6" customHeight="1" x14ac:dyDescent="0.25">
      <c r="A27" s="181"/>
      <c r="B27" s="180"/>
      <c r="C27" s="180"/>
      <c r="D27" s="180"/>
      <c r="E27" s="180"/>
      <c r="F27" s="98"/>
      <c r="G27" s="98"/>
      <c r="H27" s="102"/>
      <c r="I27" s="283"/>
      <c r="J27" s="180"/>
      <c r="K27" s="98"/>
      <c r="L27" s="98"/>
      <c r="M27" s="98"/>
      <c r="N27" s="100"/>
      <c r="O27" s="100"/>
      <c r="P27" s="100"/>
      <c r="Q27" s="100"/>
      <c r="R27" s="101"/>
      <c r="S27" s="102"/>
      <c r="T27" s="102"/>
      <c r="U27" s="102"/>
      <c r="V27" s="102"/>
      <c r="W27" s="102"/>
      <c r="X27" s="102"/>
      <c r="Y27" s="102"/>
      <c r="Z27" s="102"/>
      <c r="AA27" s="102"/>
      <c r="AB27" s="102"/>
      <c r="AC27" s="102"/>
      <c r="AD27" s="102"/>
      <c r="AE27" s="102"/>
      <c r="AF27" s="102"/>
      <c r="AG27" s="102"/>
      <c r="AH27" s="102"/>
      <c r="AI27" s="380"/>
      <c r="AJ27" s="380"/>
      <c r="AK27" s="380"/>
      <c r="AL27" s="102"/>
      <c r="AM27" s="102"/>
      <c r="AN27" s="102"/>
      <c r="AO27" s="102"/>
      <c r="AP27" s="102"/>
      <c r="AQ27" s="102"/>
      <c r="AR27" s="102"/>
      <c r="AS27" s="102"/>
    </row>
    <row r="28" spans="1:45" s="33" customFormat="1" ht="9.6" customHeight="1" x14ac:dyDescent="0.25">
      <c r="A28" s="181"/>
      <c r="B28" s="98"/>
      <c r="C28" s="98"/>
      <c r="D28" s="98"/>
      <c r="E28" s="180"/>
      <c r="F28" s="98"/>
      <c r="G28" s="98"/>
      <c r="H28" s="98"/>
      <c r="I28" s="98"/>
      <c r="J28" s="180"/>
      <c r="K28" s="98"/>
      <c r="L28" s="98"/>
      <c r="M28" s="98"/>
      <c r="N28" s="100"/>
      <c r="O28" s="100"/>
      <c r="P28" s="100"/>
      <c r="Q28" s="100"/>
      <c r="R28" s="101"/>
      <c r="S28" s="102"/>
      <c r="T28" s="102"/>
      <c r="U28" s="102"/>
      <c r="V28" s="102"/>
      <c r="W28" s="102"/>
      <c r="X28" s="102"/>
      <c r="Y28" s="102"/>
      <c r="Z28" s="102"/>
      <c r="AA28" s="102"/>
      <c r="AB28" s="102"/>
      <c r="AC28" s="102"/>
      <c r="AD28" s="102"/>
      <c r="AE28" s="102"/>
      <c r="AF28" s="102"/>
      <c r="AG28" s="102"/>
      <c r="AH28" s="102"/>
      <c r="AI28" s="380"/>
      <c r="AJ28" s="380"/>
      <c r="AK28" s="380"/>
      <c r="AL28" s="102"/>
      <c r="AM28" s="102"/>
      <c r="AN28" s="102"/>
      <c r="AO28" s="102"/>
      <c r="AP28" s="102"/>
      <c r="AQ28" s="102"/>
      <c r="AR28" s="102"/>
      <c r="AS28" s="102"/>
    </row>
    <row r="29" spans="1:45" s="33" customFormat="1" ht="9.6" customHeight="1" x14ac:dyDescent="0.25">
      <c r="A29" s="181"/>
      <c r="B29" s="180"/>
      <c r="C29" s="180"/>
      <c r="D29" s="180"/>
      <c r="E29" s="180"/>
      <c r="F29" s="98"/>
      <c r="G29" s="98"/>
      <c r="H29" s="102"/>
      <c r="I29" s="98"/>
      <c r="J29" s="180"/>
      <c r="K29" s="98"/>
      <c r="L29" s="98"/>
      <c r="M29" s="283"/>
      <c r="N29" s="180"/>
      <c r="O29" s="98"/>
      <c r="P29" s="100"/>
      <c r="Q29" s="100"/>
      <c r="R29" s="101"/>
      <c r="S29" s="102"/>
      <c r="T29" s="102"/>
      <c r="U29" s="102"/>
      <c r="V29" s="102"/>
      <c r="W29" s="102"/>
      <c r="X29" s="102"/>
      <c r="Y29" s="102"/>
      <c r="Z29" s="102"/>
      <c r="AA29" s="102"/>
      <c r="AB29" s="102"/>
      <c r="AC29" s="102"/>
      <c r="AD29" s="102"/>
      <c r="AE29" s="102"/>
      <c r="AF29" s="102"/>
      <c r="AG29" s="102"/>
      <c r="AH29" s="102"/>
      <c r="AI29" s="380"/>
      <c r="AJ29" s="380"/>
      <c r="AK29" s="380"/>
      <c r="AL29" s="102"/>
      <c r="AM29" s="102"/>
      <c r="AN29" s="102"/>
      <c r="AO29" s="102"/>
      <c r="AP29" s="102"/>
      <c r="AQ29" s="102"/>
      <c r="AR29" s="102"/>
      <c r="AS29" s="102"/>
    </row>
    <row r="30" spans="1:45" s="33" customFormat="1" ht="9.6" customHeight="1" x14ac:dyDescent="0.25">
      <c r="A30" s="181"/>
      <c r="B30" s="98"/>
      <c r="C30" s="98"/>
      <c r="D30" s="98"/>
      <c r="E30" s="180"/>
      <c r="F30" s="98"/>
      <c r="G30" s="98"/>
      <c r="H30" s="98"/>
      <c r="I30" s="98"/>
      <c r="J30" s="180"/>
      <c r="K30" s="98"/>
      <c r="L30" s="98"/>
      <c r="M30" s="98"/>
      <c r="N30" s="100"/>
      <c r="O30" s="98"/>
      <c r="P30" s="100"/>
      <c r="Q30" s="100"/>
      <c r="R30" s="101"/>
      <c r="S30" s="102"/>
      <c r="T30" s="102"/>
      <c r="U30" s="102"/>
      <c r="V30" s="102"/>
      <c r="W30" s="102"/>
      <c r="X30" s="102"/>
      <c r="Y30" s="102"/>
      <c r="Z30" s="102"/>
      <c r="AA30" s="102"/>
      <c r="AB30" s="102"/>
      <c r="AC30" s="102"/>
      <c r="AD30" s="102"/>
      <c r="AE30" s="102"/>
      <c r="AF30" s="102"/>
      <c r="AG30" s="102"/>
      <c r="AH30" s="102"/>
      <c r="AI30" s="380"/>
      <c r="AJ30" s="380"/>
      <c r="AK30" s="380"/>
      <c r="AL30" s="102"/>
      <c r="AM30" s="102"/>
      <c r="AN30" s="102"/>
      <c r="AO30" s="102"/>
      <c r="AP30" s="102"/>
      <c r="AQ30" s="102"/>
      <c r="AR30" s="102"/>
      <c r="AS30" s="102"/>
    </row>
    <row r="31" spans="1:45" s="33" customFormat="1" ht="9.6" customHeight="1" x14ac:dyDescent="0.25">
      <c r="A31" s="181"/>
      <c r="B31" s="180"/>
      <c r="C31" s="180"/>
      <c r="D31" s="180"/>
      <c r="E31" s="180"/>
      <c r="F31" s="98"/>
      <c r="G31" s="98"/>
      <c r="H31" s="102"/>
      <c r="I31" s="283"/>
      <c r="J31" s="180"/>
      <c r="K31" s="98"/>
      <c r="L31" s="98"/>
      <c r="M31" s="98"/>
      <c r="N31" s="100"/>
      <c r="O31" s="100"/>
      <c r="P31" s="100"/>
      <c r="Q31" s="100"/>
      <c r="R31" s="101"/>
      <c r="S31" s="102"/>
      <c r="T31" s="102"/>
      <c r="U31" s="102"/>
      <c r="V31" s="102"/>
      <c r="W31" s="102"/>
      <c r="X31" s="102"/>
      <c r="Y31" s="102"/>
      <c r="Z31" s="102"/>
      <c r="AA31" s="102"/>
      <c r="AB31" s="102"/>
      <c r="AC31" s="102"/>
      <c r="AD31" s="102"/>
      <c r="AE31" s="102"/>
      <c r="AF31" s="102"/>
      <c r="AG31" s="102"/>
      <c r="AH31" s="102"/>
      <c r="AI31" s="380"/>
      <c r="AJ31" s="380"/>
      <c r="AK31" s="380"/>
      <c r="AL31" s="102"/>
      <c r="AM31" s="102"/>
      <c r="AN31" s="102"/>
      <c r="AO31" s="102"/>
      <c r="AP31" s="102"/>
      <c r="AQ31" s="102"/>
      <c r="AR31" s="102"/>
      <c r="AS31" s="102"/>
    </row>
    <row r="32" spans="1:45" s="33" customFormat="1" ht="9.6" customHeight="1" x14ac:dyDescent="0.25">
      <c r="A32" s="181"/>
      <c r="B32" s="98"/>
      <c r="C32" s="98"/>
      <c r="D32" s="98"/>
      <c r="E32" s="180"/>
      <c r="F32" s="98"/>
      <c r="G32" s="98"/>
      <c r="H32" s="98"/>
      <c r="I32" s="98"/>
      <c r="J32" s="180"/>
      <c r="K32" s="98"/>
      <c r="L32" s="284"/>
      <c r="M32" s="98"/>
      <c r="N32" s="100"/>
      <c r="O32" s="100"/>
      <c r="P32" s="100"/>
      <c r="Q32" s="100"/>
      <c r="R32" s="101"/>
      <c r="S32" s="102"/>
      <c r="T32" s="102"/>
      <c r="U32" s="102"/>
      <c r="V32" s="102"/>
      <c r="W32" s="102"/>
      <c r="X32" s="102"/>
      <c r="Y32" s="102"/>
      <c r="Z32" s="102"/>
      <c r="AA32" s="102"/>
      <c r="AB32" s="102"/>
      <c r="AC32" s="102"/>
      <c r="AD32" s="102"/>
      <c r="AE32" s="102"/>
      <c r="AF32" s="102"/>
      <c r="AG32" s="102"/>
      <c r="AH32" s="102"/>
      <c r="AI32" s="380"/>
      <c r="AJ32" s="380"/>
      <c r="AK32" s="380"/>
      <c r="AL32" s="102"/>
      <c r="AM32" s="102"/>
      <c r="AN32" s="102"/>
      <c r="AO32" s="102"/>
      <c r="AP32" s="102"/>
      <c r="AQ32" s="102"/>
      <c r="AR32" s="102"/>
      <c r="AS32" s="102"/>
    </row>
    <row r="33" spans="1:45" s="33" customFormat="1" ht="9.6" customHeight="1" x14ac:dyDescent="0.25">
      <c r="A33" s="181"/>
      <c r="B33" s="180"/>
      <c r="C33" s="180"/>
      <c r="D33" s="180"/>
      <c r="E33" s="180"/>
      <c r="F33" s="98"/>
      <c r="G33" s="98"/>
      <c r="H33" s="102"/>
      <c r="I33" s="98"/>
      <c r="J33" s="180"/>
      <c r="K33" s="283"/>
      <c r="L33" s="180"/>
      <c r="M33" s="98"/>
      <c r="N33" s="100"/>
      <c r="O33" s="100"/>
      <c r="P33" s="100"/>
      <c r="Q33" s="100"/>
      <c r="R33" s="101"/>
      <c r="S33" s="102"/>
      <c r="T33" s="102"/>
      <c r="U33" s="102"/>
      <c r="V33" s="102"/>
      <c r="W33" s="102"/>
      <c r="X33" s="102"/>
      <c r="Y33" s="102"/>
      <c r="Z33" s="102"/>
      <c r="AA33" s="102"/>
      <c r="AB33" s="102"/>
      <c r="AC33" s="102"/>
      <c r="AD33" s="102"/>
      <c r="AE33" s="102"/>
      <c r="AF33" s="102"/>
      <c r="AG33" s="102"/>
      <c r="AH33" s="102"/>
      <c r="AI33" s="380"/>
      <c r="AJ33" s="380"/>
      <c r="AK33" s="380"/>
      <c r="AL33" s="102"/>
      <c r="AM33" s="102"/>
      <c r="AN33" s="102"/>
      <c r="AO33" s="102"/>
      <c r="AP33" s="102"/>
      <c r="AQ33" s="102"/>
      <c r="AR33" s="102"/>
      <c r="AS33" s="102"/>
    </row>
    <row r="34" spans="1:45" s="33" customFormat="1" ht="9.6" customHeight="1" x14ac:dyDescent="0.25">
      <c r="A34" s="181"/>
      <c r="B34" s="98"/>
      <c r="C34" s="98"/>
      <c r="D34" s="98"/>
      <c r="E34" s="180"/>
      <c r="F34" s="98"/>
      <c r="G34" s="98"/>
      <c r="H34" s="98"/>
      <c r="I34" s="98"/>
      <c r="J34" s="180"/>
      <c r="K34" s="98"/>
      <c r="L34" s="98"/>
      <c r="M34" s="98"/>
      <c r="N34" s="100"/>
      <c r="O34" s="100"/>
      <c r="P34" s="100"/>
      <c r="Q34" s="100"/>
      <c r="R34" s="101"/>
      <c r="S34" s="102"/>
      <c r="T34" s="102"/>
      <c r="U34" s="102"/>
      <c r="V34" s="102"/>
      <c r="W34" s="102"/>
      <c r="X34" s="102"/>
      <c r="Y34" s="102"/>
      <c r="Z34" s="102"/>
      <c r="AA34" s="102"/>
      <c r="AB34" s="102"/>
      <c r="AC34" s="102"/>
      <c r="AD34" s="102"/>
      <c r="AE34" s="102"/>
      <c r="AF34" s="102"/>
      <c r="AG34" s="102"/>
      <c r="AH34" s="102"/>
      <c r="AI34" s="380"/>
      <c r="AJ34" s="380"/>
      <c r="AK34" s="380"/>
      <c r="AL34" s="102"/>
      <c r="AM34" s="102"/>
      <c r="AN34" s="102"/>
      <c r="AO34" s="102"/>
      <c r="AP34" s="102"/>
      <c r="AQ34" s="102"/>
      <c r="AR34" s="102"/>
      <c r="AS34" s="102"/>
    </row>
    <row r="35" spans="1:45" s="33" customFormat="1" ht="9.6" customHeight="1" x14ac:dyDescent="0.25">
      <c r="A35" s="181"/>
      <c r="B35" s="180"/>
      <c r="C35" s="180"/>
      <c r="D35" s="180"/>
      <c r="E35" s="180"/>
      <c r="F35" s="98"/>
      <c r="G35" s="98"/>
      <c r="H35" s="102"/>
      <c r="I35" s="283"/>
      <c r="J35" s="180"/>
      <c r="K35" s="98"/>
      <c r="L35" s="98"/>
      <c r="M35" s="98"/>
      <c r="N35" s="100"/>
      <c r="O35" s="100"/>
      <c r="P35" s="100"/>
      <c r="Q35" s="100"/>
      <c r="R35" s="101"/>
      <c r="S35" s="102"/>
      <c r="T35" s="102"/>
      <c r="U35" s="102"/>
      <c r="V35" s="102"/>
      <c r="W35" s="102"/>
      <c r="X35" s="102"/>
      <c r="Y35" s="102"/>
      <c r="Z35" s="102"/>
      <c r="AA35" s="102"/>
      <c r="AB35" s="102"/>
      <c r="AC35" s="102"/>
      <c r="AD35" s="102"/>
      <c r="AE35" s="102"/>
      <c r="AF35" s="102"/>
      <c r="AG35" s="102"/>
      <c r="AH35" s="102"/>
      <c r="AI35" s="380"/>
      <c r="AJ35" s="380"/>
      <c r="AK35" s="380"/>
      <c r="AL35" s="102"/>
      <c r="AM35" s="102"/>
      <c r="AN35" s="102"/>
      <c r="AO35" s="102"/>
      <c r="AP35" s="102"/>
      <c r="AQ35" s="102"/>
      <c r="AR35" s="102"/>
      <c r="AS35" s="102"/>
    </row>
    <row r="36" spans="1:45" s="33" customFormat="1" ht="9.6" customHeight="1" x14ac:dyDescent="0.25">
      <c r="A36" s="293"/>
      <c r="B36" s="98"/>
      <c r="C36" s="98"/>
      <c r="D36" s="98"/>
      <c r="E36" s="180"/>
      <c r="F36" s="418"/>
      <c r="G36" s="418"/>
      <c r="H36" s="418"/>
      <c r="I36" s="418"/>
      <c r="J36" s="180"/>
      <c r="K36" s="98"/>
      <c r="L36" s="98"/>
      <c r="M36" s="98"/>
      <c r="N36" s="98"/>
      <c r="O36" s="98"/>
      <c r="P36" s="98"/>
      <c r="Q36" s="100"/>
      <c r="R36" s="101"/>
      <c r="S36" s="102"/>
      <c r="T36" s="102"/>
      <c r="U36" s="102"/>
      <c r="V36" s="102"/>
      <c r="W36" s="102"/>
      <c r="X36" s="102"/>
      <c r="Y36" s="102"/>
      <c r="Z36" s="102"/>
      <c r="AA36" s="102"/>
      <c r="AB36" s="102"/>
      <c r="AC36" s="102"/>
      <c r="AD36" s="102"/>
      <c r="AE36" s="102"/>
      <c r="AF36" s="102"/>
      <c r="AG36" s="102"/>
      <c r="AH36" s="102"/>
      <c r="AI36" s="380"/>
      <c r="AJ36" s="380"/>
      <c r="AK36" s="380"/>
      <c r="AL36" s="102"/>
      <c r="AM36" s="102"/>
      <c r="AN36" s="102"/>
      <c r="AO36" s="102"/>
      <c r="AP36" s="102"/>
      <c r="AQ36" s="102"/>
      <c r="AR36" s="102"/>
      <c r="AS36" s="102"/>
    </row>
    <row r="37" spans="1:45" s="2" customFormat="1" ht="6.75" customHeight="1" x14ac:dyDescent="0.25">
      <c r="A37" s="136"/>
      <c r="B37" s="136"/>
      <c r="C37" s="136"/>
      <c r="D37" s="136"/>
      <c r="E37" s="136"/>
      <c r="F37" s="419"/>
      <c r="G37" s="419"/>
      <c r="H37" s="419"/>
      <c r="I37" s="419"/>
      <c r="J37" s="138"/>
      <c r="K37" s="139"/>
      <c r="L37" s="140"/>
      <c r="M37" s="139"/>
      <c r="N37" s="140"/>
      <c r="O37" s="139"/>
      <c r="P37" s="140"/>
      <c r="Q37" s="139"/>
      <c r="R37" s="140"/>
      <c r="S37" s="141"/>
      <c r="T37" s="141"/>
      <c r="U37" s="141"/>
      <c r="V37" s="141"/>
      <c r="W37" s="141"/>
      <c r="X37" s="141"/>
      <c r="Y37" s="141"/>
      <c r="Z37" s="141"/>
      <c r="AA37" s="141"/>
      <c r="AB37" s="141"/>
      <c r="AC37" s="141"/>
      <c r="AD37" s="141"/>
      <c r="AE37" s="141"/>
      <c r="AF37" s="141"/>
      <c r="AG37" s="141"/>
      <c r="AH37" s="141"/>
      <c r="AI37" s="380"/>
      <c r="AJ37" s="380"/>
      <c r="AK37" s="380"/>
      <c r="AL37" s="141"/>
      <c r="AM37" s="141"/>
      <c r="AN37" s="141"/>
      <c r="AO37" s="141"/>
      <c r="AP37" s="141"/>
      <c r="AQ37" s="141"/>
      <c r="AR37" s="141"/>
      <c r="AS37" s="141"/>
    </row>
    <row r="38" spans="1:45" s="18" customFormat="1" ht="10.5" customHeight="1" x14ac:dyDescent="0.25">
      <c r="A38" s="142" t="s">
        <v>41</v>
      </c>
      <c r="B38" s="143"/>
      <c r="C38" s="143"/>
      <c r="D38" s="227"/>
      <c r="E38" s="144" t="s">
        <v>5</v>
      </c>
      <c r="F38" s="145" t="s">
        <v>43</v>
      </c>
      <c r="G38" s="144"/>
      <c r="H38" s="146"/>
      <c r="I38" s="147"/>
      <c r="J38" s="144" t="s">
        <v>5</v>
      </c>
      <c r="K38" s="145" t="s">
        <v>50</v>
      </c>
      <c r="L38" s="148"/>
      <c r="M38" s="145" t="s">
        <v>51</v>
      </c>
      <c r="N38" s="149"/>
      <c r="O38" s="150" t="s">
        <v>52</v>
      </c>
      <c r="P38" s="150"/>
      <c r="Q38" s="151"/>
      <c r="R38" s="152"/>
      <c r="T38" s="46"/>
      <c r="U38" s="46"/>
      <c r="V38" s="46"/>
      <c r="W38" s="46"/>
      <c r="X38" s="46"/>
      <c r="Y38" s="46"/>
      <c r="Z38" s="46"/>
      <c r="AA38" s="46"/>
      <c r="AB38" s="46"/>
      <c r="AC38" s="46"/>
      <c r="AD38" s="46"/>
      <c r="AE38" s="46"/>
      <c r="AF38" s="46"/>
      <c r="AG38" s="46"/>
      <c r="AH38" s="46"/>
      <c r="AI38" s="381"/>
      <c r="AJ38" s="381"/>
      <c r="AK38" s="381"/>
      <c r="AL38" s="46"/>
      <c r="AM38" s="46"/>
      <c r="AN38" s="46"/>
      <c r="AO38" s="46"/>
      <c r="AP38" s="46"/>
      <c r="AQ38" s="46"/>
      <c r="AR38" s="46"/>
      <c r="AS38" s="46"/>
    </row>
    <row r="39" spans="1:45" s="18" customFormat="1" ht="9" customHeight="1" x14ac:dyDescent="0.25">
      <c r="A39" s="302" t="s">
        <v>42</v>
      </c>
      <c r="B39" s="303"/>
      <c r="C39" s="304"/>
      <c r="D39" s="305"/>
      <c r="E39" s="155">
        <v>1</v>
      </c>
      <c r="F39" s="46" t="e">
        <f>IF(E39&gt;$R$46,,UPPER(VLOOKUP(E39,#REF!,2)))</f>
        <v>#REF!</v>
      </c>
      <c r="G39" s="155"/>
      <c r="H39" s="46"/>
      <c r="I39" s="45"/>
      <c r="J39" s="294" t="s">
        <v>6</v>
      </c>
      <c r="K39" s="44"/>
      <c r="L39" s="295"/>
      <c r="M39" s="44"/>
      <c r="N39" s="296"/>
      <c r="O39" s="297" t="s">
        <v>44</v>
      </c>
      <c r="P39" s="298"/>
      <c r="Q39" s="298"/>
      <c r="R39" s="296"/>
      <c r="T39" s="46"/>
      <c r="U39" s="46"/>
      <c r="V39" s="46"/>
      <c r="W39" s="46"/>
      <c r="X39" s="46"/>
      <c r="Y39" s="46"/>
      <c r="Z39" s="46"/>
      <c r="AA39" s="46"/>
      <c r="AB39" s="46"/>
      <c r="AC39" s="46"/>
      <c r="AD39" s="46"/>
      <c r="AE39" s="46"/>
      <c r="AF39" s="46"/>
      <c r="AG39" s="46"/>
      <c r="AH39" s="46"/>
      <c r="AI39" s="381"/>
      <c r="AJ39" s="381"/>
      <c r="AK39" s="381"/>
      <c r="AL39" s="46"/>
      <c r="AM39" s="46"/>
      <c r="AN39" s="46"/>
      <c r="AO39" s="46"/>
      <c r="AP39" s="46"/>
      <c r="AQ39" s="46"/>
      <c r="AR39" s="46"/>
      <c r="AS39" s="46"/>
    </row>
    <row r="40" spans="1:45" s="18" customFormat="1" ht="9" customHeight="1" x14ac:dyDescent="0.25">
      <c r="A40" s="306" t="s">
        <v>49</v>
      </c>
      <c r="B40" s="182"/>
      <c r="C40" s="307"/>
      <c r="D40" s="308"/>
      <c r="E40" s="155">
        <v>2</v>
      </c>
      <c r="F40" s="46" t="e">
        <f>IF(E40&gt;$R$46,,UPPER(VLOOKUP(E40,#REF!,2)))</f>
        <v>#REF!</v>
      </c>
      <c r="G40" s="155"/>
      <c r="H40" s="46"/>
      <c r="I40" s="45"/>
      <c r="J40" s="294" t="s">
        <v>7</v>
      </c>
      <c r="K40" s="44"/>
      <c r="L40" s="295"/>
      <c r="M40" s="44"/>
      <c r="N40" s="296"/>
      <c r="O40" s="171"/>
      <c r="P40" s="299"/>
      <c r="Q40" s="182"/>
      <c r="R40" s="300"/>
      <c r="T40" s="46"/>
      <c r="U40" s="46"/>
      <c r="V40" s="46"/>
      <c r="W40" s="46"/>
      <c r="X40" s="46"/>
      <c r="Y40" s="46"/>
      <c r="Z40" s="46"/>
      <c r="AA40" s="46"/>
      <c r="AB40" s="46"/>
      <c r="AC40" s="46"/>
      <c r="AD40" s="46"/>
      <c r="AE40" s="46"/>
      <c r="AF40" s="46"/>
      <c r="AG40" s="46"/>
      <c r="AH40" s="46"/>
      <c r="AI40" s="381"/>
      <c r="AJ40" s="381"/>
      <c r="AK40" s="381"/>
      <c r="AL40" s="46"/>
      <c r="AM40" s="46"/>
      <c r="AN40" s="46"/>
      <c r="AO40" s="46"/>
      <c r="AP40" s="46"/>
      <c r="AQ40" s="46"/>
      <c r="AR40" s="46"/>
      <c r="AS40" s="46"/>
    </row>
    <row r="41" spans="1:45" s="18" customFormat="1" ht="9" customHeight="1" x14ac:dyDescent="0.25">
      <c r="A41" s="196"/>
      <c r="B41" s="197"/>
      <c r="C41" s="225"/>
      <c r="D41" s="198"/>
      <c r="E41" s="155"/>
      <c r="F41" s="46"/>
      <c r="G41" s="155"/>
      <c r="H41" s="46"/>
      <c r="I41" s="45"/>
      <c r="J41" s="294" t="s">
        <v>8</v>
      </c>
      <c r="K41" s="44"/>
      <c r="L41" s="295"/>
      <c r="M41" s="44"/>
      <c r="N41" s="296"/>
      <c r="O41" s="297" t="s">
        <v>45</v>
      </c>
      <c r="P41" s="298"/>
      <c r="Q41" s="298"/>
      <c r="R41" s="296"/>
      <c r="T41" s="46"/>
      <c r="U41" s="46"/>
      <c r="V41" s="46"/>
      <c r="W41" s="46"/>
      <c r="X41" s="46"/>
      <c r="Y41" s="46"/>
      <c r="Z41" s="46"/>
      <c r="AA41" s="46"/>
      <c r="AB41" s="46"/>
      <c r="AC41" s="46"/>
      <c r="AD41" s="46"/>
      <c r="AE41" s="46"/>
      <c r="AF41" s="46"/>
      <c r="AG41" s="46"/>
      <c r="AH41" s="46"/>
      <c r="AI41" s="381"/>
      <c r="AJ41" s="381"/>
      <c r="AK41" s="381"/>
      <c r="AL41" s="46"/>
      <c r="AM41" s="46"/>
      <c r="AN41" s="46"/>
      <c r="AO41" s="46"/>
      <c r="AP41" s="46"/>
      <c r="AQ41" s="46"/>
      <c r="AR41" s="46"/>
      <c r="AS41" s="46"/>
    </row>
    <row r="42" spans="1:45" s="18" customFormat="1" ht="9" customHeight="1" x14ac:dyDescent="0.25">
      <c r="A42" s="168"/>
      <c r="B42" s="87"/>
      <c r="C42" s="87"/>
      <c r="D42" s="169"/>
      <c r="E42" s="155"/>
      <c r="F42" s="46"/>
      <c r="G42" s="155"/>
      <c r="H42" s="46"/>
      <c r="I42" s="45"/>
      <c r="J42" s="294" t="s">
        <v>9</v>
      </c>
      <c r="K42" s="44"/>
      <c r="L42" s="295"/>
      <c r="M42" s="44"/>
      <c r="N42" s="296"/>
      <c r="O42" s="44"/>
      <c r="P42" s="295"/>
      <c r="Q42" s="44"/>
      <c r="R42" s="296"/>
      <c r="T42" s="46"/>
      <c r="U42" s="46"/>
      <c r="V42" s="46"/>
      <c r="W42" s="46"/>
      <c r="X42" s="46"/>
      <c r="Y42" s="46"/>
      <c r="Z42" s="46"/>
      <c r="AA42" s="46"/>
      <c r="AB42" s="46"/>
      <c r="AC42" s="46"/>
      <c r="AD42" s="46"/>
      <c r="AE42" s="46"/>
      <c r="AF42" s="46"/>
      <c r="AG42" s="46"/>
      <c r="AH42" s="46"/>
      <c r="AI42" s="381"/>
      <c r="AJ42" s="381"/>
      <c r="AK42" s="381"/>
      <c r="AL42" s="46"/>
      <c r="AM42" s="46"/>
      <c r="AN42" s="46"/>
      <c r="AO42" s="46"/>
      <c r="AP42" s="46"/>
      <c r="AQ42" s="46"/>
      <c r="AR42" s="46"/>
      <c r="AS42" s="46"/>
    </row>
    <row r="43" spans="1:45" s="18" customFormat="1" ht="9" customHeight="1" x14ac:dyDescent="0.25">
      <c r="A43" s="186"/>
      <c r="B43" s="199"/>
      <c r="C43" s="199"/>
      <c r="D43" s="226"/>
      <c r="E43" s="155"/>
      <c r="F43" s="46"/>
      <c r="G43" s="155"/>
      <c r="H43" s="46"/>
      <c r="I43" s="45"/>
      <c r="J43" s="294" t="s">
        <v>10</v>
      </c>
      <c r="K43" s="44"/>
      <c r="L43" s="295"/>
      <c r="M43" s="44"/>
      <c r="N43" s="296"/>
      <c r="O43" s="182"/>
      <c r="P43" s="299"/>
      <c r="Q43" s="182"/>
      <c r="R43" s="300"/>
      <c r="T43" s="46"/>
      <c r="U43" s="46"/>
      <c r="V43" s="46"/>
      <c r="W43" s="46"/>
      <c r="X43" s="46"/>
      <c r="Y43" s="46"/>
      <c r="Z43" s="46"/>
      <c r="AA43" s="46"/>
      <c r="AB43" s="46"/>
      <c r="AC43" s="46"/>
      <c r="AD43" s="46"/>
      <c r="AE43" s="46"/>
      <c r="AF43" s="46"/>
      <c r="AG43" s="46"/>
      <c r="AH43" s="46"/>
      <c r="AI43" s="381"/>
      <c r="AJ43" s="381"/>
      <c r="AK43" s="381"/>
      <c r="AL43" s="46"/>
      <c r="AM43" s="46"/>
      <c r="AN43" s="46"/>
      <c r="AO43" s="46"/>
      <c r="AP43" s="46"/>
      <c r="AQ43" s="46"/>
      <c r="AR43" s="46"/>
      <c r="AS43" s="46"/>
    </row>
    <row r="44" spans="1:45" s="18" customFormat="1" ht="9" customHeight="1" x14ac:dyDescent="0.25">
      <c r="A44" s="187"/>
      <c r="B44" s="22"/>
      <c r="C44" s="87"/>
      <c r="D44" s="169"/>
      <c r="E44" s="155"/>
      <c r="F44" s="46"/>
      <c r="G44" s="155"/>
      <c r="H44" s="46"/>
      <c r="I44" s="45"/>
      <c r="J44" s="294" t="s">
        <v>11</v>
      </c>
      <c r="K44" s="44"/>
      <c r="L44" s="295"/>
      <c r="M44" s="44"/>
      <c r="N44" s="296"/>
      <c r="O44" s="297" t="s">
        <v>31</v>
      </c>
      <c r="P44" s="298"/>
      <c r="Q44" s="298"/>
      <c r="R44" s="296"/>
      <c r="T44" s="46"/>
      <c r="U44" s="46"/>
      <c r="V44" s="46"/>
      <c r="W44" s="46"/>
      <c r="X44" s="46"/>
      <c r="Y44" s="46"/>
      <c r="Z44" s="46"/>
      <c r="AA44" s="46"/>
      <c r="AB44" s="46"/>
      <c r="AC44" s="46"/>
      <c r="AD44" s="46"/>
      <c r="AE44" s="46"/>
      <c r="AF44" s="46"/>
      <c r="AG44" s="46"/>
      <c r="AH44" s="46"/>
      <c r="AI44" s="381"/>
      <c r="AJ44" s="381"/>
      <c r="AK44" s="381"/>
      <c r="AL44" s="46"/>
      <c r="AM44" s="46"/>
      <c r="AN44" s="46"/>
      <c r="AO44" s="46"/>
      <c r="AP44" s="46"/>
      <c r="AQ44" s="46"/>
      <c r="AR44" s="46"/>
      <c r="AS44" s="46"/>
    </row>
    <row r="45" spans="1:45" s="18" customFormat="1" ht="9" customHeight="1" x14ac:dyDescent="0.25">
      <c r="A45" s="187"/>
      <c r="B45" s="22"/>
      <c r="C45" s="178"/>
      <c r="D45" s="194"/>
      <c r="E45" s="155"/>
      <c r="F45" s="46"/>
      <c r="G45" s="155"/>
      <c r="H45" s="46"/>
      <c r="I45" s="45"/>
      <c r="J45" s="294" t="s">
        <v>12</v>
      </c>
      <c r="K45" s="44"/>
      <c r="L45" s="295"/>
      <c r="M45" s="44"/>
      <c r="N45" s="296"/>
      <c r="O45" s="44"/>
      <c r="P45" s="295"/>
      <c r="Q45" s="44"/>
      <c r="R45" s="296"/>
      <c r="T45" s="46"/>
      <c r="U45" s="46"/>
      <c r="V45" s="46"/>
      <c r="W45" s="46"/>
      <c r="X45" s="46"/>
      <c r="Y45" s="46"/>
      <c r="Z45" s="46"/>
      <c r="AA45" s="46"/>
      <c r="AB45" s="46"/>
      <c r="AC45" s="46"/>
      <c r="AD45" s="46"/>
      <c r="AE45" s="46"/>
      <c r="AF45" s="46"/>
      <c r="AG45" s="46"/>
      <c r="AH45" s="46"/>
      <c r="AI45" s="381"/>
      <c r="AJ45" s="381"/>
      <c r="AK45" s="381"/>
      <c r="AL45" s="46"/>
      <c r="AM45" s="46"/>
      <c r="AN45" s="46"/>
      <c r="AO45" s="46"/>
      <c r="AP45" s="46"/>
      <c r="AQ45" s="46"/>
      <c r="AR45" s="46"/>
      <c r="AS45" s="46"/>
    </row>
    <row r="46" spans="1:45" s="18" customFormat="1" ht="9" customHeight="1" x14ac:dyDescent="0.25">
      <c r="A46" s="188"/>
      <c r="B46" s="185"/>
      <c r="C46" s="222"/>
      <c r="D46" s="195"/>
      <c r="E46" s="172"/>
      <c r="F46" s="171"/>
      <c r="G46" s="172"/>
      <c r="H46" s="171"/>
      <c r="I46" s="173"/>
      <c r="J46" s="301" t="s">
        <v>13</v>
      </c>
      <c r="K46" s="182"/>
      <c r="L46" s="299"/>
      <c r="M46" s="182"/>
      <c r="N46" s="300"/>
      <c r="O46" s="182">
        <f>R4</f>
        <v>0</v>
      </c>
      <c r="P46" s="299"/>
      <c r="Q46" s="182"/>
      <c r="R46" s="175" t="e">
        <f>MIN(4,#REF!)</f>
        <v>#REF!</v>
      </c>
      <c r="T46" s="46"/>
      <c r="U46" s="46"/>
      <c r="V46" s="46"/>
      <c r="W46" s="46"/>
      <c r="X46" s="46"/>
      <c r="Y46" s="46"/>
      <c r="Z46" s="46"/>
      <c r="AA46" s="46"/>
      <c r="AB46" s="46"/>
      <c r="AC46" s="46"/>
      <c r="AD46" s="46"/>
      <c r="AE46" s="46"/>
      <c r="AF46" s="46"/>
      <c r="AG46" s="46"/>
      <c r="AH46" s="46"/>
      <c r="AI46" s="381"/>
      <c r="AJ46" s="381"/>
      <c r="AK46" s="381"/>
      <c r="AL46" s="46"/>
      <c r="AM46" s="46"/>
      <c r="AN46" s="46"/>
      <c r="AO46" s="46"/>
      <c r="AP46" s="46"/>
      <c r="AQ46" s="46"/>
      <c r="AR46" s="46"/>
      <c r="AS46" s="46"/>
    </row>
    <row r="47" spans="1:45" x14ac:dyDescent="0.25">
      <c r="T47" s="291"/>
      <c r="U47" s="291"/>
      <c r="V47" s="291"/>
      <c r="W47" s="291"/>
      <c r="X47" s="291"/>
      <c r="Y47" s="291"/>
      <c r="Z47" s="291"/>
      <c r="AA47" s="291"/>
      <c r="AB47" s="291"/>
      <c r="AC47" s="291"/>
      <c r="AD47" s="291"/>
      <c r="AE47" s="291"/>
      <c r="AF47" s="291"/>
      <c r="AG47" s="291"/>
      <c r="AH47" s="291"/>
      <c r="AL47" s="291"/>
      <c r="AM47" s="291"/>
      <c r="AN47" s="291"/>
      <c r="AO47" s="291"/>
      <c r="AP47" s="291"/>
      <c r="AQ47" s="291"/>
      <c r="AR47" s="291"/>
      <c r="AS47" s="291"/>
    </row>
    <row r="48" spans="1:45" x14ac:dyDescent="0.25">
      <c r="T48" s="291"/>
      <c r="U48" s="291"/>
      <c r="V48" s="291"/>
      <c r="W48" s="291"/>
      <c r="X48" s="291"/>
      <c r="Y48" s="291"/>
      <c r="Z48" s="291"/>
      <c r="AA48" s="291"/>
      <c r="AB48" s="291"/>
      <c r="AC48" s="291"/>
      <c r="AD48" s="291"/>
      <c r="AE48" s="291"/>
      <c r="AF48" s="291"/>
      <c r="AG48" s="291"/>
      <c r="AH48" s="291"/>
      <c r="AL48" s="291"/>
      <c r="AM48" s="291"/>
      <c r="AN48" s="291"/>
      <c r="AO48" s="291"/>
      <c r="AP48" s="291"/>
      <c r="AQ48" s="291"/>
      <c r="AR48" s="291"/>
      <c r="AS48" s="291"/>
    </row>
    <row r="49" spans="20:45" x14ac:dyDescent="0.25">
      <c r="T49" s="291"/>
      <c r="U49" s="291"/>
      <c r="V49" s="291"/>
      <c r="W49" s="291"/>
      <c r="X49" s="291"/>
      <c r="Y49" s="291"/>
      <c r="Z49" s="291"/>
      <c r="AA49" s="291"/>
      <c r="AB49" s="291"/>
      <c r="AC49" s="291"/>
      <c r="AD49" s="291"/>
      <c r="AE49" s="291"/>
      <c r="AF49" s="291"/>
      <c r="AG49" s="291"/>
      <c r="AH49" s="291"/>
      <c r="AL49" s="291"/>
      <c r="AM49" s="291"/>
      <c r="AN49" s="291"/>
      <c r="AO49" s="291"/>
      <c r="AP49" s="291"/>
      <c r="AQ49" s="291"/>
      <c r="AR49" s="291"/>
      <c r="AS49" s="291"/>
    </row>
    <row r="50" spans="20:45" x14ac:dyDescent="0.25">
      <c r="T50" s="291"/>
      <c r="U50" s="291"/>
      <c r="V50" s="291"/>
      <c r="W50" s="291"/>
      <c r="X50" s="291"/>
      <c r="Y50" s="291"/>
      <c r="Z50" s="291"/>
      <c r="AA50" s="291"/>
      <c r="AB50" s="291"/>
      <c r="AC50" s="291"/>
      <c r="AD50" s="291"/>
      <c r="AE50" s="291"/>
      <c r="AF50" s="291"/>
      <c r="AG50" s="291"/>
      <c r="AH50" s="291"/>
      <c r="AL50" s="291"/>
      <c r="AM50" s="291"/>
      <c r="AN50" s="291"/>
      <c r="AO50" s="291"/>
      <c r="AP50" s="291"/>
      <c r="AQ50" s="291"/>
      <c r="AR50" s="291"/>
      <c r="AS50" s="291"/>
    </row>
    <row r="51" spans="20:45" x14ac:dyDescent="0.25">
      <c r="T51" s="291"/>
      <c r="U51" s="291"/>
      <c r="V51" s="291"/>
      <c r="W51" s="291"/>
      <c r="X51" s="291"/>
      <c r="Y51" s="291"/>
      <c r="Z51" s="291"/>
      <c r="AA51" s="291"/>
      <c r="AB51" s="291"/>
      <c r="AC51" s="291"/>
      <c r="AD51" s="291"/>
      <c r="AE51" s="291"/>
      <c r="AF51" s="291"/>
      <c r="AG51" s="291"/>
      <c r="AH51" s="291"/>
      <c r="AL51" s="291"/>
      <c r="AM51" s="291"/>
      <c r="AN51" s="291"/>
      <c r="AO51" s="291"/>
      <c r="AP51" s="291"/>
      <c r="AQ51" s="291"/>
      <c r="AR51" s="291"/>
      <c r="AS51" s="291"/>
    </row>
    <row r="52" spans="20:45" x14ac:dyDescent="0.25">
      <c r="T52" s="291"/>
      <c r="U52" s="291"/>
      <c r="V52" s="291"/>
      <c r="W52" s="291"/>
      <c r="X52" s="291"/>
      <c r="Y52" s="291"/>
      <c r="Z52" s="291"/>
      <c r="AA52" s="291"/>
      <c r="AB52" s="291"/>
      <c r="AC52" s="291"/>
      <c r="AD52" s="291"/>
      <c r="AE52" s="291"/>
      <c r="AF52" s="291"/>
      <c r="AG52" s="291"/>
      <c r="AH52" s="291"/>
      <c r="AL52" s="291"/>
      <c r="AM52" s="291"/>
      <c r="AN52" s="291"/>
      <c r="AO52" s="291"/>
      <c r="AP52" s="291"/>
      <c r="AQ52" s="291"/>
      <c r="AR52" s="291"/>
      <c r="AS52" s="291"/>
    </row>
    <row r="53" spans="20:45" x14ac:dyDescent="0.25">
      <c r="T53" s="291"/>
      <c r="U53" s="291"/>
      <c r="V53" s="291"/>
      <c r="W53" s="291"/>
      <c r="X53" s="291"/>
      <c r="Y53" s="291"/>
      <c r="Z53" s="291"/>
      <c r="AA53" s="291"/>
      <c r="AB53" s="291"/>
      <c r="AC53" s="291"/>
      <c r="AD53" s="291"/>
      <c r="AE53" s="291"/>
      <c r="AF53" s="291"/>
      <c r="AG53" s="291"/>
      <c r="AH53" s="291"/>
      <c r="AL53" s="291"/>
      <c r="AM53" s="291"/>
      <c r="AN53" s="291"/>
      <c r="AO53" s="291"/>
      <c r="AP53" s="291"/>
      <c r="AQ53" s="291"/>
      <c r="AR53" s="291"/>
      <c r="AS53" s="291"/>
    </row>
    <row r="54" spans="20:45" x14ac:dyDescent="0.25">
      <c r="T54" s="291"/>
      <c r="U54" s="291"/>
      <c r="V54" s="291"/>
      <c r="W54" s="291"/>
      <c r="X54" s="291"/>
      <c r="Y54" s="291"/>
      <c r="Z54" s="291"/>
      <c r="AA54" s="291"/>
      <c r="AB54" s="291"/>
      <c r="AC54" s="291"/>
      <c r="AD54" s="291"/>
      <c r="AE54" s="291"/>
      <c r="AF54" s="291"/>
      <c r="AG54" s="291"/>
      <c r="AH54" s="291"/>
      <c r="AL54" s="291"/>
      <c r="AM54" s="291"/>
      <c r="AN54" s="291"/>
      <c r="AO54" s="291"/>
      <c r="AP54" s="291"/>
      <c r="AQ54" s="291"/>
      <c r="AR54" s="291"/>
      <c r="AS54" s="291"/>
    </row>
    <row r="55" spans="20:45" x14ac:dyDescent="0.25">
      <c r="T55" s="291"/>
      <c r="U55" s="291"/>
      <c r="V55" s="291"/>
      <c r="W55" s="291"/>
      <c r="X55" s="291"/>
      <c r="Y55" s="291"/>
      <c r="Z55" s="291"/>
      <c r="AA55" s="291"/>
      <c r="AB55" s="291"/>
      <c r="AC55" s="291"/>
      <c r="AD55" s="291"/>
      <c r="AE55" s="291"/>
      <c r="AF55" s="291"/>
      <c r="AG55" s="291"/>
      <c r="AH55" s="291"/>
      <c r="AL55" s="291"/>
      <c r="AM55" s="291"/>
      <c r="AN55" s="291"/>
      <c r="AO55" s="291"/>
      <c r="AP55" s="291"/>
      <c r="AQ55" s="291"/>
      <c r="AR55" s="291"/>
      <c r="AS55" s="291"/>
    </row>
    <row r="56" spans="20:45" x14ac:dyDescent="0.25">
      <c r="T56" s="291"/>
      <c r="U56" s="291"/>
      <c r="V56" s="291"/>
      <c r="W56" s="291"/>
      <c r="X56" s="291"/>
      <c r="Y56" s="291"/>
      <c r="Z56" s="291"/>
      <c r="AA56" s="291"/>
      <c r="AB56" s="291"/>
      <c r="AC56" s="291"/>
      <c r="AD56" s="291"/>
      <c r="AE56" s="291"/>
      <c r="AF56" s="291"/>
      <c r="AG56" s="291"/>
      <c r="AH56" s="291"/>
      <c r="AL56" s="291"/>
      <c r="AM56" s="291"/>
      <c r="AN56" s="291"/>
      <c r="AO56" s="291"/>
      <c r="AP56" s="291"/>
      <c r="AQ56" s="291"/>
      <c r="AR56" s="291"/>
      <c r="AS56" s="291"/>
    </row>
    <row r="57" spans="20:45" x14ac:dyDescent="0.25">
      <c r="T57" s="291"/>
      <c r="U57" s="291"/>
      <c r="V57" s="291"/>
      <c r="W57" s="291"/>
      <c r="X57" s="291"/>
      <c r="Y57" s="291"/>
      <c r="Z57" s="291"/>
      <c r="AA57" s="291"/>
      <c r="AB57" s="291"/>
      <c r="AC57" s="291"/>
      <c r="AD57" s="291"/>
      <c r="AE57" s="291"/>
      <c r="AF57" s="291"/>
      <c r="AG57" s="291"/>
      <c r="AH57" s="291"/>
      <c r="AL57" s="291"/>
      <c r="AM57" s="291"/>
      <c r="AN57" s="291"/>
      <c r="AO57" s="291"/>
      <c r="AP57" s="291"/>
      <c r="AQ57" s="291"/>
      <c r="AR57" s="291"/>
      <c r="AS57" s="291"/>
    </row>
    <row r="58" spans="20:45" x14ac:dyDescent="0.25">
      <c r="T58" s="291"/>
      <c r="U58" s="291"/>
      <c r="V58" s="291"/>
      <c r="W58" s="291"/>
      <c r="X58" s="291"/>
      <c r="Y58" s="291"/>
      <c r="Z58" s="291"/>
      <c r="AA58" s="291"/>
      <c r="AB58" s="291"/>
      <c r="AC58" s="291"/>
      <c r="AD58" s="291"/>
      <c r="AE58" s="291"/>
      <c r="AF58" s="291"/>
      <c r="AG58" s="291"/>
      <c r="AH58" s="291"/>
      <c r="AL58" s="291"/>
      <c r="AM58" s="291"/>
      <c r="AN58" s="291"/>
      <c r="AO58" s="291"/>
      <c r="AP58" s="291"/>
      <c r="AQ58" s="291"/>
      <c r="AR58" s="291"/>
      <c r="AS58" s="291"/>
    </row>
    <row r="59" spans="20:45" x14ac:dyDescent="0.25">
      <c r="T59" s="291"/>
      <c r="U59" s="291"/>
      <c r="V59" s="291"/>
      <c r="W59" s="291"/>
      <c r="X59" s="291"/>
      <c r="Y59" s="291"/>
      <c r="Z59" s="291"/>
      <c r="AA59" s="291"/>
      <c r="AB59" s="291"/>
      <c r="AC59" s="291"/>
      <c r="AD59" s="291"/>
      <c r="AE59" s="291"/>
      <c r="AF59" s="291"/>
      <c r="AG59" s="291"/>
      <c r="AH59" s="291"/>
      <c r="AL59" s="291"/>
      <c r="AM59" s="291"/>
      <c r="AN59" s="291"/>
      <c r="AO59" s="291"/>
      <c r="AP59" s="291"/>
      <c r="AQ59" s="291"/>
      <c r="AR59" s="291"/>
      <c r="AS59" s="291"/>
    </row>
    <row r="60" spans="20:45" x14ac:dyDescent="0.25">
      <c r="T60" s="291"/>
      <c r="U60" s="291"/>
      <c r="V60" s="291"/>
      <c r="W60" s="291"/>
      <c r="X60" s="291"/>
      <c r="Y60" s="291"/>
      <c r="Z60" s="291"/>
      <c r="AA60" s="291"/>
      <c r="AB60" s="291"/>
      <c r="AC60" s="291"/>
      <c r="AD60" s="291"/>
      <c r="AE60" s="291"/>
      <c r="AF60" s="291"/>
      <c r="AG60" s="291"/>
      <c r="AH60" s="291"/>
      <c r="AL60" s="291"/>
      <c r="AM60" s="291"/>
      <c r="AN60" s="291"/>
      <c r="AO60" s="291"/>
      <c r="AP60" s="291"/>
      <c r="AQ60" s="291"/>
      <c r="AR60" s="291"/>
      <c r="AS60" s="291"/>
    </row>
    <row r="61" spans="20:45" x14ac:dyDescent="0.25">
      <c r="T61" s="291"/>
      <c r="U61" s="291"/>
      <c r="V61" s="291"/>
      <c r="W61" s="291"/>
      <c r="X61" s="291"/>
      <c r="Y61" s="291"/>
      <c r="Z61" s="291"/>
      <c r="AA61" s="291"/>
      <c r="AB61" s="291"/>
      <c r="AC61" s="291"/>
      <c r="AD61" s="291"/>
      <c r="AE61" s="291"/>
      <c r="AF61" s="291"/>
      <c r="AG61" s="291"/>
      <c r="AH61" s="291"/>
      <c r="AL61" s="291"/>
      <c r="AM61" s="291"/>
      <c r="AN61" s="291"/>
      <c r="AO61" s="291"/>
      <c r="AP61" s="291"/>
      <c r="AQ61" s="291"/>
      <c r="AR61" s="291"/>
      <c r="AS61" s="291"/>
    </row>
    <row r="62" spans="20:45" x14ac:dyDescent="0.25">
      <c r="T62" s="291"/>
      <c r="U62" s="291"/>
      <c r="V62" s="291"/>
      <c r="W62" s="291"/>
      <c r="X62" s="291"/>
      <c r="Y62" s="291"/>
      <c r="Z62" s="291"/>
      <c r="AA62" s="291"/>
      <c r="AB62" s="291"/>
      <c r="AC62" s="291"/>
      <c r="AD62" s="291"/>
      <c r="AE62" s="291"/>
      <c r="AF62" s="291"/>
      <c r="AG62" s="291"/>
      <c r="AH62" s="291"/>
      <c r="AL62" s="291"/>
      <c r="AM62" s="291"/>
      <c r="AN62" s="291"/>
      <c r="AO62" s="291"/>
      <c r="AP62" s="291"/>
      <c r="AQ62" s="291"/>
      <c r="AR62" s="291"/>
      <c r="AS62" s="291"/>
    </row>
    <row r="63" spans="20:45" x14ac:dyDescent="0.25">
      <c r="T63" s="291"/>
      <c r="U63" s="291"/>
      <c r="V63" s="291"/>
      <c r="W63" s="291"/>
      <c r="X63" s="291"/>
      <c r="Y63" s="291"/>
      <c r="Z63" s="291"/>
      <c r="AA63" s="291"/>
      <c r="AB63" s="291"/>
      <c r="AC63" s="291"/>
      <c r="AD63" s="291"/>
      <c r="AE63" s="291"/>
      <c r="AF63" s="291"/>
      <c r="AG63" s="291"/>
      <c r="AH63" s="291"/>
      <c r="AL63" s="291"/>
      <c r="AM63" s="291"/>
      <c r="AN63" s="291"/>
      <c r="AO63" s="291"/>
      <c r="AP63" s="291"/>
      <c r="AQ63" s="291"/>
      <c r="AR63" s="291"/>
      <c r="AS63" s="291"/>
    </row>
    <row r="64" spans="20:45" x14ac:dyDescent="0.25">
      <c r="T64" s="291"/>
      <c r="U64" s="291"/>
      <c r="V64" s="291"/>
      <c r="W64" s="291"/>
      <c r="X64" s="291"/>
      <c r="Y64" s="291"/>
      <c r="Z64" s="291"/>
      <c r="AA64" s="291"/>
      <c r="AB64" s="291"/>
      <c r="AC64" s="291"/>
      <c r="AD64" s="291"/>
      <c r="AE64" s="291"/>
      <c r="AF64" s="291"/>
      <c r="AG64" s="291"/>
      <c r="AH64" s="291"/>
      <c r="AL64" s="291"/>
      <c r="AM64" s="291"/>
      <c r="AN64" s="291"/>
      <c r="AO64" s="291"/>
      <c r="AP64" s="291"/>
      <c r="AQ64" s="291"/>
      <c r="AR64" s="291"/>
      <c r="AS64" s="291"/>
    </row>
    <row r="65" spans="20:45" x14ac:dyDescent="0.25">
      <c r="T65" s="291"/>
      <c r="U65" s="291"/>
      <c r="V65" s="291"/>
      <c r="W65" s="291"/>
      <c r="X65" s="291"/>
      <c r="Y65" s="291"/>
      <c r="Z65" s="291"/>
      <c r="AA65" s="291"/>
      <c r="AB65" s="291"/>
      <c r="AC65" s="291"/>
      <c r="AD65" s="291"/>
      <c r="AE65" s="291"/>
      <c r="AF65" s="291"/>
      <c r="AG65" s="291"/>
      <c r="AH65" s="291"/>
      <c r="AL65" s="291"/>
      <c r="AM65" s="291"/>
      <c r="AN65" s="291"/>
      <c r="AO65" s="291"/>
      <c r="AP65" s="291"/>
      <c r="AQ65" s="291"/>
      <c r="AR65" s="291"/>
      <c r="AS65" s="291"/>
    </row>
    <row r="66" spans="20:45" x14ac:dyDescent="0.25">
      <c r="T66" s="291"/>
      <c r="U66" s="291"/>
      <c r="V66" s="291"/>
      <c r="W66" s="291"/>
      <c r="X66" s="291"/>
      <c r="Y66" s="291"/>
      <c r="Z66" s="291"/>
      <c r="AA66" s="291"/>
      <c r="AB66" s="291"/>
      <c r="AC66" s="291"/>
      <c r="AD66" s="291"/>
      <c r="AE66" s="291"/>
      <c r="AF66" s="291"/>
      <c r="AG66" s="291"/>
      <c r="AH66" s="291"/>
      <c r="AL66" s="291"/>
      <c r="AM66" s="291"/>
      <c r="AN66" s="291"/>
      <c r="AO66" s="291"/>
      <c r="AP66" s="291"/>
      <c r="AQ66" s="291"/>
      <c r="AR66" s="291"/>
      <c r="AS66" s="291"/>
    </row>
    <row r="67" spans="20:45" x14ac:dyDescent="0.25">
      <c r="T67" s="291"/>
      <c r="U67" s="291"/>
      <c r="V67" s="291"/>
      <c r="W67" s="291"/>
      <c r="X67" s="291"/>
      <c r="Y67" s="291"/>
      <c r="Z67" s="291"/>
      <c r="AA67" s="291"/>
      <c r="AB67" s="291"/>
      <c r="AC67" s="291"/>
      <c r="AD67" s="291"/>
      <c r="AE67" s="291"/>
      <c r="AF67" s="291"/>
      <c r="AG67" s="291"/>
      <c r="AH67" s="291"/>
      <c r="AL67" s="291"/>
      <c r="AM67" s="291"/>
      <c r="AN67" s="291"/>
      <c r="AO67" s="291"/>
      <c r="AP67" s="291"/>
      <c r="AQ67" s="291"/>
      <c r="AR67" s="291"/>
      <c r="AS67" s="291"/>
    </row>
    <row r="68" spans="20:45" x14ac:dyDescent="0.25">
      <c r="T68" s="291"/>
      <c r="U68" s="291"/>
      <c r="V68" s="291"/>
      <c r="W68" s="291"/>
      <c r="X68" s="291"/>
      <c r="Y68" s="291"/>
      <c r="Z68" s="291"/>
      <c r="AA68" s="291"/>
      <c r="AB68" s="291"/>
      <c r="AC68" s="291"/>
      <c r="AD68" s="291"/>
      <c r="AE68" s="291"/>
      <c r="AF68" s="291"/>
      <c r="AG68" s="291"/>
      <c r="AH68" s="291"/>
      <c r="AL68" s="291"/>
      <c r="AM68" s="291"/>
      <c r="AN68" s="291"/>
      <c r="AO68" s="291"/>
      <c r="AP68" s="291"/>
      <c r="AQ68" s="291"/>
      <c r="AR68" s="291"/>
      <c r="AS68" s="291"/>
    </row>
    <row r="69" spans="20:45" x14ac:dyDescent="0.25">
      <c r="T69" s="291"/>
      <c r="U69" s="291"/>
      <c r="V69" s="291"/>
      <c r="W69" s="291"/>
      <c r="X69" s="291"/>
      <c r="Y69" s="291"/>
      <c r="Z69" s="291"/>
      <c r="AA69" s="291"/>
      <c r="AB69" s="291"/>
      <c r="AC69" s="291"/>
      <c r="AD69" s="291"/>
      <c r="AE69" s="291"/>
      <c r="AF69" s="291"/>
      <c r="AG69" s="291"/>
      <c r="AH69" s="291"/>
      <c r="AL69" s="291"/>
      <c r="AM69" s="291"/>
      <c r="AN69" s="291"/>
      <c r="AO69" s="291"/>
      <c r="AP69" s="291"/>
      <c r="AQ69" s="291"/>
      <c r="AR69" s="291"/>
      <c r="AS69" s="291"/>
    </row>
    <row r="70" spans="20:45" x14ac:dyDescent="0.25">
      <c r="T70" s="291"/>
      <c r="U70" s="291"/>
      <c r="V70" s="291"/>
      <c r="W70" s="291"/>
      <c r="X70" s="291"/>
      <c r="Y70" s="291"/>
      <c r="Z70" s="291"/>
      <c r="AA70" s="291"/>
      <c r="AB70" s="291"/>
      <c r="AC70" s="291"/>
      <c r="AD70" s="291"/>
      <c r="AE70" s="291"/>
      <c r="AF70" s="291"/>
      <c r="AG70" s="291"/>
      <c r="AH70" s="291"/>
      <c r="AL70" s="291"/>
      <c r="AM70" s="291"/>
      <c r="AN70" s="291"/>
      <c r="AO70" s="291"/>
      <c r="AP70" s="291"/>
      <c r="AQ70" s="291"/>
      <c r="AR70" s="291"/>
      <c r="AS70" s="291"/>
    </row>
    <row r="71" spans="20:45" x14ac:dyDescent="0.25">
      <c r="T71" s="291"/>
      <c r="U71" s="291"/>
      <c r="V71" s="291"/>
      <c r="W71" s="291"/>
      <c r="X71" s="291"/>
      <c r="Y71" s="291"/>
      <c r="Z71" s="291"/>
      <c r="AA71" s="291"/>
      <c r="AB71" s="291"/>
      <c r="AC71" s="291"/>
      <c r="AD71" s="291"/>
      <c r="AE71" s="291"/>
      <c r="AF71" s="291"/>
      <c r="AG71" s="291"/>
      <c r="AH71" s="291"/>
      <c r="AL71" s="291"/>
      <c r="AM71" s="291"/>
      <c r="AN71" s="291"/>
      <c r="AO71" s="291"/>
      <c r="AP71" s="291"/>
      <c r="AQ71" s="291"/>
      <c r="AR71" s="291"/>
      <c r="AS71" s="291"/>
    </row>
    <row r="72" spans="20:45" x14ac:dyDescent="0.25">
      <c r="T72" s="291"/>
      <c r="U72" s="291"/>
      <c r="V72" s="291"/>
      <c r="W72" s="291"/>
      <c r="X72" s="291"/>
      <c r="Y72" s="291"/>
      <c r="Z72" s="291"/>
      <c r="AA72" s="291"/>
      <c r="AB72" s="291"/>
      <c r="AC72" s="291"/>
      <c r="AD72" s="291"/>
      <c r="AE72" s="291"/>
      <c r="AF72" s="291"/>
      <c r="AG72" s="291"/>
      <c r="AH72" s="291"/>
      <c r="AL72" s="291"/>
      <c r="AM72" s="291"/>
      <c r="AN72" s="291"/>
      <c r="AO72" s="291"/>
      <c r="AP72" s="291"/>
      <c r="AQ72" s="291"/>
      <c r="AR72" s="291"/>
      <c r="AS72" s="291"/>
    </row>
    <row r="73" spans="20:45" x14ac:dyDescent="0.25">
      <c r="T73" s="291"/>
      <c r="U73" s="291"/>
      <c r="V73" s="291"/>
      <c r="W73" s="291"/>
      <c r="X73" s="291"/>
      <c r="Y73" s="291"/>
      <c r="Z73" s="291"/>
      <c r="AA73" s="291"/>
      <c r="AB73" s="291"/>
      <c r="AC73" s="291"/>
      <c r="AD73" s="291"/>
      <c r="AE73" s="291"/>
      <c r="AF73" s="291"/>
      <c r="AG73" s="291"/>
      <c r="AH73" s="291"/>
      <c r="AL73" s="291"/>
      <c r="AM73" s="291"/>
      <c r="AN73" s="291"/>
      <c r="AO73" s="291"/>
      <c r="AP73" s="291"/>
      <c r="AQ73" s="291"/>
      <c r="AR73" s="291"/>
      <c r="AS73" s="291"/>
    </row>
    <row r="74" spans="20:45" x14ac:dyDescent="0.25">
      <c r="T74" s="291"/>
      <c r="U74" s="291"/>
      <c r="V74" s="291"/>
      <c r="W74" s="291"/>
      <c r="X74" s="291"/>
      <c r="Y74" s="291"/>
      <c r="Z74" s="291"/>
      <c r="AA74" s="291"/>
      <c r="AB74" s="291"/>
      <c r="AC74" s="291"/>
      <c r="AD74" s="291"/>
      <c r="AE74" s="291"/>
      <c r="AF74" s="291"/>
      <c r="AG74" s="291"/>
      <c r="AH74" s="291"/>
      <c r="AL74" s="291"/>
      <c r="AM74" s="291"/>
      <c r="AN74" s="291"/>
      <c r="AO74" s="291"/>
      <c r="AP74" s="291"/>
      <c r="AQ74" s="291"/>
      <c r="AR74" s="291"/>
      <c r="AS74" s="291"/>
    </row>
    <row r="75" spans="20:45" x14ac:dyDescent="0.25">
      <c r="T75" s="291"/>
      <c r="U75" s="291"/>
      <c r="V75" s="291"/>
      <c r="W75" s="291"/>
      <c r="X75" s="291"/>
      <c r="Y75" s="291"/>
      <c r="Z75" s="291"/>
      <c r="AA75" s="291"/>
      <c r="AB75" s="291"/>
      <c r="AC75" s="291"/>
      <c r="AD75" s="291"/>
      <c r="AE75" s="291"/>
      <c r="AF75" s="291"/>
      <c r="AG75" s="291"/>
      <c r="AH75" s="291"/>
      <c r="AL75" s="291"/>
      <c r="AM75" s="291"/>
      <c r="AN75" s="291"/>
      <c r="AO75" s="291"/>
      <c r="AP75" s="291"/>
      <c r="AQ75" s="291"/>
      <c r="AR75" s="291"/>
      <c r="AS75" s="291"/>
    </row>
    <row r="76" spans="20:45" x14ac:dyDescent="0.25">
      <c r="T76" s="291"/>
      <c r="U76" s="291"/>
      <c r="V76" s="291"/>
      <c r="W76" s="291"/>
      <c r="X76" s="291"/>
      <c r="Y76" s="291"/>
      <c r="Z76" s="291"/>
      <c r="AA76" s="291"/>
      <c r="AB76" s="291"/>
      <c r="AC76" s="291"/>
      <c r="AD76" s="291"/>
      <c r="AE76" s="291"/>
      <c r="AF76" s="291"/>
      <c r="AG76" s="291"/>
      <c r="AH76" s="291"/>
      <c r="AL76" s="291"/>
      <c r="AM76" s="291"/>
      <c r="AN76" s="291"/>
      <c r="AO76" s="291"/>
      <c r="AP76" s="291"/>
      <c r="AQ76" s="291"/>
      <c r="AR76" s="291"/>
      <c r="AS76" s="291"/>
    </row>
    <row r="77" spans="20:45" x14ac:dyDescent="0.25">
      <c r="T77" s="291"/>
      <c r="U77" s="291"/>
      <c r="V77" s="291"/>
      <c r="W77" s="291"/>
      <c r="X77" s="291"/>
      <c r="Y77" s="291"/>
      <c r="Z77" s="291"/>
      <c r="AA77" s="291"/>
      <c r="AB77" s="291"/>
      <c r="AC77" s="291"/>
      <c r="AD77" s="291"/>
      <c r="AE77" s="291"/>
      <c r="AF77" s="291"/>
      <c r="AG77" s="291"/>
      <c r="AH77" s="291"/>
      <c r="AL77" s="291"/>
      <c r="AM77" s="291"/>
      <c r="AN77" s="291"/>
      <c r="AO77" s="291"/>
      <c r="AP77" s="291"/>
      <c r="AQ77" s="291"/>
      <c r="AR77" s="291"/>
      <c r="AS77" s="291"/>
    </row>
    <row r="78" spans="20:45" x14ac:dyDescent="0.25">
      <c r="T78" s="291"/>
      <c r="U78" s="291"/>
      <c r="V78" s="291"/>
      <c r="W78" s="291"/>
      <c r="X78" s="291"/>
      <c r="Y78" s="291"/>
      <c r="Z78" s="291"/>
      <c r="AA78" s="291"/>
      <c r="AB78" s="291"/>
      <c r="AC78" s="291"/>
      <c r="AD78" s="291"/>
      <c r="AE78" s="291"/>
      <c r="AF78" s="291"/>
      <c r="AG78" s="291"/>
      <c r="AH78" s="291"/>
      <c r="AL78" s="291"/>
      <c r="AM78" s="291"/>
      <c r="AN78" s="291"/>
      <c r="AO78" s="291"/>
      <c r="AP78" s="291"/>
      <c r="AQ78" s="291"/>
      <c r="AR78" s="291"/>
      <c r="AS78" s="291"/>
    </row>
    <row r="79" spans="20:45" x14ac:dyDescent="0.25">
      <c r="T79" s="291"/>
      <c r="U79" s="291"/>
      <c r="V79" s="291"/>
      <c r="W79" s="291"/>
      <c r="X79" s="291"/>
      <c r="Y79" s="291"/>
      <c r="Z79" s="291"/>
      <c r="AA79" s="291"/>
      <c r="AB79" s="291"/>
      <c r="AC79" s="291"/>
      <c r="AD79" s="291"/>
      <c r="AE79" s="291"/>
      <c r="AF79" s="291"/>
      <c r="AG79" s="291"/>
      <c r="AH79" s="291"/>
      <c r="AL79" s="291"/>
      <c r="AM79" s="291"/>
      <c r="AN79" s="291"/>
      <c r="AO79" s="291"/>
      <c r="AP79" s="291"/>
      <c r="AQ79" s="291"/>
      <c r="AR79" s="291"/>
      <c r="AS79" s="291"/>
    </row>
    <row r="80" spans="20:45" x14ac:dyDescent="0.25">
      <c r="T80" s="291"/>
      <c r="U80" s="291"/>
      <c r="V80" s="291"/>
      <c r="W80" s="291"/>
      <c r="X80" s="291"/>
      <c r="Y80" s="291"/>
      <c r="Z80" s="291"/>
      <c r="AA80" s="291"/>
      <c r="AB80" s="291"/>
      <c r="AC80" s="291"/>
      <c r="AD80" s="291"/>
      <c r="AE80" s="291"/>
      <c r="AF80" s="291"/>
      <c r="AG80" s="291"/>
      <c r="AH80" s="291"/>
      <c r="AL80" s="291"/>
      <c r="AM80" s="291"/>
      <c r="AN80" s="291"/>
      <c r="AO80" s="291"/>
      <c r="AP80" s="291"/>
      <c r="AQ80" s="291"/>
      <c r="AR80" s="291"/>
      <c r="AS80" s="291"/>
    </row>
    <row r="81" spans="20:45" x14ac:dyDescent="0.25">
      <c r="T81" s="291"/>
      <c r="U81" s="291"/>
      <c r="V81" s="291"/>
      <c r="W81" s="291"/>
      <c r="X81" s="291"/>
      <c r="Y81" s="291"/>
      <c r="Z81" s="291"/>
      <c r="AA81" s="291"/>
      <c r="AB81" s="291"/>
      <c r="AC81" s="291"/>
      <c r="AD81" s="291"/>
      <c r="AE81" s="291"/>
      <c r="AF81" s="291"/>
      <c r="AG81" s="291"/>
      <c r="AH81" s="291"/>
      <c r="AL81" s="291"/>
      <c r="AM81" s="291"/>
      <c r="AN81" s="291"/>
      <c r="AO81" s="291"/>
      <c r="AP81" s="291"/>
      <c r="AQ81" s="291"/>
      <c r="AR81" s="291"/>
      <c r="AS81" s="291"/>
    </row>
    <row r="82" spans="20:45" x14ac:dyDescent="0.25">
      <c r="T82" s="291"/>
      <c r="U82" s="291"/>
      <c r="V82" s="291"/>
      <c r="W82" s="291"/>
      <c r="X82" s="291"/>
      <c r="Y82" s="291"/>
      <c r="Z82" s="291"/>
      <c r="AA82" s="291"/>
      <c r="AB82" s="291"/>
      <c r="AC82" s="291"/>
      <c r="AD82" s="291"/>
      <c r="AE82" s="291"/>
      <c r="AF82" s="291"/>
      <c r="AG82" s="291"/>
      <c r="AH82" s="291"/>
      <c r="AL82" s="291"/>
      <c r="AM82" s="291"/>
      <c r="AN82" s="291"/>
      <c r="AO82" s="291"/>
      <c r="AP82" s="291"/>
      <c r="AQ82" s="291"/>
      <c r="AR82" s="291"/>
      <c r="AS82" s="291"/>
    </row>
    <row r="83" spans="20:45" x14ac:dyDescent="0.25">
      <c r="T83" s="291"/>
      <c r="U83" s="291"/>
      <c r="V83" s="291"/>
      <c r="W83" s="291"/>
      <c r="X83" s="291"/>
      <c r="Y83" s="291"/>
      <c r="Z83" s="291"/>
      <c r="AA83" s="291"/>
      <c r="AB83" s="291"/>
      <c r="AC83" s="291"/>
      <c r="AD83" s="291"/>
      <c r="AE83" s="291"/>
      <c r="AF83" s="291"/>
      <c r="AG83" s="291"/>
      <c r="AH83" s="291"/>
      <c r="AL83" s="291"/>
      <c r="AM83" s="291"/>
      <c r="AN83" s="291"/>
      <c r="AO83" s="291"/>
      <c r="AP83" s="291"/>
      <c r="AQ83" s="291"/>
      <c r="AR83" s="291"/>
      <c r="AS83" s="291"/>
    </row>
    <row r="84" spans="20:45" x14ac:dyDescent="0.25">
      <c r="T84" s="291"/>
      <c r="U84" s="291"/>
      <c r="V84" s="291"/>
      <c r="W84" s="291"/>
      <c r="X84" s="291"/>
      <c r="Y84" s="291"/>
      <c r="Z84" s="291"/>
      <c r="AA84" s="291"/>
      <c r="AB84" s="291"/>
      <c r="AC84" s="291"/>
      <c r="AD84" s="291"/>
      <c r="AE84" s="291"/>
      <c r="AF84" s="291"/>
      <c r="AG84" s="291"/>
      <c r="AH84" s="291"/>
      <c r="AL84" s="291"/>
      <c r="AM84" s="291"/>
      <c r="AN84" s="291"/>
      <c r="AO84" s="291"/>
      <c r="AP84" s="291"/>
      <c r="AQ84" s="291"/>
      <c r="AR84" s="291"/>
      <c r="AS84" s="291"/>
    </row>
    <row r="85" spans="20:45" x14ac:dyDescent="0.25">
      <c r="T85" s="291"/>
      <c r="U85" s="291"/>
      <c r="V85" s="291"/>
      <c r="W85" s="291"/>
      <c r="X85" s="291"/>
      <c r="Y85" s="291"/>
      <c r="Z85" s="291"/>
      <c r="AA85" s="291"/>
      <c r="AB85" s="291"/>
      <c r="AC85" s="291"/>
      <c r="AD85" s="291"/>
      <c r="AE85" s="291"/>
      <c r="AF85" s="291"/>
      <c r="AG85" s="291"/>
      <c r="AH85" s="291"/>
      <c r="AL85" s="291"/>
      <c r="AM85" s="291"/>
      <c r="AN85" s="291"/>
      <c r="AO85" s="291"/>
      <c r="AP85" s="291"/>
      <c r="AQ85" s="291"/>
      <c r="AR85" s="291"/>
      <c r="AS85" s="291"/>
    </row>
    <row r="86" spans="20:45" x14ac:dyDescent="0.25">
      <c r="T86" s="291"/>
      <c r="U86" s="291"/>
      <c r="V86" s="291"/>
      <c r="W86" s="291"/>
      <c r="X86" s="291"/>
      <c r="Y86" s="291"/>
      <c r="Z86" s="291"/>
      <c r="AA86" s="291"/>
      <c r="AB86" s="291"/>
      <c r="AC86" s="291"/>
      <c r="AD86" s="291"/>
      <c r="AE86" s="291"/>
      <c r="AF86" s="291"/>
      <c r="AG86" s="291"/>
      <c r="AH86" s="291"/>
      <c r="AL86" s="291"/>
      <c r="AM86" s="291"/>
      <c r="AN86" s="291"/>
      <c r="AO86" s="291"/>
      <c r="AP86" s="291"/>
      <c r="AQ86" s="291"/>
      <c r="AR86" s="291"/>
      <c r="AS86" s="291"/>
    </row>
    <row r="87" spans="20:45" x14ac:dyDescent="0.25">
      <c r="T87" s="291"/>
      <c r="U87" s="291"/>
      <c r="V87" s="291"/>
      <c r="W87" s="291"/>
      <c r="X87" s="291"/>
      <c r="Y87" s="291"/>
      <c r="Z87" s="291"/>
      <c r="AA87" s="291"/>
      <c r="AB87" s="291"/>
      <c r="AC87" s="291"/>
      <c r="AD87" s="291"/>
      <c r="AE87" s="291"/>
      <c r="AF87" s="291"/>
      <c r="AG87" s="291"/>
      <c r="AH87" s="291"/>
      <c r="AL87" s="291"/>
      <c r="AM87" s="291"/>
      <c r="AN87" s="291"/>
      <c r="AO87" s="291"/>
      <c r="AP87" s="291"/>
      <c r="AQ87" s="291"/>
      <c r="AR87" s="291"/>
      <c r="AS87" s="291"/>
    </row>
    <row r="88" spans="20:45" x14ac:dyDescent="0.25">
      <c r="T88" s="291"/>
      <c r="U88" s="291"/>
      <c r="V88" s="291"/>
      <c r="W88" s="291"/>
      <c r="X88" s="291"/>
      <c r="Y88" s="291"/>
      <c r="Z88" s="291"/>
      <c r="AA88" s="291"/>
      <c r="AB88" s="291"/>
      <c r="AC88" s="291"/>
      <c r="AD88" s="291"/>
      <c r="AE88" s="291"/>
      <c r="AF88" s="291"/>
      <c r="AG88" s="291"/>
      <c r="AH88" s="291"/>
      <c r="AL88" s="291"/>
      <c r="AM88" s="291"/>
      <c r="AN88" s="291"/>
      <c r="AO88" s="291"/>
      <c r="AP88" s="291"/>
      <c r="AQ88" s="291"/>
      <c r="AR88" s="291"/>
      <c r="AS88" s="291"/>
    </row>
    <row r="89" spans="20:45" x14ac:dyDescent="0.25">
      <c r="T89" s="291"/>
      <c r="U89" s="291"/>
      <c r="V89" s="291"/>
      <c r="W89" s="291"/>
      <c r="X89" s="291"/>
      <c r="Y89" s="291"/>
      <c r="Z89" s="291"/>
      <c r="AA89" s="291"/>
      <c r="AB89" s="291"/>
      <c r="AC89" s="291"/>
      <c r="AD89" s="291"/>
      <c r="AE89" s="291"/>
      <c r="AF89" s="291"/>
      <c r="AG89" s="291"/>
      <c r="AH89" s="291"/>
      <c r="AL89" s="291"/>
      <c r="AM89" s="291"/>
      <c r="AN89" s="291"/>
      <c r="AO89" s="291"/>
      <c r="AP89" s="291"/>
      <c r="AQ89" s="291"/>
      <c r="AR89" s="291"/>
      <c r="AS89" s="291"/>
    </row>
    <row r="90" spans="20:45" x14ac:dyDescent="0.25">
      <c r="T90" s="291"/>
      <c r="U90" s="291"/>
      <c r="V90" s="291"/>
      <c r="W90" s="291"/>
      <c r="X90" s="291"/>
      <c r="Y90" s="291"/>
      <c r="Z90" s="291"/>
      <c r="AA90" s="291"/>
      <c r="AB90" s="291"/>
      <c r="AC90" s="291"/>
      <c r="AD90" s="291"/>
      <c r="AE90" s="291"/>
      <c r="AF90" s="291"/>
      <c r="AG90" s="291"/>
      <c r="AH90" s="291"/>
      <c r="AL90" s="291"/>
      <c r="AM90" s="291"/>
      <c r="AN90" s="291"/>
      <c r="AO90" s="291"/>
      <c r="AP90" s="291"/>
      <c r="AQ90" s="291"/>
      <c r="AR90" s="291"/>
      <c r="AS90" s="291"/>
    </row>
    <row r="91" spans="20:45" x14ac:dyDescent="0.25">
      <c r="T91" s="291"/>
      <c r="U91" s="291"/>
      <c r="V91" s="291"/>
      <c r="W91" s="291"/>
      <c r="X91" s="291"/>
      <c r="Y91" s="291"/>
      <c r="Z91" s="291"/>
      <c r="AA91" s="291"/>
      <c r="AB91" s="291"/>
      <c r="AC91" s="291"/>
      <c r="AD91" s="291"/>
      <c r="AE91" s="291"/>
      <c r="AF91" s="291"/>
      <c r="AG91" s="291"/>
      <c r="AH91" s="291"/>
      <c r="AL91" s="291"/>
      <c r="AM91" s="291"/>
      <c r="AN91" s="291"/>
      <c r="AO91" s="291"/>
      <c r="AP91" s="291"/>
      <c r="AQ91" s="291"/>
      <c r="AR91" s="291"/>
      <c r="AS91" s="291"/>
    </row>
    <row r="92" spans="20:45" x14ac:dyDescent="0.25">
      <c r="T92" s="291"/>
      <c r="U92" s="291"/>
      <c r="V92" s="291"/>
      <c r="W92" s="291"/>
      <c r="X92" s="291"/>
      <c r="Y92" s="291"/>
      <c r="Z92" s="291"/>
      <c r="AA92" s="291"/>
      <c r="AB92" s="291"/>
      <c r="AC92" s="291"/>
      <c r="AD92" s="291"/>
      <c r="AE92" s="291"/>
      <c r="AF92" s="291"/>
      <c r="AG92" s="291"/>
      <c r="AH92" s="291"/>
      <c r="AL92" s="291"/>
      <c r="AM92" s="291"/>
      <c r="AN92" s="291"/>
      <c r="AO92" s="291"/>
      <c r="AP92" s="291"/>
      <c r="AQ92" s="291"/>
      <c r="AR92" s="291"/>
      <c r="AS92" s="291"/>
    </row>
    <row r="93" spans="20:45" x14ac:dyDescent="0.25">
      <c r="T93" s="291"/>
      <c r="U93" s="291"/>
      <c r="V93" s="291"/>
      <c r="W93" s="291"/>
      <c r="X93" s="291"/>
      <c r="Y93" s="291"/>
      <c r="Z93" s="291"/>
      <c r="AA93" s="291"/>
      <c r="AB93" s="291"/>
      <c r="AC93" s="291"/>
      <c r="AD93" s="291"/>
      <c r="AE93" s="291"/>
      <c r="AF93" s="291"/>
      <c r="AG93" s="291"/>
      <c r="AH93" s="291"/>
      <c r="AL93" s="291"/>
      <c r="AM93" s="291"/>
      <c r="AN93" s="291"/>
      <c r="AO93" s="291"/>
      <c r="AP93" s="291"/>
      <c r="AQ93" s="291"/>
      <c r="AR93" s="291"/>
      <c r="AS93" s="291"/>
    </row>
    <row r="94" spans="20:45" x14ac:dyDescent="0.25">
      <c r="T94" s="291"/>
      <c r="U94" s="291"/>
      <c r="V94" s="291"/>
      <c r="W94" s="291"/>
      <c r="X94" s="291"/>
      <c r="Y94" s="291"/>
      <c r="Z94" s="291"/>
      <c r="AA94" s="291"/>
      <c r="AB94" s="291"/>
      <c r="AC94" s="291"/>
      <c r="AD94" s="291"/>
      <c r="AE94" s="291"/>
      <c r="AF94" s="291"/>
      <c r="AG94" s="291"/>
      <c r="AH94" s="291"/>
      <c r="AL94" s="291"/>
      <c r="AM94" s="291"/>
      <c r="AN94" s="291"/>
      <c r="AO94" s="291"/>
      <c r="AP94" s="291"/>
      <c r="AQ94" s="291"/>
      <c r="AR94" s="291"/>
      <c r="AS94" s="291"/>
    </row>
    <row r="95" spans="20:45" x14ac:dyDescent="0.25">
      <c r="T95" s="291"/>
      <c r="U95" s="291"/>
      <c r="V95" s="291"/>
      <c r="W95" s="291"/>
      <c r="X95" s="291"/>
      <c r="Y95" s="291"/>
      <c r="Z95" s="291"/>
      <c r="AA95" s="291"/>
      <c r="AB95" s="291"/>
      <c r="AC95" s="291"/>
      <c r="AD95" s="291"/>
      <c r="AE95" s="291"/>
      <c r="AF95" s="291"/>
      <c r="AG95" s="291"/>
      <c r="AH95" s="291"/>
      <c r="AL95" s="291"/>
      <c r="AM95" s="291"/>
      <c r="AN95" s="291"/>
      <c r="AO95" s="291"/>
      <c r="AP95" s="291"/>
      <c r="AQ95" s="291"/>
      <c r="AR95" s="291"/>
      <c r="AS95" s="291"/>
    </row>
    <row r="96" spans="20:45" x14ac:dyDescent="0.25">
      <c r="T96" s="291"/>
      <c r="U96" s="291"/>
      <c r="V96" s="291"/>
      <c r="W96" s="291"/>
      <c r="X96" s="291"/>
      <c r="Y96" s="291"/>
      <c r="Z96" s="291"/>
      <c r="AA96" s="291"/>
      <c r="AB96" s="291"/>
      <c r="AC96" s="291"/>
      <c r="AD96" s="291"/>
      <c r="AE96" s="291"/>
      <c r="AF96" s="291"/>
      <c r="AG96" s="291"/>
      <c r="AH96" s="291"/>
      <c r="AL96" s="291"/>
      <c r="AM96" s="291"/>
      <c r="AN96" s="291"/>
      <c r="AO96" s="291"/>
      <c r="AP96" s="291"/>
      <c r="AQ96" s="291"/>
      <c r="AR96" s="291"/>
      <c r="AS96" s="291"/>
    </row>
    <row r="97" spans="20:45" x14ac:dyDescent="0.25">
      <c r="T97" s="291"/>
      <c r="U97" s="291"/>
      <c r="V97" s="291"/>
      <c r="W97" s="291"/>
      <c r="X97" s="291"/>
      <c r="Y97" s="291"/>
      <c r="Z97" s="291"/>
      <c r="AA97" s="291"/>
      <c r="AB97" s="291"/>
      <c r="AC97" s="291"/>
      <c r="AD97" s="291"/>
      <c r="AE97" s="291"/>
      <c r="AF97" s="291"/>
      <c r="AG97" s="291"/>
      <c r="AH97" s="291"/>
      <c r="AL97" s="291"/>
      <c r="AM97" s="291"/>
      <c r="AN97" s="291"/>
      <c r="AO97" s="291"/>
      <c r="AP97" s="291"/>
      <c r="AQ97" s="291"/>
      <c r="AR97" s="291"/>
      <c r="AS97" s="291"/>
    </row>
    <row r="98" spans="20:45" x14ac:dyDescent="0.25">
      <c r="T98" s="291"/>
      <c r="U98" s="291"/>
      <c r="V98" s="291"/>
      <c r="W98" s="291"/>
      <c r="X98" s="291"/>
      <c r="Y98" s="291"/>
      <c r="Z98" s="291"/>
      <c r="AA98" s="291"/>
      <c r="AB98" s="291"/>
      <c r="AC98" s="291"/>
      <c r="AD98" s="291"/>
      <c r="AE98" s="291"/>
      <c r="AF98" s="291"/>
      <c r="AG98" s="291"/>
      <c r="AH98" s="291"/>
      <c r="AL98" s="291"/>
      <c r="AM98" s="291"/>
      <c r="AN98" s="291"/>
      <c r="AO98" s="291"/>
      <c r="AP98" s="291"/>
      <c r="AQ98" s="291"/>
      <c r="AR98" s="291"/>
      <c r="AS98" s="291"/>
    </row>
    <row r="99" spans="20:45" x14ac:dyDescent="0.25">
      <c r="T99" s="291"/>
      <c r="U99" s="291"/>
      <c r="V99" s="291"/>
      <c r="W99" s="291"/>
      <c r="X99" s="291"/>
      <c r="Y99" s="291"/>
      <c r="Z99" s="291"/>
      <c r="AA99" s="291"/>
      <c r="AB99" s="291"/>
      <c r="AC99" s="291"/>
      <c r="AD99" s="291"/>
      <c r="AE99" s="291"/>
      <c r="AF99" s="291"/>
      <c r="AG99" s="291"/>
      <c r="AH99" s="291"/>
      <c r="AL99" s="291"/>
      <c r="AM99" s="291"/>
      <c r="AN99" s="291"/>
      <c r="AO99" s="291"/>
      <c r="AP99" s="291"/>
      <c r="AQ99" s="291"/>
      <c r="AR99" s="291"/>
      <c r="AS99" s="291"/>
    </row>
    <row r="100" spans="20:45" x14ac:dyDescent="0.25">
      <c r="T100" s="291"/>
      <c r="U100" s="291"/>
      <c r="V100" s="291"/>
      <c r="W100" s="291"/>
      <c r="X100" s="291"/>
      <c r="Y100" s="291"/>
      <c r="Z100" s="291"/>
      <c r="AA100" s="291"/>
      <c r="AB100" s="291"/>
      <c r="AC100" s="291"/>
      <c r="AD100" s="291"/>
      <c r="AE100" s="291"/>
      <c r="AF100" s="291"/>
      <c r="AG100" s="291"/>
      <c r="AH100" s="291"/>
      <c r="AL100" s="291"/>
      <c r="AM100" s="291"/>
      <c r="AN100" s="291"/>
      <c r="AO100" s="291"/>
      <c r="AP100" s="291"/>
      <c r="AQ100" s="291"/>
      <c r="AR100" s="291"/>
      <c r="AS100" s="291"/>
    </row>
    <row r="101" spans="20:45" x14ac:dyDescent="0.25">
      <c r="T101" s="291"/>
      <c r="U101" s="291"/>
      <c r="V101" s="291"/>
      <c r="W101" s="291"/>
      <c r="X101" s="291"/>
      <c r="Y101" s="291"/>
      <c r="Z101" s="291"/>
      <c r="AA101" s="291"/>
      <c r="AB101" s="291"/>
      <c r="AC101" s="291"/>
      <c r="AD101" s="291"/>
      <c r="AE101" s="291"/>
      <c r="AF101" s="291"/>
      <c r="AG101" s="291"/>
      <c r="AH101" s="291"/>
      <c r="AL101" s="291"/>
      <c r="AM101" s="291"/>
      <c r="AN101" s="291"/>
      <c r="AO101" s="291"/>
      <c r="AP101" s="291"/>
      <c r="AQ101" s="291"/>
      <c r="AR101" s="291"/>
      <c r="AS101" s="291"/>
    </row>
    <row r="102" spans="20:45" x14ac:dyDescent="0.25">
      <c r="T102" s="291"/>
      <c r="U102" s="291"/>
      <c r="V102" s="291"/>
      <c r="W102" s="291"/>
      <c r="X102" s="291"/>
      <c r="Y102" s="291"/>
      <c r="Z102" s="291"/>
      <c r="AA102" s="291"/>
      <c r="AB102" s="291"/>
      <c r="AC102" s="291"/>
      <c r="AD102" s="291"/>
      <c r="AE102" s="291"/>
      <c r="AF102" s="291"/>
      <c r="AG102" s="291"/>
      <c r="AH102" s="291"/>
      <c r="AL102" s="291"/>
      <c r="AM102" s="291"/>
      <c r="AN102" s="291"/>
      <c r="AO102" s="291"/>
      <c r="AP102" s="291"/>
      <c r="AQ102" s="291"/>
      <c r="AR102" s="291"/>
      <c r="AS102" s="291"/>
    </row>
    <row r="103" spans="20:45" x14ac:dyDescent="0.25">
      <c r="T103" s="291"/>
      <c r="U103" s="291"/>
      <c r="V103" s="291"/>
      <c r="W103" s="291"/>
      <c r="X103" s="291"/>
      <c r="Y103" s="291"/>
      <c r="Z103" s="291"/>
      <c r="AA103" s="291"/>
      <c r="AB103" s="291"/>
      <c r="AC103" s="291"/>
      <c r="AD103" s="291"/>
      <c r="AE103" s="291"/>
      <c r="AF103" s="291"/>
      <c r="AG103" s="291"/>
      <c r="AH103" s="291"/>
      <c r="AL103" s="291"/>
      <c r="AM103" s="291"/>
      <c r="AN103" s="291"/>
      <c r="AO103" s="291"/>
      <c r="AP103" s="291"/>
      <c r="AQ103" s="291"/>
      <c r="AR103" s="291"/>
      <c r="AS103" s="291"/>
    </row>
    <row r="104" spans="20:45" x14ac:dyDescent="0.25">
      <c r="T104" s="291"/>
      <c r="U104" s="291"/>
      <c r="V104" s="291"/>
      <c r="W104" s="291"/>
      <c r="X104" s="291"/>
      <c r="Y104" s="291"/>
      <c r="Z104" s="291"/>
      <c r="AA104" s="291"/>
      <c r="AB104" s="291"/>
      <c r="AC104" s="291"/>
      <c r="AD104" s="291"/>
      <c r="AE104" s="291"/>
      <c r="AF104" s="291"/>
      <c r="AG104" s="291"/>
      <c r="AH104" s="291"/>
      <c r="AL104" s="291"/>
      <c r="AM104" s="291"/>
      <c r="AN104" s="291"/>
      <c r="AO104" s="291"/>
      <c r="AP104" s="291"/>
      <c r="AQ104" s="291"/>
      <c r="AR104" s="291"/>
      <c r="AS104" s="291"/>
    </row>
    <row r="105" spans="20:45" x14ac:dyDescent="0.25">
      <c r="T105" s="291"/>
      <c r="U105" s="291"/>
      <c r="V105" s="291"/>
      <c r="W105" s="291"/>
      <c r="X105" s="291"/>
      <c r="Y105" s="291"/>
      <c r="Z105" s="291"/>
      <c r="AA105" s="291"/>
      <c r="AB105" s="291"/>
      <c r="AC105" s="291"/>
      <c r="AD105" s="291"/>
      <c r="AE105" s="291"/>
      <c r="AF105" s="291"/>
      <c r="AG105" s="291"/>
      <c r="AH105" s="291"/>
      <c r="AL105" s="291"/>
      <c r="AM105" s="291"/>
      <c r="AN105" s="291"/>
      <c r="AO105" s="291"/>
      <c r="AP105" s="291"/>
      <c r="AQ105" s="291"/>
      <c r="AR105" s="291"/>
      <c r="AS105" s="291"/>
    </row>
    <row r="106" spans="20:45" x14ac:dyDescent="0.25">
      <c r="T106" s="291"/>
      <c r="U106" s="291"/>
      <c r="V106" s="291"/>
      <c r="W106" s="291"/>
      <c r="X106" s="291"/>
      <c r="Y106" s="291"/>
      <c r="Z106" s="291"/>
      <c r="AA106" s="291"/>
      <c r="AB106" s="291"/>
      <c r="AC106" s="291"/>
      <c r="AD106" s="291"/>
      <c r="AE106" s="291"/>
      <c r="AF106" s="291"/>
      <c r="AG106" s="291"/>
      <c r="AH106" s="291"/>
      <c r="AL106" s="291"/>
      <c r="AM106" s="291"/>
      <c r="AN106" s="291"/>
      <c r="AO106" s="291"/>
      <c r="AP106" s="291"/>
      <c r="AQ106" s="291"/>
      <c r="AR106" s="291"/>
      <c r="AS106" s="291"/>
    </row>
    <row r="107" spans="20:45" x14ac:dyDescent="0.25">
      <c r="T107" s="291"/>
      <c r="U107" s="291"/>
      <c r="V107" s="291"/>
      <c r="W107" s="291"/>
      <c r="X107" s="291"/>
      <c r="Y107" s="291"/>
      <c r="Z107" s="291"/>
      <c r="AA107" s="291"/>
      <c r="AB107" s="291"/>
      <c r="AC107" s="291"/>
      <c r="AD107" s="291"/>
      <c r="AE107" s="291"/>
      <c r="AF107" s="291"/>
      <c r="AG107" s="291"/>
      <c r="AH107" s="291"/>
      <c r="AL107" s="291"/>
      <c r="AM107" s="291"/>
      <c r="AN107" s="291"/>
      <c r="AO107" s="291"/>
      <c r="AP107" s="291"/>
      <c r="AQ107" s="291"/>
      <c r="AR107" s="291"/>
      <c r="AS107" s="291"/>
    </row>
    <row r="108" spans="20:45" x14ac:dyDescent="0.25">
      <c r="T108" s="291"/>
      <c r="U108" s="291"/>
      <c r="V108" s="291"/>
      <c r="W108" s="291"/>
      <c r="X108" s="291"/>
      <c r="Y108" s="291"/>
      <c r="Z108" s="291"/>
      <c r="AA108" s="291"/>
      <c r="AB108" s="291"/>
      <c r="AC108" s="291"/>
      <c r="AD108" s="291"/>
      <c r="AE108" s="291"/>
      <c r="AF108" s="291"/>
      <c r="AG108" s="291"/>
      <c r="AH108" s="291"/>
      <c r="AL108" s="291"/>
      <c r="AM108" s="291"/>
      <c r="AN108" s="291"/>
      <c r="AO108" s="291"/>
      <c r="AP108" s="291"/>
      <c r="AQ108" s="291"/>
      <c r="AR108" s="291"/>
      <c r="AS108" s="291"/>
    </row>
    <row r="109" spans="20:45" x14ac:dyDescent="0.25">
      <c r="T109" s="291"/>
      <c r="U109" s="291"/>
      <c r="V109" s="291"/>
      <c r="W109" s="291"/>
      <c r="X109" s="291"/>
      <c r="Y109" s="291"/>
      <c r="Z109" s="291"/>
      <c r="AA109" s="291"/>
      <c r="AB109" s="291"/>
      <c r="AC109" s="291"/>
      <c r="AD109" s="291"/>
      <c r="AE109" s="291"/>
      <c r="AF109" s="291"/>
      <c r="AG109" s="291"/>
      <c r="AH109" s="291"/>
      <c r="AL109" s="291"/>
      <c r="AM109" s="291"/>
      <c r="AN109" s="291"/>
      <c r="AO109" s="291"/>
      <c r="AP109" s="291"/>
      <c r="AQ109" s="291"/>
      <c r="AR109" s="291"/>
      <c r="AS109" s="291"/>
    </row>
    <row r="110" spans="20:45" x14ac:dyDescent="0.25">
      <c r="T110" s="291"/>
      <c r="U110" s="291"/>
      <c r="V110" s="291"/>
      <c r="W110" s="291"/>
      <c r="X110" s="291"/>
      <c r="Y110" s="291"/>
      <c r="Z110" s="291"/>
      <c r="AA110" s="291"/>
      <c r="AB110" s="291"/>
      <c r="AC110" s="291"/>
      <c r="AD110" s="291"/>
      <c r="AE110" s="291"/>
      <c r="AF110" s="291"/>
      <c r="AG110" s="291"/>
      <c r="AH110" s="291"/>
      <c r="AL110" s="291"/>
      <c r="AM110" s="291"/>
      <c r="AN110" s="291"/>
      <c r="AO110" s="291"/>
      <c r="AP110" s="291"/>
      <c r="AQ110" s="291"/>
      <c r="AR110" s="291"/>
      <c r="AS110" s="291"/>
    </row>
    <row r="111" spans="20:45" x14ac:dyDescent="0.25">
      <c r="T111" s="291"/>
      <c r="U111" s="291"/>
      <c r="V111" s="291"/>
      <c r="W111" s="291"/>
      <c r="X111" s="291"/>
      <c r="Y111" s="291"/>
      <c r="Z111" s="291"/>
      <c r="AA111" s="291"/>
      <c r="AB111" s="291"/>
      <c r="AC111" s="291"/>
      <c r="AD111" s="291"/>
      <c r="AE111" s="291"/>
      <c r="AF111" s="291"/>
      <c r="AG111" s="291"/>
      <c r="AH111" s="291"/>
      <c r="AL111" s="291"/>
      <c r="AM111" s="291"/>
      <c r="AN111" s="291"/>
      <c r="AO111" s="291"/>
      <c r="AP111" s="291"/>
      <c r="AQ111" s="291"/>
      <c r="AR111" s="291"/>
      <c r="AS111" s="291"/>
    </row>
    <row r="112" spans="20:45" x14ac:dyDescent="0.25">
      <c r="T112" s="291"/>
      <c r="U112" s="291"/>
      <c r="V112" s="291"/>
      <c r="W112" s="291"/>
      <c r="X112" s="291"/>
      <c r="Y112" s="291"/>
      <c r="Z112" s="291"/>
      <c r="AA112" s="291"/>
      <c r="AB112" s="291"/>
      <c r="AC112" s="291"/>
      <c r="AD112" s="291"/>
      <c r="AE112" s="291"/>
      <c r="AF112" s="291"/>
      <c r="AG112" s="291"/>
      <c r="AH112" s="291"/>
      <c r="AL112" s="291"/>
      <c r="AM112" s="291"/>
      <c r="AN112" s="291"/>
      <c r="AO112" s="291"/>
      <c r="AP112" s="291"/>
      <c r="AQ112" s="291"/>
      <c r="AR112" s="291"/>
      <c r="AS112" s="291"/>
    </row>
    <row r="113" spans="20:45" x14ac:dyDescent="0.25">
      <c r="T113" s="291"/>
      <c r="U113" s="291"/>
      <c r="V113" s="291"/>
      <c r="W113" s="291"/>
      <c r="X113" s="291"/>
      <c r="Y113" s="291"/>
      <c r="Z113" s="291"/>
      <c r="AA113" s="291"/>
      <c r="AB113" s="291"/>
      <c r="AC113" s="291"/>
      <c r="AD113" s="291"/>
      <c r="AE113" s="291"/>
      <c r="AF113" s="291"/>
      <c r="AG113" s="291"/>
      <c r="AH113" s="291"/>
      <c r="AL113" s="291"/>
      <c r="AM113" s="291"/>
      <c r="AN113" s="291"/>
      <c r="AO113" s="291"/>
      <c r="AP113" s="291"/>
      <c r="AQ113" s="291"/>
      <c r="AR113" s="291"/>
      <c r="AS113" s="291"/>
    </row>
    <row r="114" spans="20:45" x14ac:dyDescent="0.25">
      <c r="T114" s="291"/>
      <c r="U114" s="291"/>
      <c r="V114" s="291"/>
      <c r="W114" s="291"/>
      <c r="X114" s="291"/>
      <c r="Y114" s="291"/>
      <c r="Z114" s="291"/>
      <c r="AA114" s="291"/>
      <c r="AB114" s="291"/>
      <c r="AC114" s="291"/>
      <c r="AD114" s="291"/>
      <c r="AE114" s="291"/>
      <c r="AF114" s="291"/>
      <c r="AG114" s="291"/>
      <c r="AH114" s="291"/>
      <c r="AL114" s="291"/>
      <c r="AM114" s="291"/>
      <c r="AN114" s="291"/>
      <c r="AO114" s="291"/>
      <c r="AP114" s="291"/>
      <c r="AQ114" s="291"/>
      <c r="AR114" s="291"/>
      <c r="AS114" s="291"/>
    </row>
    <row r="115" spans="20:45" x14ac:dyDescent="0.25">
      <c r="T115" s="291"/>
      <c r="U115" s="291"/>
      <c r="V115" s="291"/>
      <c r="W115" s="291"/>
      <c r="X115" s="291"/>
      <c r="Y115" s="291"/>
      <c r="Z115" s="291"/>
      <c r="AA115" s="291"/>
      <c r="AB115" s="291"/>
      <c r="AC115" s="291"/>
      <c r="AD115" s="291"/>
      <c r="AE115" s="291"/>
      <c r="AF115" s="291"/>
      <c r="AG115" s="291"/>
      <c r="AH115" s="291"/>
      <c r="AL115" s="291"/>
      <c r="AM115" s="291"/>
      <c r="AN115" s="291"/>
      <c r="AO115" s="291"/>
      <c r="AP115" s="291"/>
      <c r="AQ115" s="291"/>
      <c r="AR115" s="291"/>
      <c r="AS115" s="291"/>
    </row>
    <row r="116" spans="20:45" x14ac:dyDescent="0.25">
      <c r="T116" s="291"/>
      <c r="U116" s="291"/>
      <c r="V116" s="291"/>
      <c r="W116" s="291"/>
      <c r="X116" s="291"/>
      <c r="Y116" s="291"/>
      <c r="Z116" s="291"/>
      <c r="AA116" s="291"/>
      <c r="AB116" s="291"/>
      <c r="AC116" s="291"/>
      <c r="AD116" s="291"/>
      <c r="AE116" s="291"/>
      <c r="AF116" s="291"/>
      <c r="AG116" s="291"/>
      <c r="AH116" s="291"/>
      <c r="AL116" s="291"/>
      <c r="AM116" s="291"/>
      <c r="AN116" s="291"/>
      <c r="AO116" s="291"/>
      <c r="AP116" s="291"/>
      <c r="AQ116" s="291"/>
      <c r="AR116" s="291"/>
      <c r="AS116" s="291"/>
    </row>
    <row r="117" spans="20:45" x14ac:dyDescent="0.25">
      <c r="T117" s="291"/>
      <c r="U117" s="291"/>
      <c r="V117" s="291"/>
      <c r="W117" s="291"/>
      <c r="X117" s="291"/>
      <c r="Y117" s="291"/>
      <c r="Z117" s="291"/>
      <c r="AA117" s="291"/>
      <c r="AB117" s="291"/>
      <c r="AC117" s="291"/>
      <c r="AD117" s="291"/>
      <c r="AE117" s="291"/>
      <c r="AF117" s="291"/>
      <c r="AG117" s="291"/>
      <c r="AH117" s="291"/>
      <c r="AL117" s="291"/>
      <c r="AM117" s="291"/>
      <c r="AN117" s="291"/>
      <c r="AO117" s="291"/>
      <c r="AP117" s="291"/>
      <c r="AQ117" s="291"/>
      <c r="AR117" s="291"/>
      <c r="AS117" s="291"/>
    </row>
    <row r="118" spans="20:45" x14ac:dyDescent="0.25">
      <c r="T118" s="291"/>
      <c r="U118" s="291"/>
      <c r="V118" s="291"/>
      <c r="W118" s="291"/>
      <c r="X118" s="291"/>
      <c r="Y118" s="291"/>
      <c r="Z118" s="291"/>
      <c r="AA118" s="291"/>
      <c r="AB118" s="291"/>
      <c r="AC118" s="291"/>
      <c r="AD118" s="291"/>
      <c r="AE118" s="291"/>
      <c r="AF118" s="291"/>
      <c r="AG118" s="291"/>
      <c r="AH118" s="291"/>
      <c r="AL118" s="291"/>
      <c r="AM118" s="291"/>
      <c r="AN118" s="291"/>
      <c r="AO118" s="291"/>
      <c r="AP118" s="291"/>
      <c r="AQ118" s="291"/>
      <c r="AR118" s="291"/>
      <c r="AS118" s="291"/>
    </row>
    <row r="119" spans="20:45" x14ac:dyDescent="0.25">
      <c r="T119" s="291"/>
      <c r="U119" s="291"/>
      <c r="V119" s="291"/>
      <c r="W119" s="291"/>
      <c r="X119" s="291"/>
      <c r="Y119" s="291"/>
      <c r="Z119" s="291"/>
      <c r="AA119" s="291"/>
      <c r="AB119" s="291"/>
      <c r="AC119" s="291"/>
      <c r="AD119" s="291"/>
      <c r="AE119" s="291"/>
      <c r="AF119" s="291"/>
      <c r="AG119" s="291"/>
      <c r="AH119" s="291"/>
      <c r="AL119" s="291"/>
      <c r="AM119" s="291"/>
      <c r="AN119" s="291"/>
      <c r="AO119" s="291"/>
      <c r="AP119" s="291"/>
      <c r="AQ119" s="291"/>
      <c r="AR119" s="291"/>
      <c r="AS119" s="291"/>
    </row>
    <row r="120" spans="20:45" x14ac:dyDescent="0.25">
      <c r="T120" s="291"/>
      <c r="U120" s="291"/>
      <c r="V120" s="291"/>
      <c r="W120" s="291"/>
      <c r="X120" s="291"/>
      <c r="Y120" s="291"/>
      <c r="Z120" s="291"/>
      <c r="AA120" s="291"/>
      <c r="AB120" s="291"/>
      <c r="AC120" s="291"/>
      <c r="AD120" s="291"/>
      <c r="AE120" s="291"/>
      <c r="AF120" s="291"/>
      <c r="AG120" s="291"/>
      <c r="AH120" s="291"/>
      <c r="AL120" s="291"/>
      <c r="AM120" s="291"/>
      <c r="AN120" s="291"/>
      <c r="AO120" s="291"/>
      <c r="AP120" s="291"/>
      <c r="AQ120" s="291"/>
      <c r="AR120" s="291"/>
      <c r="AS120" s="291"/>
    </row>
    <row r="121" spans="20:45" x14ac:dyDescent="0.25">
      <c r="T121" s="291"/>
      <c r="U121" s="291"/>
      <c r="V121" s="291"/>
      <c r="W121" s="291"/>
      <c r="X121" s="291"/>
      <c r="Y121" s="291"/>
      <c r="Z121" s="291"/>
      <c r="AA121" s="291"/>
      <c r="AB121" s="291"/>
      <c r="AC121" s="291"/>
      <c r="AD121" s="291"/>
      <c r="AE121" s="291"/>
      <c r="AF121" s="291"/>
      <c r="AG121" s="291"/>
      <c r="AH121" s="291"/>
      <c r="AL121" s="291"/>
      <c r="AM121" s="291"/>
      <c r="AN121" s="291"/>
      <c r="AO121" s="291"/>
      <c r="AP121" s="291"/>
      <c r="AQ121" s="291"/>
      <c r="AR121" s="291"/>
      <c r="AS121" s="291"/>
    </row>
    <row r="122" spans="20:45" x14ac:dyDescent="0.25">
      <c r="T122" s="291"/>
      <c r="U122" s="291"/>
      <c r="V122" s="291"/>
      <c r="W122" s="291"/>
      <c r="X122" s="291"/>
      <c r="Y122" s="291"/>
      <c r="Z122" s="291"/>
      <c r="AA122" s="291"/>
      <c r="AB122" s="291"/>
      <c r="AC122" s="291"/>
      <c r="AD122" s="291"/>
      <c r="AE122" s="291"/>
      <c r="AF122" s="291"/>
      <c r="AG122" s="291"/>
      <c r="AH122" s="291"/>
      <c r="AL122" s="291"/>
      <c r="AM122" s="291"/>
      <c r="AN122" s="291"/>
      <c r="AO122" s="291"/>
      <c r="AP122" s="291"/>
      <c r="AQ122" s="291"/>
      <c r="AR122" s="291"/>
      <c r="AS122" s="291"/>
    </row>
    <row r="123" spans="20:45" x14ac:dyDescent="0.25">
      <c r="T123" s="291"/>
      <c r="U123" s="291"/>
      <c r="V123" s="291"/>
      <c r="W123" s="291"/>
      <c r="X123" s="291"/>
      <c r="Y123" s="291"/>
      <c r="Z123" s="291"/>
      <c r="AA123" s="291"/>
      <c r="AB123" s="291"/>
      <c r="AC123" s="291"/>
      <c r="AD123" s="291"/>
      <c r="AE123" s="291"/>
      <c r="AF123" s="291"/>
      <c r="AG123" s="291"/>
      <c r="AH123" s="291"/>
      <c r="AL123" s="291"/>
      <c r="AM123" s="291"/>
      <c r="AN123" s="291"/>
      <c r="AO123" s="291"/>
      <c r="AP123" s="291"/>
      <c r="AQ123" s="291"/>
      <c r="AR123" s="291"/>
      <c r="AS123" s="291"/>
    </row>
    <row r="124" spans="20:45" x14ac:dyDescent="0.25">
      <c r="T124" s="291"/>
      <c r="U124" s="291"/>
      <c r="V124" s="291"/>
      <c r="W124" s="291"/>
      <c r="X124" s="291"/>
      <c r="Y124" s="291"/>
      <c r="Z124" s="291"/>
      <c r="AA124" s="291"/>
      <c r="AB124" s="291"/>
      <c r="AC124" s="291"/>
      <c r="AD124" s="291"/>
      <c r="AE124" s="291"/>
      <c r="AF124" s="291"/>
      <c r="AG124" s="291"/>
      <c r="AH124" s="291"/>
      <c r="AL124" s="291"/>
      <c r="AM124" s="291"/>
      <c r="AN124" s="291"/>
      <c r="AO124" s="291"/>
      <c r="AP124" s="291"/>
      <c r="AQ124" s="291"/>
      <c r="AR124" s="291"/>
      <c r="AS124" s="291"/>
    </row>
  </sheetData>
  <mergeCells count="1">
    <mergeCell ref="A4:C4"/>
  </mergeCells>
  <conditionalFormatting sqref="B22 B24 B26 B28 B30 B32 B34 B36">
    <cfRule type="cellIs" dxfId="119" priority="13" stopIfTrue="1" operator="equal">
      <formula>"QA"</formula>
    </cfRule>
    <cfRule type="cellIs" dxfId="118" priority="14" stopIfTrue="1" operator="equal">
      <formula>"DA"</formula>
    </cfRule>
  </conditionalFormatting>
  <conditionalFormatting sqref="E7 E21">
    <cfRule type="expression" dxfId="117" priority="16" stopIfTrue="1">
      <formula>$E7&lt;5</formula>
    </cfRule>
  </conditionalFormatting>
  <conditionalFormatting sqref="E22 E24 E26 E28 E30 E32 E34 E36">
    <cfRule type="expression" dxfId="116" priority="8" stopIfTrue="1">
      <formula>AND($E22&lt;9,$C22&gt;0)</formula>
    </cfRule>
  </conditionalFormatting>
  <conditionalFormatting sqref="F7 F9 F11 F13 F15 F17 F19">
    <cfRule type="cellIs" dxfId="115" priority="17" stopIfTrue="1" operator="equal">
      <formula>"Bye"</formula>
    </cfRule>
  </conditionalFormatting>
  <conditionalFormatting sqref="F21:F22 F24 F26 F28 F30 F32 F34">
    <cfRule type="cellIs" dxfId="114" priority="9" stopIfTrue="1" operator="equal">
      <formula>"Bye"</formula>
    </cfRule>
  </conditionalFormatting>
  <conditionalFormatting sqref="F22 F24 F26 F28 F30 F32 F34">
    <cfRule type="expression" dxfId="113" priority="10" stopIfTrue="1">
      <formula>AND($E22&lt;9,$C22&gt;0)</formula>
    </cfRule>
  </conditionalFormatting>
  <conditionalFormatting sqref="H7 H9 H11 H13 H15 H17 H19 H21 G22:I22 G24:I24 G26:I26 G28:I28 G30:I30 G32:I32 G34:I34">
    <cfRule type="expression" dxfId="112" priority="4" stopIfTrue="1">
      <formula>AND($E7&lt;9,$C7&gt;0)</formula>
    </cfRule>
  </conditionalFormatting>
  <conditionalFormatting sqref="I8 K10 I12 M14 I16 K18 I20 I23 K25 I27 M29 I31 K33 I35">
    <cfRule type="expression" dxfId="111" priority="5" stopIfTrue="1">
      <formula>AND($O$1="CU",I8="Umpire")</formula>
    </cfRule>
    <cfRule type="expression" dxfId="110" priority="6" stopIfTrue="1">
      <formula>AND($O$1="CU",I8&lt;&gt;"Umpire",J8&lt;&gt;"")</formula>
    </cfRule>
    <cfRule type="expression" dxfId="109" priority="7" stopIfTrue="1">
      <formula>AND($O$1="CU",I8&lt;&gt;"Umpire")</formula>
    </cfRule>
  </conditionalFormatting>
  <conditionalFormatting sqref="J8 L10 J12 N14 J16 L18 J20 R46">
    <cfRule type="expression" dxfId="108" priority="15" stopIfTrue="1">
      <formula>$O$1="CU"</formula>
    </cfRule>
  </conditionalFormatting>
  <conditionalFormatting sqref="K8 M10 K12 O14 K16 M18 K20 K23 M25 K27 O29 K31 M33 K35">
    <cfRule type="expression" dxfId="107" priority="11" stopIfTrue="1">
      <formula>J8="as"</formula>
    </cfRule>
    <cfRule type="expression" dxfId="106" priority="12" stopIfTrue="1">
      <formula>J8="bs"</formula>
    </cfRule>
  </conditionalFormatting>
  <conditionalFormatting sqref="O16">
    <cfRule type="expression" dxfId="105" priority="1" stopIfTrue="1">
      <formula>AND($O$1="CU",O16="Umpire")</formula>
    </cfRule>
    <cfRule type="expression" dxfId="104" priority="2" stopIfTrue="1">
      <formula>AND($O$1="CU",O16&lt;&gt;"Umpire",P16&lt;&gt;"")</formula>
    </cfRule>
    <cfRule type="expression" dxfId="103" priority="3" stopIfTrue="1">
      <formula>AND($O$1="CU",O16&lt;&gt;"Umpire")</formula>
    </cfRule>
  </conditionalFormatting>
  <dataValidations count="1">
    <dataValidation type="list" allowBlank="1" showInputMessage="1" sqref="I23 I27 I35 I31 K33 M29 K25 I16 K18 K10 I20 I12 I8 M14 O16" xr:uid="{58B09C35-2055-4AF8-86F7-A325B7B6B2AF}">
      <formula1>$U$7:$U$16</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5761" r:id="rId4" name="Button 1">
              <controlPr defaultSize="0" print="0" autoFill="0" autoPict="0" macro="[0]!Jun_Show_CU">
                <anchor moveWithCells="1" sizeWithCells="1">
                  <from>
                    <xdr:col>12</xdr:col>
                    <xdr:colOff>525780</xdr:colOff>
                    <xdr:row>0</xdr:row>
                    <xdr:rowOff>7620</xdr:rowOff>
                  </from>
                  <to>
                    <xdr:col>14</xdr:col>
                    <xdr:colOff>373380</xdr:colOff>
                    <xdr:row>1</xdr:row>
                    <xdr:rowOff>175260</xdr:rowOff>
                  </to>
                </anchor>
              </controlPr>
            </control>
          </mc:Choice>
        </mc:AlternateContent>
        <mc:AlternateContent xmlns:mc="http://schemas.openxmlformats.org/markup-compatibility/2006">
          <mc:Choice Requires="x14">
            <control shapeId="885762" r:id="rId5" name="Button 2">
              <controlPr defaultSize="0" print="0" autoFill="0" autoPict="0" macro="[0]!Jun_Hide_CU">
                <anchor>
                  <from>
                    <xdr:col>0</xdr:col>
                    <xdr:colOff>0</xdr:colOff>
                    <xdr:row>0</xdr:row>
                    <xdr:rowOff>0</xdr:rowOff>
                  </from>
                  <to>
                    <xdr:col>0</xdr:col>
                    <xdr:colOff>0</xdr:colOff>
                    <xdr:row>0</xdr:row>
                    <xdr:rowOff>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65990-D4DA-497D-B674-1F11C63DF0DF}">
  <dimension ref="A1:O134"/>
  <sheetViews>
    <sheetView workbookViewId="0">
      <selection activeCell="D8" sqref="D8"/>
    </sheetView>
  </sheetViews>
  <sheetFormatPr defaultRowHeight="13.2" x14ac:dyDescent="0.25"/>
  <cols>
    <col min="1" max="1" width="8.33203125" customWidth="1"/>
    <col min="2" max="2" width="19.33203125" customWidth="1"/>
    <col min="3" max="3" width="19.6640625"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289</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25">
      <c r="A7" s="211">
        <v>1</v>
      </c>
      <c r="B7" s="54" t="s">
        <v>173</v>
      </c>
      <c r="C7" s="54" t="s">
        <v>290</v>
      </c>
      <c r="D7" t="s">
        <v>143</v>
      </c>
      <c r="E7" s="221"/>
      <c r="F7" s="409"/>
      <c r="G7" s="421"/>
      <c r="H7" s="208"/>
      <c r="I7" s="206"/>
      <c r="J7" s="210"/>
      <c r="K7" s="206"/>
      <c r="L7" s="202"/>
      <c r="M7" s="55"/>
      <c r="N7" s="74"/>
      <c r="O7" s="409"/>
    </row>
    <row r="8" spans="1:15" s="11" customFormat="1" ht="18.899999999999999" customHeight="1" x14ac:dyDescent="0.25">
      <c r="A8" s="211">
        <v>2</v>
      </c>
      <c r="B8" s="54" t="s">
        <v>292</v>
      </c>
      <c r="C8" s="54" t="s">
        <v>291</v>
      </c>
      <c r="D8" t="s">
        <v>123</v>
      </c>
      <c r="E8" s="221"/>
      <c r="F8" s="233"/>
      <c r="G8" s="55"/>
      <c r="H8" s="208"/>
      <c r="I8" s="206"/>
      <c r="J8" s="210"/>
      <c r="K8" s="206"/>
      <c r="L8" s="202"/>
      <c r="M8" s="55"/>
      <c r="N8" s="74"/>
      <c r="O8" s="389"/>
    </row>
    <row r="9" spans="1:15" s="11" customFormat="1" ht="18.899999999999999" customHeight="1" x14ac:dyDescent="0.25">
      <c r="A9" s="211">
        <v>3</v>
      </c>
      <c r="B9" s="54" t="s">
        <v>293</v>
      </c>
      <c r="C9" s="54" t="s">
        <v>294</v>
      </c>
      <c r="D9" t="s">
        <v>228</v>
      </c>
      <c r="E9" s="221"/>
      <c r="F9" s="233"/>
      <c r="G9" s="55"/>
      <c r="H9" s="208"/>
      <c r="I9" s="206"/>
      <c r="J9" s="210"/>
      <c r="K9" s="206"/>
      <c r="L9" s="202"/>
      <c r="M9" s="55"/>
      <c r="N9" s="391"/>
      <c r="O9" s="233"/>
    </row>
    <row r="10" spans="1:15" s="11" customFormat="1" ht="18.899999999999999" customHeight="1" x14ac:dyDescent="0.25">
      <c r="A10" s="211">
        <v>4</v>
      </c>
      <c r="B10" s="54" t="s">
        <v>295</v>
      </c>
      <c r="C10" s="54" t="s">
        <v>296</v>
      </c>
      <c r="D10" t="s">
        <v>228</v>
      </c>
      <c r="E10" s="221"/>
      <c r="F10" s="233"/>
      <c r="G10" s="55"/>
      <c r="H10" s="208"/>
      <c r="I10" s="206"/>
      <c r="J10" s="210"/>
      <c r="K10" s="206"/>
      <c r="L10" s="202"/>
      <c r="M10" s="55"/>
      <c r="N10" s="390"/>
      <c r="O10" s="389"/>
    </row>
    <row r="11" spans="1:15" s="11" customFormat="1" ht="18.899999999999999" customHeight="1" x14ac:dyDescent="0.25">
      <c r="A11" s="211">
        <v>5</v>
      </c>
      <c r="B11" s="54" t="s">
        <v>297</v>
      </c>
      <c r="C11" s="54" t="s">
        <v>183</v>
      </c>
      <c r="D11" t="s">
        <v>135</v>
      </c>
      <c r="E11" s="221"/>
      <c r="F11" s="233"/>
      <c r="G11" s="421"/>
      <c r="H11" s="208"/>
      <c r="I11" s="206"/>
      <c r="J11" s="210"/>
      <c r="K11" s="206"/>
      <c r="L11" s="202"/>
      <c r="M11" s="55"/>
      <c r="N11" s="391"/>
      <c r="O11" s="389"/>
    </row>
    <row r="12" spans="1:15" s="11" customFormat="1" ht="18.899999999999999" customHeight="1" x14ac:dyDescent="0.25">
      <c r="A12" s="211">
        <v>6</v>
      </c>
      <c r="B12" s="54"/>
      <c r="C12" s="54"/>
      <c r="D12"/>
      <c r="E12" s="221"/>
      <c r="F12" s="233"/>
      <c r="G12" s="55"/>
      <c r="H12" s="208"/>
      <c r="I12" s="206"/>
      <c r="J12" s="210"/>
      <c r="K12" s="206"/>
      <c r="L12" s="202"/>
      <c r="M12" s="55"/>
      <c r="N12" s="391"/>
      <c r="O12" s="389"/>
    </row>
    <row r="13" spans="1:15" s="11" customFormat="1" ht="18.899999999999999" customHeight="1" x14ac:dyDescent="0.25">
      <c r="A13" s="211">
        <v>7</v>
      </c>
      <c r="B13" s="442"/>
      <c r="C13" s="54"/>
      <c r="D13"/>
      <c r="E13" s="221"/>
      <c r="F13" s="233"/>
      <c r="G13" s="55"/>
      <c r="H13" s="208"/>
      <c r="I13" s="206"/>
      <c r="J13" s="210"/>
      <c r="K13" s="206"/>
      <c r="L13" s="202"/>
      <c r="M13" s="55"/>
      <c r="N13" s="391"/>
      <c r="O13" s="389"/>
    </row>
    <row r="14" spans="1:15" s="11" customFormat="1" ht="18.899999999999999" customHeight="1" x14ac:dyDescent="0.25">
      <c r="A14" s="211">
        <v>8</v>
      </c>
      <c r="B14" s="54"/>
      <c r="C14" s="54"/>
      <c r="D14"/>
      <c r="E14" s="221"/>
      <c r="F14" s="233"/>
      <c r="G14" s="55"/>
      <c r="H14" s="208"/>
      <c r="I14" s="206"/>
      <c r="J14" s="210"/>
      <c r="K14" s="206"/>
      <c r="L14" s="202"/>
      <c r="M14" s="55"/>
      <c r="N14" s="391"/>
      <c r="O14" s="389"/>
    </row>
    <row r="15" spans="1:15" s="11" customFormat="1" ht="18.899999999999999" customHeight="1" x14ac:dyDescent="0.3">
      <c r="A15" s="211">
        <v>9</v>
      </c>
      <c r="B15" s="54"/>
      <c r="C15" s="54"/>
      <c r="D15" s="439"/>
      <c r="E15" s="221"/>
      <c r="F15" s="233"/>
      <c r="G15" s="55"/>
      <c r="H15" s="208"/>
      <c r="I15" s="206"/>
      <c r="J15" s="210"/>
      <c r="K15" s="206"/>
      <c r="L15" s="202"/>
      <c r="M15" s="55"/>
      <c r="N15" s="392"/>
      <c r="O15" s="389"/>
    </row>
    <row r="16" spans="1:15" s="11" customFormat="1" ht="18.899999999999999" customHeight="1" x14ac:dyDescent="0.3">
      <c r="A16" s="211">
        <v>10</v>
      </c>
      <c r="B16" s="54"/>
      <c r="C16" s="54"/>
      <c r="D16" s="439"/>
      <c r="E16" s="221"/>
      <c r="F16" s="233"/>
      <c r="G16" s="55"/>
      <c r="H16" s="208"/>
      <c r="I16" s="206"/>
      <c r="J16" s="210"/>
      <c r="K16" s="206"/>
      <c r="L16" s="202"/>
      <c r="M16" s="55"/>
      <c r="N16" s="74"/>
      <c r="O16" s="389"/>
    </row>
    <row r="17" spans="1:15" s="11" customFormat="1" ht="18.899999999999999" customHeight="1" x14ac:dyDescent="0.3">
      <c r="A17" s="211">
        <v>11</v>
      </c>
      <c r="B17" s="54"/>
      <c r="C17" s="54"/>
      <c r="D17" s="439"/>
      <c r="E17" s="221"/>
      <c r="F17" s="233"/>
      <c r="G17" s="55"/>
      <c r="H17" s="208"/>
      <c r="I17" s="206"/>
      <c r="J17" s="210"/>
      <c r="K17" s="206"/>
      <c r="L17" s="202"/>
      <c r="M17" s="55"/>
      <c r="N17" s="74"/>
      <c r="O17" s="389"/>
    </row>
    <row r="18" spans="1:15" s="11" customFormat="1" ht="18.899999999999999" customHeight="1" x14ac:dyDescent="0.3">
      <c r="A18" s="211">
        <v>12</v>
      </c>
      <c r="B18" s="54"/>
      <c r="C18" s="54"/>
      <c r="D18" s="439"/>
      <c r="E18" s="221"/>
      <c r="F18" s="233"/>
      <c r="G18" s="55"/>
      <c r="H18" s="208"/>
      <c r="I18" s="206"/>
      <c r="J18" s="210"/>
      <c r="K18" s="206"/>
      <c r="L18" s="202"/>
      <c r="M18" s="55"/>
      <c r="N18" s="74"/>
      <c r="O18" s="389"/>
    </row>
    <row r="19" spans="1:15" s="11" customFormat="1" ht="18.899999999999999" customHeight="1" x14ac:dyDescent="0.3">
      <c r="A19" s="211">
        <v>13</v>
      </c>
      <c r="B19" s="54"/>
      <c r="C19" s="54"/>
      <c r="D19" s="439"/>
      <c r="E19" s="221"/>
      <c r="F19" s="233"/>
      <c r="G19" s="55"/>
      <c r="H19" s="208"/>
      <c r="I19" s="206"/>
      <c r="J19" s="210"/>
      <c r="K19" s="206"/>
      <c r="L19" s="202"/>
      <c r="M19" s="55"/>
      <c r="N19" s="56"/>
      <c r="O19" s="389"/>
    </row>
    <row r="20" spans="1:15" s="11" customFormat="1" ht="18.899999999999999" customHeight="1" x14ac:dyDescent="0.3">
      <c r="A20" s="211">
        <v>14</v>
      </c>
      <c r="B20" s="54"/>
      <c r="C20" s="54"/>
      <c r="D20" s="439"/>
      <c r="E20" s="221"/>
      <c r="F20" s="233"/>
      <c r="G20" s="55"/>
      <c r="H20" s="208"/>
      <c r="I20" s="206"/>
      <c r="J20" s="210"/>
      <c r="K20" s="206"/>
      <c r="L20" s="202"/>
      <c r="M20" s="55"/>
      <c r="N20" s="56"/>
      <c r="O20" s="389"/>
    </row>
    <row r="21" spans="1:15" s="11" customFormat="1" ht="18.899999999999999" customHeight="1" x14ac:dyDescent="0.3">
      <c r="A21" s="211">
        <v>15</v>
      </c>
      <c r="B21" s="54"/>
      <c r="C21" s="54"/>
      <c r="D21" s="439"/>
      <c r="E21" s="221"/>
      <c r="F21" s="233"/>
      <c r="G21" s="55"/>
      <c r="H21" s="208"/>
      <c r="I21" s="206"/>
      <c r="J21" s="210"/>
      <c r="K21" s="206"/>
      <c r="L21" s="202"/>
      <c r="M21" s="55"/>
      <c r="N21" s="74"/>
      <c r="O21" s="389"/>
    </row>
    <row r="22" spans="1:15" s="11" customFormat="1" ht="18.899999999999999" customHeight="1" x14ac:dyDescent="0.3">
      <c r="A22" s="211">
        <v>16</v>
      </c>
      <c r="B22" s="54"/>
      <c r="C22" s="54"/>
      <c r="D22" s="439"/>
      <c r="E22" s="221"/>
      <c r="F22" s="233"/>
      <c r="G22" s="55"/>
      <c r="H22" s="208"/>
      <c r="I22" s="206"/>
      <c r="J22" s="210"/>
      <c r="K22" s="206"/>
      <c r="L22" s="202"/>
      <c r="M22" s="55"/>
      <c r="N22" s="74"/>
      <c r="O22" s="389"/>
    </row>
    <row r="23" spans="1:15" s="11" customFormat="1" ht="18.899999999999999" customHeight="1" x14ac:dyDescent="0.3">
      <c r="A23" s="211">
        <v>17</v>
      </c>
      <c r="B23" s="54"/>
      <c r="C23" s="54"/>
      <c r="D23" s="439"/>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102" priority="7" stopIfTrue="1">
      <formula>$O7&gt;=1</formula>
    </cfRule>
  </conditionalFormatting>
  <conditionalFormatting sqref="B7:D14">
    <cfRule type="expression" dxfId="101" priority="5" stopIfTrue="1">
      <formula>$O7&gt;=1</formula>
    </cfRule>
  </conditionalFormatting>
  <conditionalFormatting sqref="B7:D27">
    <cfRule type="expression" dxfId="100" priority="1" stopIfTrue="1">
      <formula>$Q7&gt;=1</formula>
    </cfRule>
  </conditionalFormatting>
  <conditionalFormatting sqref="E7:E27">
    <cfRule type="expression" dxfId="99" priority="2" stopIfTrue="1">
      <formula>AND(ROUNDDOWN(($A$4-E7)/365.25,0)&lt;=13,G7&lt;&gt;"OK")</formula>
    </cfRule>
    <cfRule type="expression" dxfId="98" priority="3" stopIfTrue="1">
      <formula>AND(ROUNDDOWN(($A$4-E7)/365.25,0)&lt;=14,G7&lt;&gt;"OK")</formula>
    </cfRule>
    <cfRule type="expression" dxfId="97" priority="4" stopIfTrue="1">
      <formula>AND(ROUNDDOWN(($A$4-E7)/365.25,0)&lt;=17,G7&lt;&gt;"OK")</formula>
    </cfRule>
  </conditionalFormatting>
  <conditionalFormatting sqref="E7:E134">
    <cfRule type="expression" dxfId="96" priority="8" stopIfTrue="1">
      <formula>AND(ROUNDDOWN(($A$4-E7)/365.25,0)&lt;=13,#REF!&lt;&gt;"OK")</formula>
    </cfRule>
    <cfRule type="expression" dxfId="95" priority="9" stopIfTrue="1">
      <formula>AND(ROUNDDOWN(($A$4-E7)/365.25,0)&lt;=14,#REF!&lt;&gt;"OK")</formula>
    </cfRule>
    <cfRule type="expression" dxfId="94" priority="10" stopIfTrue="1">
      <formula>AND(ROUNDDOWN(($A$4-E7)/365.25,0)&lt;=17,#REF!&lt;&gt;"OK")</formula>
    </cfRule>
  </conditionalFormatting>
  <conditionalFormatting sqref="H7:H134">
    <cfRule type="cellIs" dxfId="93"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7809"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4">
    <tabColor indexed="42"/>
  </sheetPr>
  <dimension ref="A1:O134"/>
  <sheetViews>
    <sheetView showGridLines="0" showZeros="0" workbookViewId="0">
      <pane ySplit="6" topLeftCell="A7" activePane="bottomLeft" state="frozen"/>
      <selection activeCell="C12" sqref="C12"/>
      <selection pane="bottomLeft" activeCell="D7" sqref="D7"/>
    </sheetView>
  </sheetViews>
  <sheetFormatPr defaultRowHeight="13.2" x14ac:dyDescent="0.25"/>
  <cols>
    <col min="1" max="1" width="8.109375" customWidth="1"/>
    <col min="2" max="2" width="13.88671875" customWidth="1"/>
    <col min="3" max="3" width="14"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147</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3">
      <c r="A7" s="211">
        <v>1</v>
      </c>
      <c r="B7" s="54" t="s">
        <v>117</v>
      </c>
      <c r="C7" s="54" t="s">
        <v>118</v>
      </c>
      <c r="D7" s="440" t="s">
        <v>119</v>
      </c>
      <c r="E7" s="221"/>
      <c r="F7" s="409"/>
      <c r="G7" s="421"/>
      <c r="H7" s="208"/>
      <c r="I7" s="206"/>
      <c r="J7" s="210"/>
      <c r="K7" s="206"/>
      <c r="L7" s="202"/>
      <c r="M7" s="55"/>
      <c r="N7" s="74"/>
      <c r="O7" s="409"/>
    </row>
    <row r="8" spans="1:15" s="11" customFormat="1" ht="18.899999999999999" customHeight="1" x14ac:dyDescent="0.25">
      <c r="A8" s="211">
        <v>2</v>
      </c>
      <c r="B8" s="54"/>
      <c r="C8" s="54"/>
      <c r="D8" s="55"/>
      <c r="E8" s="221"/>
      <c r="F8" s="233"/>
      <c r="G8" s="55"/>
      <c r="H8" s="208"/>
      <c r="I8" s="206"/>
      <c r="J8" s="210"/>
      <c r="K8" s="206"/>
      <c r="L8" s="202"/>
      <c r="M8" s="55"/>
      <c r="N8" s="74"/>
      <c r="O8" s="389"/>
    </row>
    <row r="9" spans="1:15" s="11" customFormat="1" ht="18.899999999999999" customHeight="1" x14ac:dyDescent="0.25">
      <c r="A9" s="211">
        <v>3</v>
      </c>
      <c r="B9" s="54"/>
      <c r="C9" s="54"/>
      <c r="D9" s="55"/>
      <c r="E9" s="221"/>
      <c r="F9" s="233"/>
      <c r="G9" s="55"/>
      <c r="H9" s="208"/>
      <c r="I9" s="206"/>
      <c r="J9" s="210"/>
      <c r="K9" s="206"/>
      <c r="L9" s="202"/>
      <c r="M9" s="55"/>
      <c r="N9" s="391"/>
      <c r="O9" s="233"/>
    </row>
    <row r="10" spans="1:15" s="11" customFormat="1" ht="18.899999999999999" customHeight="1" x14ac:dyDescent="0.25">
      <c r="A10" s="211">
        <v>4</v>
      </c>
      <c r="B10" s="54"/>
      <c r="C10" s="54"/>
      <c r="D10" s="55"/>
      <c r="E10" s="221"/>
      <c r="F10" s="233"/>
      <c r="G10" s="55"/>
      <c r="H10" s="208"/>
      <c r="I10" s="206"/>
      <c r="J10" s="210"/>
      <c r="K10" s="206"/>
      <c r="L10" s="202"/>
      <c r="M10" s="55"/>
      <c r="N10" s="390"/>
      <c r="O10" s="389"/>
    </row>
    <row r="11" spans="1:15" s="11" customFormat="1" ht="18.899999999999999" customHeight="1" x14ac:dyDescent="0.25">
      <c r="A11" s="211">
        <v>5</v>
      </c>
      <c r="B11" s="54"/>
      <c r="C11" s="54"/>
      <c r="D11" s="55"/>
      <c r="E11" s="221"/>
      <c r="F11" s="233"/>
      <c r="G11" s="421"/>
      <c r="H11" s="208"/>
      <c r="I11" s="206"/>
      <c r="J11" s="210"/>
      <c r="K11" s="206"/>
      <c r="L11" s="202"/>
      <c r="M11" s="55"/>
      <c r="N11" s="391"/>
      <c r="O11" s="389"/>
    </row>
    <row r="12" spans="1:15" s="11" customFormat="1" ht="18.899999999999999" customHeight="1" x14ac:dyDescent="0.25">
      <c r="A12" s="211">
        <v>6</v>
      </c>
      <c r="B12" s="54"/>
      <c r="C12" s="54"/>
      <c r="D12" s="55"/>
      <c r="E12" s="221"/>
      <c r="F12" s="233"/>
      <c r="G12" s="55"/>
      <c r="H12" s="208"/>
      <c r="I12" s="206"/>
      <c r="J12" s="210"/>
      <c r="K12" s="206"/>
      <c r="L12" s="202"/>
      <c r="M12" s="55"/>
      <c r="N12" s="391"/>
      <c r="O12" s="389"/>
    </row>
    <row r="13" spans="1:15" s="11" customFormat="1" ht="18.899999999999999" customHeight="1" x14ac:dyDescent="0.25">
      <c r="A13" s="211">
        <v>7</v>
      </c>
      <c r="B13" s="54"/>
      <c r="C13" s="54"/>
      <c r="D13" s="55"/>
      <c r="E13" s="221"/>
      <c r="F13" s="233"/>
      <c r="G13" s="55"/>
      <c r="H13" s="208"/>
      <c r="I13" s="206"/>
      <c r="J13" s="210"/>
      <c r="K13" s="206"/>
      <c r="L13" s="202"/>
      <c r="M13" s="55"/>
      <c r="N13" s="391"/>
      <c r="O13" s="389"/>
    </row>
    <row r="14" spans="1:15" s="11" customFormat="1" ht="18.899999999999999" customHeight="1" x14ac:dyDescent="0.25">
      <c r="A14" s="211">
        <v>8</v>
      </c>
      <c r="B14" s="54"/>
      <c r="C14" s="54"/>
      <c r="D14" s="55"/>
      <c r="E14" s="221"/>
      <c r="F14" s="233"/>
      <c r="G14" s="55"/>
      <c r="H14" s="208"/>
      <c r="I14" s="206"/>
      <c r="J14" s="210"/>
      <c r="K14" s="206"/>
      <c r="L14" s="202"/>
      <c r="M14" s="55"/>
      <c r="N14" s="391"/>
      <c r="O14" s="389"/>
    </row>
    <row r="15" spans="1:15" s="11" customFormat="1" ht="18.899999999999999" customHeight="1" x14ac:dyDescent="0.25">
      <c r="A15" s="211">
        <v>9</v>
      </c>
      <c r="B15" s="54"/>
      <c r="C15" s="54"/>
      <c r="D15" s="55"/>
      <c r="E15" s="221"/>
      <c r="F15" s="233"/>
      <c r="G15" s="55"/>
      <c r="H15" s="208"/>
      <c r="I15" s="206"/>
      <c r="J15" s="210"/>
      <c r="K15" s="206"/>
      <c r="L15" s="202"/>
      <c r="M15" s="55"/>
      <c r="N15" s="392"/>
      <c r="O15" s="389"/>
    </row>
    <row r="16" spans="1:15" s="11" customFormat="1" ht="18.899999999999999" customHeight="1" x14ac:dyDescent="0.25">
      <c r="A16" s="211">
        <v>10</v>
      </c>
      <c r="B16" s="54"/>
      <c r="C16" s="54"/>
      <c r="D16" s="55"/>
      <c r="E16" s="221"/>
      <c r="F16" s="233"/>
      <c r="G16" s="55"/>
      <c r="H16" s="208"/>
      <c r="I16" s="206"/>
      <c r="J16" s="210"/>
      <c r="K16" s="206"/>
      <c r="L16" s="202"/>
      <c r="M16" s="55"/>
      <c r="N16" s="74"/>
      <c r="O16" s="389"/>
    </row>
    <row r="17" spans="1:15" s="11" customFormat="1" ht="18.899999999999999" customHeight="1" x14ac:dyDescent="0.25">
      <c r="A17" s="211">
        <v>11</v>
      </c>
      <c r="B17" s="54"/>
      <c r="C17" s="54"/>
      <c r="D17" s="55"/>
      <c r="E17" s="221"/>
      <c r="F17" s="233"/>
      <c r="G17" s="55"/>
      <c r="H17" s="208"/>
      <c r="I17" s="206"/>
      <c r="J17" s="210"/>
      <c r="K17" s="206"/>
      <c r="L17" s="202"/>
      <c r="M17" s="55"/>
      <c r="N17" s="74"/>
      <c r="O17" s="389"/>
    </row>
    <row r="18" spans="1:15" s="11" customFormat="1" ht="18.899999999999999" customHeight="1" x14ac:dyDescent="0.25">
      <c r="A18" s="211">
        <v>12</v>
      </c>
      <c r="B18" s="54"/>
      <c r="C18" s="54"/>
      <c r="D18" s="55"/>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60"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64" si="1">IF(O33="",999,O33)</f>
        <v>999</v>
      </c>
      <c r="K33" s="206">
        <f t="shared" ref="K33:K64"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ref="N61:N92" si="3">IF(L61="DA",1,IF(L61="WC",2,IF(L61="SE",3,IF(L61="Q",4,IF(L61="LL",5,999)))))</f>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3"/>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3"/>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3"/>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ref="J65:J100" si="4">IF(O65="",999,O65)</f>
        <v>999</v>
      </c>
      <c r="K65" s="206">
        <f t="shared" ref="K65:K100" si="5">IF(N65=999,999,1)</f>
        <v>999</v>
      </c>
      <c r="L65" s="202"/>
      <c r="M65" s="56"/>
      <c r="N65" s="74">
        <f t="shared" si="3"/>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4"/>
        <v>999</v>
      </c>
      <c r="K66" s="206">
        <f t="shared" si="5"/>
        <v>999</v>
      </c>
      <c r="L66" s="202"/>
      <c r="M66" s="56"/>
      <c r="N66" s="74">
        <f t="shared" si="3"/>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4"/>
        <v>999</v>
      </c>
      <c r="K67" s="206">
        <f t="shared" si="5"/>
        <v>999</v>
      </c>
      <c r="L67" s="202"/>
      <c r="M67" s="56"/>
      <c r="N67" s="74">
        <f t="shared" si="3"/>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4"/>
        <v>999</v>
      </c>
      <c r="K68" s="206">
        <f t="shared" si="5"/>
        <v>999</v>
      </c>
      <c r="L68" s="202"/>
      <c r="M68" s="56"/>
      <c r="N68" s="74">
        <f t="shared" si="3"/>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4"/>
        <v>999</v>
      </c>
      <c r="K69" s="206">
        <f t="shared" si="5"/>
        <v>999</v>
      </c>
      <c r="L69" s="202"/>
      <c r="M69" s="56"/>
      <c r="N69" s="74">
        <f t="shared" si="3"/>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4"/>
        <v>999</v>
      </c>
      <c r="K70" s="206">
        <f t="shared" si="5"/>
        <v>999</v>
      </c>
      <c r="L70" s="202"/>
      <c r="M70" s="56"/>
      <c r="N70" s="74">
        <f t="shared" si="3"/>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4"/>
        <v>999</v>
      </c>
      <c r="K71" s="206">
        <f t="shared" si="5"/>
        <v>999</v>
      </c>
      <c r="L71" s="202"/>
      <c r="M71" s="56"/>
      <c r="N71" s="74">
        <f t="shared" si="3"/>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4"/>
        <v>999</v>
      </c>
      <c r="K72" s="206">
        <f t="shared" si="5"/>
        <v>999</v>
      </c>
      <c r="L72" s="202"/>
      <c r="M72" s="56"/>
      <c r="N72" s="74">
        <f t="shared" si="3"/>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4"/>
        <v>999</v>
      </c>
      <c r="K73" s="206">
        <f t="shared" si="5"/>
        <v>999</v>
      </c>
      <c r="L73" s="202"/>
      <c r="M73" s="56"/>
      <c r="N73" s="74">
        <f t="shared" si="3"/>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4"/>
        <v>999</v>
      </c>
      <c r="K74" s="206">
        <f t="shared" si="5"/>
        <v>999</v>
      </c>
      <c r="L74" s="202"/>
      <c r="M74" s="56"/>
      <c r="N74" s="74">
        <f t="shared" si="3"/>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4"/>
        <v>999</v>
      </c>
      <c r="K75" s="206">
        <f t="shared" si="5"/>
        <v>999</v>
      </c>
      <c r="L75" s="202"/>
      <c r="M75" s="56"/>
      <c r="N75" s="74">
        <f t="shared" si="3"/>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4"/>
        <v>999</v>
      </c>
      <c r="K76" s="206">
        <f t="shared" si="5"/>
        <v>999</v>
      </c>
      <c r="L76" s="202"/>
      <c r="M76" s="56"/>
      <c r="N76" s="74">
        <f t="shared" si="3"/>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4"/>
        <v>999</v>
      </c>
      <c r="K77" s="206">
        <f t="shared" si="5"/>
        <v>999</v>
      </c>
      <c r="L77" s="202"/>
      <c r="M77" s="56"/>
      <c r="N77" s="74">
        <f t="shared" si="3"/>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4"/>
        <v>999</v>
      </c>
      <c r="K78" s="206">
        <f t="shared" si="5"/>
        <v>999</v>
      </c>
      <c r="L78" s="202"/>
      <c r="M78" s="56"/>
      <c r="N78" s="74">
        <f t="shared" si="3"/>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4"/>
        <v>999</v>
      </c>
      <c r="K79" s="206">
        <f t="shared" si="5"/>
        <v>999</v>
      </c>
      <c r="L79" s="202"/>
      <c r="M79" s="56"/>
      <c r="N79" s="74">
        <f t="shared" si="3"/>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4"/>
        <v>999</v>
      </c>
      <c r="K80" s="206">
        <f t="shared" si="5"/>
        <v>999</v>
      </c>
      <c r="L80" s="202"/>
      <c r="M80" s="56"/>
      <c r="N80" s="74">
        <f t="shared" si="3"/>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4"/>
        <v>999</v>
      </c>
      <c r="K81" s="206">
        <f t="shared" si="5"/>
        <v>999</v>
      </c>
      <c r="L81" s="202"/>
      <c r="M81" s="56"/>
      <c r="N81" s="74">
        <f t="shared" si="3"/>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4"/>
        <v>999</v>
      </c>
      <c r="K82" s="206">
        <f t="shared" si="5"/>
        <v>999</v>
      </c>
      <c r="L82" s="202"/>
      <c r="M82" s="56"/>
      <c r="N82" s="74">
        <f t="shared" si="3"/>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4"/>
        <v>999</v>
      </c>
      <c r="K83" s="206">
        <f t="shared" si="5"/>
        <v>999</v>
      </c>
      <c r="L83" s="202"/>
      <c r="M83" s="56"/>
      <c r="N83" s="74">
        <f t="shared" si="3"/>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4"/>
        <v>999</v>
      </c>
      <c r="K84" s="206">
        <f t="shared" si="5"/>
        <v>999</v>
      </c>
      <c r="L84" s="202"/>
      <c r="M84" s="56"/>
      <c r="N84" s="74">
        <f t="shared" si="3"/>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4"/>
        <v>999</v>
      </c>
      <c r="K85" s="206">
        <f t="shared" si="5"/>
        <v>999</v>
      </c>
      <c r="L85" s="202"/>
      <c r="M85" s="56"/>
      <c r="N85" s="74">
        <f t="shared" si="3"/>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4"/>
        <v>999</v>
      </c>
      <c r="K86" s="206">
        <f t="shared" si="5"/>
        <v>999</v>
      </c>
      <c r="L86" s="202"/>
      <c r="M86" s="56"/>
      <c r="N86" s="74">
        <f t="shared" si="3"/>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4"/>
        <v>999</v>
      </c>
      <c r="K87" s="206">
        <f t="shared" si="5"/>
        <v>999</v>
      </c>
      <c r="L87" s="202"/>
      <c r="M87" s="56"/>
      <c r="N87" s="74">
        <f t="shared" si="3"/>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4"/>
        <v>999</v>
      </c>
      <c r="K88" s="206">
        <f t="shared" si="5"/>
        <v>999</v>
      </c>
      <c r="L88" s="202"/>
      <c r="M88" s="56"/>
      <c r="N88" s="74">
        <f t="shared" si="3"/>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4"/>
        <v>999</v>
      </c>
      <c r="K89" s="206">
        <f t="shared" si="5"/>
        <v>999</v>
      </c>
      <c r="L89" s="202"/>
      <c r="M89" s="56"/>
      <c r="N89" s="74">
        <f t="shared" si="3"/>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4"/>
        <v>999</v>
      </c>
      <c r="K90" s="206">
        <f t="shared" si="5"/>
        <v>999</v>
      </c>
      <c r="L90" s="202"/>
      <c r="M90" s="56"/>
      <c r="N90" s="74">
        <f t="shared" si="3"/>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4"/>
        <v>999</v>
      </c>
      <c r="K91" s="206">
        <f t="shared" si="5"/>
        <v>999</v>
      </c>
      <c r="L91" s="202"/>
      <c r="M91" s="56"/>
      <c r="N91" s="74">
        <f t="shared" si="3"/>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4"/>
        <v>999</v>
      </c>
      <c r="K92" s="206">
        <f t="shared" si="5"/>
        <v>999</v>
      </c>
      <c r="L92" s="202"/>
      <c r="M92" s="56"/>
      <c r="N92" s="74">
        <f t="shared" si="3"/>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4"/>
        <v>999</v>
      </c>
      <c r="K93" s="206">
        <f t="shared" si="5"/>
        <v>999</v>
      </c>
      <c r="L93" s="202"/>
      <c r="M93" s="56"/>
      <c r="N93" s="74">
        <f t="shared" ref="N93:N122" si="6">IF(L93="DA",1,IF(L93="WC",2,IF(L93="SE",3,IF(L93="Q",4,IF(L93="LL",5,999)))))</f>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4"/>
        <v>999</v>
      </c>
      <c r="K94" s="206">
        <f t="shared" si="5"/>
        <v>999</v>
      </c>
      <c r="L94" s="202"/>
      <c r="M94" s="56"/>
      <c r="N94" s="74">
        <f t="shared" si="6"/>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4"/>
        <v>999</v>
      </c>
      <c r="K95" s="206">
        <f t="shared" si="5"/>
        <v>999</v>
      </c>
      <c r="L95" s="202"/>
      <c r="M95" s="56"/>
      <c r="N95" s="74">
        <f t="shared" si="6"/>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4"/>
        <v>999</v>
      </c>
      <c r="K96" s="206">
        <f t="shared" si="5"/>
        <v>999</v>
      </c>
      <c r="L96" s="202"/>
      <c r="M96" s="56"/>
      <c r="N96" s="74">
        <f t="shared" si="6"/>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si="4"/>
        <v>999</v>
      </c>
      <c r="K97" s="206">
        <f t="shared" si="5"/>
        <v>999</v>
      </c>
      <c r="L97" s="202"/>
      <c r="M97" s="56"/>
      <c r="N97" s="74">
        <f t="shared" si="6"/>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6"/>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6"/>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6"/>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ref="J101:J122" si="7">IF(O101="",999,O101)</f>
        <v>999</v>
      </c>
      <c r="K101" s="206">
        <f t="shared" ref="K101:K122" si="8">IF(N101=999,999,1)</f>
        <v>999</v>
      </c>
      <c r="L101" s="202"/>
      <c r="M101" s="56"/>
      <c r="N101" s="74">
        <f t="shared" si="6"/>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7"/>
        <v>999</v>
      </c>
      <c r="K102" s="206">
        <f t="shared" si="8"/>
        <v>999</v>
      </c>
      <c r="L102" s="202"/>
      <c r="M102" s="56"/>
      <c r="N102" s="74">
        <f t="shared" si="6"/>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7"/>
        <v>999</v>
      </c>
      <c r="K103" s="206">
        <f t="shared" si="8"/>
        <v>999</v>
      </c>
      <c r="L103" s="202"/>
      <c r="M103" s="56"/>
      <c r="N103" s="74">
        <f t="shared" si="6"/>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7"/>
        <v>999</v>
      </c>
      <c r="K104" s="206">
        <f t="shared" si="8"/>
        <v>999</v>
      </c>
      <c r="L104" s="202"/>
      <c r="M104" s="56"/>
      <c r="N104" s="74">
        <f t="shared" si="6"/>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7"/>
        <v>999</v>
      </c>
      <c r="K105" s="206">
        <f t="shared" si="8"/>
        <v>999</v>
      </c>
      <c r="L105" s="202"/>
      <c r="M105" s="56"/>
      <c r="N105" s="74">
        <f t="shared" si="6"/>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7"/>
        <v>999</v>
      </c>
      <c r="K106" s="206">
        <f t="shared" si="8"/>
        <v>999</v>
      </c>
      <c r="L106" s="202"/>
      <c r="M106" s="56"/>
      <c r="N106" s="74">
        <f t="shared" si="6"/>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7"/>
        <v>999</v>
      </c>
      <c r="K107" s="206">
        <f t="shared" si="8"/>
        <v>999</v>
      </c>
      <c r="L107" s="202"/>
      <c r="M107" s="56"/>
      <c r="N107" s="74">
        <f t="shared" si="6"/>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7"/>
        <v>999</v>
      </c>
      <c r="K108" s="206">
        <f t="shared" si="8"/>
        <v>999</v>
      </c>
      <c r="L108" s="202"/>
      <c r="M108" s="56"/>
      <c r="N108" s="74">
        <f t="shared" si="6"/>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7"/>
        <v>999</v>
      </c>
      <c r="K109" s="206">
        <f t="shared" si="8"/>
        <v>999</v>
      </c>
      <c r="L109" s="202"/>
      <c r="M109" s="56"/>
      <c r="N109" s="74">
        <f t="shared" si="6"/>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7"/>
        <v>999</v>
      </c>
      <c r="K110" s="206">
        <f t="shared" si="8"/>
        <v>999</v>
      </c>
      <c r="L110" s="202"/>
      <c r="M110" s="56"/>
      <c r="N110" s="74">
        <f t="shared" si="6"/>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7"/>
        <v>999</v>
      </c>
      <c r="K111" s="206">
        <f t="shared" si="8"/>
        <v>999</v>
      </c>
      <c r="L111" s="202"/>
      <c r="M111" s="56"/>
      <c r="N111" s="74">
        <f t="shared" si="6"/>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7"/>
        <v>999</v>
      </c>
      <c r="K112" s="206">
        <f t="shared" si="8"/>
        <v>999</v>
      </c>
      <c r="L112" s="202"/>
      <c r="M112" s="56"/>
      <c r="N112" s="74">
        <f t="shared" si="6"/>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7"/>
        <v>999</v>
      </c>
      <c r="K113" s="206">
        <f t="shared" si="8"/>
        <v>999</v>
      </c>
      <c r="L113" s="202"/>
      <c r="M113" s="56"/>
      <c r="N113" s="74">
        <f t="shared" si="6"/>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7"/>
        <v>999</v>
      </c>
      <c r="K114" s="206">
        <f t="shared" si="8"/>
        <v>999</v>
      </c>
      <c r="L114" s="202"/>
      <c r="M114" s="56"/>
      <c r="N114" s="74">
        <f t="shared" si="6"/>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7"/>
        <v>999</v>
      </c>
      <c r="K115" s="206">
        <f t="shared" si="8"/>
        <v>999</v>
      </c>
      <c r="L115" s="202"/>
      <c r="M115" s="56"/>
      <c r="N115" s="74">
        <f t="shared" si="6"/>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7"/>
        <v>999</v>
      </c>
      <c r="K116" s="206">
        <f t="shared" si="8"/>
        <v>999</v>
      </c>
      <c r="L116" s="202"/>
      <c r="M116" s="56"/>
      <c r="N116" s="74">
        <f t="shared" si="6"/>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7"/>
        <v>999</v>
      </c>
      <c r="K117" s="206">
        <f t="shared" si="8"/>
        <v>999</v>
      </c>
      <c r="L117" s="202"/>
      <c r="M117" s="56"/>
      <c r="N117" s="74">
        <f t="shared" si="6"/>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7"/>
        <v>999</v>
      </c>
      <c r="K118" s="206">
        <f t="shared" si="8"/>
        <v>999</v>
      </c>
      <c r="L118" s="202"/>
      <c r="M118" s="56"/>
      <c r="N118" s="74">
        <f t="shared" si="6"/>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7"/>
        <v>999</v>
      </c>
      <c r="K119" s="206">
        <f t="shared" si="8"/>
        <v>999</v>
      </c>
      <c r="L119" s="202"/>
      <c r="M119" s="56"/>
      <c r="N119" s="74">
        <f t="shared" si="6"/>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7"/>
        <v>999</v>
      </c>
      <c r="K120" s="206">
        <f t="shared" si="8"/>
        <v>999</v>
      </c>
      <c r="L120" s="202"/>
      <c r="M120" s="56"/>
      <c r="N120" s="74">
        <f t="shared" si="6"/>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7"/>
        <v>999</v>
      </c>
      <c r="K121" s="206">
        <f t="shared" si="8"/>
        <v>999</v>
      </c>
      <c r="L121" s="202"/>
      <c r="M121" s="56"/>
      <c r="N121" s="74">
        <f t="shared" si="6"/>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7"/>
        <v>999</v>
      </c>
      <c r="K122" s="206">
        <f t="shared" si="8"/>
        <v>999</v>
      </c>
      <c r="L122" s="202"/>
      <c r="M122" s="56"/>
      <c r="N122" s="74">
        <f t="shared" si="6"/>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phoneticPr fontId="62" type="noConversion"/>
  <conditionalFormatting sqref="A7:D134">
    <cfRule type="expression" dxfId="306" priority="13" stopIfTrue="1">
      <formula>$O7&gt;=1</formula>
    </cfRule>
  </conditionalFormatting>
  <conditionalFormatting sqref="B7:D14">
    <cfRule type="expression" dxfId="305" priority="5" stopIfTrue="1">
      <formula>$O7&gt;=1</formula>
    </cfRule>
  </conditionalFormatting>
  <conditionalFormatting sqref="B7:D27">
    <cfRule type="expression" dxfId="304" priority="1" stopIfTrue="1">
      <formula>$Q7&gt;=1</formula>
    </cfRule>
  </conditionalFormatting>
  <conditionalFormatting sqref="E7:E27">
    <cfRule type="expression" dxfId="303" priority="2" stopIfTrue="1">
      <formula>AND(ROUNDDOWN(($A$4-E7)/365.25,0)&lt;=13,G7&lt;&gt;"OK")</formula>
    </cfRule>
    <cfRule type="expression" dxfId="302" priority="3" stopIfTrue="1">
      <formula>AND(ROUNDDOWN(($A$4-E7)/365.25,0)&lt;=14,G7&lt;&gt;"OK")</formula>
    </cfRule>
    <cfRule type="expression" dxfId="301" priority="4" stopIfTrue="1">
      <formula>AND(ROUNDDOWN(($A$4-E7)/365.25,0)&lt;=17,G7&lt;&gt;"OK")</formula>
    </cfRule>
  </conditionalFormatting>
  <conditionalFormatting sqref="E7:E134">
    <cfRule type="expression" dxfId="300" priority="14" stopIfTrue="1">
      <formula>AND(ROUNDDOWN(($A$4-E7)/365.25,0)&lt;=13,#REF!&lt;&gt;"OK")</formula>
    </cfRule>
    <cfRule type="expression" dxfId="299" priority="15" stopIfTrue="1">
      <formula>AND(ROUNDDOWN(($A$4-E7)/365.25,0)&lt;=14,#REF!&lt;&gt;"OK")</formula>
    </cfRule>
    <cfRule type="expression" dxfId="298" priority="16" stopIfTrue="1">
      <formula>AND(ROUNDDOWN(($A$4-E7)/365.25,0)&lt;=17,#REF!&lt;&gt;"OK")</formula>
    </cfRule>
  </conditionalFormatting>
  <conditionalFormatting sqref="H7:H134">
    <cfRule type="cellIs" dxfId="297" priority="12" stopIfTrue="1" operator="equal">
      <formula>"Z"</formula>
    </cfRule>
  </conditionalFormatting>
  <printOptions horizontalCentered="1"/>
  <pageMargins left="0.35" right="0.35" top="0.39" bottom="0.39" header="0" footer="0"/>
  <pageSetup paperSize="9" orientation="landscape" r:id="rId1"/>
  <headerFooter alignWithMargins="0"/>
  <rowBreaks count="6" manualBreakCount="6">
    <brk id="26" max="16383" man="1"/>
    <brk id="46" max="16383" man="1"/>
    <brk id="66" max="16383" man="1"/>
    <brk id="86" max="16383" man="1"/>
    <brk id="106" max="16383" man="1"/>
    <brk id="126" max="16383" man="1"/>
  </rowBreaks>
  <colBreaks count="1" manualBreakCount="1">
    <brk id="15"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81674" r:id="rId4" name="Button 74">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F6CC4-0B27-4028-A318-4A9ED064688D}">
  <dimension ref="A1:AK33"/>
  <sheetViews>
    <sheetView workbookViewId="0">
      <selection activeCell="P22" sqref="P22"/>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10.5546875" customWidth="1"/>
    <col min="10" max="10" width="7.88671875" customWidth="1"/>
    <col min="11" max="12" width="8.5546875" customWidth="1"/>
    <col min="13" max="13" width="7.88671875" customWidth="1"/>
    <col min="14" max="14" width="1" customWidth="1"/>
    <col min="15" max="15" width="1.6640625" customWidth="1"/>
    <col min="16" max="16" width="11.5546875" customWidth="1"/>
    <col min="17" max="17" width="5.6640625" customWidth="1"/>
    <col min="25"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IF(Y5=1,CONCATENATE(VLOOKUP(Y3,AA16:AH24,2)),CONCATENATE(VLOOKUP(Y3,AA2:AK13,2)))</f>
        <v>#N/A</v>
      </c>
      <c r="AC1" s="373" t="e">
        <f>IF(Y5=1,CONCATENATE(VLOOKUP(Y3,AA16:AK24,3)),CONCATENATE(VLOOKUP(Y3,AA2:AK13,3)))</f>
        <v>#N/A</v>
      </c>
      <c r="AD1" s="373" t="e">
        <f>IF(Y5=1,CONCATENATE(VLOOKUP(Y3,AA16:AK24,4)),CONCATENATE(VLOOKUP(Y3,AA2:AK13,4)))</f>
        <v>#N/A</v>
      </c>
      <c r="AE1" s="373" t="e">
        <f>IF(Y5=1,CONCATENATE(VLOOKUP(Y3,AA16:AK24,5)),CONCATENATE(VLOOKUP(Y3,AA2:AK13,5)))</f>
        <v>#N/A</v>
      </c>
      <c r="AF1" s="373" t="e">
        <f>IF(Y5=1,CONCATENATE(VLOOKUP(Y3,AA16:AK24,6)),CONCATENATE(VLOOKUP(Y3,AA2:AK13,6)))</f>
        <v>#N/A</v>
      </c>
      <c r="AG1" s="373" t="e">
        <f>IF(Y5=1,CONCATENATE(VLOOKUP(Y3,AA16:AK24,7)),CONCATENATE(VLOOKUP(Y3,AA2:AK13,7)))</f>
        <v>#N/A</v>
      </c>
      <c r="AH1" s="373" t="e">
        <f>IF(Y5=1,CONCATENATE(VLOOKUP(Y3,AA16:AK24,8)),CONCATENATE(VLOOKUP(Y3,AA2:AK13,8)))</f>
        <v>#N/A</v>
      </c>
      <c r="AI1" s="373" t="e">
        <f>IF(Y5=1,CONCATENATE(VLOOKUP(Y3,AA16:AK24,9)),CONCATENATE(VLOOKUP(Y3,AA2:AK13,9)))</f>
        <v>#N/A</v>
      </c>
      <c r="AJ1" s="373" t="e">
        <f>IF(Y5=1,CONCATENATE(VLOOKUP(Y3,AA16:AK24,10)),CONCATENATE(VLOOKUP(Y3,AA2:AK13,10)))</f>
        <v>#N/A</v>
      </c>
      <c r="AK1" s="373" t="e">
        <f>IF(Y5=1,CONCATENATE(VLOOKUP(Y3,AA16:AK24,11)),CONCATENATE(VLOOKUP(Y3,AA2:AK13,11)))</f>
        <v>#N/A</v>
      </c>
    </row>
    <row r="2" spans="1:37" x14ac:dyDescent="0.25">
      <c r="A2" s="252" t="s">
        <v>47</v>
      </c>
      <c r="B2" s="253"/>
      <c r="C2" s="253"/>
      <c r="D2" s="253"/>
      <c r="E2" s="253" t="s">
        <v>288</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t="s">
        <v>28</v>
      </c>
      <c r="M3" s="39"/>
      <c r="N3" s="318"/>
      <c r="O3" s="317"/>
      <c r="P3" s="318"/>
      <c r="Q3" s="317"/>
      <c r="R3" s="319"/>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263">
        <f>Altalanos!$E$10</f>
        <v>0</v>
      </c>
      <c r="M4" s="261"/>
      <c r="N4" s="320"/>
      <c r="O4" s="321"/>
      <c r="P4" s="357" t="s">
        <v>75</v>
      </c>
      <c r="Q4" s="358" t="s">
        <v>84</v>
      </c>
      <c r="R4" s="358" t="s">
        <v>80</v>
      </c>
      <c r="S4" s="37"/>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P5" s="359" t="s">
        <v>82</v>
      </c>
      <c r="Q5" s="360" t="s">
        <v>78</v>
      </c>
      <c r="R5" s="360" t="s">
        <v>85</v>
      </c>
      <c r="S5" s="37"/>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P6" s="361" t="s">
        <v>83</v>
      </c>
      <c r="Q6" s="362" t="s">
        <v>86</v>
      </c>
      <c r="R6" s="362" t="s">
        <v>81</v>
      </c>
      <c r="S6" s="37"/>
      <c r="Y6" s="367"/>
      <c r="Z6" s="367"/>
      <c r="AA6" s="367" t="s">
        <v>94</v>
      </c>
      <c r="AB6" s="358">
        <v>40</v>
      </c>
      <c r="AC6" s="358">
        <v>25</v>
      </c>
      <c r="AD6" s="358">
        <v>18</v>
      </c>
      <c r="AE6" s="358">
        <v>13</v>
      </c>
      <c r="AF6" s="358">
        <v>10</v>
      </c>
      <c r="AG6" s="358">
        <v>8</v>
      </c>
      <c r="AH6" s="358">
        <v>6</v>
      </c>
      <c r="AI6" s="358">
        <v>5</v>
      </c>
      <c r="AJ6" s="358">
        <v>4</v>
      </c>
      <c r="AK6" s="358">
        <v>3</v>
      </c>
    </row>
    <row r="7" spans="1:37" x14ac:dyDescent="0.25">
      <c r="A7" s="322" t="s">
        <v>61</v>
      </c>
      <c r="B7" s="347"/>
      <c r="C7" s="349" t="str">
        <f>IF($B7="","",VLOOKUP($B7,#REF!,5))</f>
        <v/>
      </c>
      <c r="D7" s="349" t="str">
        <f>IF($B7="","",VLOOKUP($B7,#REF!,15))</f>
        <v/>
      </c>
      <c r="E7" s="484" t="s">
        <v>173</v>
      </c>
      <c r="F7" s="485"/>
      <c r="G7" s="484" t="s">
        <v>290</v>
      </c>
      <c r="H7" s="485"/>
      <c r="I7" t="s">
        <v>143</v>
      </c>
      <c r="J7" s="291"/>
      <c r="K7" s="438" t="s">
        <v>2859</v>
      </c>
      <c r="L7" s="369" t="e">
        <f>IF(K7="","",CONCATENATE(VLOOKUP($Y$3,$AB$1:$AK$1,K7)," pont"))</f>
        <v>#N/A</v>
      </c>
      <c r="M7" s="375"/>
      <c r="P7" s="357" t="s">
        <v>89</v>
      </c>
      <c r="Q7" s="358" t="s">
        <v>77</v>
      </c>
      <c r="R7" s="358" t="s">
        <v>87</v>
      </c>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50"/>
      <c r="D8" s="350"/>
      <c r="E8" s="350"/>
      <c r="F8" s="350"/>
      <c r="G8" s="350"/>
      <c r="H8" s="350"/>
      <c r="I8" s="350"/>
      <c r="J8" s="291"/>
      <c r="K8" s="322"/>
      <c r="L8" s="322"/>
      <c r="M8" s="376"/>
      <c r="P8" s="359" t="s">
        <v>90</v>
      </c>
      <c r="Q8" s="360" t="s">
        <v>79</v>
      </c>
      <c r="R8" s="360" t="s">
        <v>88</v>
      </c>
      <c r="Y8" s="367"/>
      <c r="Z8" s="367"/>
      <c r="AA8" s="367" t="s">
        <v>96</v>
      </c>
      <c r="AB8" s="358">
        <v>15</v>
      </c>
      <c r="AC8" s="358">
        <v>10</v>
      </c>
      <c r="AD8" s="358">
        <v>7</v>
      </c>
      <c r="AE8" s="358">
        <v>5</v>
      </c>
      <c r="AF8" s="358">
        <v>4</v>
      </c>
      <c r="AG8" s="358">
        <v>3</v>
      </c>
      <c r="AH8" s="358">
        <v>2</v>
      </c>
      <c r="AI8" s="358">
        <v>1</v>
      </c>
      <c r="AJ8" s="358">
        <v>0</v>
      </c>
      <c r="AK8" s="358">
        <v>0</v>
      </c>
    </row>
    <row r="9" spans="1:37" x14ac:dyDescent="0.25">
      <c r="A9" s="322" t="s">
        <v>62</v>
      </c>
      <c r="B9" s="347"/>
      <c r="C9" s="349" t="str">
        <f>IF($B9="","",VLOOKUP($B9,#REF!,5))</f>
        <v/>
      </c>
      <c r="D9" s="349" t="str">
        <f>IF($B9="","",VLOOKUP($B9,#REF!,15))</f>
        <v/>
      </c>
      <c r="E9" s="484" t="s">
        <v>298</v>
      </c>
      <c r="F9" s="485"/>
      <c r="G9" s="484" t="s">
        <v>291</v>
      </c>
      <c r="H9" s="485"/>
      <c r="I9" t="s">
        <v>123</v>
      </c>
      <c r="J9" s="291"/>
      <c r="K9" s="438" t="s">
        <v>2864</v>
      </c>
      <c r="L9" s="369" t="e">
        <f>IF(K9="","",CONCATENATE(VLOOKUP($Y$3,$AB$1:$AK$1,K9)," pont"))</f>
        <v>#N/A</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50"/>
      <c r="D10" s="350"/>
      <c r="E10" s="350"/>
      <c r="F10" s="350"/>
      <c r="G10" s="350"/>
      <c r="H10" s="350"/>
      <c r="I10" s="350"/>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47"/>
      <c r="C11" s="349" t="str">
        <f>IF($B11="","",VLOOKUP($B11,#REF!,5))</f>
        <v/>
      </c>
      <c r="D11" s="349" t="str">
        <f>IF($B11="","",VLOOKUP($B11,#REF!,15))</f>
        <v/>
      </c>
      <c r="E11" s="484" t="s">
        <v>299</v>
      </c>
      <c r="F11" s="485"/>
      <c r="G11" s="484" t="s">
        <v>294</v>
      </c>
      <c r="H11" s="485"/>
      <c r="I11" t="s">
        <v>228</v>
      </c>
      <c r="J11" s="291"/>
      <c r="K11" s="438" t="s">
        <v>2857</v>
      </c>
      <c r="L11" s="369" t="e">
        <f>IF(K11="","",CONCATENATE(VLOOKUP($Y$3,$AB$1:$AK$1,K11)," pont"))</f>
        <v>#N/A</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322"/>
      <c r="B12" s="348"/>
      <c r="C12" s="350"/>
      <c r="D12" s="350"/>
      <c r="E12" s="350"/>
      <c r="F12" s="350"/>
      <c r="G12" s="350"/>
      <c r="H12" s="350"/>
      <c r="I12" s="350"/>
      <c r="J12" s="291"/>
      <c r="K12" s="345"/>
      <c r="L12" s="345"/>
      <c r="M12" s="376"/>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322" t="s">
        <v>68</v>
      </c>
      <c r="B13" s="347"/>
      <c r="C13" s="349" t="str">
        <f>IF($B13="","",VLOOKUP($B13,#REF!,5))</f>
        <v/>
      </c>
      <c r="D13" s="349" t="str">
        <f>IF($B13="","",VLOOKUP($B13,#REF!,15))</f>
        <v/>
      </c>
      <c r="E13" s="484" t="s">
        <v>295</v>
      </c>
      <c r="F13" s="485"/>
      <c r="G13" s="484" t="s">
        <v>296</v>
      </c>
      <c r="H13" s="485"/>
      <c r="I13" t="s">
        <v>228</v>
      </c>
      <c r="J13" s="291"/>
      <c r="K13" s="438" t="s">
        <v>2860</v>
      </c>
      <c r="L13" s="369" t="e">
        <f>IF(K13="","",CONCATENATE(VLOOKUP($Y$3,$AB$1:$AK$1,K13)," pont"))</f>
        <v>#N/A</v>
      </c>
      <c r="M13" s="375"/>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322"/>
      <c r="B14" s="348"/>
      <c r="C14" s="350"/>
      <c r="D14" s="350"/>
      <c r="E14" s="350"/>
      <c r="F14" s="350"/>
      <c r="G14" s="350"/>
      <c r="H14" s="350"/>
      <c r="I14" s="350"/>
      <c r="J14" s="291"/>
      <c r="K14" s="322"/>
      <c r="L14" s="322"/>
      <c r="M14" s="376"/>
      <c r="Y14" s="367"/>
      <c r="Z14" s="367"/>
      <c r="AA14" s="367"/>
      <c r="AB14" s="367"/>
      <c r="AC14" s="367"/>
      <c r="AD14" s="367"/>
      <c r="AE14" s="367"/>
      <c r="AF14" s="367"/>
      <c r="AG14" s="367"/>
      <c r="AH14" s="367"/>
      <c r="AI14" s="367"/>
      <c r="AJ14" s="367"/>
      <c r="AK14" s="367"/>
    </row>
    <row r="15" spans="1:37" x14ac:dyDescent="0.25">
      <c r="A15" s="322" t="s">
        <v>69</v>
      </c>
      <c r="B15" s="347"/>
      <c r="C15" s="349" t="str">
        <f>IF($B15="","",VLOOKUP($B15,#REF!,5))</f>
        <v/>
      </c>
      <c r="D15" s="349" t="str">
        <f>IF($B15="","",VLOOKUP($B15,#REF!,15))</f>
        <v/>
      </c>
      <c r="E15" s="484" t="s">
        <v>297</v>
      </c>
      <c r="F15" s="485"/>
      <c r="G15" s="484" t="s">
        <v>183</v>
      </c>
      <c r="H15" s="485"/>
      <c r="I15" t="s">
        <v>135</v>
      </c>
      <c r="J15" s="291"/>
      <c r="K15" s="438" t="s">
        <v>2858</v>
      </c>
      <c r="L15" s="369" t="e">
        <f>IF(K15="","",CONCATENATE(VLOOKUP($Y$3,$AB$1:$AK$1,K15)," pont"))</f>
        <v>#N/A</v>
      </c>
      <c r="M15" s="375"/>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BORBÉLY</v>
      </c>
      <c r="E18" s="473"/>
      <c r="F18" s="473" t="str">
        <f>E9</f>
        <v>MAITZ</v>
      </c>
      <c r="G18" s="473"/>
      <c r="H18" s="473" t="str">
        <f>E11</f>
        <v>GERENCSÉR</v>
      </c>
      <c r="I18" s="473"/>
      <c r="J18" s="473" t="str">
        <f>E13</f>
        <v>KELEMEN</v>
      </c>
      <c r="K18" s="473"/>
      <c r="L18" s="473" t="str">
        <f>E15</f>
        <v>OROSZ</v>
      </c>
      <c r="M18" s="473"/>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BORBÉLY</v>
      </c>
      <c r="C19" s="469"/>
      <c r="D19" s="493"/>
      <c r="E19" s="493"/>
      <c r="F19" s="481" t="s">
        <v>2922</v>
      </c>
      <c r="G19" s="482"/>
      <c r="H19" s="481" t="s">
        <v>2914</v>
      </c>
      <c r="I19" s="482"/>
      <c r="J19" s="489" t="s">
        <v>2924</v>
      </c>
      <c r="K19" s="483"/>
      <c r="L19" s="489" t="s">
        <v>2925</v>
      </c>
      <c r="M19" s="483"/>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MAITZ</v>
      </c>
      <c r="C20" s="469"/>
      <c r="D20" s="481" t="s">
        <v>2926</v>
      </c>
      <c r="E20" s="482"/>
      <c r="F20" s="493"/>
      <c r="G20" s="493"/>
      <c r="H20" s="481" t="s">
        <v>2925</v>
      </c>
      <c r="I20" s="482"/>
      <c r="J20" s="481" t="s">
        <v>2922</v>
      </c>
      <c r="K20" s="482"/>
      <c r="L20" s="489" t="s">
        <v>2927</v>
      </c>
      <c r="M20" s="483"/>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GERENCSÉR</v>
      </c>
      <c r="C21" s="469"/>
      <c r="D21" s="481" t="s">
        <v>2916</v>
      </c>
      <c r="E21" s="482"/>
      <c r="F21" s="481" t="s">
        <v>2928</v>
      </c>
      <c r="G21" s="482"/>
      <c r="H21" s="493"/>
      <c r="I21" s="493"/>
      <c r="J21" s="481" t="s">
        <v>2918</v>
      </c>
      <c r="K21" s="482"/>
      <c r="L21" s="481" t="s">
        <v>2929</v>
      </c>
      <c r="M21" s="482"/>
      <c r="Y21" s="367"/>
      <c r="Z21" s="367"/>
      <c r="AA21" s="367" t="s">
        <v>95</v>
      </c>
      <c r="AB21" s="367">
        <v>90</v>
      </c>
      <c r="AC21" s="367">
        <v>60</v>
      </c>
      <c r="AD21" s="367">
        <v>45</v>
      </c>
      <c r="AE21" s="367">
        <v>34</v>
      </c>
      <c r="AF21" s="367">
        <v>27</v>
      </c>
      <c r="AG21" s="367">
        <v>22</v>
      </c>
      <c r="AH21" s="367">
        <v>18</v>
      </c>
      <c r="AI21" s="367">
        <v>15</v>
      </c>
      <c r="AJ21" s="367">
        <v>12</v>
      </c>
      <c r="AK21" s="367">
        <v>9</v>
      </c>
    </row>
    <row r="22" spans="1:37" ht="18.75" customHeight="1" x14ac:dyDescent="0.25">
      <c r="A22" s="351" t="s">
        <v>68</v>
      </c>
      <c r="B22" s="469" t="str">
        <f>E13</f>
        <v>KELEMEN</v>
      </c>
      <c r="C22" s="469"/>
      <c r="D22" s="481" t="s">
        <v>2930</v>
      </c>
      <c r="E22" s="482"/>
      <c r="F22" s="481" t="s">
        <v>2926</v>
      </c>
      <c r="G22" s="482"/>
      <c r="H22" s="489" t="s">
        <v>2915</v>
      </c>
      <c r="I22" s="483"/>
      <c r="J22" s="493"/>
      <c r="K22" s="493"/>
      <c r="L22" s="481" t="s">
        <v>2934</v>
      </c>
      <c r="M22" s="482"/>
      <c r="Y22" s="367"/>
      <c r="Z22" s="367"/>
      <c r="AA22" s="367" t="s">
        <v>96</v>
      </c>
      <c r="AB22" s="367">
        <v>60</v>
      </c>
      <c r="AC22" s="367">
        <v>40</v>
      </c>
      <c r="AD22" s="367">
        <v>30</v>
      </c>
      <c r="AE22" s="367">
        <v>20</v>
      </c>
      <c r="AF22" s="367">
        <v>18</v>
      </c>
      <c r="AG22" s="367">
        <v>15</v>
      </c>
      <c r="AH22" s="367">
        <v>12</v>
      </c>
      <c r="AI22" s="367">
        <v>10</v>
      </c>
      <c r="AJ22" s="367">
        <v>8</v>
      </c>
      <c r="AK22" s="367">
        <v>6</v>
      </c>
    </row>
    <row r="23" spans="1:37" ht="18.75" customHeight="1" x14ac:dyDescent="0.25">
      <c r="A23" s="351" t="s">
        <v>69</v>
      </c>
      <c r="B23" s="469" t="str">
        <f>E15</f>
        <v>OROSZ</v>
      </c>
      <c r="C23" s="469"/>
      <c r="D23" s="481" t="s">
        <v>2928</v>
      </c>
      <c r="E23" s="482"/>
      <c r="F23" s="481" t="s">
        <v>2931</v>
      </c>
      <c r="G23" s="482"/>
      <c r="H23" s="489" t="s">
        <v>2932</v>
      </c>
      <c r="I23" s="483"/>
      <c r="J23" s="489" t="s">
        <v>2933</v>
      </c>
      <c r="K23" s="483"/>
      <c r="L23" s="493"/>
      <c r="M23" s="493"/>
      <c r="Y23" s="367"/>
      <c r="Z23" s="367"/>
      <c r="AA23" s="367" t="s">
        <v>97</v>
      </c>
      <c r="AB23" s="367">
        <v>40</v>
      </c>
      <c r="AC23" s="367">
        <v>25</v>
      </c>
      <c r="AD23" s="367">
        <v>18</v>
      </c>
      <c r="AE23" s="367">
        <v>13</v>
      </c>
      <c r="AF23" s="367">
        <v>8</v>
      </c>
      <c r="AG23" s="367">
        <v>7</v>
      </c>
      <c r="AH23" s="367">
        <v>6</v>
      </c>
      <c r="AI23" s="367">
        <v>5</v>
      </c>
      <c r="AJ23" s="367">
        <v>4</v>
      </c>
      <c r="AK23" s="367">
        <v>3</v>
      </c>
    </row>
    <row r="24" spans="1:37" x14ac:dyDescent="0.25">
      <c r="A24" s="291"/>
      <c r="B24" s="291"/>
      <c r="C24" s="291"/>
      <c r="D24" s="291"/>
      <c r="E24" s="291"/>
      <c r="F24" s="291"/>
      <c r="G24" s="291"/>
      <c r="H24" s="291"/>
      <c r="I24" s="291"/>
      <c r="J24" s="291"/>
      <c r="K24" s="291"/>
      <c r="L24" s="291"/>
      <c r="M24" s="291"/>
      <c r="Y24" s="367"/>
      <c r="Z24" s="367"/>
      <c r="AA24" s="367" t="s">
        <v>98</v>
      </c>
      <c r="AB24" s="367">
        <v>25</v>
      </c>
      <c r="AC24" s="367">
        <v>15</v>
      </c>
      <c r="AD24" s="367">
        <v>13</v>
      </c>
      <c r="AE24" s="367">
        <v>7</v>
      </c>
      <c r="AF24" s="367">
        <v>6</v>
      </c>
      <c r="AG24" s="367">
        <v>5</v>
      </c>
      <c r="AH24" s="367">
        <v>4</v>
      </c>
      <c r="AI24" s="367">
        <v>3</v>
      </c>
      <c r="AJ24" s="367">
        <v>2</v>
      </c>
      <c r="AK24" s="367">
        <v>1</v>
      </c>
    </row>
    <row r="25" spans="1:37" x14ac:dyDescent="0.25">
      <c r="A25" s="142" t="s">
        <v>41</v>
      </c>
      <c r="B25" s="143"/>
      <c r="C25" s="227"/>
      <c r="D25" s="328" t="s">
        <v>5</v>
      </c>
      <c r="E25" s="329" t="s">
        <v>43</v>
      </c>
      <c r="F25" s="343"/>
      <c r="G25" s="328" t="s">
        <v>5</v>
      </c>
      <c r="H25" s="329" t="s">
        <v>50</v>
      </c>
      <c r="I25" s="184"/>
      <c r="J25" s="329" t="s">
        <v>51</v>
      </c>
      <c r="K25" s="183" t="s">
        <v>52</v>
      </c>
      <c r="L25" s="32"/>
      <c r="M25" s="343"/>
      <c r="P25" s="324"/>
      <c r="Q25" s="324"/>
      <c r="R25" s="325"/>
    </row>
    <row r="26" spans="1:37" x14ac:dyDescent="0.25">
      <c r="A26" s="302" t="s">
        <v>42</v>
      </c>
      <c r="B26" s="303"/>
      <c r="C26" s="305"/>
      <c r="D26" s="330"/>
      <c r="E26" s="472"/>
      <c r="F26" s="472"/>
      <c r="G26" s="337" t="s">
        <v>6</v>
      </c>
      <c r="H26" s="303"/>
      <c r="I26" s="331"/>
      <c r="J26" s="338"/>
      <c r="K26" s="297" t="s">
        <v>44</v>
      </c>
      <c r="L26" s="344"/>
      <c r="M26" s="332"/>
      <c r="P26" s="326"/>
      <c r="Q26" s="326"/>
      <c r="R26" s="157"/>
    </row>
    <row r="27" spans="1:37" x14ac:dyDescent="0.25">
      <c r="A27" s="306" t="s">
        <v>49</v>
      </c>
      <c r="B27" s="182"/>
      <c r="C27" s="308"/>
      <c r="D27" s="333"/>
      <c r="E27" s="468"/>
      <c r="F27" s="468"/>
      <c r="G27" s="339" t="s">
        <v>7</v>
      </c>
      <c r="H27" s="44"/>
      <c r="I27" s="295"/>
      <c r="J27" s="45"/>
      <c r="K27" s="341"/>
      <c r="L27" s="274"/>
      <c r="M27" s="336"/>
      <c r="P27" s="157"/>
      <c r="Q27" s="153"/>
      <c r="R27" s="157"/>
    </row>
    <row r="28" spans="1:37" x14ac:dyDescent="0.25">
      <c r="A28" s="196"/>
      <c r="B28" s="197"/>
      <c r="C28" s="198"/>
      <c r="D28" s="333"/>
      <c r="E28" s="46"/>
      <c r="F28" s="291"/>
      <c r="G28" s="339" t="s">
        <v>8</v>
      </c>
      <c r="H28" s="44"/>
      <c r="I28" s="295"/>
      <c r="J28" s="45"/>
      <c r="K28" s="297" t="s">
        <v>45</v>
      </c>
      <c r="L28" s="344"/>
      <c r="M28" s="332"/>
      <c r="P28" s="326"/>
      <c r="Q28" s="326"/>
      <c r="R28" s="157"/>
    </row>
    <row r="29" spans="1:37" x14ac:dyDescent="0.25">
      <c r="A29" s="168"/>
      <c r="B29" s="87"/>
      <c r="C29" s="169"/>
      <c r="D29" s="333"/>
      <c r="E29" s="46"/>
      <c r="F29" s="291"/>
      <c r="G29" s="339" t="s">
        <v>9</v>
      </c>
      <c r="H29" s="44"/>
      <c r="I29" s="295"/>
      <c r="J29" s="45"/>
      <c r="K29" s="342"/>
      <c r="L29" s="291"/>
      <c r="M29" s="334"/>
      <c r="P29" s="157"/>
      <c r="Q29" s="153"/>
      <c r="R29" s="157"/>
    </row>
    <row r="30" spans="1:37" x14ac:dyDescent="0.25">
      <c r="A30" s="186"/>
      <c r="B30" s="199"/>
      <c r="C30" s="226"/>
      <c r="D30" s="333"/>
      <c r="E30" s="46"/>
      <c r="F30" s="291"/>
      <c r="G30" s="339" t="s">
        <v>10</v>
      </c>
      <c r="H30" s="44"/>
      <c r="I30" s="295"/>
      <c r="J30" s="45"/>
      <c r="K30" s="306"/>
      <c r="L30" s="274"/>
      <c r="M30" s="336"/>
      <c r="P30" s="157"/>
      <c r="Q30" s="153"/>
      <c r="R30" s="157"/>
    </row>
    <row r="31" spans="1:37" x14ac:dyDescent="0.25">
      <c r="A31" s="187"/>
      <c r="B31" s="22"/>
      <c r="C31" s="169"/>
      <c r="D31" s="333"/>
      <c r="E31" s="46"/>
      <c r="F31" s="291"/>
      <c r="G31" s="339" t="s">
        <v>11</v>
      </c>
      <c r="H31" s="44"/>
      <c r="I31" s="295"/>
      <c r="J31" s="45"/>
      <c r="K31" s="297" t="s">
        <v>31</v>
      </c>
      <c r="L31" s="344"/>
      <c r="M31" s="332"/>
      <c r="P31" s="326"/>
      <c r="Q31" s="326"/>
      <c r="R31" s="157"/>
    </row>
    <row r="32" spans="1:37" x14ac:dyDescent="0.25">
      <c r="A32" s="187"/>
      <c r="B32" s="22"/>
      <c r="C32" s="194"/>
      <c r="D32" s="333"/>
      <c r="E32" s="46"/>
      <c r="F32" s="291"/>
      <c r="G32" s="339" t="s">
        <v>12</v>
      </c>
      <c r="H32" s="44"/>
      <c r="I32" s="295"/>
      <c r="J32" s="45"/>
      <c r="K32" s="342"/>
      <c r="L32" s="291"/>
      <c r="M32" s="334"/>
      <c r="P32" s="157"/>
      <c r="Q32" s="153"/>
      <c r="R32" s="157"/>
    </row>
    <row r="33" spans="1:18" x14ac:dyDescent="0.25">
      <c r="A33" s="188"/>
      <c r="B33" s="185"/>
      <c r="C33" s="195"/>
      <c r="D33" s="335"/>
      <c r="E33" s="171"/>
      <c r="F33" s="274"/>
      <c r="G33" s="340" t="s">
        <v>13</v>
      </c>
      <c r="H33" s="182"/>
      <c r="I33" s="299"/>
      <c r="J33" s="173"/>
      <c r="K33" s="306">
        <f>L4</f>
        <v>0</v>
      </c>
      <c r="L33" s="274"/>
      <c r="M33" s="336"/>
      <c r="P33" s="157"/>
      <c r="Q33" s="153"/>
      <c r="R33" s="327"/>
    </row>
  </sheetData>
  <mergeCells count="50">
    <mergeCell ref="E26:F26"/>
    <mergeCell ref="E27:F27"/>
    <mergeCell ref="B23:C23"/>
    <mergeCell ref="D23:E23"/>
    <mergeCell ref="F23:G23"/>
    <mergeCell ref="H23:I23"/>
    <mergeCell ref="J23:K23"/>
    <mergeCell ref="L23:M23"/>
    <mergeCell ref="B22:C22"/>
    <mergeCell ref="D22:E22"/>
    <mergeCell ref="F22:G22"/>
    <mergeCell ref="H22:I22"/>
    <mergeCell ref="J22:K22"/>
    <mergeCell ref="L22:M22"/>
    <mergeCell ref="L21:M21"/>
    <mergeCell ref="B20:C20"/>
    <mergeCell ref="D20:E20"/>
    <mergeCell ref="F20:G20"/>
    <mergeCell ref="H20:I20"/>
    <mergeCell ref="J20:K20"/>
    <mergeCell ref="L20:M20"/>
    <mergeCell ref="B21:C21"/>
    <mergeCell ref="D21:E21"/>
    <mergeCell ref="F21:G21"/>
    <mergeCell ref="H21:I21"/>
    <mergeCell ref="J21:K21"/>
    <mergeCell ref="L19:M19"/>
    <mergeCell ref="B18:C18"/>
    <mergeCell ref="D18:E18"/>
    <mergeCell ref="F18:G18"/>
    <mergeCell ref="H18:I18"/>
    <mergeCell ref="J18:K18"/>
    <mergeCell ref="L18:M18"/>
    <mergeCell ref="B19:C19"/>
    <mergeCell ref="D19:E19"/>
    <mergeCell ref="F19:G19"/>
    <mergeCell ref="H19:I19"/>
    <mergeCell ref="J19:K19"/>
    <mergeCell ref="E11:F11"/>
    <mergeCell ref="G11:H11"/>
    <mergeCell ref="E13:F13"/>
    <mergeCell ref="G13:H13"/>
    <mergeCell ref="E15:F15"/>
    <mergeCell ref="G15:H15"/>
    <mergeCell ref="A1:F1"/>
    <mergeCell ref="A4:C4"/>
    <mergeCell ref="E7:F7"/>
    <mergeCell ref="G7:H7"/>
    <mergeCell ref="E9:F9"/>
    <mergeCell ref="G9:H9"/>
  </mergeCells>
  <conditionalFormatting sqref="E7 E9 E11 E13 E15">
    <cfRule type="cellIs" dxfId="92" priority="1" stopIfTrue="1" operator="equal">
      <formula>"Bye"</formula>
    </cfRule>
  </conditionalFormatting>
  <conditionalFormatting sqref="R33">
    <cfRule type="expression" dxfId="91" priority="2" stopIfTrue="1">
      <formula>$O$1="CU"</formula>
    </cfRule>
  </conditionalFormatting>
  <pageMargins left="0.7" right="0.7" top="0.75" bottom="0.75" header="0.3" footer="0.3"/>
  <pageSetup paperSize="9" orientation="landscape" r:id="rId1"/>
  <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A106A-2548-49C6-8CAD-996FC01ECF54}">
  <dimension ref="A1:O134"/>
  <sheetViews>
    <sheetView workbookViewId="0">
      <selection activeCell="D13" sqref="D13"/>
    </sheetView>
  </sheetViews>
  <sheetFormatPr defaultRowHeight="13.2" x14ac:dyDescent="0.25"/>
  <cols>
    <col min="1" max="1" width="8.33203125" customWidth="1"/>
    <col min="2" max="2" width="19.33203125" customWidth="1"/>
    <col min="3" max="3" width="19.6640625"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300</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25">
      <c r="A7" s="211">
        <v>1</v>
      </c>
      <c r="B7" s="54" t="s">
        <v>257</v>
      </c>
      <c r="C7" s="54" t="s">
        <v>187</v>
      </c>
      <c r="D7" t="s">
        <v>194</v>
      </c>
      <c r="E7" s="221"/>
      <c r="F7" s="409"/>
      <c r="G7" s="421"/>
      <c r="H7" s="208"/>
      <c r="I7" s="206"/>
      <c r="J7" s="210"/>
      <c r="K7" s="206"/>
      <c r="L7" s="202"/>
      <c r="M7" s="55"/>
      <c r="N7" s="74"/>
      <c r="O7" s="409"/>
    </row>
    <row r="8" spans="1:15" s="11" customFormat="1" ht="18.899999999999999" customHeight="1" x14ac:dyDescent="0.25">
      <c r="A8" s="211">
        <v>2</v>
      </c>
      <c r="B8" s="54" t="s">
        <v>302</v>
      </c>
      <c r="C8" s="54" t="s">
        <v>183</v>
      </c>
      <c r="D8" t="s">
        <v>132</v>
      </c>
      <c r="E8" s="221"/>
      <c r="F8" s="233"/>
      <c r="G8" s="55"/>
      <c r="H8" s="208"/>
      <c r="I8" s="206"/>
      <c r="J8" s="210"/>
      <c r="K8" s="206"/>
      <c r="L8" s="202"/>
      <c r="M8" s="55"/>
      <c r="N8" s="74"/>
      <c r="O8" s="389"/>
    </row>
    <row r="9" spans="1:15" s="11" customFormat="1" ht="18.899999999999999" customHeight="1" x14ac:dyDescent="0.25">
      <c r="A9" s="211">
        <v>3</v>
      </c>
      <c r="B9" s="54" t="s">
        <v>215</v>
      </c>
      <c r="C9" s="54" t="s">
        <v>303</v>
      </c>
      <c r="D9" t="s">
        <v>132</v>
      </c>
      <c r="E9" s="221"/>
      <c r="F9" s="233"/>
      <c r="G9" s="55"/>
      <c r="H9" s="208"/>
      <c r="I9" s="206"/>
      <c r="J9" s="210"/>
      <c r="K9" s="206"/>
      <c r="L9" s="202"/>
      <c r="M9" s="55"/>
      <c r="N9" s="391"/>
      <c r="O9" s="233"/>
    </row>
    <row r="10" spans="1:15" s="11" customFormat="1" ht="18.899999999999999" customHeight="1" x14ac:dyDescent="0.25">
      <c r="A10" s="211">
        <v>4</v>
      </c>
      <c r="B10" s="54" t="s">
        <v>169</v>
      </c>
      <c r="C10" s="54" t="s">
        <v>246</v>
      </c>
      <c r="D10" t="s">
        <v>132</v>
      </c>
      <c r="E10" s="221"/>
      <c r="F10" s="233"/>
      <c r="G10" s="55"/>
      <c r="H10" s="208"/>
      <c r="I10" s="206"/>
      <c r="J10" s="210"/>
      <c r="K10" s="206"/>
      <c r="L10" s="202"/>
      <c r="M10" s="55"/>
      <c r="N10" s="390"/>
      <c r="O10" s="389"/>
    </row>
    <row r="11" spans="1:15" s="11" customFormat="1" ht="18.899999999999999" customHeight="1" x14ac:dyDescent="0.25">
      <c r="A11" s="211">
        <v>5</v>
      </c>
      <c r="B11" s="54" t="s">
        <v>257</v>
      </c>
      <c r="C11" s="54" t="s">
        <v>304</v>
      </c>
      <c r="D11" t="s">
        <v>135</v>
      </c>
      <c r="E11" s="221"/>
      <c r="F11" s="233"/>
      <c r="G11" s="421"/>
      <c r="H11" s="208"/>
      <c r="I11" s="206"/>
      <c r="J11" s="210"/>
      <c r="K11" s="206"/>
      <c r="L11" s="202"/>
      <c r="M11" s="55"/>
      <c r="N11" s="391"/>
      <c r="O11" s="389"/>
    </row>
    <row r="12" spans="1:15" s="11" customFormat="1" ht="18.899999999999999" customHeight="1" x14ac:dyDescent="0.25">
      <c r="A12" s="211">
        <v>6</v>
      </c>
      <c r="B12" s="54" t="s">
        <v>170</v>
      </c>
      <c r="C12" s="54" t="s">
        <v>305</v>
      </c>
      <c r="D12" t="s">
        <v>135</v>
      </c>
      <c r="E12" s="221"/>
      <c r="F12" s="233"/>
      <c r="G12" s="55"/>
      <c r="H12" s="208"/>
      <c r="I12" s="206"/>
      <c r="J12" s="210"/>
      <c r="K12" s="206"/>
      <c r="L12" s="202"/>
      <c r="M12" s="55"/>
      <c r="N12" s="391"/>
      <c r="O12" s="389"/>
    </row>
    <row r="13" spans="1:15" s="11" customFormat="1" ht="18.899999999999999" customHeight="1" x14ac:dyDescent="0.25">
      <c r="A13" s="211">
        <v>7</v>
      </c>
      <c r="B13" s="442" t="s">
        <v>306</v>
      </c>
      <c r="C13" s="54" t="s">
        <v>307</v>
      </c>
      <c r="D13" t="s">
        <v>123</v>
      </c>
      <c r="E13" s="221"/>
      <c r="F13" s="233"/>
      <c r="G13" s="55"/>
      <c r="H13" s="208"/>
      <c r="I13" s="206"/>
      <c r="J13" s="210"/>
      <c r="K13" s="206"/>
      <c r="L13" s="202"/>
      <c r="M13" s="55"/>
      <c r="N13" s="391"/>
      <c r="O13" s="389"/>
    </row>
    <row r="14" spans="1:15" s="11" customFormat="1" ht="18.899999999999999" customHeight="1" x14ac:dyDescent="0.25">
      <c r="A14" s="211">
        <v>8</v>
      </c>
      <c r="B14" s="54"/>
      <c r="C14" s="54"/>
      <c r="D14"/>
      <c r="E14" s="221"/>
      <c r="F14" s="233"/>
      <c r="G14" s="55"/>
      <c r="H14" s="208"/>
      <c r="I14" s="206"/>
      <c r="J14" s="210"/>
      <c r="K14" s="206"/>
      <c r="L14" s="202"/>
      <c r="M14" s="55"/>
      <c r="N14" s="391"/>
      <c r="O14" s="389"/>
    </row>
    <row r="15" spans="1:15" s="11" customFormat="1" ht="18.899999999999999" customHeight="1" x14ac:dyDescent="0.3">
      <c r="A15" s="211">
        <v>9</v>
      </c>
      <c r="B15" s="54"/>
      <c r="C15" s="54"/>
      <c r="D15" s="439"/>
      <c r="E15" s="221"/>
      <c r="F15" s="233"/>
      <c r="G15" s="55"/>
      <c r="H15" s="208"/>
      <c r="I15" s="206"/>
      <c r="J15" s="210"/>
      <c r="K15" s="206"/>
      <c r="L15" s="202"/>
      <c r="M15" s="55"/>
      <c r="N15" s="392"/>
      <c r="O15" s="389"/>
    </row>
    <row r="16" spans="1:15" s="11" customFormat="1" ht="18.899999999999999" customHeight="1" x14ac:dyDescent="0.3">
      <c r="A16" s="211">
        <v>10</v>
      </c>
      <c r="B16" s="54"/>
      <c r="C16" s="54"/>
      <c r="D16" s="439"/>
      <c r="E16" s="221"/>
      <c r="F16" s="233"/>
      <c r="G16" s="55"/>
      <c r="H16" s="208"/>
      <c r="I16" s="206"/>
      <c r="J16" s="210"/>
      <c r="K16" s="206"/>
      <c r="L16" s="202"/>
      <c r="M16" s="55"/>
      <c r="N16" s="74"/>
      <c r="O16" s="389"/>
    </row>
    <row r="17" spans="1:15" s="11" customFormat="1" ht="18.899999999999999" customHeight="1" x14ac:dyDescent="0.3">
      <c r="A17" s="211">
        <v>11</v>
      </c>
      <c r="B17" s="54"/>
      <c r="C17" s="54"/>
      <c r="D17" s="439"/>
      <c r="E17" s="221"/>
      <c r="F17" s="233"/>
      <c r="G17" s="55"/>
      <c r="H17" s="208"/>
      <c r="I17" s="206"/>
      <c r="J17" s="210"/>
      <c r="K17" s="206"/>
      <c r="L17" s="202"/>
      <c r="M17" s="55"/>
      <c r="N17" s="74"/>
      <c r="O17" s="389"/>
    </row>
    <row r="18" spans="1:15" s="11" customFormat="1" ht="18.899999999999999" customHeight="1" x14ac:dyDescent="0.3">
      <c r="A18" s="211">
        <v>12</v>
      </c>
      <c r="B18" s="54"/>
      <c r="C18" s="54"/>
      <c r="D18" s="439"/>
      <c r="E18" s="221"/>
      <c r="F18" s="233"/>
      <c r="G18" s="55"/>
      <c r="H18" s="208"/>
      <c r="I18" s="206"/>
      <c r="J18" s="210"/>
      <c r="K18" s="206"/>
      <c r="L18" s="202"/>
      <c r="M18" s="55"/>
      <c r="N18" s="74"/>
      <c r="O18" s="389"/>
    </row>
    <row r="19" spans="1:15" s="11" customFormat="1" ht="18.899999999999999" customHeight="1" x14ac:dyDescent="0.3">
      <c r="A19" s="211">
        <v>13</v>
      </c>
      <c r="B19" s="54"/>
      <c r="C19" s="54"/>
      <c r="D19" s="439"/>
      <c r="E19" s="221"/>
      <c r="F19" s="233"/>
      <c r="G19" s="55"/>
      <c r="H19" s="208"/>
      <c r="I19" s="206"/>
      <c r="J19" s="210"/>
      <c r="K19" s="206"/>
      <c r="L19" s="202"/>
      <c r="M19" s="55"/>
      <c r="N19" s="56"/>
      <c r="O19" s="389"/>
    </row>
    <row r="20" spans="1:15" s="11" customFormat="1" ht="18.899999999999999" customHeight="1" x14ac:dyDescent="0.3">
      <c r="A20" s="211">
        <v>14</v>
      </c>
      <c r="B20" s="54"/>
      <c r="C20" s="54"/>
      <c r="D20" s="439"/>
      <c r="E20" s="221"/>
      <c r="F20" s="233"/>
      <c r="G20" s="55"/>
      <c r="H20" s="208"/>
      <c r="I20" s="206"/>
      <c r="J20" s="210"/>
      <c r="K20" s="206"/>
      <c r="L20" s="202"/>
      <c r="M20" s="55"/>
      <c r="N20" s="56"/>
      <c r="O20" s="389"/>
    </row>
    <row r="21" spans="1:15" s="11" customFormat="1" ht="18.899999999999999" customHeight="1" x14ac:dyDescent="0.3">
      <c r="A21" s="211">
        <v>15</v>
      </c>
      <c r="B21" s="54"/>
      <c r="C21" s="54"/>
      <c r="D21" s="439"/>
      <c r="E21" s="221"/>
      <c r="F21" s="233"/>
      <c r="G21" s="55"/>
      <c r="H21" s="208"/>
      <c r="I21" s="206"/>
      <c r="J21" s="210"/>
      <c r="K21" s="206"/>
      <c r="L21" s="202"/>
      <c r="M21" s="55"/>
      <c r="N21" s="74"/>
      <c r="O21" s="389"/>
    </row>
    <row r="22" spans="1:15" s="11" customFormat="1" ht="18.899999999999999" customHeight="1" x14ac:dyDescent="0.3">
      <c r="A22" s="211">
        <v>16</v>
      </c>
      <c r="B22" s="54"/>
      <c r="C22" s="54"/>
      <c r="D22" s="439"/>
      <c r="E22" s="221"/>
      <c r="F22" s="233"/>
      <c r="G22" s="55"/>
      <c r="H22" s="208"/>
      <c r="I22" s="206"/>
      <c r="J22" s="210"/>
      <c r="K22" s="206"/>
      <c r="L22" s="202"/>
      <c r="M22" s="55"/>
      <c r="N22" s="74"/>
      <c r="O22" s="389"/>
    </row>
    <row r="23" spans="1:15" s="11" customFormat="1" ht="18.899999999999999" customHeight="1" x14ac:dyDescent="0.3">
      <c r="A23" s="211">
        <v>17</v>
      </c>
      <c r="B23" s="54"/>
      <c r="C23" s="54"/>
      <c r="D23" s="439"/>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90" priority="7" stopIfTrue="1">
      <formula>$O7&gt;=1</formula>
    </cfRule>
  </conditionalFormatting>
  <conditionalFormatting sqref="B7:D14">
    <cfRule type="expression" dxfId="89" priority="5" stopIfTrue="1">
      <formula>$O7&gt;=1</formula>
    </cfRule>
  </conditionalFormatting>
  <conditionalFormatting sqref="B7:D27">
    <cfRule type="expression" dxfId="88" priority="1" stopIfTrue="1">
      <formula>$Q7&gt;=1</formula>
    </cfRule>
  </conditionalFormatting>
  <conditionalFormatting sqref="E7:E27">
    <cfRule type="expression" dxfId="87" priority="2" stopIfTrue="1">
      <formula>AND(ROUNDDOWN(($A$4-E7)/365.25,0)&lt;=13,G7&lt;&gt;"OK")</formula>
    </cfRule>
    <cfRule type="expression" dxfId="86" priority="3" stopIfTrue="1">
      <formula>AND(ROUNDDOWN(($A$4-E7)/365.25,0)&lt;=14,G7&lt;&gt;"OK")</formula>
    </cfRule>
    <cfRule type="expression" dxfId="85" priority="4" stopIfTrue="1">
      <formula>AND(ROUNDDOWN(($A$4-E7)/365.25,0)&lt;=17,G7&lt;&gt;"OK")</formula>
    </cfRule>
  </conditionalFormatting>
  <conditionalFormatting sqref="E7:E134">
    <cfRule type="expression" dxfId="84" priority="8" stopIfTrue="1">
      <formula>AND(ROUNDDOWN(($A$4-E7)/365.25,0)&lt;=13,#REF!&lt;&gt;"OK")</formula>
    </cfRule>
    <cfRule type="expression" dxfId="83" priority="9" stopIfTrue="1">
      <formula>AND(ROUNDDOWN(($A$4-E7)/365.25,0)&lt;=14,#REF!&lt;&gt;"OK")</formula>
    </cfRule>
    <cfRule type="expression" dxfId="82" priority="10" stopIfTrue="1">
      <formula>AND(ROUNDDOWN(($A$4-E7)/365.25,0)&lt;=17,#REF!&lt;&gt;"OK")</formula>
    </cfRule>
  </conditionalFormatting>
  <conditionalFormatting sqref="H7:H134">
    <cfRule type="cellIs" dxfId="81"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888833"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DCDBB-3250-4594-A0C4-123989B00DED}">
  <dimension ref="A1:AK49"/>
  <sheetViews>
    <sheetView topLeftCell="A4" workbookViewId="0">
      <selection activeCell="H38" sqref="H38"/>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4" max="14" width="1.109375" customWidth="1"/>
    <col min="15" max="15" width="1" customWidth="1"/>
    <col min="16" max="16" width="0.88671875" customWidth="1"/>
    <col min="17" max="17" width="11.5546875" customWidth="1"/>
    <col min="18" max="18" width="6.5546875" customWidth="1"/>
    <col min="19" max="19" width="6.77734375" customWidth="1"/>
    <col min="25" max="25" width="10.33203125" hidden="1" customWidth="1"/>
    <col min="26" max="37" width="9.109375"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IF(Y5=1,CONCATENATE(VLOOKUP(Y3,AA16:AH27,2)),CONCATENATE(VLOOKUP(Y3,AA2:AK13,2)))</f>
        <v>#N/A</v>
      </c>
      <c r="AC1" s="373" t="e">
        <f>IF(Y5=1,CONCATENATE(VLOOKUP(Y3,AA16:AK27,3)),CONCATENATE(VLOOKUP(Y3,AA2:AK13,3)))</f>
        <v>#N/A</v>
      </c>
      <c r="AD1" s="373" t="e">
        <f>IF(Y5=1,CONCATENATE(VLOOKUP(Y3,AA16:AK27,4)),CONCATENATE(VLOOKUP(Y3,AA2:AK13,4)))</f>
        <v>#N/A</v>
      </c>
      <c r="AE1" s="373" t="e">
        <f>IF(Y5=1,CONCATENATE(VLOOKUP(Y3,AA16:AK27,5)),CONCATENATE(VLOOKUP(Y3,AA2:AK13,5)))</f>
        <v>#N/A</v>
      </c>
      <c r="AF1" s="373" t="e">
        <f>IF(Y5=1,CONCATENATE(VLOOKUP(Y3,AA16:AK27,6)),CONCATENATE(VLOOKUP(Y3,AA2:AK13,6)))</f>
        <v>#N/A</v>
      </c>
      <c r="AG1" s="373" t="e">
        <f>IF(Y5=1,CONCATENATE(VLOOKUP(Y3,AA16:AK27,7)),CONCATENATE(VLOOKUP(Y3,AA2:AK13,7)))</f>
        <v>#N/A</v>
      </c>
      <c r="AH1" s="373" t="e">
        <f>IF(Y5=1,CONCATENATE(VLOOKUP(Y3,AA16:AK27,8)),CONCATENATE(VLOOKUP(Y3,AA2:AK13,8)))</f>
        <v>#N/A</v>
      </c>
      <c r="AI1" s="373" t="e">
        <f>IF(Y5=1,CONCATENATE(VLOOKUP(Y3,AA16:AK27,9)),CONCATENATE(VLOOKUP(Y3,AA2:AK13,9)))</f>
        <v>#N/A</v>
      </c>
      <c r="AJ1" s="373" t="e">
        <f>IF(Y5=1,CONCATENATE(VLOOKUP(Y3,AA16:AK27,10)),CONCATENATE(VLOOKUP(Y3,AA2:AK13,10)))</f>
        <v>#N/A</v>
      </c>
      <c r="AK1" s="373" t="e">
        <f>IF(Y5=1,CONCATENATE(VLOOKUP(Y3,AA16:AK27,11)),CONCATENATE(VLOOKUP(Y3,AA2:AK13,11)))</f>
        <v>#N/A</v>
      </c>
    </row>
    <row r="2" spans="1:37" x14ac:dyDescent="0.25">
      <c r="A2" s="252" t="s">
        <v>47</v>
      </c>
      <c r="B2" s="253"/>
      <c r="C2" s="253"/>
      <c r="D2" s="253"/>
      <c r="E2" s="253" t="s">
        <v>301</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t="s">
        <v>28</v>
      </c>
      <c r="M3" s="39"/>
      <c r="N3" s="318"/>
      <c r="O3" s="317"/>
      <c r="P3" s="318"/>
      <c r="Q3" s="357" t="s">
        <v>75</v>
      </c>
      <c r="R3" s="358" t="s">
        <v>81</v>
      </c>
      <c r="S3" s="358" t="s">
        <v>76</v>
      </c>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263">
        <f>Altalanos!$E$10</f>
        <v>0</v>
      </c>
      <c r="M4" s="261"/>
      <c r="N4" s="320"/>
      <c r="O4" s="321"/>
      <c r="P4" s="320"/>
      <c r="Q4" s="359" t="s">
        <v>82</v>
      </c>
      <c r="R4" s="360" t="s">
        <v>77</v>
      </c>
      <c r="S4" s="360" t="s">
        <v>78</v>
      </c>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Q5" s="361" t="s">
        <v>83</v>
      </c>
      <c r="R5" s="362" t="s">
        <v>79</v>
      </c>
      <c r="S5" s="362" t="s">
        <v>80</v>
      </c>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Y6" s="367"/>
      <c r="Z6" s="367"/>
      <c r="AA6" s="367" t="s">
        <v>94</v>
      </c>
      <c r="AB6" s="358">
        <v>40</v>
      </c>
      <c r="AC6" s="358">
        <v>25</v>
      </c>
      <c r="AD6" s="358">
        <v>18</v>
      </c>
      <c r="AE6" s="358">
        <v>13</v>
      </c>
      <c r="AF6" s="358">
        <v>10</v>
      </c>
      <c r="AG6" s="358">
        <v>8</v>
      </c>
      <c r="AH6" s="358">
        <v>6</v>
      </c>
      <c r="AI6" s="358">
        <v>5</v>
      </c>
      <c r="AJ6" s="358">
        <v>4</v>
      </c>
      <c r="AK6" s="358">
        <v>3</v>
      </c>
    </row>
    <row r="7" spans="1:37" x14ac:dyDescent="0.25">
      <c r="A7" s="352" t="s">
        <v>61</v>
      </c>
      <c r="B7" s="363"/>
      <c r="C7" s="315" t="str">
        <f>IF($B7="","",VLOOKUP($B7,#REF!,5))</f>
        <v/>
      </c>
      <c r="D7" s="315" t="str">
        <f>IF($B7="","",VLOOKUP($B7,#REF!,15))</f>
        <v/>
      </c>
      <c r="E7" s="441" t="s">
        <v>257</v>
      </c>
      <c r="F7" s="314"/>
      <c r="G7" s="441" t="s">
        <v>187</v>
      </c>
      <c r="H7" s="314"/>
      <c r="I7" t="s">
        <v>194</v>
      </c>
      <c r="J7" s="291"/>
      <c r="K7" s="438" t="s">
        <v>2858</v>
      </c>
      <c r="L7" s="369" t="e">
        <f>IF(K7="","",CONCATENATE(VLOOKUP($Y$3,$AB$1:$AK$1,K7)," pont"))</f>
        <v>#N/A</v>
      </c>
      <c r="M7" s="375"/>
      <c r="Q7" s="357" t="s">
        <v>75</v>
      </c>
      <c r="R7" s="415" t="s">
        <v>111</v>
      </c>
      <c r="S7" s="415" t="s">
        <v>113</v>
      </c>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64"/>
      <c r="C8" s="323"/>
      <c r="D8" s="323"/>
      <c r="E8" s="323"/>
      <c r="F8" s="323"/>
      <c r="G8" s="323"/>
      <c r="H8" s="323"/>
      <c r="I8" s="323"/>
      <c r="J8" s="291"/>
      <c r="K8" s="322"/>
      <c r="L8" s="322"/>
      <c r="M8" s="376"/>
      <c r="Q8" s="359" t="s">
        <v>82</v>
      </c>
      <c r="R8" s="416" t="s">
        <v>112</v>
      </c>
      <c r="S8" s="416" t="s">
        <v>114</v>
      </c>
      <c r="Y8" s="367"/>
      <c r="Z8" s="367"/>
      <c r="AA8" s="367" t="s">
        <v>96</v>
      </c>
      <c r="AB8" s="358">
        <v>15</v>
      </c>
      <c r="AC8" s="358">
        <v>10</v>
      </c>
      <c r="AD8" s="358">
        <v>7</v>
      </c>
      <c r="AE8" s="358">
        <v>5</v>
      </c>
      <c r="AF8" s="358">
        <v>4</v>
      </c>
      <c r="AG8" s="358">
        <v>3</v>
      </c>
      <c r="AH8" s="358">
        <v>2</v>
      </c>
      <c r="AI8" s="358">
        <v>1</v>
      </c>
      <c r="AJ8" s="358">
        <v>0</v>
      </c>
      <c r="AK8" s="358">
        <v>0</v>
      </c>
    </row>
    <row r="9" spans="1:37" x14ac:dyDescent="0.25">
      <c r="A9" s="322" t="s">
        <v>62</v>
      </c>
      <c r="B9" s="365"/>
      <c r="C9" s="315" t="str">
        <f>IF($B9="","",VLOOKUP($B9,#REF!,5))</f>
        <v/>
      </c>
      <c r="D9" s="315" t="str">
        <f>IF($B9="","",VLOOKUP($B9,#REF!,15))</f>
        <v/>
      </c>
      <c r="E9" s="437" t="s">
        <v>257</v>
      </c>
      <c r="F9" s="316"/>
      <c r="G9" s="437" t="s">
        <v>304</v>
      </c>
      <c r="H9" s="316"/>
      <c r="I9" t="s">
        <v>135</v>
      </c>
      <c r="J9" s="291"/>
      <c r="K9" s="438" t="s">
        <v>2859</v>
      </c>
      <c r="L9" s="369" t="e">
        <f>IF(K9="","",CONCATENATE(VLOOKUP($Y$3,$AB$1:$AK$1,K9)," pont"))</f>
        <v>#N/A</v>
      </c>
      <c r="M9" s="375"/>
      <c r="Q9" s="361" t="s">
        <v>83</v>
      </c>
      <c r="R9" s="417" t="s">
        <v>87</v>
      </c>
      <c r="S9" s="417" t="s">
        <v>115</v>
      </c>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64"/>
      <c r="C10" s="323"/>
      <c r="D10" s="323"/>
      <c r="E10" s="323"/>
      <c r="F10" s="323"/>
      <c r="G10" s="323"/>
      <c r="H10" s="323"/>
      <c r="I10" s="323"/>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65"/>
      <c r="C11" s="315" t="str">
        <f>IF($B11="","",VLOOKUP($B11,#REF!,5))</f>
        <v/>
      </c>
      <c r="D11" s="315" t="str">
        <f>IF($B11="","",VLOOKUP($B11,#REF!,15))</f>
        <v/>
      </c>
      <c r="E11" s="437" t="s">
        <v>215</v>
      </c>
      <c r="F11" s="316"/>
      <c r="G11" s="437" t="s">
        <v>303</v>
      </c>
      <c r="H11" s="316"/>
      <c r="I11" t="s">
        <v>132</v>
      </c>
      <c r="J11" s="291"/>
      <c r="K11" s="438" t="s">
        <v>95</v>
      </c>
      <c r="L11" s="369" t="e">
        <f>IF(K11="","",CONCATENATE(VLOOKUP($Y$3,$AB$1:$AK$1,K11)," pont"))</f>
        <v>#N/A</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291"/>
      <c r="B12" s="352"/>
      <c r="C12" s="345"/>
      <c r="D12" s="291"/>
      <c r="E12" s="291"/>
      <c r="F12" s="291"/>
      <c r="G12" s="291"/>
      <c r="H12" s="291"/>
      <c r="I12" s="291"/>
      <c r="J12" s="291"/>
      <c r="K12" s="345"/>
      <c r="L12" s="345"/>
      <c r="M12" s="376"/>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352" t="s">
        <v>68</v>
      </c>
      <c r="B13" s="363"/>
      <c r="C13" s="315" t="str">
        <f>IF($B13="","",VLOOKUP($B13,#REF!,5))</f>
        <v/>
      </c>
      <c r="D13" s="315" t="str">
        <f>IF($B13="","",VLOOKUP($B13,#REF!,15))</f>
        <v/>
      </c>
      <c r="E13" s="441" t="s">
        <v>169</v>
      </c>
      <c r="F13" s="314"/>
      <c r="G13" s="441" t="s">
        <v>246</v>
      </c>
      <c r="H13" s="314"/>
      <c r="I13" t="s">
        <v>132</v>
      </c>
      <c r="J13" s="291"/>
      <c r="K13" s="438" t="s">
        <v>2860</v>
      </c>
      <c r="L13" s="369" t="e">
        <f>IF(K13="","",CONCATENATE(VLOOKUP($Y$3,$AB$1:$AK$1,K13)," pont"))</f>
        <v>#N/A</v>
      </c>
      <c r="M13" s="375"/>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322"/>
      <c r="B14" s="364"/>
      <c r="C14" s="323"/>
      <c r="D14" s="323"/>
      <c r="E14" s="323"/>
      <c r="F14" s="323"/>
      <c r="G14" s="323"/>
      <c r="H14" s="323"/>
      <c r="I14" s="323"/>
      <c r="J14" s="291"/>
      <c r="K14" s="322"/>
      <c r="L14" s="322"/>
      <c r="M14" s="376"/>
      <c r="Y14" s="367"/>
      <c r="Z14" s="367"/>
      <c r="AA14" s="367"/>
      <c r="AB14" s="367"/>
      <c r="AC14" s="367"/>
      <c r="AD14" s="367"/>
      <c r="AE14" s="367"/>
      <c r="AF14" s="367"/>
      <c r="AG14" s="367"/>
      <c r="AH14" s="367"/>
      <c r="AI14" s="367"/>
      <c r="AJ14" s="367"/>
      <c r="AK14" s="367"/>
    </row>
    <row r="15" spans="1:37" x14ac:dyDescent="0.25">
      <c r="A15" s="322" t="s">
        <v>69</v>
      </c>
      <c r="B15" s="365"/>
      <c r="C15" s="315" t="str">
        <f>IF($B15="","",VLOOKUP($B15,#REF!,5))</f>
        <v/>
      </c>
      <c r="D15" s="315" t="str">
        <f>IF($B15="","",VLOOKUP($B15,#REF!,15))</f>
        <v/>
      </c>
      <c r="E15" s="437" t="s">
        <v>302</v>
      </c>
      <c r="F15" s="316"/>
      <c r="G15" s="437" t="s">
        <v>183</v>
      </c>
      <c r="H15" s="316"/>
      <c r="I15" t="s">
        <v>132</v>
      </c>
      <c r="J15" s="291"/>
      <c r="K15" s="438" t="s">
        <v>97</v>
      </c>
      <c r="L15" s="369" t="e">
        <f>IF(K15="","",CONCATENATE(VLOOKUP($Y$3,$AB$1:$AK$1,K15)," pont"))</f>
        <v>#N/A</v>
      </c>
      <c r="M15" s="375"/>
      <c r="Y15" s="367"/>
      <c r="Z15" s="367"/>
      <c r="AA15" s="367"/>
      <c r="AB15" s="367"/>
      <c r="AC15" s="367"/>
      <c r="AD15" s="367"/>
      <c r="AE15" s="367"/>
      <c r="AF15" s="367"/>
      <c r="AG15" s="367"/>
      <c r="AH15" s="367"/>
      <c r="AI15" s="367"/>
      <c r="AJ15" s="367"/>
      <c r="AK15" s="367"/>
    </row>
    <row r="16" spans="1:37" x14ac:dyDescent="0.25">
      <c r="A16" s="322"/>
      <c r="B16" s="364"/>
      <c r="C16" s="323"/>
      <c r="D16" s="323"/>
      <c r="E16" s="323"/>
      <c r="F16" s="323"/>
      <c r="G16" s="323"/>
      <c r="H16" s="323"/>
      <c r="I16" s="323"/>
      <c r="J16" s="291"/>
      <c r="K16" s="322"/>
      <c r="L16" s="322"/>
      <c r="M16" s="376"/>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322" t="s">
        <v>70</v>
      </c>
      <c r="B17" s="365"/>
      <c r="C17" s="315" t="str">
        <f>IF($B17="","",VLOOKUP($B17,#REF!,5))</f>
        <v/>
      </c>
      <c r="D17" s="315" t="str">
        <f>IF($B17="","",VLOOKUP($B17,#REF!,15))</f>
        <v/>
      </c>
      <c r="E17" s="437" t="s">
        <v>170</v>
      </c>
      <c r="F17" s="316"/>
      <c r="G17" s="437" t="s">
        <v>305</v>
      </c>
      <c r="H17" s="316"/>
      <c r="I17" t="s">
        <v>135</v>
      </c>
      <c r="J17" s="291"/>
      <c r="K17" s="438" t="s">
        <v>2857</v>
      </c>
      <c r="L17" s="369" t="e">
        <f>IF(K17="","",CONCATENATE(VLOOKUP($Y$3,$AB$1:$AK$1,K17)," pont"))</f>
        <v>#N/A</v>
      </c>
      <c r="M17" s="375"/>
      <c r="Y17" s="367"/>
      <c r="Z17" s="367"/>
      <c r="AA17" s="367" t="s">
        <v>91</v>
      </c>
      <c r="AB17" s="367">
        <v>250</v>
      </c>
      <c r="AC17" s="367">
        <v>200</v>
      </c>
      <c r="AD17" s="367">
        <v>160</v>
      </c>
      <c r="AE17" s="367">
        <v>140</v>
      </c>
      <c r="AF17" s="367">
        <v>120</v>
      </c>
      <c r="AG17" s="367">
        <v>110</v>
      </c>
      <c r="AH17" s="367">
        <v>100</v>
      </c>
      <c r="AI17" s="367">
        <v>90</v>
      </c>
      <c r="AJ17" s="367">
        <v>80</v>
      </c>
      <c r="AK17" s="367">
        <v>70</v>
      </c>
    </row>
    <row r="18" spans="1:37" x14ac:dyDescent="0.25">
      <c r="A18" s="322"/>
      <c r="B18" s="364"/>
      <c r="C18" s="323"/>
      <c r="D18" s="323"/>
      <c r="E18" s="323"/>
      <c r="F18" s="323"/>
      <c r="G18" s="323"/>
      <c r="H18" s="323"/>
      <c r="I18" s="323"/>
      <c r="J18" s="291"/>
      <c r="K18" s="322"/>
      <c r="L18" s="322"/>
      <c r="M18" s="376"/>
      <c r="Y18" s="367"/>
      <c r="Z18" s="367"/>
      <c r="AA18" s="367" t="s">
        <v>92</v>
      </c>
      <c r="AB18" s="367">
        <v>200</v>
      </c>
      <c r="AC18" s="367">
        <v>150</v>
      </c>
      <c r="AD18" s="367">
        <v>130</v>
      </c>
      <c r="AE18" s="367">
        <v>110</v>
      </c>
      <c r="AF18" s="367">
        <v>95</v>
      </c>
      <c r="AG18" s="367">
        <v>80</v>
      </c>
      <c r="AH18" s="367">
        <v>70</v>
      </c>
      <c r="AI18" s="367">
        <v>60</v>
      </c>
      <c r="AJ18" s="367">
        <v>55</v>
      </c>
      <c r="AK18" s="367">
        <v>50</v>
      </c>
    </row>
    <row r="19" spans="1:37" x14ac:dyDescent="0.25">
      <c r="A19" s="322" t="s">
        <v>70</v>
      </c>
      <c r="B19" s="365"/>
      <c r="C19" s="315" t="str">
        <f>IF($B19="","",VLOOKUP($B19,#REF!,5))</f>
        <v/>
      </c>
      <c r="D19" s="315" t="str">
        <f>IF($B19="","",VLOOKUP($B19,#REF!,15))</f>
        <v/>
      </c>
      <c r="E19" s="437" t="s">
        <v>285</v>
      </c>
      <c r="F19" s="316"/>
      <c r="G19" s="437" t="s">
        <v>307</v>
      </c>
      <c r="H19" s="316"/>
      <c r="I19" t="s">
        <v>123</v>
      </c>
      <c r="J19" s="291"/>
      <c r="K19" s="438" t="s">
        <v>2864</v>
      </c>
      <c r="L19" s="369" t="e">
        <f>IF(K19="","",CONCATENATE(VLOOKUP($Y$3,$AB$1:$AK$1,K19)," pont"))</f>
        <v>#N/A</v>
      </c>
      <c r="M19" s="375"/>
      <c r="Y19" s="367"/>
      <c r="Z19" s="367"/>
      <c r="AA19" s="367" t="s">
        <v>93</v>
      </c>
      <c r="AB19" s="367">
        <v>150</v>
      </c>
      <c r="AC19" s="367">
        <v>120</v>
      </c>
      <c r="AD19" s="367">
        <v>100</v>
      </c>
      <c r="AE19" s="367">
        <v>80</v>
      </c>
      <c r="AF19" s="367">
        <v>70</v>
      </c>
      <c r="AG19" s="367">
        <v>60</v>
      </c>
      <c r="AH19" s="367">
        <v>55</v>
      </c>
      <c r="AI19" s="367">
        <v>50</v>
      </c>
      <c r="AJ19" s="367">
        <v>45</v>
      </c>
      <c r="AK19" s="367">
        <v>40</v>
      </c>
    </row>
    <row r="20" spans="1:37" x14ac:dyDescent="0.25">
      <c r="A20" s="291"/>
      <c r="B20" s="291"/>
      <c r="C20" s="291"/>
      <c r="D20" s="291"/>
      <c r="E20" s="291"/>
      <c r="F20" s="291"/>
      <c r="G20" s="291"/>
      <c r="H20" s="291"/>
      <c r="I20" s="291"/>
      <c r="J20" s="291"/>
      <c r="K20" s="291"/>
      <c r="L20" s="291"/>
      <c r="M20" s="291"/>
      <c r="Y20" s="367"/>
      <c r="Z20" s="367"/>
      <c r="AA20" s="367" t="s">
        <v>94</v>
      </c>
      <c r="AB20" s="367">
        <v>120</v>
      </c>
      <c r="AC20" s="367">
        <v>90</v>
      </c>
      <c r="AD20" s="367">
        <v>65</v>
      </c>
      <c r="AE20" s="367">
        <v>55</v>
      </c>
      <c r="AF20" s="367">
        <v>50</v>
      </c>
      <c r="AG20" s="367">
        <v>45</v>
      </c>
      <c r="AH20" s="367">
        <v>40</v>
      </c>
      <c r="AI20" s="367">
        <v>35</v>
      </c>
      <c r="AJ20" s="367">
        <v>25</v>
      </c>
      <c r="AK20" s="367">
        <v>20</v>
      </c>
    </row>
    <row r="21" spans="1:37" x14ac:dyDescent="0.25">
      <c r="A21" s="291"/>
      <c r="B21" s="291"/>
      <c r="C21" s="291"/>
      <c r="D21" s="291"/>
      <c r="E21" s="291"/>
      <c r="F21" s="291"/>
      <c r="G21" s="291"/>
      <c r="H21" s="291"/>
      <c r="I21" s="291"/>
      <c r="J21" s="291"/>
      <c r="K21" s="291"/>
      <c r="L21" s="291"/>
      <c r="M21" s="291"/>
      <c r="Y21" s="367"/>
      <c r="Z21" s="367"/>
      <c r="AA21" s="367" t="s">
        <v>95</v>
      </c>
      <c r="AB21" s="367">
        <v>90</v>
      </c>
      <c r="AC21" s="367">
        <v>60</v>
      </c>
      <c r="AD21" s="367">
        <v>45</v>
      </c>
      <c r="AE21" s="367">
        <v>34</v>
      </c>
      <c r="AF21" s="367">
        <v>27</v>
      </c>
      <c r="AG21" s="367">
        <v>22</v>
      </c>
      <c r="AH21" s="367">
        <v>18</v>
      </c>
      <c r="AI21" s="367">
        <v>15</v>
      </c>
      <c r="AJ21" s="367">
        <v>12</v>
      </c>
      <c r="AK21" s="367">
        <v>9</v>
      </c>
    </row>
    <row r="22" spans="1:37" ht="18.75" customHeight="1" x14ac:dyDescent="0.25">
      <c r="A22" s="291"/>
      <c r="B22" s="476"/>
      <c r="C22" s="476"/>
      <c r="D22" s="473" t="str">
        <f>E7</f>
        <v>SZABÓ</v>
      </c>
      <c r="E22" s="473"/>
      <c r="F22" s="473" t="str">
        <f>E9</f>
        <v>SZABÓ</v>
      </c>
      <c r="G22" s="473"/>
      <c r="H22" s="473" t="str">
        <f>E11</f>
        <v xml:space="preserve">NÉMETH </v>
      </c>
      <c r="I22" s="473"/>
      <c r="J22" s="291"/>
      <c r="K22" s="291"/>
      <c r="L22" s="291"/>
      <c r="M22" s="353" t="s">
        <v>65</v>
      </c>
      <c r="Y22" s="367"/>
      <c r="Z22" s="367"/>
      <c r="AA22" s="367" t="s">
        <v>96</v>
      </c>
      <c r="AB22" s="367">
        <v>60</v>
      </c>
      <c r="AC22" s="367">
        <v>40</v>
      </c>
      <c r="AD22" s="367">
        <v>30</v>
      </c>
      <c r="AE22" s="367">
        <v>20</v>
      </c>
      <c r="AF22" s="367">
        <v>18</v>
      </c>
      <c r="AG22" s="367">
        <v>15</v>
      </c>
      <c r="AH22" s="367">
        <v>12</v>
      </c>
      <c r="AI22" s="367">
        <v>10</v>
      </c>
      <c r="AJ22" s="367">
        <v>8</v>
      </c>
      <c r="AK22" s="367">
        <v>6</v>
      </c>
    </row>
    <row r="23" spans="1:37" ht="18.75" customHeight="1" x14ac:dyDescent="0.25">
      <c r="A23" s="351" t="s">
        <v>61</v>
      </c>
      <c r="B23" s="494" t="str">
        <f>E7</f>
        <v>SZABÓ</v>
      </c>
      <c r="C23" s="494"/>
      <c r="D23" s="493"/>
      <c r="E23" s="493"/>
      <c r="F23" s="481" t="s">
        <v>2916</v>
      </c>
      <c r="G23" s="482"/>
      <c r="H23" s="481" t="s">
        <v>2914</v>
      </c>
      <c r="I23" s="482"/>
      <c r="J23" s="451"/>
      <c r="K23" s="451"/>
      <c r="L23" s="291"/>
      <c r="M23" s="446" t="s">
        <v>2861</v>
      </c>
      <c r="Y23" s="367"/>
      <c r="Z23" s="367"/>
      <c r="AA23" s="367" t="s">
        <v>97</v>
      </c>
      <c r="AB23" s="367">
        <v>40</v>
      </c>
      <c r="AC23" s="367">
        <v>25</v>
      </c>
      <c r="AD23" s="367">
        <v>18</v>
      </c>
      <c r="AE23" s="367">
        <v>13</v>
      </c>
      <c r="AF23" s="367">
        <v>8</v>
      </c>
      <c r="AG23" s="367">
        <v>7</v>
      </c>
      <c r="AH23" s="367">
        <v>6</v>
      </c>
      <c r="AI23" s="367">
        <v>5</v>
      </c>
      <c r="AJ23" s="367">
        <v>4</v>
      </c>
      <c r="AK23" s="367">
        <v>3</v>
      </c>
    </row>
    <row r="24" spans="1:37" ht="18.75" customHeight="1" x14ac:dyDescent="0.25">
      <c r="A24" s="351" t="s">
        <v>62</v>
      </c>
      <c r="B24" s="494" t="str">
        <f>E9</f>
        <v>SZABÓ</v>
      </c>
      <c r="C24" s="494"/>
      <c r="D24" s="481" t="s">
        <v>2914</v>
      </c>
      <c r="E24" s="482"/>
      <c r="F24" s="493"/>
      <c r="G24" s="493"/>
      <c r="H24" s="481" t="s">
        <v>2914</v>
      </c>
      <c r="I24" s="482"/>
      <c r="J24" s="451"/>
      <c r="K24" s="451"/>
      <c r="L24" s="291"/>
      <c r="M24" s="446" t="s">
        <v>120</v>
      </c>
      <c r="Y24" s="367"/>
      <c r="Z24" s="367"/>
      <c r="AA24" s="367" t="s">
        <v>98</v>
      </c>
      <c r="AB24" s="367">
        <v>25</v>
      </c>
      <c r="AC24" s="367">
        <v>15</v>
      </c>
      <c r="AD24" s="367">
        <v>13</v>
      </c>
      <c r="AE24" s="367">
        <v>7</v>
      </c>
      <c r="AF24" s="367">
        <v>6</v>
      </c>
      <c r="AG24" s="367">
        <v>5</v>
      </c>
      <c r="AH24" s="367">
        <v>4</v>
      </c>
      <c r="AI24" s="367">
        <v>3</v>
      </c>
      <c r="AJ24" s="367">
        <v>2</v>
      </c>
      <c r="AK24" s="367">
        <v>1</v>
      </c>
    </row>
    <row r="25" spans="1:37" ht="18.75" customHeight="1" x14ac:dyDescent="0.25">
      <c r="A25" s="351" t="s">
        <v>63</v>
      </c>
      <c r="B25" s="494" t="str">
        <f>E11</f>
        <v xml:space="preserve">NÉMETH </v>
      </c>
      <c r="C25" s="494"/>
      <c r="D25" s="481" t="s">
        <v>2916</v>
      </c>
      <c r="E25" s="482"/>
      <c r="F25" s="481" t="s">
        <v>2916</v>
      </c>
      <c r="G25" s="482"/>
      <c r="H25" s="493"/>
      <c r="I25" s="493"/>
      <c r="J25" s="451"/>
      <c r="K25" s="451"/>
      <c r="L25" s="291"/>
      <c r="M25" s="446" t="s">
        <v>2862</v>
      </c>
      <c r="Y25" s="367"/>
      <c r="Z25" s="367"/>
      <c r="AA25" s="367" t="s">
        <v>103</v>
      </c>
      <c r="AB25" s="367">
        <v>15</v>
      </c>
      <c r="AC25" s="367">
        <v>10</v>
      </c>
      <c r="AD25" s="367">
        <v>8</v>
      </c>
      <c r="AE25" s="367">
        <v>4</v>
      </c>
      <c r="AF25" s="367">
        <v>3</v>
      </c>
      <c r="AG25" s="367">
        <v>2</v>
      </c>
      <c r="AH25" s="367">
        <v>1</v>
      </c>
      <c r="AI25" s="367">
        <v>0</v>
      </c>
      <c r="AJ25" s="367">
        <v>0</v>
      </c>
      <c r="AK25" s="367">
        <v>0</v>
      </c>
    </row>
    <row r="26" spans="1:37" x14ac:dyDescent="0.25">
      <c r="A26" s="291"/>
      <c r="B26" s="451"/>
      <c r="C26" s="451"/>
      <c r="D26" s="451"/>
      <c r="E26" s="451"/>
      <c r="F26" s="451"/>
      <c r="G26" s="451"/>
      <c r="H26" s="451"/>
      <c r="I26" s="451"/>
      <c r="J26" s="451"/>
      <c r="K26" s="451"/>
      <c r="L26" s="291"/>
      <c r="M26" s="355"/>
      <c r="Y26" s="367"/>
      <c r="Z26" s="367"/>
      <c r="AA26" s="367" t="s">
        <v>99</v>
      </c>
      <c r="AB26" s="367">
        <v>10</v>
      </c>
      <c r="AC26" s="367">
        <v>6</v>
      </c>
      <c r="AD26" s="367">
        <v>4</v>
      </c>
      <c r="AE26" s="367">
        <v>2</v>
      </c>
      <c r="AF26" s="367">
        <v>1</v>
      </c>
      <c r="AG26" s="367">
        <v>0</v>
      </c>
      <c r="AH26" s="367">
        <v>0</v>
      </c>
      <c r="AI26" s="367">
        <v>0</v>
      </c>
      <c r="AJ26" s="367">
        <v>0</v>
      </c>
      <c r="AK26" s="367">
        <v>0</v>
      </c>
    </row>
    <row r="27" spans="1:37" ht="18.75" customHeight="1" x14ac:dyDescent="0.25">
      <c r="A27" s="291"/>
      <c r="B27" s="495"/>
      <c r="C27" s="495"/>
      <c r="D27" s="483" t="str">
        <f>E13</f>
        <v>VARGA</v>
      </c>
      <c r="E27" s="483"/>
      <c r="F27" s="483" t="str">
        <f>E15</f>
        <v>BABOS</v>
      </c>
      <c r="G27" s="483"/>
      <c r="H27" s="483" t="str">
        <f>E17</f>
        <v>DOBAI</v>
      </c>
      <c r="I27" s="483"/>
      <c r="J27" s="483" t="str">
        <f>E19</f>
        <v>HERNÁDI</v>
      </c>
      <c r="K27" s="483"/>
      <c r="L27" s="291"/>
      <c r="M27" s="355"/>
      <c r="Y27" s="367"/>
      <c r="Z27" s="367"/>
      <c r="AA27" s="367" t="s">
        <v>100</v>
      </c>
      <c r="AB27" s="367">
        <v>3</v>
      </c>
      <c r="AC27" s="367">
        <v>2</v>
      </c>
      <c r="AD27" s="367">
        <v>1</v>
      </c>
      <c r="AE27" s="367">
        <v>0</v>
      </c>
      <c r="AF27" s="367">
        <v>0</v>
      </c>
      <c r="AG27" s="367">
        <v>0</v>
      </c>
      <c r="AH27" s="367">
        <v>0</v>
      </c>
      <c r="AI27" s="367">
        <v>0</v>
      </c>
      <c r="AJ27" s="367">
        <v>0</v>
      </c>
      <c r="AK27" s="367">
        <v>0</v>
      </c>
    </row>
    <row r="28" spans="1:37" ht="18.75" customHeight="1" x14ac:dyDescent="0.25">
      <c r="A28" s="351" t="s">
        <v>68</v>
      </c>
      <c r="B28" s="494" t="str">
        <f>E13</f>
        <v>VARGA</v>
      </c>
      <c r="C28" s="494"/>
      <c r="D28" s="493"/>
      <c r="E28" s="493"/>
      <c r="F28" s="481"/>
      <c r="G28" s="482"/>
      <c r="H28" s="481" t="s">
        <v>2914</v>
      </c>
      <c r="I28" s="482"/>
      <c r="J28" s="489" t="s">
        <v>2935</v>
      </c>
      <c r="K28" s="483"/>
      <c r="L28" s="291"/>
      <c r="M28" s="446" t="s">
        <v>2861</v>
      </c>
    </row>
    <row r="29" spans="1:37" ht="18.75" customHeight="1" x14ac:dyDescent="0.25">
      <c r="A29" s="351" t="s">
        <v>69</v>
      </c>
      <c r="B29" s="494" t="str">
        <f>E15</f>
        <v>BABOS</v>
      </c>
      <c r="C29" s="494"/>
      <c r="D29" s="482"/>
      <c r="E29" s="482"/>
      <c r="F29" s="493"/>
      <c r="G29" s="493"/>
      <c r="H29" s="482"/>
      <c r="I29" s="482"/>
      <c r="J29" s="482"/>
      <c r="K29" s="482"/>
      <c r="L29" s="291"/>
      <c r="M29" s="354"/>
    </row>
    <row r="30" spans="1:37" ht="18.75" customHeight="1" x14ac:dyDescent="0.25">
      <c r="A30" s="351" t="s">
        <v>70</v>
      </c>
      <c r="B30" s="494" t="str">
        <f>E17</f>
        <v>DOBAI</v>
      </c>
      <c r="C30" s="494"/>
      <c r="D30" s="481" t="s">
        <v>2916</v>
      </c>
      <c r="E30" s="482"/>
      <c r="F30" s="482"/>
      <c r="G30" s="482"/>
      <c r="H30" s="493"/>
      <c r="I30" s="493"/>
      <c r="J30" s="481" t="s">
        <v>2916</v>
      </c>
      <c r="K30" s="482"/>
      <c r="L30" s="291"/>
      <c r="M30" s="446" t="s">
        <v>2862</v>
      </c>
    </row>
    <row r="31" spans="1:37" ht="18.75" customHeight="1" x14ac:dyDescent="0.25">
      <c r="A31" s="351" t="s">
        <v>74</v>
      </c>
      <c r="B31" s="494" t="str">
        <f>E19</f>
        <v>HERNÁDI</v>
      </c>
      <c r="C31" s="494"/>
      <c r="D31" s="481" t="s">
        <v>2923</v>
      </c>
      <c r="E31" s="482"/>
      <c r="F31" s="482"/>
      <c r="G31" s="482"/>
      <c r="H31" s="489" t="s">
        <v>2914</v>
      </c>
      <c r="I31" s="483"/>
      <c r="J31" s="493"/>
      <c r="K31" s="493"/>
      <c r="L31" s="291"/>
      <c r="M31" s="446" t="s">
        <v>120</v>
      </c>
    </row>
    <row r="32" spans="1:37" ht="18.75" customHeight="1" x14ac:dyDescent="0.25">
      <c r="A32" s="177"/>
      <c r="B32" s="466"/>
      <c r="C32" s="466"/>
      <c r="D32" s="467"/>
      <c r="E32" s="467"/>
      <c r="F32" s="467"/>
      <c r="G32" s="467"/>
      <c r="H32" s="467"/>
      <c r="I32" s="467"/>
      <c r="J32" s="451"/>
      <c r="K32" s="451"/>
      <c r="L32" s="291"/>
      <c r="M32" s="356"/>
    </row>
    <row r="33" spans="1:18" x14ac:dyDescent="0.25">
      <c r="A33" s="291"/>
      <c r="B33" s="451"/>
      <c r="C33" s="451"/>
      <c r="D33" s="451"/>
      <c r="E33" s="451"/>
      <c r="F33" s="451"/>
      <c r="G33" s="451"/>
      <c r="H33" s="451"/>
      <c r="I33" s="451"/>
      <c r="J33" s="451"/>
      <c r="K33" s="451"/>
      <c r="L33" s="291"/>
      <c r="M33" s="291"/>
    </row>
    <row r="34" spans="1:18" x14ac:dyDescent="0.25">
      <c r="A34" s="291" t="s">
        <v>54</v>
      </c>
      <c r="B34" s="451"/>
      <c r="C34" s="496" t="s">
        <v>2936</v>
      </c>
      <c r="D34" s="497"/>
      <c r="E34" s="452" t="s">
        <v>72</v>
      </c>
      <c r="F34" s="496" t="s">
        <v>285</v>
      </c>
      <c r="G34" s="497"/>
      <c r="H34" s="451"/>
      <c r="I34" s="455" t="s">
        <v>2914</v>
      </c>
      <c r="J34" s="451"/>
      <c r="K34" s="451"/>
      <c r="L34" s="291"/>
      <c r="M34" s="291"/>
    </row>
    <row r="35" spans="1:18" x14ac:dyDescent="0.25">
      <c r="A35" s="291"/>
      <c r="B35" s="451"/>
      <c r="C35" s="451"/>
      <c r="D35" s="451"/>
      <c r="E35" s="451"/>
      <c r="F35" s="452"/>
      <c r="G35" s="452"/>
      <c r="H35" s="451"/>
      <c r="I35" s="451"/>
      <c r="J35" s="451"/>
      <c r="K35" s="451"/>
      <c r="L35" s="291"/>
      <c r="M35" s="291"/>
    </row>
    <row r="36" spans="1:18" x14ac:dyDescent="0.25">
      <c r="A36" s="291" t="s">
        <v>71</v>
      </c>
      <c r="B36" s="451"/>
      <c r="C36" s="496" t="s">
        <v>2937</v>
      </c>
      <c r="D36" s="497"/>
      <c r="E36" s="452" t="s">
        <v>72</v>
      </c>
      <c r="F36" s="496" t="s">
        <v>169</v>
      </c>
      <c r="G36" s="497"/>
      <c r="H36" s="451"/>
      <c r="I36" s="455" t="s">
        <v>2933</v>
      </c>
      <c r="J36" s="451"/>
      <c r="K36" s="451"/>
      <c r="L36" s="291"/>
      <c r="M36" s="291"/>
    </row>
    <row r="37" spans="1:18" x14ac:dyDescent="0.25">
      <c r="A37" s="291"/>
      <c r="B37" s="451"/>
      <c r="C37" s="452"/>
      <c r="D37" s="452"/>
      <c r="E37" s="452"/>
      <c r="F37" s="452"/>
      <c r="G37" s="452"/>
      <c r="H37" s="451"/>
      <c r="I37" s="451"/>
      <c r="J37" s="451"/>
      <c r="K37" s="451"/>
      <c r="L37" s="291"/>
      <c r="M37" s="291"/>
    </row>
    <row r="38" spans="1:18" x14ac:dyDescent="0.25">
      <c r="A38" s="291" t="s">
        <v>73</v>
      </c>
      <c r="B38" s="451"/>
      <c r="C38" s="496" t="s">
        <v>227</v>
      </c>
      <c r="D38" s="497"/>
      <c r="E38" s="452" t="s">
        <v>72</v>
      </c>
      <c r="F38" s="496" t="s">
        <v>170</v>
      </c>
      <c r="G38" s="497"/>
      <c r="H38" s="451"/>
      <c r="I38" s="453"/>
      <c r="J38" s="451"/>
      <c r="K38" s="451"/>
      <c r="L38" s="291"/>
      <c r="M38" s="291"/>
    </row>
    <row r="39" spans="1:18" x14ac:dyDescent="0.25">
      <c r="A39" s="291"/>
      <c r="B39" s="451"/>
      <c r="C39" s="451"/>
      <c r="D39" s="451"/>
      <c r="E39" s="451"/>
      <c r="F39" s="451"/>
      <c r="G39" s="451"/>
      <c r="H39" s="451"/>
      <c r="I39" s="451"/>
      <c r="J39" s="451"/>
      <c r="K39" s="451"/>
      <c r="L39" s="291"/>
      <c r="M39" s="291"/>
    </row>
    <row r="40" spans="1:18" x14ac:dyDescent="0.25">
      <c r="A40" s="291"/>
      <c r="B40" s="291"/>
      <c r="C40" s="291"/>
      <c r="D40" s="291"/>
      <c r="E40" s="291"/>
      <c r="F40" s="291"/>
      <c r="G40" s="291"/>
      <c r="H40" s="291"/>
      <c r="I40" s="291"/>
      <c r="J40" s="291"/>
      <c r="K40" s="291"/>
      <c r="L40" s="274"/>
      <c r="M40" s="291"/>
    </row>
    <row r="41" spans="1:18" x14ac:dyDescent="0.25">
      <c r="A41" s="142" t="s">
        <v>41</v>
      </c>
      <c r="B41" s="143"/>
      <c r="C41" s="227"/>
      <c r="D41" s="328" t="s">
        <v>5</v>
      </c>
      <c r="E41" s="329" t="s">
        <v>43</v>
      </c>
      <c r="F41" s="343"/>
      <c r="G41" s="328" t="s">
        <v>5</v>
      </c>
      <c r="H41" s="329" t="s">
        <v>50</v>
      </c>
      <c r="I41" s="184"/>
      <c r="J41" s="329" t="s">
        <v>51</v>
      </c>
      <c r="K41" s="183" t="s">
        <v>52</v>
      </c>
      <c r="L41" s="32"/>
      <c r="M41" s="343"/>
      <c r="P41" s="324"/>
      <c r="Q41" s="324"/>
      <c r="R41" s="325"/>
    </row>
    <row r="42" spans="1:18" x14ac:dyDescent="0.25">
      <c r="A42" s="302" t="s">
        <v>42</v>
      </c>
      <c r="B42" s="303"/>
      <c r="C42" s="305"/>
      <c r="D42" s="330">
        <v>1</v>
      </c>
      <c r="E42" s="472" t="e">
        <f>IF(D42&gt;$R$44,,UPPER(VLOOKUP(D42,#REF!,2)))</f>
        <v>#REF!</v>
      </c>
      <c r="F42" s="472"/>
      <c r="G42" s="337" t="s">
        <v>6</v>
      </c>
      <c r="H42" s="303"/>
      <c r="I42" s="331"/>
      <c r="J42" s="338"/>
      <c r="K42" s="297" t="s">
        <v>44</v>
      </c>
      <c r="L42" s="344"/>
      <c r="M42" s="332"/>
      <c r="P42" s="326"/>
      <c r="Q42" s="326"/>
      <c r="R42" s="157"/>
    </row>
    <row r="43" spans="1:18" x14ac:dyDescent="0.25">
      <c r="A43" s="306" t="s">
        <v>49</v>
      </c>
      <c r="B43" s="182"/>
      <c r="C43" s="308"/>
      <c r="D43" s="333">
        <v>2</v>
      </c>
      <c r="E43" s="468" t="e">
        <f>IF(D43&gt;$R$44,,UPPER(VLOOKUP(D43,#REF!,2)))</f>
        <v>#REF!</v>
      </c>
      <c r="F43" s="468"/>
      <c r="G43" s="339" t="s">
        <v>7</v>
      </c>
      <c r="H43" s="44"/>
      <c r="I43" s="295"/>
      <c r="J43" s="45"/>
      <c r="K43" s="341"/>
      <c r="L43" s="274"/>
      <c r="M43" s="336"/>
      <c r="P43" s="157"/>
      <c r="Q43" s="153"/>
      <c r="R43" s="157"/>
    </row>
    <row r="44" spans="1:18" x14ac:dyDescent="0.25">
      <c r="A44" s="196"/>
      <c r="B44" s="197"/>
      <c r="C44" s="198"/>
      <c r="D44" s="333"/>
      <c r="E44" s="46"/>
      <c r="F44" s="291"/>
      <c r="G44" s="339" t="s">
        <v>8</v>
      </c>
      <c r="H44" s="44"/>
      <c r="I44" s="295"/>
      <c r="J44" s="45"/>
      <c r="K44" s="297" t="s">
        <v>45</v>
      </c>
      <c r="L44" s="344"/>
      <c r="M44" s="332"/>
      <c r="P44" s="326"/>
      <c r="Q44" s="326"/>
      <c r="R44" s="327" t="e">
        <f>MIN(4,#REF!)</f>
        <v>#REF!</v>
      </c>
    </row>
    <row r="45" spans="1:18" x14ac:dyDescent="0.25">
      <c r="A45" s="168"/>
      <c r="B45" s="87"/>
      <c r="C45" s="169"/>
      <c r="D45" s="333"/>
      <c r="E45" s="46"/>
      <c r="F45" s="291"/>
      <c r="G45" s="339" t="s">
        <v>9</v>
      </c>
      <c r="H45" s="44"/>
      <c r="I45" s="295"/>
      <c r="J45" s="45"/>
      <c r="K45" s="342"/>
      <c r="L45" s="291"/>
      <c r="M45" s="334"/>
      <c r="P45" s="157"/>
      <c r="Q45" s="153"/>
      <c r="R45" s="157"/>
    </row>
    <row r="46" spans="1:18" x14ac:dyDescent="0.25">
      <c r="A46" s="186"/>
      <c r="B46" s="199"/>
      <c r="C46" s="226"/>
      <c r="D46" s="333"/>
      <c r="E46" s="46"/>
      <c r="F46" s="291"/>
      <c r="G46" s="339" t="s">
        <v>10</v>
      </c>
      <c r="H46" s="44"/>
      <c r="I46" s="295"/>
      <c r="J46" s="45"/>
      <c r="K46" s="306"/>
      <c r="L46" s="274"/>
      <c r="M46" s="336"/>
      <c r="P46" s="157"/>
      <c r="Q46" s="153"/>
      <c r="R46" s="157"/>
    </row>
    <row r="47" spans="1:18" x14ac:dyDescent="0.25">
      <c r="A47" s="187"/>
      <c r="B47" s="22"/>
      <c r="C47" s="169"/>
      <c r="D47" s="333"/>
      <c r="E47" s="46"/>
      <c r="F47" s="291"/>
      <c r="G47" s="339" t="s">
        <v>11</v>
      </c>
      <c r="H47" s="44"/>
      <c r="I47" s="295"/>
      <c r="J47" s="45"/>
      <c r="K47" s="297" t="s">
        <v>31</v>
      </c>
      <c r="L47" s="344"/>
      <c r="M47" s="332"/>
      <c r="P47" s="326"/>
      <c r="Q47" s="326"/>
      <c r="R47" s="157"/>
    </row>
    <row r="48" spans="1:18" x14ac:dyDescent="0.25">
      <c r="A48" s="187"/>
      <c r="B48" s="22"/>
      <c r="C48" s="194"/>
      <c r="D48" s="333"/>
      <c r="E48" s="46"/>
      <c r="F48" s="291"/>
      <c r="G48" s="339" t="s">
        <v>12</v>
      </c>
      <c r="H48" s="44"/>
      <c r="I48" s="295"/>
      <c r="J48" s="45"/>
      <c r="K48" s="342"/>
      <c r="L48" s="291"/>
      <c r="M48" s="334"/>
      <c r="P48" s="157"/>
      <c r="Q48" s="153"/>
      <c r="R48" s="157"/>
    </row>
    <row r="49" spans="1:18" x14ac:dyDescent="0.25">
      <c r="A49" s="188"/>
      <c r="B49" s="185"/>
      <c r="C49" s="195"/>
      <c r="D49" s="335"/>
      <c r="E49" s="171"/>
      <c r="F49" s="274"/>
      <c r="G49" s="340" t="s">
        <v>13</v>
      </c>
      <c r="H49" s="182"/>
      <c r="I49" s="299"/>
      <c r="J49" s="173"/>
      <c r="K49" s="306">
        <f>L4</f>
        <v>0</v>
      </c>
      <c r="L49" s="274"/>
      <c r="M49" s="336"/>
      <c r="P49" s="157"/>
      <c r="Q49" s="153"/>
      <c r="R49" s="327"/>
    </row>
  </sheetData>
  <mergeCells count="51">
    <mergeCell ref="E43:F43"/>
    <mergeCell ref="B31:C31"/>
    <mergeCell ref="D31:E31"/>
    <mergeCell ref="F31:G31"/>
    <mergeCell ref="H31:I31"/>
    <mergeCell ref="C36:D36"/>
    <mergeCell ref="F36:G36"/>
    <mergeCell ref="C38:D38"/>
    <mergeCell ref="F38:G38"/>
    <mergeCell ref="E42:F42"/>
    <mergeCell ref="J31:K31"/>
    <mergeCell ref="C34:D34"/>
    <mergeCell ref="F34:G34"/>
    <mergeCell ref="B29:C29"/>
    <mergeCell ref="D29:E29"/>
    <mergeCell ref="F29:G29"/>
    <mergeCell ref="H29:I29"/>
    <mergeCell ref="J29:K29"/>
    <mergeCell ref="B30:C30"/>
    <mergeCell ref="D30:E30"/>
    <mergeCell ref="F30:G30"/>
    <mergeCell ref="H30:I30"/>
    <mergeCell ref="J30:K30"/>
    <mergeCell ref="J27:K27"/>
    <mergeCell ref="B28:C28"/>
    <mergeCell ref="D28:E28"/>
    <mergeCell ref="F28:G28"/>
    <mergeCell ref="H28:I28"/>
    <mergeCell ref="J28:K28"/>
    <mergeCell ref="B25:C25"/>
    <mergeCell ref="D25:E25"/>
    <mergeCell ref="F25:G25"/>
    <mergeCell ref="H25:I25"/>
    <mergeCell ref="B27:C27"/>
    <mergeCell ref="D27:E27"/>
    <mergeCell ref="F27:G27"/>
    <mergeCell ref="H27:I27"/>
    <mergeCell ref="B23:C23"/>
    <mergeCell ref="D23:E23"/>
    <mergeCell ref="F23:G23"/>
    <mergeCell ref="H23:I23"/>
    <mergeCell ref="B24:C24"/>
    <mergeCell ref="D24:E24"/>
    <mergeCell ref="F24:G24"/>
    <mergeCell ref="H24:I24"/>
    <mergeCell ref="H22:I22"/>
    <mergeCell ref="A1:F1"/>
    <mergeCell ref="A4:C4"/>
    <mergeCell ref="B22:C22"/>
    <mergeCell ref="D22:E22"/>
    <mergeCell ref="F22:G22"/>
  </mergeCells>
  <conditionalFormatting sqref="E7 E9 E11 E13 E15 E17 E19">
    <cfRule type="cellIs" dxfId="80" priority="2" stopIfTrue="1" operator="equal">
      <formula>"Bye"</formula>
    </cfRule>
  </conditionalFormatting>
  <conditionalFormatting sqref="R44 R49">
    <cfRule type="expression" dxfId="79" priority="1" stopIfTrue="1">
      <formula>$O$1="CU"</formula>
    </cfRule>
  </conditionalFormatting>
  <pageMargins left="0.7" right="0.7" top="0.75" bottom="0.75" header="0.3" footer="0.3"/>
  <pageSetup paperSize="9" orientation="landscape"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CB24A5-2DE1-4C90-84CF-DE8515EDFE39}">
  <sheetPr>
    <tabColor indexed="11"/>
  </sheetPr>
  <dimension ref="A1:AK41"/>
  <sheetViews>
    <sheetView workbookViewId="0">
      <selection activeCell="K19" sqref="K19"/>
    </sheetView>
  </sheetViews>
  <sheetFormatPr defaultColWidth="8.77734375" defaultRowHeight="13.2" x14ac:dyDescent="0.25"/>
  <cols>
    <col min="1" max="1" width="5.44140625" style="503" customWidth="1"/>
    <col min="2" max="2" width="4.44140625" style="503" customWidth="1"/>
    <col min="3" max="3" width="8.33203125" style="503" customWidth="1"/>
    <col min="4" max="4" width="7.109375" style="503" customWidth="1"/>
    <col min="5" max="5" width="9.33203125" style="503" customWidth="1"/>
    <col min="6" max="6" width="7.109375" style="503" customWidth="1"/>
    <col min="7" max="7" width="9.33203125" style="503" customWidth="1"/>
    <col min="8" max="8" width="7.109375" style="503" customWidth="1"/>
    <col min="9" max="9" width="44.44140625" style="503" bestFit="1" customWidth="1"/>
    <col min="10" max="13" width="8.44140625" style="503" customWidth="1"/>
    <col min="14" max="14" width="8.77734375" style="503"/>
    <col min="15" max="15" width="5.44140625" style="503" customWidth="1"/>
    <col min="16" max="16" width="4.44140625" style="503" customWidth="1"/>
    <col min="17" max="17" width="11.6640625" style="503" customWidth="1"/>
    <col min="18" max="24" width="8.77734375" style="503"/>
    <col min="25" max="25" width="10.33203125" style="503" hidden="1" customWidth="1"/>
    <col min="26" max="37" width="0" style="503" hidden="1" customWidth="1"/>
    <col min="38" max="16384" width="8.77734375" style="503"/>
  </cols>
  <sheetData>
    <row r="1" spans="1:37" ht="24.6" x14ac:dyDescent="0.25">
      <c r="A1" s="498" t="str">
        <f>[1]Altalanos!$A$6</f>
        <v>OB</v>
      </c>
      <c r="B1" s="498"/>
      <c r="C1" s="498"/>
      <c r="D1" s="498"/>
      <c r="E1" s="498"/>
      <c r="F1" s="498"/>
      <c r="G1" s="499"/>
      <c r="H1" s="500" t="s">
        <v>48</v>
      </c>
      <c r="I1" s="501"/>
      <c r="J1" s="502"/>
      <c r="L1" s="504"/>
      <c r="M1" s="505"/>
      <c r="N1" s="506"/>
      <c r="O1" s="506" t="s">
        <v>14</v>
      </c>
      <c r="P1" s="506"/>
      <c r="Q1" s="507"/>
      <c r="R1" s="506"/>
      <c r="AB1" s="508" t="e">
        <f>IF(Y5=1,CONCATENATE(VLOOKUP(Y3,AA16:AH27,2)),CONCATENATE(VLOOKUP(Y3,AA2:AK13,2)))</f>
        <v>#N/A</v>
      </c>
      <c r="AC1" s="508" t="e">
        <f>IF(Y5=1,CONCATENATE(VLOOKUP(Y3,AA16:AK27,3)),CONCATENATE(VLOOKUP(Y3,AA2:AK13,3)))</f>
        <v>#N/A</v>
      </c>
      <c r="AD1" s="508" t="e">
        <f>IF(Y5=1,CONCATENATE(VLOOKUP(Y3,AA16:AK27,4)),CONCATENATE(VLOOKUP(Y3,AA2:AK13,4)))</f>
        <v>#N/A</v>
      </c>
      <c r="AE1" s="508" t="e">
        <f>IF(Y5=1,CONCATENATE(VLOOKUP(Y3,AA16:AK27,5)),CONCATENATE(VLOOKUP(Y3,AA2:AK13,5)))</f>
        <v>#N/A</v>
      </c>
      <c r="AF1" s="508" t="e">
        <f>IF(Y5=1,CONCATENATE(VLOOKUP(Y3,AA16:AK27,6)),CONCATENATE(VLOOKUP(Y3,AA2:AK13,6)))</f>
        <v>#N/A</v>
      </c>
      <c r="AG1" s="508" t="e">
        <f>IF(Y5=1,CONCATENATE(VLOOKUP(Y3,AA16:AK27,7)),CONCATENATE(VLOOKUP(Y3,AA2:AK13,7)))</f>
        <v>#N/A</v>
      </c>
      <c r="AH1" s="508" t="e">
        <f>IF(Y5=1,CONCATENATE(VLOOKUP(Y3,AA16:AK27,8)),CONCATENATE(VLOOKUP(Y3,AA2:AK13,8)))</f>
        <v>#N/A</v>
      </c>
      <c r="AI1" s="508" t="e">
        <f>IF(Y5=1,CONCATENATE(VLOOKUP(Y3,AA16:AK27,9)),CONCATENATE(VLOOKUP(Y3,AA2:AK13,9)))</f>
        <v>#N/A</v>
      </c>
      <c r="AJ1" s="508" t="e">
        <f>IF(Y5=1,CONCATENATE(VLOOKUP(Y3,AA16:AK27,10)),CONCATENATE(VLOOKUP(Y3,AA2:AK13,10)))</f>
        <v>#N/A</v>
      </c>
      <c r="AK1" s="508" t="e">
        <f>IF(Y5=1,CONCATENATE(VLOOKUP(Y3,AA16:AK27,11)),CONCATENATE(VLOOKUP(Y3,AA2:AK13,11)))</f>
        <v>#N/A</v>
      </c>
    </row>
    <row r="2" spans="1:37" x14ac:dyDescent="0.25">
      <c r="A2" s="509" t="s">
        <v>47</v>
      </c>
      <c r="B2" s="510"/>
      <c r="C2" s="510"/>
      <c r="D2" s="510"/>
      <c r="E2" s="510">
        <f>[1]Altalanos!$A$8</f>
        <v>0</v>
      </c>
      <c r="F2" s="510"/>
      <c r="G2" s="511"/>
      <c r="H2" s="512"/>
      <c r="I2" s="512"/>
      <c r="J2" s="513"/>
      <c r="K2" s="504"/>
      <c r="L2" s="504"/>
      <c r="M2" s="504"/>
      <c r="N2" s="514"/>
      <c r="O2" s="515"/>
      <c r="P2" s="514"/>
      <c r="Q2" s="515"/>
      <c r="R2" s="514"/>
      <c r="Y2" s="516"/>
      <c r="Z2" s="517"/>
      <c r="AA2" s="517" t="s">
        <v>61</v>
      </c>
      <c r="AB2" s="518">
        <v>150</v>
      </c>
      <c r="AC2" s="518">
        <v>120</v>
      </c>
      <c r="AD2" s="518">
        <v>100</v>
      </c>
      <c r="AE2" s="518">
        <v>80</v>
      </c>
      <c r="AF2" s="518">
        <v>70</v>
      </c>
      <c r="AG2" s="518">
        <v>60</v>
      </c>
      <c r="AH2" s="518">
        <v>55</v>
      </c>
      <c r="AI2" s="518">
        <v>50</v>
      </c>
      <c r="AJ2" s="518">
        <v>45</v>
      </c>
      <c r="AK2" s="518">
        <v>40</v>
      </c>
    </row>
    <row r="3" spans="1:37" x14ac:dyDescent="0.25">
      <c r="A3" s="519" t="s">
        <v>24</v>
      </c>
      <c r="B3" s="519"/>
      <c r="C3" s="519"/>
      <c r="D3" s="519"/>
      <c r="E3" s="519" t="s">
        <v>22</v>
      </c>
      <c r="F3" s="519"/>
      <c r="G3" s="519"/>
      <c r="H3" s="519" t="s">
        <v>27</v>
      </c>
      <c r="I3" s="519"/>
      <c r="J3" s="520"/>
      <c r="K3" s="519"/>
      <c r="L3" s="521" t="s">
        <v>28</v>
      </c>
      <c r="M3" s="519"/>
      <c r="N3" s="522"/>
      <c r="O3" s="523"/>
      <c r="P3" s="522"/>
      <c r="Q3" s="524" t="s">
        <v>75</v>
      </c>
      <c r="R3" s="518" t="s">
        <v>81</v>
      </c>
      <c r="Y3" s="517">
        <f>IF(H4="OB","A",IF(H4="IX","W",H4))</f>
        <v>0</v>
      </c>
      <c r="Z3" s="517"/>
      <c r="AA3" s="517" t="s">
        <v>91</v>
      </c>
      <c r="AB3" s="518">
        <v>120</v>
      </c>
      <c r="AC3" s="518">
        <v>90</v>
      </c>
      <c r="AD3" s="518">
        <v>65</v>
      </c>
      <c r="AE3" s="518">
        <v>55</v>
      </c>
      <c r="AF3" s="518">
        <v>50</v>
      </c>
      <c r="AG3" s="518">
        <v>45</v>
      </c>
      <c r="AH3" s="518">
        <v>40</v>
      </c>
      <c r="AI3" s="518">
        <v>35</v>
      </c>
      <c r="AJ3" s="518">
        <v>25</v>
      </c>
      <c r="AK3" s="518">
        <v>20</v>
      </c>
    </row>
    <row r="4" spans="1:37" ht="13.8" thickBot="1" x14ac:dyDescent="0.3">
      <c r="A4" s="525">
        <f>[1]Altalanos!$A$10</f>
        <v>0</v>
      </c>
      <c r="B4" s="525"/>
      <c r="C4" s="525"/>
      <c r="D4" s="526"/>
      <c r="E4" s="527">
        <f>[1]Altalanos!$C$10</f>
        <v>0</v>
      </c>
      <c r="F4" s="527"/>
      <c r="G4" s="527"/>
      <c r="H4" s="528"/>
      <c r="I4" s="527"/>
      <c r="J4" s="529"/>
      <c r="K4" s="528"/>
      <c r="L4" s="530">
        <f>[1]Altalanos!$E$10</f>
        <v>0</v>
      </c>
      <c r="M4" s="528"/>
      <c r="N4" s="531"/>
      <c r="O4" s="532"/>
      <c r="P4" s="531"/>
      <c r="Q4" s="533" t="s">
        <v>82</v>
      </c>
      <c r="R4" s="534" t="s">
        <v>77</v>
      </c>
      <c r="Y4" s="517"/>
      <c r="Z4" s="517"/>
      <c r="AA4" s="517" t="s">
        <v>92</v>
      </c>
      <c r="AB4" s="518">
        <v>90</v>
      </c>
      <c r="AC4" s="518">
        <v>60</v>
      </c>
      <c r="AD4" s="518">
        <v>45</v>
      </c>
      <c r="AE4" s="518">
        <v>34</v>
      </c>
      <c r="AF4" s="518">
        <v>27</v>
      </c>
      <c r="AG4" s="518">
        <v>22</v>
      </c>
      <c r="AH4" s="518">
        <v>18</v>
      </c>
      <c r="AI4" s="518">
        <v>15</v>
      </c>
      <c r="AJ4" s="518">
        <v>12</v>
      </c>
      <c r="AK4" s="518">
        <v>9</v>
      </c>
    </row>
    <row r="5" spans="1:37" x14ac:dyDescent="0.25">
      <c r="A5" s="535"/>
      <c r="B5" s="535" t="s">
        <v>46</v>
      </c>
      <c r="C5" s="536" t="s">
        <v>59</v>
      </c>
      <c r="D5" s="535" t="s">
        <v>41</v>
      </c>
      <c r="E5" s="535" t="s">
        <v>64</v>
      </c>
      <c r="F5" s="535"/>
      <c r="G5" s="535" t="s">
        <v>26</v>
      </c>
      <c r="H5" s="535"/>
      <c r="I5" s="535" t="s">
        <v>29</v>
      </c>
      <c r="J5" s="535"/>
      <c r="K5" s="537" t="s">
        <v>65</v>
      </c>
      <c r="L5" s="537" t="s">
        <v>66</v>
      </c>
      <c r="M5" s="537" t="s">
        <v>67</v>
      </c>
      <c r="Q5" s="538" t="s">
        <v>83</v>
      </c>
      <c r="R5" s="539" t="s">
        <v>79</v>
      </c>
      <c r="Y5" s="517">
        <f>IF(OR([1]Altalanos!$A$8="F1",[1]Altalanos!$A$8="F2",[1]Altalanos!$A$8="N1",[1]Altalanos!$A$8="N2"),1,2)</f>
        <v>2</v>
      </c>
      <c r="Z5" s="517"/>
      <c r="AA5" s="517" t="s">
        <v>93</v>
      </c>
      <c r="AB5" s="518">
        <v>60</v>
      </c>
      <c r="AC5" s="518">
        <v>40</v>
      </c>
      <c r="AD5" s="518">
        <v>30</v>
      </c>
      <c r="AE5" s="518">
        <v>20</v>
      </c>
      <c r="AF5" s="518">
        <v>18</v>
      </c>
      <c r="AG5" s="518">
        <v>15</v>
      </c>
      <c r="AH5" s="518">
        <v>12</v>
      </c>
      <c r="AI5" s="518">
        <v>10</v>
      </c>
      <c r="AJ5" s="518">
        <v>8</v>
      </c>
      <c r="AK5" s="518">
        <v>6</v>
      </c>
    </row>
    <row r="6" spans="1:37" x14ac:dyDescent="0.25">
      <c r="A6" s="540"/>
      <c r="B6" s="540"/>
      <c r="C6" s="541"/>
      <c r="D6" s="540"/>
      <c r="E6" s="540"/>
      <c r="F6" s="540"/>
      <c r="G6" s="540"/>
      <c r="H6" s="540"/>
      <c r="I6" s="540"/>
      <c r="J6" s="540"/>
      <c r="K6" s="540"/>
      <c r="L6" s="540"/>
      <c r="M6" s="540"/>
      <c r="Y6" s="517"/>
      <c r="Z6" s="517"/>
      <c r="AA6" s="517" t="s">
        <v>94</v>
      </c>
      <c r="AB6" s="518">
        <v>40</v>
      </c>
      <c r="AC6" s="518">
        <v>25</v>
      </c>
      <c r="AD6" s="518">
        <v>18</v>
      </c>
      <c r="AE6" s="518">
        <v>13</v>
      </c>
      <c r="AF6" s="518">
        <v>10</v>
      </c>
      <c r="AG6" s="518">
        <v>8</v>
      </c>
      <c r="AH6" s="518">
        <v>6</v>
      </c>
      <c r="AI6" s="518">
        <v>5</v>
      </c>
      <c r="AJ6" s="518">
        <v>4</v>
      </c>
      <c r="AK6" s="518">
        <v>3</v>
      </c>
    </row>
    <row r="7" spans="1:37" ht="14.4" x14ac:dyDescent="0.3">
      <c r="A7" s="542" t="s">
        <v>61</v>
      </c>
      <c r="B7" s="543"/>
      <c r="C7" s="544" t="str">
        <f>IF($B7="","",VLOOKUP($B7,'[1]1MD ELO'!$A$7:$O$22,5))</f>
        <v/>
      </c>
      <c r="D7" s="544" t="str">
        <f>IF($B7="","",VLOOKUP($B7,'[1]1MD ELO'!$A$7:$O$22,15))</f>
        <v/>
      </c>
      <c r="E7" s="545" t="s">
        <v>2938</v>
      </c>
      <c r="F7" s="546"/>
      <c r="G7" s="545" t="s">
        <v>2939</v>
      </c>
      <c r="H7" s="546"/>
      <c r="I7" s="547" t="s">
        <v>135</v>
      </c>
      <c r="J7" s="540"/>
      <c r="K7" s="548"/>
      <c r="L7" s="549" t="str">
        <f>IF(K7="","",CONCATENATE(VLOOKUP($Y$3,$AB$1:$AK$1,K7)," pont"))</f>
        <v/>
      </c>
      <c r="M7" s="550"/>
      <c r="Y7" s="517"/>
      <c r="Z7" s="517"/>
      <c r="AA7" s="517" t="s">
        <v>95</v>
      </c>
      <c r="AB7" s="518">
        <v>25</v>
      </c>
      <c r="AC7" s="518">
        <v>15</v>
      </c>
      <c r="AD7" s="518">
        <v>13</v>
      </c>
      <c r="AE7" s="518">
        <v>8</v>
      </c>
      <c r="AF7" s="518">
        <v>6</v>
      </c>
      <c r="AG7" s="518">
        <v>4</v>
      </c>
      <c r="AH7" s="518">
        <v>3</v>
      </c>
      <c r="AI7" s="518">
        <v>2</v>
      </c>
      <c r="AJ7" s="518">
        <v>1</v>
      </c>
      <c r="AK7" s="518">
        <v>0</v>
      </c>
    </row>
    <row r="8" spans="1:37" x14ac:dyDescent="0.25">
      <c r="A8" s="542"/>
      <c r="B8" s="551"/>
      <c r="C8" s="540"/>
      <c r="D8" s="540"/>
      <c r="E8" s="540"/>
      <c r="F8" s="540"/>
      <c r="G8" s="540"/>
      <c r="H8" s="540"/>
      <c r="I8" s="540"/>
      <c r="J8" s="540"/>
      <c r="K8" s="542"/>
      <c r="L8" s="542"/>
      <c r="M8" s="552"/>
      <c r="Y8" s="517"/>
      <c r="Z8" s="517"/>
      <c r="AA8" s="517" t="s">
        <v>96</v>
      </c>
      <c r="AB8" s="518">
        <v>15</v>
      </c>
      <c r="AC8" s="518">
        <v>10</v>
      </c>
      <c r="AD8" s="518">
        <v>7</v>
      </c>
      <c r="AE8" s="518">
        <v>5</v>
      </c>
      <c r="AF8" s="518">
        <v>4</v>
      </c>
      <c r="AG8" s="518">
        <v>3</v>
      </c>
      <c r="AH8" s="518">
        <v>2</v>
      </c>
      <c r="AI8" s="518">
        <v>1</v>
      </c>
      <c r="AJ8" s="518">
        <v>0</v>
      </c>
      <c r="AK8" s="518">
        <v>0</v>
      </c>
    </row>
    <row r="9" spans="1:37" x14ac:dyDescent="0.25">
      <c r="A9" s="542" t="s">
        <v>62</v>
      </c>
      <c r="B9" s="543"/>
      <c r="C9" s="544" t="str">
        <f>IF($B9="","",VLOOKUP($B9,'[1]1MD ELO'!$A$7:$O$22,5))</f>
        <v/>
      </c>
      <c r="D9" s="544" t="str">
        <f>IF($B9="","",VLOOKUP($B9,'[1]1MD ELO'!$A$7:$O$22,15))</f>
        <v/>
      </c>
      <c r="E9" s="545" t="str">
        <f>UPPER(IF($B9="","",VLOOKUP($B9,'[1]1MD ELO'!$A$7:$O$22,2)))</f>
        <v/>
      </c>
      <c r="F9" s="546"/>
      <c r="G9" s="545" t="str">
        <f>IF($B9="","",VLOOKUP($B9,'[1]1MD ELO'!$A$7:$O$22,3))</f>
        <v/>
      </c>
      <c r="H9" s="546"/>
      <c r="I9" s="545" t="str">
        <f>IF($B9="","",VLOOKUP($B9,'[1]1MD ELO'!$A$7:$O$22,4))</f>
        <v/>
      </c>
      <c r="J9" s="540"/>
      <c r="K9" s="548"/>
      <c r="L9" s="549" t="str">
        <f>IF(K9="","",CONCATENATE(VLOOKUP($Y$3,$AB$1:$AK$1,K9)," pont"))</f>
        <v/>
      </c>
      <c r="M9" s="550"/>
      <c r="Y9" s="517"/>
      <c r="Z9" s="517"/>
      <c r="AA9" s="517" t="s">
        <v>97</v>
      </c>
      <c r="AB9" s="518">
        <v>10</v>
      </c>
      <c r="AC9" s="518">
        <v>6</v>
      </c>
      <c r="AD9" s="518">
        <v>4</v>
      </c>
      <c r="AE9" s="518">
        <v>2</v>
      </c>
      <c r="AF9" s="518">
        <v>1</v>
      </c>
      <c r="AG9" s="518">
        <v>0</v>
      </c>
      <c r="AH9" s="518">
        <v>0</v>
      </c>
      <c r="AI9" s="518">
        <v>0</v>
      </c>
      <c r="AJ9" s="518">
        <v>0</v>
      </c>
      <c r="AK9" s="518">
        <v>0</v>
      </c>
    </row>
    <row r="10" spans="1:37" x14ac:dyDescent="0.25">
      <c r="A10" s="542"/>
      <c r="B10" s="551"/>
      <c r="C10" s="540"/>
      <c r="D10" s="540"/>
      <c r="E10" s="540"/>
      <c r="F10" s="540"/>
      <c r="G10" s="540"/>
      <c r="H10" s="540"/>
      <c r="I10" s="540"/>
      <c r="J10" s="540"/>
      <c r="K10" s="542"/>
      <c r="L10" s="542"/>
      <c r="M10" s="552"/>
      <c r="Y10" s="517"/>
      <c r="Z10" s="517"/>
      <c r="AA10" s="517" t="s">
        <v>98</v>
      </c>
      <c r="AB10" s="518">
        <v>6</v>
      </c>
      <c r="AC10" s="518">
        <v>3</v>
      </c>
      <c r="AD10" s="518">
        <v>2</v>
      </c>
      <c r="AE10" s="518">
        <v>1</v>
      </c>
      <c r="AF10" s="518">
        <v>0</v>
      </c>
      <c r="AG10" s="518">
        <v>0</v>
      </c>
      <c r="AH10" s="518">
        <v>0</v>
      </c>
      <c r="AI10" s="518">
        <v>0</v>
      </c>
      <c r="AJ10" s="518">
        <v>0</v>
      </c>
      <c r="AK10" s="518">
        <v>0</v>
      </c>
    </row>
    <row r="11" spans="1:37" x14ac:dyDescent="0.25">
      <c r="A11" s="542" t="s">
        <v>63</v>
      </c>
      <c r="B11" s="543"/>
      <c r="C11" s="544" t="str">
        <f>IF($B11="","",VLOOKUP($B11,'[1]1MD ELO'!$A$7:$O$22,5))</f>
        <v/>
      </c>
      <c r="D11" s="544" t="str">
        <f>IF($B11="","",VLOOKUP($B11,'[1]1MD ELO'!$A$7:$O$22,15))</f>
        <v/>
      </c>
      <c r="E11" s="545" t="str">
        <f>UPPER(IF($B11="","",VLOOKUP($B11,'[1]1MD ELO'!$A$7:$O$22,2)))</f>
        <v/>
      </c>
      <c r="F11" s="546"/>
      <c r="G11" s="545" t="str">
        <f>IF($B11="","",VLOOKUP($B11,'[1]1MD ELO'!$A$7:$O$22,3))</f>
        <v/>
      </c>
      <c r="H11" s="546"/>
      <c r="I11" s="545" t="str">
        <f>IF($B11="","",VLOOKUP($B11,'[1]1MD ELO'!$A$7:$O$22,4))</f>
        <v/>
      </c>
      <c r="J11" s="540"/>
      <c r="K11" s="548"/>
      <c r="L11" s="549" t="str">
        <f>IF(K11="","",CONCATENATE(VLOOKUP($Y$3,$AB$1:$AK$1,K11)," pont"))</f>
        <v/>
      </c>
      <c r="M11" s="550"/>
      <c r="Y11" s="517"/>
      <c r="Z11" s="517"/>
      <c r="AA11" s="517" t="s">
        <v>103</v>
      </c>
      <c r="AB11" s="518">
        <v>3</v>
      </c>
      <c r="AC11" s="518">
        <v>2</v>
      </c>
      <c r="AD11" s="518">
        <v>1</v>
      </c>
      <c r="AE11" s="518">
        <v>0</v>
      </c>
      <c r="AF11" s="518">
        <v>0</v>
      </c>
      <c r="AG11" s="518">
        <v>0</v>
      </c>
      <c r="AH11" s="518">
        <v>0</v>
      </c>
      <c r="AI11" s="518">
        <v>0</v>
      </c>
      <c r="AJ11" s="518">
        <v>0</v>
      </c>
      <c r="AK11" s="518">
        <v>0</v>
      </c>
    </row>
    <row r="12" spans="1:37" x14ac:dyDescent="0.25">
      <c r="A12" s="540"/>
      <c r="B12" s="540"/>
      <c r="C12" s="540"/>
      <c r="D12" s="540"/>
      <c r="E12" s="540"/>
      <c r="F12" s="540"/>
      <c r="G12" s="540"/>
      <c r="H12" s="540"/>
      <c r="I12" s="540"/>
      <c r="J12" s="540"/>
      <c r="K12" s="540"/>
      <c r="L12" s="540"/>
      <c r="M12" s="540"/>
      <c r="Y12" s="517"/>
      <c r="Z12" s="517"/>
      <c r="AA12" s="517" t="s">
        <v>99</v>
      </c>
      <c r="AB12" s="553">
        <v>0</v>
      </c>
      <c r="AC12" s="553">
        <v>0</v>
      </c>
      <c r="AD12" s="553">
        <v>0</v>
      </c>
      <c r="AE12" s="553">
        <v>0</v>
      </c>
      <c r="AF12" s="553">
        <v>0</v>
      </c>
      <c r="AG12" s="553">
        <v>0</v>
      </c>
      <c r="AH12" s="553">
        <v>0</v>
      </c>
      <c r="AI12" s="553">
        <v>0</v>
      </c>
      <c r="AJ12" s="553">
        <v>0</v>
      </c>
      <c r="AK12" s="553">
        <v>0</v>
      </c>
    </row>
    <row r="13" spans="1:37" x14ac:dyDescent="0.25">
      <c r="A13" s="540"/>
      <c r="B13" s="540"/>
      <c r="C13" s="540"/>
      <c r="D13" s="540"/>
      <c r="E13" s="540"/>
      <c r="F13" s="540"/>
      <c r="G13" s="540"/>
      <c r="H13" s="540"/>
      <c r="I13" s="540"/>
      <c r="J13" s="540"/>
      <c r="K13" s="540"/>
      <c r="L13" s="540"/>
      <c r="M13" s="540"/>
      <c r="Y13" s="517"/>
      <c r="Z13" s="517"/>
      <c r="AA13" s="517" t="s">
        <v>100</v>
      </c>
      <c r="AB13" s="553">
        <v>0</v>
      </c>
      <c r="AC13" s="553">
        <v>0</v>
      </c>
      <c r="AD13" s="553">
        <v>0</v>
      </c>
      <c r="AE13" s="553">
        <v>0</v>
      </c>
      <c r="AF13" s="553">
        <v>0</v>
      </c>
      <c r="AG13" s="553">
        <v>0</v>
      </c>
      <c r="AH13" s="553">
        <v>0</v>
      </c>
      <c r="AI13" s="553">
        <v>0</v>
      </c>
      <c r="AJ13" s="553">
        <v>0</v>
      </c>
      <c r="AK13" s="553">
        <v>0</v>
      </c>
    </row>
    <row r="14" spans="1:37" x14ac:dyDescent="0.25">
      <c r="A14" s="540"/>
      <c r="B14" s="540"/>
      <c r="C14" s="540"/>
      <c r="D14" s="540"/>
      <c r="E14" s="540"/>
      <c r="F14" s="540"/>
      <c r="G14" s="540"/>
      <c r="H14" s="540"/>
      <c r="I14" s="540"/>
      <c r="J14" s="540"/>
      <c r="K14" s="540"/>
      <c r="L14" s="540"/>
      <c r="M14" s="540"/>
      <c r="Y14" s="517"/>
      <c r="Z14" s="517"/>
      <c r="AA14" s="517"/>
      <c r="AB14" s="517"/>
      <c r="AC14" s="517"/>
      <c r="AD14" s="517"/>
      <c r="AE14" s="517"/>
      <c r="AF14" s="517"/>
      <c r="AG14" s="517"/>
      <c r="AH14" s="517"/>
      <c r="AI14" s="517"/>
      <c r="AJ14" s="517"/>
      <c r="AK14" s="517"/>
    </row>
    <row r="15" spans="1:37" x14ac:dyDescent="0.25">
      <c r="A15" s="540"/>
      <c r="B15" s="540"/>
      <c r="C15" s="540"/>
      <c r="D15" s="540"/>
      <c r="E15" s="540"/>
      <c r="F15" s="540"/>
      <c r="G15" s="540"/>
      <c r="H15" s="540"/>
      <c r="I15" s="540"/>
      <c r="J15" s="540"/>
      <c r="K15" s="540"/>
      <c r="L15" s="540"/>
      <c r="M15" s="540"/>
      <c r="Y15" s="517"/>
      <c r="Z15" s="517"/>
      <c r="AA15" s="517"/>
      <c r="AB15" s="517"/>
      <c r="AC15" s="517"/>
      <c r="AD15" s="517"/>
      <c r="AE15" s="517"/>
      <c r="AF15" s="517"/>
      <c r="AG15" s="517"/>
      <c r="AH15" s="517"/>
      <c r="AI15" s="517"/>
      <c r="AJ15" s="517"/>
      <c r="AK15" s="517"/>
    </row>
    <row r="16" spans="1:37" x14ac:dyDescent="0.25">
      <c r="A16" s="540"/>
      <c r="B16" s="540"/>
      <c r="C16" s="540"/>
      <c r="D16" s="540"/>
      <c r="E16" s="540"/>
      <c r="F16" s="540"/>
      <c r="G16" s="540"/>
      <c r="H16" s="540"/>
      <c r="I16" s="540"/>
      <c r="J16" s="540"/>
      <c r="K16" s="540"/>
      <c r="L16" s="540"/>
      <c r="M16" s="540"/>
      <c r="Y16" s="517"/>
      <c r="Z16" s="517"/>
      <c r="AA16" s="517" t="s">
        <v>61</v>
      </c>
      <c r="AB16" s="517">
        <v>300</v>
      </c>
      <c r="AC16" s="517">
        <v>250</v>
      </c>
      <c r="AD16" s="517">
        <v>220</v>
      </c>
      <c r="AE16" s="517">
        <v>180</v>
      </c>
      <c r="AF16" s="517">
        <v>160</v>
      </c>
      <c r="AG16" s="517">
        <v>150</v>
      </c>
      <c r="AH16" s="517">
        <v>140</v>
      </c>
      <c r="AI16" s="517">
        <v>130</v>
      </c>
      <c r="AJ16" s="517">
        <v>120</v>
      </c>
      <c r="AK16" s="517">
        <v>110</v>
      </c>
    </row>
    <row r="17" spans="1:37" x14ac:dyDescent="0.25">
      <c r="A17" s="540"/>
      <c r="B17" s="540"/>
      <c r="C17" s="540"/>
      <c r="D17" s="540"/>
      <c r="E17" s="540"/>
      <c r="F17" s="540"/>
      <c r="G17" s="540"/>
      <c r="H17" s="540"/>
      <c r="I17" s="540"/>
      <c r="J17" s="540"/>
      <c r="K17" s="540"/>
      <c r="L17" s="540"/>
      <c r="M17" s="540"/>
      <c r="Y17" s="517"/>
      <c r="Z17" s="517"/>
      <c r="AA17" s="517" t="s">
        <v>91</v>
      </c>
      <c r="AB17" s="517">
        <v>250</v>
      </c>
      <c r="AC17" s="517">
        <v>200</v>
      </c>
      <c r="AD17" s="517">
        <v>160</v>
      </c>
      <c r="AE17" s="517">
        <v>140</v>
      </c>
      <c r="AF17" s="517">
        <v>120</v>
      </c>
      <c r="AG17" s="517">
        <v>110</v>
      </c>
      <c r="AH17" s="517">
        <v>100</v>
      </c>
      <c r="AI17" s="517">
        <v>90</v>
      </c>
      <c r="AJ17" s="517">
        <v>80</v>
      </c>
      <c r="AK17" s="517">
        <v>70</v>
      </c>
    </row>
    <row r="18" spans="1:37" ht="18.75" customHeight="1" x14ac:dyDescent="0.25">
      <c r="A18" s="540"/>
      <c r="B18" s="554"/>
      <c r="C18" s="554"/>
      <c r="D18" s="555" t="str">
        <f>E7</f>
        <v>Simon</v>
      </c>
      <c r="E18" s="555"/>
      <c r="F18" s="555" t="str">
        <f>E9</f>
        <v/>
      </c>
      <c r="G18" s="555"/>
      <c r="H18" s="555" t="str">
        <f>E11</f>
        <v/>
      </c>
      <c r="I18" s="555"/>
      <c r="J18" s="540"/>
      <c r="K18" s="540"/>
      <c r="L18" s="540"/>
      <c r="M18" s="540"/>
      <c r="Y18" s="517"/>
      <c r="Z18" s="517"/>
      <c r="AA18" s="517" t="s">
        <v>92</v>
      </c>
      <c r="AB18" s="517">
        <v>200</v>
      </c>
      <c r="AC18" s="517">
        <v>150</v>
      </c>
      <c r="AD18" s="517">
        <v>130</v>
      </c>
      <c r="AE18" s="517">
        <v>110</v>
      </c>
      <c r="AF18" s="517">
        <v>95</v>
      </c>
      <c r="AG18" s="517">
        <v>80</v>
      </c>
      <c r="AH18" s="517">
        <v>70</v>
      </c>
      <c r="AI18" s="517">
        <v>60</v>
      </c>
      <c r="AJ18" s="517">
        <v>55</v>
      </c>
      <c r="AK18" s="517">
        <v>50</v>
      </c>
    </row>
    <row r="19" spans="1:37" ht="18.75" customHeight="1" x14ac:dyDescent="0.25">
      <c r="A19" s="556" t="s">
        <v>61</v>
      </c>
      <c r="B19" s="557" t="str">
        <f>E7</f>
        <v>Simon</v>
      </c>
      <c r="C19" s="557"/>
      <c r="D19" s="558"/>
      <c r="E19" s="558"/>
      <c r="F19" s="559"/>
      <c r="G19" s="559"/>
      <c r="H19" s="559"/>
      <c r="I19" s="559"/>
      <c r="J19" s="540"/>
      <c r="K19" s="540"/>
      <c r="L19" s="540"/>
      <c r="M19" s="540"/>
      <c r="Y19" s="517"/>
      <c r="Z19" s="517"/>
      <c r="AA19" s="517" t="s">
        <v>93</v>
      </c>
      <c r="AB19" s="517">
        <v>150</v>
      </c>
      <c r="AC19" s="517">
        <v>120</v>
      </c>
      <c r="AD19" s="517">
        <v>100</v>
      </c>
      <c r="AE19" s="517">
        <v>80</v>
      </c>
      <c r="AF19" s="517">
        <v>70</v>
      </c>
      <c r="AG19" s="517">
        <v>60</v>
      </c>
      <c r="AH19" s="517">
        <v>55</v>
      </c>
      <c r="AI19" s="517">
        <v>50</v>
      </c>
      <c r="AJ19" s="517">
        <v>45</v>
      </c>
      <c r="AK19" s="517">
        <v>40</v>
      </c>
    </row>
    <row r="20" spans="1:37" ht="18.75" customHeight="1" x14ac:dyDescent="0.25">
      <c r="A20" s="556" t="s">
        <v>62</v>
      </c>
      <c r="B20" s="557" t="str">
        <f>E9</f>
        <v/>
      </c>
      <c r="C20" s="557"/>
      <c r="D20" s="559"/>
      <c r="E20" s="559"/>
      <c r="F20" s="558"/>
      <c r="G20" s="558"/>
      <c r="H20" s="559"/>
      <c r="I20" s="559"/>
      <c r="J20" s="540"/>
      <c r="K20" s="540"/>
      <c r="L20" s="540"/>
      <c r="M20" s="540"/>
      <c r="Y20" s="517"/>
      <c r="Z20" s="517"/>
      <c r="AA20" s="517" t="s">
        <v>94</v>
      </c>
      <c r="AB20" s="517">
        <v>120</v>
      </c>
      <c r="AC20" s="517">
        <v>90</v>
      </c>
      <c r="AD20" s="517">
        <v>65</v>
      </c>
      <c r="AE20" s="517">
        <v>55</v>
      </c>
      <c r="AF20" s="517">
        <v>50</v>
      </c>
      <c r="AG20" s="517">
        <v>45</v>
      </c>
      <c r="AH20" s="517">
        <v>40</v>
      </c>
      <c r="AI20" s="517">
        <v>35</v>
      </c>
      <c r="AJ20" s="517">
        <v>25</v>
      </c>
      <c r="AK20" s="517">
        <v>20</v>
      </c>
    </row>
    <row r="21" spans="1:37" ht="18.75" customHeight="1" x14ac:dyDescent="0.25">
      <c r="A21" s="556" t="s">
        <v>63</v>
      </c>
      <c r="B21" s="557" t="str">
        <f>E11</f>
        <v/>
      </c>
      <c r="C21" s="557"/>
      <c r="D21" s="559"/>
      <c r="E21" s="559"/>
      <c r="F21" s="559"/>
      <c r="G21" s="559"/>
      <c r="H21" s="558"/>
      <c r="I21" s="558"/>
      <c r="J21" s="540"/>
      <c r="K21" s="540"/>
      <c r="L21" s="540"/>
      <c r="M21" s="540"/>
      <c r="Y21" s="517"/>
      <c r="Z21" s="517"/>
      <c r="AA21" s="517" t="s">
        <v>95</v>
      </c>
      <c r="AB21" s="517">
        <v>90</v>
      </c>
      <c r="AC21" s="517">
        <v>60</v>
      </c>
      <c r="AD21" s="517">
        <v>45</v>
      </c>
      <c r="AE21" s="517">
        <v>34</v>
      </c>
      <c r="AF21" s="517">
        <v>27</v>
      </c>
      <c r="AG21" s="517">
        <v>22</v>
      </c>
      <c r="AH21" s="517">
        <v>18</v>
      </c>
      <c r="AI21" s="517">
        <v>15</v>
      </c>
      <c r="AJ21" s="517">
        <v>12</v>
      </c>
      <c r="AK21" s="517">
        <v>9</v>
      </c>
    </row>
    <row r="22" spans="1:37" x14ac:dyDescent="0.25">
      <c r="A22" s="540"/>
      <c r="B22" s="540"/>
      <c r="C22" s="540"/>
      <c r="D22" s="540"/>
      <c r="E22" s="540"/>
      <c r="F22" s="540"/>
      <c r="G22" s="540"/>
      <c r="H22" s="540"/>
      <c r="I22" s="540"/>
      <c r="J22" s="540"/>
      <c r="K22" s="540"/>
      <c r="L22" s="540"/>
      <c r="M22" s="540"/>
      <c r="Y22" s="517"/>
      <c r="Z22" s="517"/>
      <c r="AA22" s="517" t="s">
        <v>96</v>
      </c>
      <c r="AB22" s="517">
        <v>60</v>
      </c>
      <c r="AC22" s="517">
        <v>40</v>
      </c>
      <c r="AD22" s="517">
        <v>30</v>
      </c>
      <c r="AE22" s="517">
        <v>20</v>
      </c>
      <c r="AF22" s="517">
        <v>18</v>
      </c>
      <c r="AG22" s="517">
        <v>15</v>
      </c>
      <c r="AH22" s="517">
        <v>12</v>
      </c>
      <c r="AI22" s="517">
        <v>10</v>
      </c>
      <c r="AJ22" s="517">
        <v>8</v>
      </c>
      <c r="AK22" s="517">
        <v>6</v>
      </c>
    </row>
    <row r="23" spans="1:37" x14ac:dyDescent="0.25">
      <c r="A23" s="540"/>
      <c r="B23" s="540"/>
      <c r="C23" s="540"/>
      <c r="D23" s="540"/>
      <c r="E23" s="540"/>
      <c r="F23" s="540"/>
      <c r="G23" s="540"/>
      <c r="H23" s="540"/>
      <c r="I23" s="540"/>
      <c r="J23" s="540"/>
      <c r="K23" s="540"/>
      <c r="L23" s="540"/>
      <c r="M23" s="540"/>
      <c r="Y23" s="517"/>
      <c r="Z23" s="517"/>
      <c r="AA23" s="517" t="s">
        <v>97</v>
      </c>
      <c r="AB23" s="517">
        <v>40</v>
      </c>
      <c r="AC23" s="517">
        <v>25</v>
      </c>
      <c r="AD23" s="517">
        <v>18</v>
      </c>
      <c r="AE23" s="517">
        <v>13</v>
      </c>
      <c r="AF23" s="517">
        <v>8</v>
      </c>
      <c r="AG23" s="517">
        <v>7</v>
      </c>
      <c r="AH23" s="517">
        <v>6</v>
      </c>
      <c r="AI23" s="517">
        <v>5</v>
      </c>
      <c r="AJ23" s="517">
        <v>4</v>
      </c>
      <c r="AK23" s="517">
        <v>3</v>
      </c>
    </row>
    <row r="24" spans="1:37" x14ac:dyDescent="0.25">
      <c r="A24" s="540"/>
      <c r="B24" s="540"/>
      <c r="C24" s="540"/>
      <c r="D24" s="540"/>
      <c r="E24" s="540"/>
      <c r="F24" s="540"/>
      <c r="G24" s="540"/>
      <c r="H24" s="540"/>
      <c r="I24" s="540"/>
      <c r="J24" s="540"/>
      <c r="K24" s="540"/>
      <c r="L24" s="540"/>
      <c r="M24" s="540"/>
      <c r="Y24" s="517"/>
      <c r="Z24" s="517"/>
      <c r="AA24" s="517" t="s">
        <v>98</v>
      </c>
      <c r="AB24" s="517">
        <v>25</v>
      </c>
      <c r="AC24" s="517">
        <v>15</v>
      </c>
      <c r="AD24" s="517">
        <v>13</v>
      </c>
      <c r="AE24" s="517">
        <v>7</v>
      </c>
      <c r="AF24" s="517">
        <v>6</v>
      </c>
      <c r="AG24" s="517">
        <v>5</v>
      </c>
      <c r="AH24" s="517">
        <v>4</v>
      </c>
      <c r="AI24" s="517">
        <v>3</v>
      </c>
      <c r="AJ24" s="517">
        <v>2</v>
      </c>
      <c r="AK24" s="517">
        <v>1</v>
      </c>
    </row>
    <row r="25" spans="1:37" x14ac:dyDescent="0.25">
      <c r="A25" s="540"/>
      <c r="B25" s="540"/>
      <c r="C25" s="540"/>
      <c r="D25" s="540"/>
      <c r="E25" s="540"/>
      <c r="F25" s="540"/>
      <c r="G25" s="540"/>
      <c r="H25" s="540"/>
      <c r="I25" s="540"/>
      <c r="J25" s="540"/>
      <c r="K25" s="540"/>
      <c r="L25" s="540"/>
      <c r="M25" s="540"/>
      <c r="Y25" s="517"/>
      <c r="Z25" s="517"/>
      <c r="AA25" s="517" t="s">
        <v>103</v>
      </c>
      <c r="AB25" s="517">
        <v>15</v>
      </c>
      <c r="AC25" s="517">
        <v>10</v>
      </c>
      <c r="AD25" s="517">
        <v>8</v>
      </c>
      <c r="AE25" s="517">
        <v>4</v>
      </c>
      <c r="AF25" s="517">
        <v>3</v>
      </c>
      <c r="AG25" s="517">
        <v>2</v>
      </c>
      <c r="AH25" s="517">
        <v>1</v>
      </c>
      <c r="AI25" s="517">
        <v>0</v>
      </c>
      <c r="AJ25" s="517">
        <v>0</v>
      </c>
      <c r="AK25" s="517">
        <v>0</v>
      </c>
    </row>
    <row r="26" spans="1:37" x14ac:dyDescent="0.25">
      <c r="A26" s="540"/>
      <c r="B26" s="540"/>
      <c r="C26" s="540"/>
      <c r="D26" s="540"/>
      <c r="E26" s="540"/>
      <c r="F26" s="540"/>
      <c r="G26" s="540"/>
      <c r="H26" s="540"/>
      <c r="I26" s="540"/>
      <c r="J26" s="540"/>
      <c r="K26" s="540"/>
      <c r="L26" s="540"/>
      <c r="M26" s="540"/>
      <c r="Y26" s="517"/>
      <c r="Z26" s="517"/>
      <c r="AA26" s="517" t="s">
        <v>99</v>
      </c>
      <c r="AB26" s="517">
        <v>10</v>
      </c>
      <c r="AC26" s="517">
        <v>6</v>
      </c>
      <c r="AD26" s="517">
        <v>4</v>
      </c>
      <c r="AE26" s="517">
        <v>2</v>
      </c>
      <c r="AF26" s="517">
        <v>1</v>
      </c>
      <c r="AG26" s="517">
        <v>0</v>
      </c>
      <c r="AH26" s="517">
        <v>0</v>
      </c>
      <c r="AI26" s="517">
        <v>0</v>
      </c>
      <c r="AJ26" s="517">
        <v>0</v>
      </c>
      <c r="AK26" s="517">
        <v>0</v>
      </c>
    </row>
    <row r="27" spans="1:37" x14ac:dyDescent="0.25">
      <c r="A27" s="540"/>
      <c r="B27" s="540"/>
      <c r="C27" s="540"/>
      <c r="D27" s="540"/>
      <c r="E27" s="540"/>
      <c r="F27" s="540"/>
      <c r="G27" s="540"/>
      <c r="H27" s="540"/>
      <c r="I27" s="540"/>
      <c r="J27" s="540"/>
      <c r="K27" s="540"/>
      <c r="L27" s="540"/>
      <c r="M27" s="540"/>
      <c r="Y27" s="517"/>
      <c r="Z27" s="517"/>
      <c r="AA27" s="517" t="s">
        <v>100</v>
      </c>
      <c r="AB27" s="517">
        <v>3</v>
      </c>
      <c r="AC27" s="517">
        <v>2</v>
      </c>
      <c r="AD27" s="517">
        <v>1</v>
      </c>
      <c r="AE27" s="517">
        <v>0</v>
      </c>
      <c r="AF27" s="517">
        <v>0</v>
      </c>
      <c r="AG27" s="517">
        <v>0</v>
      </c>
      <c r="AH27" s="517">
        <v>0</v>
      </c>
      <c r="AI27" s="517">
        <v>0</v>
      </c>
      <c r="AJ27" s="517">
        <v>0</v>
      </c>
      <c r="AK27" s="517">
        <v>0</v>
      </c>
    </row>
    <row r="28" spans="1:37" x14ac:dyDescent="0.25">
      <c r="A28" s="540"/>
      <c r="B28" s="540"/>
      <c r="C28" s="540"/>
      <c r="D28" s="540"/>
      <c r="E28" s="540"/>
      <c r="F28" s="540"/>
      <c r="G28" s="540"/>
      <c r="H28" s="540"/>
      <c r="I28" s="540"/>
      <c r="J28" s="540"/>
      <c r="K28" s="540"/>
      <c r="L28" s="540"/>
      <c r="M28" s="540"/>
    </row>
    <row r="29" spans="1:37" x14ac:dyDescent="0.25">
      <c r="A29" s="540"/>
      <c r="B29" s="540"/>
      <c r="C29" s="540"/>
      <c r="D29" s="540"/>
      <c r="E29" s="540"/>
      <c r="F29" s="540"/>
      <c r="G29" s="540"/>
      <c r="H29" s="540"/>
      <c r="I29" s="540"/>
      <c r="J29" s="540"/>
      <c r="K29" s="540"/>
      <c r="L29" s="540"/>
      <c r="M29" s="540"/>
    </row>
    <row r="30" spans="1:37" x14ac:dyDescent="0.25">
      <c r="A30" s="540"/>
      <c r="B30" s="540"/>
      <c r="C30" s="540"/>
      <c r="D30" s="540"/>
      <c r="E30" s="540"/>
      <c r="F30" s="540"/>
      <c r="G30" s="540"/>
      <c r="H30" s="540"/>
      <c r="I30" s="540"/>
      <c r="J30" s="540"/>
      <c r="K30" s="540"/>
      <c r="L30" s="540"/>
      <c r="M30" s="540"/>
    </row>
    <row r="31" spans="1:37" x14ac:dyDescent="0.25">
      <c r="A31" s="540"/>
      <c r="B31" s="540"/>
      <c r="C31" s="540"/>
      <c r="D31" s="540"/>
      <c r="E31" s="540"/>
      <c r="F31" s="540"/>
      <c r="G31" s="540"/>
      <c r="H31" s="540"/>
      <c r="I31" s="540"/>
      <c r="J31" s="540"/>
      <c r="K31" s="540"/>
      <c r="L31" s="540"/>
      <c r="M31" s="540"/>
    </row>
    <row r="32" spans="1:37" x14ac:dyDescent="0.25">
      <c r="A32" s="540"/>
      <c r="B32" s="540"/>
      <c r="C32" s="540"/>
      <c r="D32" s="540"/>
      <c r="E32" s="540"/>
      <c r="F32" s="540"/>
      <c r="G32" s="540"/>
      <c r="H32" s="540"/>
      <c r="I32" s="540"/>
      <c r="J32" s="540"/>
      <c r="K32" s="540"/>
      <c r="L32" s="546"/>
      <c r="M32" s="546"/>
    </row>
    <row r="33" spans="1:18" x14ac:dyDescent="0.25">
      <c r="A33" s="560" t="s">
        <v>41</v>
      </c>
      <c r="B33" s="561"/>
      <c r="C33" s="562"/>
      <c r="D33" s="563" t="s">
        <v>5</v>
      </c>
      <c r="E33" s="564" t="s">
        <v>43</v>
      </c>
      <c r="F33" s="565"/>
      <c r="G33" s="563" t="s">
        <v>5</v>
      </c>
      <c r="H33" s="564" t="s">
        <v>50</v>
      </c>
      <c r="I33" s="566"/>
      <c r="J33" s="564" t="s">
        <v>51</v>
      </c>
      <c r="K33" s="567" t="s">
        <v>52</v>
      </c>
      <c r="L33" s="535"/>
      <c r="M33" s="568"/>
      <c r="N33" s="569"/>
      <c r="P33" s="570"/>
      <c r="Q33" s="570"/>
      <c r="R33" s="571"/>
    </row>
    <row r="34" spans="1:18" x14ac:dyDescent="0.25">
      <c r="A34" s="572" t="s">
        <v>42</v>
      </c>
      <c r="B34" s="573"/>
      <c r="C34" s="574"/>
      <c r="D34" s="575"/>
      <c r="E34" s="576"/>
      <c r="F34" s="576"/>
      <c r="G34" s="577" t="s">
        <v>6</v>
      </c>
      <c r="H34" s="573"/>
      <c r="I34" s="578"/>
      <c r="J34" s="579"/>
      <c r="K34" s="580" t="s">
        <v>44</v>
      </c>
      <c r="L34" s="581"/>
      <c r="M34" s="582"/>
      <c r="P34" s="583"/>
      <c r="Q34" s="583"/>
      <c r="R34" s="584"/>
    </row>
    <row r="35" spans="1:18" x14ac:dyDescent="0.25">
      <c r="A35" s="585" t="s">
        <v>49</v>
      </c>
      <c r="B35" s="586"/>
      <c r="C35" s="587"/>
      <c r="D35" s="588"/>
      <c r="E35" s="589"/>
      <c r="F35" s="589"/>
      <c r="G35" s="590" t="s">
        <v>7</v>
      </c>
      <c r="H35" s="591"/>
      <c r="I35" s="592"/>
      <c r="J35" s="593"/>
      <c r="K35" s="594"/>
      <c r="L35" s="546"/>
      <c r="M35" s="595"/>
      <c r="P35" s="584"/>
      <c r="Q35" s="596"/>
      <c r="R35" s="584"/>
    </row>
    <row r="36" spans="1:18" x14ac:dyDescent="0.25">
      <c r="A36" s="597"/>
      <c r="B36" s="598"/>
      <c r="C36" s="599"/>
      <c r="D36" s="588"/>
      <c r="E36" s="600"/>
      <c r="F36" s="540"/>
      <c r="G36" s="590" t="s">
        <v>8</v>
      </c>
      <c r="H36" s="591"/>
      <c r="I36" s="592"/>
      <c r="J36" s="593"/>
      <c r="K36" s="580" t="s">
        <v>45</v>
      </c>
      <c r="L36" s="581"/>
      <c r="M36" s="601"/>
      <c r="P36" s="583"/>
      <c r="Q36" s="583"/>
      <c r="R36" s="584"/>
    </row>
    <row r="37" spans="1:18" x14ac:dyDescent="0.25">
      <c r="A37" s="602"/>
      <c r="B37" s="603"/>
      <c r="C37" s="604"/>
      <c r="D37" s="588"/>
      <c r="E37" s="600"/>
      <c r="F37" s="540"/>
      <c r="G37" s="590" t="s">
        <v>9</v>
      </c>
      <c r="H37" s="591"/>
      <c r="I37" s="592"/>
      <c r="J37" s="593"/>
      <c r="K37" s="605"/>
      <c r="L37" s="540"/>
      <c r="M37" s="582"/>
      <c r="P37" s="584"/>
      <c r="Q37" s="596"/>
      <c r="R37" s="584"/>
    </row>
    <row r="38" spans="1:18" x14ac:dyDescent="0.25">
      <c r="A38" s="606"/>
      <c r="B38" s="607"/>
      <c r="C38" s="608"/>
      <c r="D38" s="588"/>
      <c r="E38" s="600"/>
      <c r="F38" s="540"/>
      <c r="G38" s="590" t="s">
        <v>10</v>
      </c>
      <c r="H38" s="591"/>
      <c r="I38" s="592"/>
      <c r="J38" s="593"/>
      <c r="K38" s="585"/>
      <c r="L38" s="546"/>
      <c r="M38" s="595"/>
      <c r="P38" s="584"/>
      <c r="Q38" s="596"/>
      <c r="R38" s="584"/>
    </row>
    <row r="39" spans="1:18" x14ac:dyDescent="0.25">
      <c r="A39" s="609"/>
      <c r="B39" s="610"/>
      <c r="C39" s="604"/>
      <c r="D39" s="588"/>
      <c r="E39" s="600"/>
      <c r="F39" s="540"/>
      <c r="G39" s="590" t="s">
        <v>11</v>
      </c>
      <c r="H39" s="591"/>
      <c r="I39" s="592"/>
      <c r="J39" s="593"/>
      <c r="K39" s="580" t="s">
        <v>31</v>
      </c>
      <c r="L39" s="581"/>
      <c r="M39" s="601"/>
      <c r="P39" s="583"/>
      <c r="Q39" s="583"/>
      <c r="R39" s="584"/>
    </row>
    <row r="40" spans="1:18" x14ac:dyDescent="0.25">
      <c r="A40" s="609"/>
      <c r="B40" s="610"/>
      <c r="C40" s="611"/>
      <c r="D40" s="588"/>
      <c r="E40" s="600"/>
      <c r="F40" s="540"/>
      <c r="G40" s="590" t="s">
        <v>12</v>
      </c>
      <c r="H40" s="591"/>
      <c r="I40" s="592"/>
      <c r="J40" s="593"/>
      <c r="K40" s="605"/>
      <c r="L40" s="540"/>
      <c r="M40" s="582"/>
      <c r="P40" s="584"/>
      <c r="Q40" s="596"/>
      <c r="R40" s="584"/>
    </row>
    <row r="41" spans="1:18" x14ac:dyDescent="0.25">
      <c r="A41" s="612"/>
      <c r="B41" s="613"/>
      <c r="C41" s="614"/>
      <c r="D41" s="615"/>
      <c r="E41" s="616"/>
      <c r="F41" s="546"/>
      <c r="G41" s="617" t="s">
        <v>13</v>
      </c>
      <c r="H41" s="586"/>
      <c r="I41" s="618"/>
      <c r="J41" s="619"/>
      <c r="K41" s="585">
        <f>L4</f>
        <v>0</v>
      </c>
      <c r="L41" s="546"/>
      <c r="M41" s="595"/>
      <c r="P41" s="584"/>
      <c r="Q41" s="596"/>
      <c r="R41" s="620"/>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78" priority="1" stopIfTrue="1" operator="equal">
      <formula>"Bye"</formula>
    </cfRule>
  </conditionalFormatting>
  <conditionalFormatting sqref="R41">
    <cfRule type="expression" dxfId="77"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6D1F6-9179-48C7-BBE6-EDE62FD0D8C8}">
  <sheetPr>
    <tabColor indexed="11"/>
    <pageSetUpPr fitToPage="1"/>
  </sheetPr>
  <dimension ref="A1:AK57"/>
  <sheetViews>
    <sheetView showGridLines="0" showZeros="0" topLeftCell="A2" workbookViewId="0">
      <selection activeCell="Q23" sqref="Q23"/>
    </sheetView>
  </sheetViews>
  <sheetFormatPr defaultColWidth="8.77734375" defaultRowHeight="13.2" x14ac:dyDescent="0.25"/>
  <cols>
    <col min="1" max="2" width="3.33203125" style="503" customWidth="1"/>
    <col min="3" max="3" width="4.6640625" style="503" customWidth="1"/>
    <col min="4" max="4" width="7.44140625" style="503" customWidth="1"/>
    <col min="5" max="5" width="4.33203125" style="503" customWidth="1"/>
    <col min="6" max="6" width="12.6640625" style="503" customWidth="1"/>
    <col min="7" max="7" width="18.33203125" style="503" bestFit="1" customWidth="1"/>
    <col min="8" max="8" width="9.77734375" style="503" bestFit="1" customWidth="1"/>
    <col min="9" max="9" width="5.77734375" style="503" customWidth="1"/>
    <col min="10" max="10" width="1.6640625" style="752" customWidth="1"/>
    <col min="11" max="11" width="10.6640625" style="503" customWidth="1"/>
    <col min="12" max="12" width="1.6640625" style="752" customWidth="1"/>
    <col min="13" max="13" width="10.6640625" style="503" customWidth="1"/>
    <col min="14" max="14" width="1.6640625" style="753" customWidth="1"/>
    <col min="15" max="15" width="10.6640625" style="503" customWidth="1"/>
    <col min="16" max="16" width="1.6640625" style="752" customWidth="1"/>
    <col min="17" max="17" width="10.6640625" style="503" customWidth="1"/>
    <col min="18" max="18" width="1.6640625" style="753" customWidth="1"/>
    <col min="19" max="19" width="9.109375" style="503" hidden="1" customWidth="1"/>
    <col min="20" max="20" width="8.6640625" style="503" customWidth="1"/>
    <col min="21" max="21" width="9.109375" style="503" hidden="1" customWidth="1"/>
    <col min="22" max="24" width="8.77734375" style="503"/>
    <col min="25" max="34" width="9.109375" style="503" hidden="1" customWidth="1"/>
    <col min="35" max="37" width="9.109375" style="503" customWidth="1"/>
    <col min="38" max="16384" width="8.77734375" style="503"/>
  </cols>
  <sheetData>
    <row r="1" spans="1:37" s="626" customFormat="1" ht="21.75" customHeight="1" x14ac:dyDescent="0.25">
      <c r="A1" s="621" t="str">
        <f>[2]Altalanos!$A$6</f>
        <v>OB</v>
      </c>
      <c r="B1" s="621"/>
      <c r="C1" s="507"/>
      <c r="D1" s="507"/>
      <c r="E1" s="507"/>
      <c r="F1" s="507"/>
      <c r="G1" s="507"/>
      <c r="H1" s="621"/>
      <c r="I1" s="622"/>
      <c r="J1" s="506"/>
      <c r="K1" s="623" t="s">
        <v>48</v>
      </c>
      <c r="L1" s="624"/>
      <c r="M1" s="625"/>
      <c r="N1" s="506"/>
      <c r="O1" s="506" t="s">
        <v>3</v>
      </c>
      <c r="P1" s="506"/>
      <c r="Q1" s="507"/>
      <c r="R1" s="506"/>
      <c r="Y1" s="627"/>
      <c r="Z1" s="627"/>
      <c r="AA1" s="627"/>
      <c r="AB1" s="508" t="e">
        <f>IF($Y$5=1,CONCATENATE(VLOOKUP($Y$3,$AA$2:$AH$14,2)),CONCATENATE(VLOOKUP($Y$3,$AA$16:$AH$25,2)))</f>
        <v>#N/A</v>
      </c>
      <c r="AC1" s="508" t="e">
        <f>IF($Y$5=1,CONCATENATE(VLOOKUP($Y$3,$AA$2:$AH$14,3)),CONCATENATE(VLOOKUP($Y$3,$AA$16:$AH$25,3)))</f>
        <v>#N/A</v>
      </c>
      <c r="AD1" s="508" t="e">
        <f>IF($Y$5=1,CONCATENATE(VLOOKUP($Y$3,$AA$2:$AH$14,4)),CONCATENATE(VLOOKUP($Y$3,$AA$16:$AH$25,4)))</f>
        <v>#N/A</v>
      </c>
      <c r="AE1" s="508" t="e">
        <f>IF($Y$5=1,CONCATENATE(VLOOKUP($Y$3,$AA$2:$AH$14,5)),CONCATENATE(VLOOKUP($Y$3,$AA$16:$AH$25,5)))</f>
        <v>#N/A</v>
      </c>
      <c r="AF1" s="508" t="e">
        <f>IF($Y$5=1,CONCATENATE(VLOOKUP($Y$3,$AA$2:$AH$14,6)),CONCATENATE(VLOOKUP($Y$3,$AA$16:$AH$25,6)))</f>
        <v>#N/A</v>
      </c>
      <c r="AG1" s="508" t="e">
        <f>IF($Y$5=1,CONCATENATE(VLOOKUP($Y$3,$AA$2:$AH$14,7)),CONCATENATE(VLOOKUP($Y$3,$AA$16:$AH$25,7)))</f>
        <v>#N/A</v>
      </c>
      <c r="AH1" s="508" t="e">
        <f>IF($Y$5=1,CONCATENATE(VLOOKUP($Y$3,$AA$2:$AH$14,8)),CONCATENATE(VLOOKUP($Y$3,$AA$16:$AH$25,8)))</f>
        <v>#N/A</v>
      </c>
    </row>
    <row r="2" spans="1:37" s="631" customFormat="1" x14ac:dyDescent="0.25">
      <c r="A2" s="628" t="s">
        <v>47</v>
      </c>
      <c r="B2" s="629"/>
      <c r="C2" s="629"/>
      <c r="D2" s="629"/>
      <c r="E2" s="629">
        <f>[2]Altalanos!$A$8</f>
        <v>0</v>
      </c>
      <c r="F2" s="629"/>
      <c r="G2" s="630"/>
      <c r="H2" s="515"/>
      <c r="I2" s="515"/>
      <c r="J2" s="514"/>
      <c r="K2" s="624"/>
      <c r="L2" s="624"/>
      <c r="M2" s="624"/>
      <c r="N2" s="514"/>
      <c r="O2" s="515"/>
      <c r="P2" s="514"/>
      <c r="Q2" s="515"/>
      <c r="R2" s="514"/>
      <c r="Y2" s="516"/>
      <c r="Z2" s="517"/>
      <c r="AA2" s="632" t="s">
        <v>61</v>
      </c>
      <c r="AB2" s="633">
        <v>300</v>
      </c>
      <c r="AC2" s="633">
        <v>250</v>
      </c>
      <c r="AD2" s="633">
        <v>200</v>
      </c>
      <c r="AE2" s="633">
        <v>150</v>
      </c>
      <c r="AF2" s="633">
        <v>120</v>
      </c>
      <c r="AG2" s="633">
        <v>90</v>
      </c>
      <c r="AH2" s="633">
        <v>40</v>
      </c>
      <c r="AI2" s="503"/>
      <c r="AJ2" s="503"/>
      <c r="AK2" s="503"/>
    </row>
    <row r="3" spans="1:37" s="634" customFormat="1" ht="11.25" customHeight="1" x14ac:dyDescent="0.25">
      <c r="A3" s="519" t="s">
        <v>24</v>
      </c>
      <c r="B3" s="519"/>
      <c r="C3" s="519"/>
      <c r="D3" s="519"/>
      <c r="E3" s="519"/>
      <c r="F3" s="519"/>
      <c r="G3" s="519" t="s">
        <v>22</v>
      </c>
      <c r="H3" s="519"/>
      <c r="I3" s="519"/>
      <c r="J3" s="520"/>
      <c r="K3" s="519" t="s">
        <v>27</v>
      </c>
      <c r="L3" s="520"/>
      <c r="M3" s="519"/>
      <c r="N3" s="520"/>
      <c r="O3" s="519"/>
      <c r="P3" s="520"/>
      <c r="Q3" s="519"/>
      <c r="R3" s="521" t="s">
        <v>28</v>
      </c>
      <c r="Y3" s="517" t="str">
        <f>IF(K4="OB","A",IF(K4="IX","W",IF(K4="","",K4)))</f>
        <v/>
      </c>
      <c r="Z3" s="517"/>
      <c r="AA3" s="632" t="s">
        <v>62</v>
      </c>
      <c r="AB3" s="633">
        <v>280</v>
      </c>
      <c r="AC3" s="633">
        <v>230</v>
      </c>
      <c r="AD3" s="633">
        <v>180</v>
      </c>
      <c r="AE3" s="633">
        <v>140</v>
      </c>
      <c r="AF3" s="633">
        <v>80</v>
      </c>
      <c r="AG3" s="633">
        <v>0</v>
      </c>
      <c r="AH3" s="633">
        <v>0</v>
      </c>
      <c r="AI3" s="503"/>
      <c r="AJ3" s="503"/>
      <c r="AK3" s="503"/>
    </row>
    <row r="4" spans="1:37" s="643" customFormat="1" ht="11.25" customHeight="1" thickBot="1" x14ac:dyDescent="0.3">
      <c r="A4" s="635">
        <f>[2]Altalanos!$A$10</f>
        <v>0</v>
      </c>
      <c r="B4" s="635"/>
      <c r="C4" s="635"/>
      <c r="D4" s="636"/>
      <c r="E4" s="637"/>
      <c r="F4" s="637"/>
      <c r="G4" s="637">
        <f>[2]Altalanos!$C$10</f>
        <v>0</v>
      </c>
      <c r="H4" s="638"/>
      <c r="I4" s="637"/>
      <c r="J4" s="639"/>
      <c r="K4" s="640"/>
      <c r="L4" s="639"/>
      <c r="M4" s="641"/>
      <c r="N4" s="639"/>
      <c r="O4" s="637"/>
      <c r="P4" s="639"/>
      <c r="Q4" s="637"/>
      <c r="R4" s="642">
        <f>[2]Altalanos!$E$10</f>
        <v>0</v>
      </c>
      <c r="Y4" s="517"/>
      <c r="Z4" s="517"/>
      <c r="AA4" s="632" t="s">
        <v>91</v>
      </c>
      <c r="AB4" s="633">
        <v>250</v>
      </c>
      <c r="AC4" s="633">
        <v>200</v>
      </c>
      <c r="AD4" s="633">
        <v>150</v>
      </c>
      <c r="AE4" s="633">
        <v>120</v>
      </c>
      <c r="AF4" s="633">
        <v>90</v>
      </c>
      <c r="AG4" s="633">
        <v>60</v>
      </c>
      <c r="AH4" s="633">
        <v>25</v>
      </c>
      <c r="AI4" s="503"/>
      <c r="AJ4" s="503"/>
      <c r="AK4" s="503"/>
    </row>
    <row r="5" spans="1:37" s="634" customFormat="1" x14ac:dyDescent="0.25">
      <c r="A5" s="603"/>
      <c r="B5" s="644" t="s">
        <v>4</v>
      </c>
      <c r="C5" s="645" t="s">
        <v>41</v>
      </c>
      <c r="D5" s="644" t="s">
        <v>40</v>
      </c>
      <c r="E5" s="644" t="s">
        <v>38</v>
      </c>
      <c r="F5" s="646" t="s">
        <v>25</v>
      </c>
      <c r="G5" s="646" t="s">
        <v>26</v>
      </c>
      <c r="H5" s="646"/>
      <c r="I5" s="646" t="s">
        <v>29</v>
      </c>
      <c r="J5" s="646"/>
      <c r="K5" s="644" t="s">
        <v>39</v>
      </c>
      <c r="L5" s="647"/>
      <c r="M5" s="644" t="s">
        <v>55</v>
      </c>
      <c r="N5" s="647"/>
      <c r="O5" s="644" t="s">
        <v>54</v>
      </c>
      <c r="P5" s="647"/>
      <c r="Q5" s="644" t="s">
        <v>53</v>
      </c>
      <c r="R5" s="648"/>
      <c r="Y5" s="517">
        <f>IF(OR([2]Altalanos!$A$8="F1",[2]Altalanos!$A$8="F2",[2]Altalanos!$A$8="N1",[2]Altalanos!$A$8="N2"),1,2)</f>
        <v>2</v>
      </c>
      <c r="Z5" s="517"/>
      <c r="AA5" s="632" t="s">
        <v>92</v>
      </c>
      <c r="AB5" s="633">
        <v>200</v>
      </c>
      <c r="AC5" s="633">
        <v>150</v>
      </c>
      <c r="AD5" s="633">
        <v>120</v>
      </c>
      <c r="AE5" s="633">
        <v>90</v>
      </c>
      <c r="AF5" s="633">
        <v>60</v>
      </c>
      <c r="AG5" s="633">
        <v>40</v>
      </c>
      <c r="AH5" s="633">
        <v>15</v>
      </c>
      <c r="AI5" s="503"/>
      <c r="AJ5" s="503"/>
      <c r="AK5" s="503"/>
    </row>
    <row r="6" spans="1:37" s="656" customFormat="1" ht="10.95" customHeight="1" thickBot="1" x14ac:dyDescent="0.3">
      <c r="A6" s="649"/>
      <c r="B6" s="650"/>
      <c r="C6" s="650"/>
      <c r="D6" s="650"/>
      <c r="E6" s="650"/>
      <c r="F6" s="651" t="str">
        <f>IF(Y3="","",CONCATENATE(AH1," / ",VLOOKUP(Y3,AB1:AH1,5)," pont"))</f>
        <v/>
      </c>
      <c r="G6" s="652"/>
      <c r="H6" s="653"/>
      <c r="I6" s="652"/>
      <c r="J6" s="654"/>
      <c r="K6" s="650" t="str">
        <f>IF(Y3="","",CONCATENATE(VLOOKUP(Y3,AB1:AH1,4)," pont"))</f>
        <v/>
      </c>
      <c r="L6" s="654"/>
      <c r="M6" s="650" t="str">
        <f>IF(Y3="","",CONCATENATE(VLOOKUP(Y3,AB1:AH1,3)," pont"))</f>
        <v/>
      </c>
      <c r="N6" s="654"/>
      <c r="O6" s="650" t="str">
        <f>IF(Y3="","",CONCATENATE(VLOOKUP(Y3,AB1:AH1,2)," pont"))</f>
        <v/>
      </c>
      <c r="P6" s="654"/>
      <c r="Q6" s="650" t="str">
        <f>IF(Y3="","",CONCATENATE(VLOOKUP(Y3,AB1:AH1,1)," pont"))</f>
        <v/>
      </c>
      <c r="R6" s="655"/>
      <c r="Y6" s="657"/>
      <c r="Z6" s="657"/>
      <c r="AA6" s="657" t="s">
        <v>93</v>
      </c>
      <c r="AB6" s="658">
        <v>150</v>
      </c>
      <c r="AC6" s="658">
        <v>120</v>
      </c>
      <c r="AD6" s="658">
        <v>90</v>
      </c>
      <c r="AE6" s="658">
        <v>60</v>
      </c>
      <c r="AF6" s="658">
        <v>40</v>
      </c>
      <c r="AG6" s="658">
        <v>25</v>
      </c>
      <c r="AH6" s="658">
        <v>10</v>
      </c>
      <c r="AI6" s="659"/>
      <c r="AJ6" s="659"/>
      <c r="AK6" s="659"/>
    </row>
    <row r="7" spans="1:37" s="672" customFormat="1" ht="13.05" customHeight="1" x14ac:dyDescent="0.25">
      <c r="A7" s="660">
        <v>1</v>
      </c>
      <c r="B7" s="661" t="str">
        <f>IF($E7="","",VLOOKUP($E7,'[2]1MD ELO'!$A$7:$O$22,14))</f>
        <v/>
      </c>
      <c r="C7" s="662" t="str">
        <f>IF($E7="","",VLOOKUP($E7,'[2]1MD ELO'!$A$7:$O$22,15))</f>
        <v/>
      </c>
      <c r="D7" s="662" t="str">
        <f>IF($E7="","",VLOOKUP($E7,'[2]1MD ELO'!$A$7:$O$22,5))</f>
        <v/>
      </c>
      <c r="E7" s="663"/>
      <c r="F7" s="664" t="str">
        <f>UPPER(IF($E7="","",VLOOKUP($E7,'[2]1MD ELO'!$A$7:$O$22,2)))</f>
        <v/>
      </c>
      <c r="G7" s="664" t="str">
        <f>IF($E7="","",VLOOKUP($E7,'[2]1MD ELO'!$A$7:$O$22,3))</f>
        <v/>
      </c>
      <c r="H7" s="664"/>
      <c r="I7" s="664" t="str">
        <f>IF($E7="","",VLOOKUP($E7,'[2]1MD ELO'!$A$7:$O$22,4))</f>
        <v/>
      </c>
      <c r="J7" s="665"/>
      <c r="K7" s="666"/>
      <c r="L7" s="666"/>
      <c r="M7" s="666"/>
      <c r="N7" s="666"/>
      <c r="O7" s="667"/>
      <c r="P7" s="668"/>
      <c r="Q7" s="669"/>
      <c r="R7" s="670"/>
      <c r="S7" s="671"/>
      <c r="U7" s="673" t="str">
        <f>[2]Birók!P21</f>
        <v>Bíró</v>
      </c>
      <c r="Y7" s="517"/>
      <c r="Z7" s="517"/>
      <c r="AA7" s="632" t="s">
        <v>94</v>
      </c>
      <c r="AB7" s="633">
        <v>120</v>
      </c>
      <c r="AC7" s="633">
        <v>90</v>
      </c>
      <c r="AD7" s="633">
        <v>60</v>
      </c>
      <c r="AE7" s="633">
        <v>40</v>
      </c>
      <c r="AF7" s="633">
        <v>25</v>
      </c>
      <c r="AG7" s="633">
        <v>10</v>
      </c>
      <c r="AH7" s="633">
        <v>5</v>
      </c>
      <c r="AI7" s="503"/>
      <c r="AJ7" s="503"/>
      <c r="AK7" s="503"/>
    </row>
    <row r="8" spans="1:37" s="672" customFormat="1" ht="13.05" customHeight="1" x14ac:dyDescent="0.25">
      <c r="A8" s="674"/>
      <c r="B8" s="675"/>
      <c r="C8" s="676"/>
      <c r="D8" s="676"/>
      <c r="E8" s="677"/>
      <c r="F8" s="678"/>
      <c r="G8" s="678"/>
      <c r="H8" s="679"/>
      <c r="I8" s="680" t="s">
        <v>0</v>
      </c>
      <c r="J8" s="681"/>
      <c r="K8" s="631" t="s">
        <v>1824</v>
      </c>
      <c r="L8" s="682"/>
      <c r="M8" s="666"/>
      <c r="N8" s="666"/>
      <c r="O8" s="667"/>
      <c r="P8" s="668"/>
      <c r="Q8" s="669"/>
      <c r="R8" s="670"/>
      <c r="S8" s="671"/>
      <c r="U8" s="683" t="str">
        <f>[2]Birók!P22</f>
        <v xml:space="preserve"> </v>
      </c>
      <c r="Y8" s="517"/>
      <c r="Z8" s="517"/>
      <c r="AA8" s="632" t="s">
        <v>95</v>
      </c>
      <c r="AB8" s="633">
        <v>90</v>
      </c>
      <c r="AC8" s="633">
        <v>60</v>
      </c>
      <c r="AD8" s="633">
        <v>40</v>
      </c>
      <c r="AE8" s="633">
        <v>25</v>
      </c>
      <c r="AF8" s="633">
        <v>10</v>
      </c>
      <c r="AG8" s="633">
        <v>5</v>
      </c>
      <c r="AH8" s="633">
        <v>2</v>
      </c>
      <c r="AI8" s="503"/>
      <c r="AJ8" s="503"/>
      <c r="AK8" s="503"/>
    </row>
    <row r="9" spans="1:37" s="672" customFormat="1" ht="13.05" customHeight="1" x14ac:dyDescent="0.3">
      <c r="A9" s="674">
        <v>2</v>
      </c>
      <c r="B9" s="661" t="str">
        <f>IF($E9="","",VLOOKUP($E9,'[2]1MD ELO'!$A$7:$O$22,14))</f>
        <v/>
      </c>
      <c r="C9" s="662" t="str">
        <f>IF($E9="","",VLOOKUP($E9,'[2]1MD ELO'!$A$7:$O$22,15))</f>
        <v/>
      </c>
      <c r="D9" s="662" t="str">
        <f>IF($E9="","",VLOOKUP($E9,'[2]1MD ELO'!$A$7:$O$22,5))</f>
        <v/>
      </c>
      <c r="E9" s="663"/>
      <c r="F9" s="684" t="str">
        <f>UPPER(IF($E9="","",VLOOKUP($E9,'[2]1MD ELO'!$A$7:$O$22,2)))</f>
        <v/>
      </c>
      <c r="G9" s="684" t="str">
        <f>IF($E9="","",VLOOKUP($E9,'[2]1MD ELO'!$A$7:$O$22,3))</f>
        <v/>
      </c>
      <c r="H9" s="684"/>
      <c r="I9" s="664" t="str">
        <f>IF($E9="","",VLOOKUP($E9,'[2]1MD ELO'!$A$7:$O$22,4))</f>
        <v/>
      </c>
      <c r="J9" s="685"/>
      <c r="K9" s="547" t="s">
        <v>2940</v>
      </c>
      <c r="L9" s="686"/>
      <c r="M9" s="666"/>
      <c r="N9" s="666"/>
      <c r="O9" s="667"/>
      <c r="P9" s="668"/>
      <c r="Q9" s="669"/>
      <c r="R9" s="670"/>
      <c r="S9" s="671"/>
      <c r="U9" s="683" t="str">
        <f>[2]Birók!P23</f>
        <v xml:space="preserve"> </v>
      </c>
      <c r="Y9" s="517"/>
      <c r="Z9" s="517"/>
      <c r="AA9" s="632" t="s">
        <v>96</v>
      </c>
      <c r="AB9" s="633">
        <v>60</v>
      </c>
      <c r="AC9" s="633">
        <v>40</v>
      </c>
      <c r="AD9" s="633">
        <v>25</v>
      </c>
      <c r="AE9" s="633">
        <v>10</v>
      </c>
      <c r="AF9" s="633">
        <v>5</v>
      </c>
      <c r="AG9" s="633">
        <v>2</v>
      </c>
      <c r="AH9" s="633">
        <v>1</v>
      </c>
      <c r="AI9" s="503"/>
      <c r="AJ9" s="503"/>
      <c r="AK9" s="503"/>
    </row>
    <row r="10" spans="1:37" s="672" customFormat="1" ht="13.05" customHeight="1" x14ac:dyDescent="0.25">
      <c r="A10" s="674"/>
      <c r="B10" s="675"/>
      <c r="C10" s="676"/>
      <c r="D10" s="676"/>
      <c r="E10" s="687"/>
      <c r="F10" s="678"/>
      <c r="G10" s="678"/>
      <c r="H10" s="679"/>
      <c r="I10" s="666"/>
      <c r="J10" s="688"/>
      <c r="K10" s="689" t="s">
        <v>0</v>
      </c>
      <c r="L10" s="690"/>
      <c r="M10" s="682" t="s">
        <v>2941</v>
      </c>
      <c r="N10" s="691"/>
      <c r="O10" s="692"/>
      <c r="P10" s="692"/>
      <c r="Q10" s="669"/>
      <c r="R10" s="670"/>
      <c r="S10" s="671"/>
      <c r="U10" s="683" t="str">
        <f>[2]Birók!P24</f>
        <v xml:space="preserve"> </v>
      </c>
      <c r="Y10" s="517"/>
      <c r="Z10" s="517"/>
      <c r="AA10" s="632" t="s">
        <v>97</v>
      </c>
      <c r="AB10" s="633">
        <v>40</v>
      </c>
      <c r="AC10" s="633">
        <v>25</v>
      </c>
      <c r="AD10" s="633">
        <v>15</v>
      </c>
      <c r="AE10" s="633">
        <v>7</v>
      </c>
      <c r="AF10" s="633">
        <v>4</v>
      </c>
      <c r="AG10" s="633">
        <v>1</v>
      </c>
      <c r="AH10" s="633">
        <v>0</v>
      </c>
      <c r="AI10" s="503"/>
      <c r="AJ10" s="503"/>
      <c r="AK10" s="503"/>
    </row>
    <row r="11" spans="1:37" s="672" customFormat="1" ht="13.05" customHeight="1" x14ac:dyDescent="0.25">
      <c r="A11" s="674">
        <v>3</v>
      </c>
      <c r="B11" s="661" t="str">
        <f>IF($E11="","",VLOOKUP($E11,'[2]1MD ELO'!$A$7:$O$22,14))</f>
        <v/>
      </c>
      <c r="C11" s="662" t="str">
        <f>IF($E11="","",VLOOKUP($E11,'[2]1MD ELO'!$A$7:$O$22,15))</f>
        <v/>
      </c>
      <c r="D11" s="662" t="str">
        <f>IF($E11="","",VLOOKUP($E11,'[2]1MD ELO'!$A$7:$O$22,5))</f>
        <v/>
      </c>
      <c r="E11" s="663"/>
      <c r="F11" s="684" t="str">
        <f>UPPER(IF($E11="","",VLOOKUP($E11,'[2]1MD ELO'!$A$7:$O$22,2)))</f>
        <v/>
      </c>
      <c r="G11" s="503" t="s">
        <v>1710</v>
      </c>
      <c r="H11" s="684" t="s">
        <v>2942</v>
      </c>
      <c r="I11" s="684" t="str">
        <f>IF($E11="","",VLOOKUP($E11,'[2]1MD ELO'!$A$7:$O$22,4))</f>
        <v/>
      </c>
      <c r="J11" s="665"/>
      <c r="K11" s="666"/>
      <c r="L11" s="693"/>
      <c r="M11" s="666" t="s">
        <v>2943</v>
      </c>
      <c r="N11" s="694"/>
      <c r="O11" s="692"/>
      <c r="P11" s="692"/>
      <c r="Q11" s="669"/>
      <c r="R11" s="670"/>
      <c r="S11" s="671"/>
      <c r="U11" s="683" t="str">
        <f>[2]Birók!P25</f>
        <v xml:space="preserve"> </v>
      </c>
      <c r="Y11" s="517"/>
      <c r="Z11" s="517"/>
      <c r="AA11" s="632" t="s">
        <v>98</v>
      </c>
      <c r="AB11" s="633">
        <v>25</v>
      </c>
      <c r="AC11" s="633">
        <v>15</v>
      </c>
      <c r="AD11" s="633">
        <v>10</v>
      </c>
      <c r="AE11" s="633">
        <v>6</v>
      </c>
      <c r="AF11" s="633">
        <v>3</v>
      </c>
      <c r="AG11" s="633">
        <v>1</v>
      </c>
      <c r="AH11" s="633">
        <v>0</v>
      </c>
      <c r="AI11" s="503"/>
      <c r="AJ11" s="503"/>
      <c r="AK11" s="503"/>
    </row>
    <row r="12" spans="1:37" s="672" customFormat="1" ht="13.05" customHeight="1" x14ac:dyDescent="0.25">
      <c r="A12" s="674"/>
      <c r="B12" s="675"/>
      <c r="C12" s="676"/>
      <c r="D12" s="676"/>
      <c r="E12" s="687"/>
      <c r="F12" s="678"/>
      <c r="G12" s="678"/>
      <c r="H12" s="679"/>
      <c r="I12" s="680" t="s">
        <v>0</v>
      </c>
      <c r="J12" s="681"/>
      <c r="K12" s="682" t="s">
        <v>2944</v>
      </c>
      <c r="L12" s="695"/>
      <c r="M12" s="666"/>
      <c r="N12" s="694"/>
      <c r="O12" s="692"/>
      <c r="P12" s="692"/>
      <c r="Q12" s="669"/>
      <c r="R12" s="670"/>
      <c r="S12" s="671"/>
      <c r="U12" s="683" t="str">
        <f>[2]Birók!P26</f>
        <v xml:space="preserve"> </v>
      </c>
      <c r="Y12" s="517"/>
      <c r="Z12" s="517"/>
      <c r="AA12" s="632" t="s">
        <v>103</v>
      </c>
      <c r="AB12" s="633">
        <v>15</v>
      </c>
      <c r="AC12" s="633">
        <v>10</v>
      </c>
      <c r="AD12" s="633">
        <v>6</v>
      </c>
      <c r="AE12" s="633">
        <v>3</v>
      </c>
      <c r="AF12" s="633">
        <v>1</v>
      </c>
      <c r="AG12" s="633">
        <v>0</v>
      </c>
      <c r="AH12" s="633">
        <v>0</v>
      </c>
      <c r="AI12" s="503"/>
      <c r="AJ12" s="503"/>
      <c r="AK12" s="503"/>
    </row>
    <row r="13" spans="1:37" s="672" customFormat="1" ht="13.05" customHeight="1" x14ac:dyDescent="0.25">
      <c r="A13" s="674">
        <v>4</v>
      </c>
      <c r="B13" s="661" t="str">
        <f>IF($E13="","",VLOOKUP($E13,'[2]1MD ELO'!$A$7:$O$22,14))</f>
        <v/>
      </c>
      <c r="C13" s="662" t="str">
        <f>IF($E13="","",VLOOKUP($E13,'[2]1MD ELO'!$A$7:$O$22,15))</f>
        <v/>
      </c>
      <c r="D13" s="662" t="str">
        <f>IF($E13="","",VLOOKUP($E13,'[2]1MD ELO'!$A$7:$O$22,5))</f>
        <v/>
      </c>
      <c r="E13" s="663"/>
      <c r="F13" s="684" t="str">
        <f>UPPER(IF($E13="","",VLOOKUP($E13,'[2]1MD ELO'!$A$7:$O$22,2)))</f>
        <v/>
      </c>
      <c r="G13" s="503" t="s">
        <v>1768</v>
      </c>
      <c r="H13" s="684" t="s">
        <v>2945</v>
      </c>
      <c r="I13" s="684"/>
      <c r="J13" s="696"/>
      <c r="K13" s="666" t="s">
        <v>2946</v>
      </c>
      <c r="L13" s="666"/>
      <c r="M13" s="666"/>
      <c r="N13" s="694"/>
      <c r="O13" s="692"/>
      <c r="P13" s="692"/>
      <c r="Q13" s="669"/>
      <c r="R13" s="670"/>
      <c r="S13" s="671"/>
      <c r="U13" s="683" t="str">
        <f>[2]Birók!P27</f>
        <v xml:space="preserve"> </v>
      </c>
      <c r="Y13" s="517"/>
      <c r="Z13" s="517"/>
      <c r="AA13" s="632" t="s">
        <v>99</v>
      </c>
      <c r="AB13" s="633">
        <v>10</v>
      </c>
      <c r="AC13" s="633">
        <v>6</v>
      </c>
      <c r="AD13" s="633">
        <v>3</v>
      </c>
      <c r="AE13" s="633">
        <v>1</v>
      </c>
      <c r="AF13" s="633">
        <v>0</v>
      </c>
      <c r="AG13" s="633">
        <v>0</v>
      </c>
      <c r="AH13" s="633">
        <v>0</v>
      </c>
      <c r="AI13" s="503"/>
      <c r="AJ13" s="503"/>
      <c r="AK13" s="503"/>
    </row>
    <row r="14" spans="1:37" s="672" customFormat="1" ht="13.05" customHeight="1" x14ac:dyDescent="0.25">
      <c r="A14" s="674"/>
      <c r="B14" s="675"/>
      <c r="C14" s="676"/>
      <c r="D14" s="676"/>
      <c r="E14" s="687"/>
      <c r="F14" s="666"/>
      <c r="G14" s="666"/>
      <c r="H14" s="697"/>
      <c r="I14" s="698"/>
      <c r="J14" s="688"/>
      <c r="K14" s="666"/>
      <c r="L14" s="666"/>
      <c r="M14" s="689" t="s">
        <v>0</v>
      </c>
      <c r="N14" s="690"/>
      <c r="O14" s="682" t="s">
        <v>2941</v>
      </c>
      <c r="P14" s="691"/>
      <c r="Q14" s="669"/>
      <c r="R14" s="670"/>
      <c r="S14" s="671"/>
      <c r="U14" s="683" t="str">
        <f>[2]Birók!P28</f>
        <v xml:space="preserve"> </v>
      </c>
      <c r="Y14" s="517"/>
      <c r="Z14" s="517"/>
      <c r="AA14" s="632" t="s">
        <v>100</v>
      </c>
      <c r="AB14" s="633">
        <v>3</v>
      </c>
      <c r="AC14" s="633">
        <v>2</v>
      </c>
      <c r="AD14" s="633">
        <v>1</v>
      </c>
      <c r="AE14" s="633">
        <v>0</v>
      </c>
      <c r="AF14" s="633">
        <v>0</v>
      </c>
      <c r="AG14" s="633">
        <v>0</v>
      </c>
      <c r="AH14" s="633">
        <v>0</v>
      </c>
      <c r="AI14" s="503"/>
      <c r="AJ14" s="503"/>
      <c r="AK14" s="503"/>
    </row>
    <row r="15" spans="1:37" s="672" customFormat="1" ht="13.05" customHeight="1" x14ac:dyDescent="0.25">
      <c r="A15" s="660">
        <v>5</v>
      </c>
      <c r="B15" s="661" t="str">
        <f>IF($E15="","",VLOOKUP($E15,'[2]1MD ELO'!$A$7:$O$22,14))</f>
        <v/>
      </c>
      <c r="C15" s="662" t="str">
        <f>IF($E15="","",VLOOKUP($E15,'[2]1MD ELO'!$A$7:$O$22,15))</f>
        <v/>
      </c>
      <c r="D15" s="662" t="str">
        <f>IF($E15="","",VLOOKUP($E15,'[2]1MD ELO'!$A$7:$O$22,5))</f>
        <v/>
      </c>
      <c r="E15" s="663"/>
      <c r="F15" s="664" t="str">
        <f>UPPER(IF($E15="","",VLOOKUP($E15,'[2]1MD ELO'!$A$7:$O$22,2)))</f>
        <v/>
      </c>
      <c r="G15" s="664" t="s">
        <v>2947</v>
      </c>
      <c r="H15" s="664" t="s">
        <v>2948</v>
      </c>
      <c r="I15" s="664"/>
      <c r="J15" s="699"/>
      <c r="K15" s="666"/>
      <c r="L15" s="666"/>
      <c r="M15" s="666"/>
      <c r="N15" s="694"/>
      <c r="O15" s="666" t="s">
        <v>2949</v>
      </c>
      <c r="P15" s="694"/>
      <c r="Q15" s="669"/>
      <c r="R15" s="670"/>
      <c r="S15" s="671"/>
      <c r="U15" s="683" t="str">
        <f>[2]Birók!P29</f>
        <v xml:space="preserve"> </v>
      </c>
      <c r="Y15" s="517"/>
      <c r="Z15" s="517"/>
      <c r="AA15" s="632"/>
      <c r="AB15" s="632"/>
      <c r="AC15" s="632"/>
      <c r="AD15" s="632"/>
      <c r="AE15" s="632"/>
      <c r="AF15" s="632"/>
      <c r="AG15" s="632"/>
      <c r="AH15" s="632"/>
      <c r="AI15" s="503"/>
      <c r="AJ15" s="503"/>
      <c r="AK15" s="503"/>
    </row>
    <row r="16" spans="1:37" s="672" customFormat="1" ht="13.05" customHeight="1" thickBot="1" x14ac:dyDescent="0.3">
      <c r="A16" s="674"/>
      <c r="B16" s="675"/>
      <c r="C16" s="676"/>
      <c r="D16" s="676"/>
      <c r="E16" s="687"/>
      <c r="F16" s="678"/>
      <c r="G16" s="678"/>
      <c r="H16" s="679"/>
      <c r="I16" s="680" t="s">
        <v>0</v>
      </c>
      <c r="J16" s="681"/>
      <c r="K16" s="682" t="s">
        <v>2950</v>
      </c>
      <c r="L16" s="682"/>
      <c r="M16" s="666"/>
      <c r="N16" s="694"/>
      <c r="O16" s="692"/>
      <c r="P16" s="694"/>
      <c r="Q16" s="669"/>
      <c r="R16" s="670"/>
      <c r="S16" s="671"/>
      <c r="U16" s="700" t="str">
        <f>[2]Birók!P30</f>
        <v>Egyik sem</v>
      </c>
      <c r="Y16" s="517"/>
      <c r="Z16" s="517"/>
      <c r="AA16" s="632" t="s">
        <v>61</v>
      </c>
      <c r="AB16" s="633">
        <v>150</v>
      </c>
      <c r="AC16" s="633">
        <v>120</v>
      </c>
      <c r="AD16" s="633">
        <v>90</v>
      </c>
      <c r="AE16" s="633">
        <v>60</v>
      </c>
      <c r="AF16" s="633">
        <v>40</v>
      </c>
      <c r="AG16" s="633">
        <v>25</v>
      </c>
      <c r="AH16" s="633">
        <v>15</v>
      </c>
      <c r="AI16" s="503"/>
      <c r="AJ16" s="503"/>
      <c r="AK16" s="503"/>
    </row>
    <row r="17" spans="1:37" s="672" customFormat="1" ht="13.05" customHeight="1" x14ac:dyDescent="0.25">
      <c r="A17" s="674">
        <v>6</v>
      </c>
      <c r="B17" s="661" t="str">
        <f>IF($E17="","",VLOOKUP($E17,'[2]1MD ELO'!$A$7:$O$22,14))</f>
        <v/>
      </c>
      <c r="C17" s="662" t="str">
        <f>IF($E17="","",VLOOKUP($E17,'[2]1MD ELO'!$A$7:$O$22,15))</f>
        <v/>
      </c>
      <c r="D17" s="662" t="str">
        <f>IF($E17="","",VLOOKUP($E17,'[2]1MD ELO'!$A$7:$O$22,5))</f>
        <v/>
      </c>
      <c r="E17" s="663"/>
      <c r="F17" s="684" t="str">
        <f>UPPER(IF($E17="","",VLOOKUP($E17,'[2]1MD ELO'!$A$7:$O$22,2)))</f>
        <v/>
      </c>
      <c r="G17" s="684" t="s">
        <v>1749</v>
      </c>
      <c r="H17" s="684" t="s">
        <v>2951</v>
      </c>
      <c r="I17" s="684" t="str">
        <f>IF($E17="","",VLOOKUP($E17,'[2]1MD ELO'!$A$7:$O$22,4))</f>
        <v/>
      </c>
      <c r="J17" s="685"/>
      <c r="K17" s="666" t="s">
        <v>2946</v>
      </c>
      <c r="L17" s="686"/>
      <c r="M17" s="666"/>
      <c r="N17" s="694"/>
      <c r="O17" s="692"/>
      <c r="P17" s="694"/>
      <c r="Q17" s="669"/>
      <c r="R17" s="670"/>
      <c r="S17" s="671"/>
      <c r="Y17" s="517"/>
      <c r="Z17" s="517"/>
      <c r="AA17" s="632" t="s">
        <v>91</v>
      </c>
      <c r="AB17" s="633">
        <v>120</v>
      </c>
      <c r="AC17" s="633">
        <v>90</v>
      </c>
      <c r="AD17" s="633">
        <v>60</v>
      </c>
      <c r="AE17" s="633">
        <v>40</v>
      </c>
      <c r="AF17" s="633">
        <v>25</v>
      </c>
      <c r="AG17" s="633">
        <v>15</v>
      </c>
      <c r="AH17" s="633">
        <v>8</v>
      </c>
      <c r="AI17" s="503"/>
      <c r="AJ17" s="503"/>
      <c r="AK17" s="503"/>
    </row>
    <row r="18" spans="1:37" s="672" customFormat="1" ht="13.05" customHeight="1" x14ac:dyDescent="0.25">
      <c r="A18" s="674"/>
      <c r="B18" s="675"/>
      <c r="C18" s="676"/>
      <c r="D18" s="676"/>
      <c r="E18" s="687"/>
      <c r="F18" s="678"/>
      <c r="G18" s="678"/>
      <c r="H18" s="679"/>
      <c r="I18" s="666"/>
      <c r="J18" s="688"/>
      <c r="K18" s="689" t="s">
        <v>0</v>
      </c>
      <c r="L18" s="690"/>
      <c r="M18" s="682" t="s">
        <v>2950</v>
      </c>
      <c r="N18" s="701"/>
      <c r="O18" s="692"/>
      <c r="P18" s="694"/>
      <c r="Q18" s="669"/>
      <c r="R18" s="670"/>
      <c r="S18" s="671"/>
      <c r="Y18" s="517"/>
      <c r="Z18" s="517"/>
      <c r="AA18" s="632" t="s">
        <v>92</v>
      </c>
      <c r="AB18" s="633">
        <v>90</v>
      </c>
      <c r="AC18" s="633">
        <v>60</v>
      </c>
      <c r="AD18" s="633">
        <v>40</v>
      </c>
      <c r="AE18" s="633">
        <v>25</v>
      </c>
      <c r="AF18" s="633">
        <v>15</v>
      </c>
      <c r="AG18" s="633">
        <v>8</v>
      </c>
      <c r="AH18" s="633">
        <v>4</v>
      </c>
      <c r="AI18" s="503"/>
      <c r="AJ18" s="503"/>
      <c r="AK18" s="503"/>
    </row>
    <row r="19" spans="1:37" s="672" customFormat="1" ht="13.05" customHeight="1" x14ac:dyDescent="0.25">
      <c r="A19" s="674">
        <v>7</v>
      </c>
      <c r="B19" s="661" t="str">
        <f>IF($E19="","",VLOOKUP($E19,'[2]1MD ELO'!$A$7:$O$22,14))</f>
        <v/>
      </c>
      <c r="C19" s="662" t="str">
        <f>IF($E19="","",VLOOKUP($E19,'[2]1MD ELO'!$A$7:$O$22,15))</f>
        <v/>
      </c>
      <c r="D19" s="662" t="str">
        <f>IF($E19="","",VLOOKUP($E19,'[2]1MD ELO'!$A$7:$O$22,5))</f>
        <v/>
      </c>
      <c r="E19" s="663"/>
      <c r="F19" s="684" t="str">
        <f>UPPER(IF($E19="","",VLOOKUP($E19,'[2]1MD ELO'!$A$7:$O$22,2)))</f>
        <v/>
      </c>
      <c r="G19" s="684" t="s">
        <v>2952</v>
      </c>
      <c r="H19" s="684" t="s">
        <v>2953</v>
      </c>
      <c r="I19" s="684" t="str">
        <f>IF($E19="","",VLOOKUP($E19,'[2]1MD ELO'!$A$7:$O$22,4))</f>
        <v/>
      </c>
      <c r="J19" s="665"/>
      <c r="K19" s="666"/>
      <c r="L19" s="693"/>
      <c r="M19" s="666" t="s">
        <v>2954</v>
      </c>
      <c r="N19" s="692"/>
      <c r="O19" s="692"/>
      <c r="P19" s="694"/>
      <c r="Q19" s="669"/>
      <c r="R19" s="670"/>
      <c r="S19" s="671"/>
      <c r="Y19" s="517"/>
      <c r="Z19" s="517"/>
      <c r="AA19" s="632" t="s">
        <v>93</v>
      </c>
      <c r="AB19" s="633">
        <v>60</v>
      </c>
      <c r="AC19" s="633">
        <v>40</v>
      </c>
      <c r="AD19" s="633">
        <v>25</v>
      </c>
      <c r="AE19" s="633">
        <v>15</v>
      </c>
      <c r="AF19" s="633">
        <v>8</v>
      </c>
      <c r="AG19" s="633">
        <v>4</v>
      </c>
      <c r="AH19" s="633">
        <v>2</v>
      </c>
      <c r="AI19" s="503"/>
      <c r="AJ19" s="503"/>
      <c r="AK19" s="503"/>
    </row>
    <row r="20" spans="1:37" s="672" customFormat="1" ht="13.05" customHeight="1" x14ac:dyDescent="0.25">
      <c r="A20" s="674"/>
      <c r="B20" s="675"/>
      <c r="C20" s="676"/>
      <c r="D20" s="676"/>
      <c r="E20" s="677"/>
      <c r="F20" s="678"/>
      <c r="G20" s="678"/>
      <c r="H20" s="679"/>
      <c r="I20" s="680" t="s">
        <v>0</v>
      </c>
      <c r="J20" s="681"/>
      <c r="K20" s="682" t="s">
        <v>2955</v>
      </c>
      <c r="L20" s="695"/>
      <c r="M20" s="666"/>
      <c r="N20" s="692"/>
      <c r="O20" s="692"/>
      <c r="P20" s="694"/>
      <c r="Q20" s="669"/>
      <c r="R20" s="670"/>
      <c r="S20" s="671"/>
      <c r="Y20" s="517"/>
      <c r="Z20" s="517"/>
      <c r="AA20" s="632" t="s">
        <v>94</v>
      </c>
      <c r="AB20" s="633">
        <v>40</v>
      </c>
      <c r="AC20" s="633">
        <v>25</v>
      </c>
      <c r="AD20" s="633">
        <v>15</v>
      </c>
      <c r="AE20" s="633">
        <v>8</v>
      </c>
      <c r="AF20" s="633">
        <v>4</v>
      </c>
      <c r="AG20" s="633">
        <v>2</v>
      </c>
      <c r="AH20" s="633">
        <v>1</v>
      </c>
      <c r="AI20" s="503"/>
      <c r="AJ20" s="503"/>
      <c r="AK20" s="503"/>
    </row>
    <row r="21" spans="1:37" s="672" customFormat="1" ht="13.05" customHeight="1" x14ac:dyDescent="0.25">
      <c r="A21" s="674">
        <v>8</v>
      </c>
      <c r="B21" s="661" t="str">
        <f>IF($E21="","",VLOOKUP($E21,'[2]1MD ELO'!$A$7:$O$22,14))</f>
        <v/>
      </c>
      <c r="C21" s="662" t="str">
        <f>IF($E21="","",VLOOKUP($E21,'[2]1MD ELO'!$A$7:$O$22,15))</f>
        <v/>
      </c>
      <c r="D21" s="662" t="str">
        <f>IF($E21="","",VLOOKUP($E21,'[2]1MD ELO'!$A$7:$O$22,5))</f>
        <v/>
      </c>
      <c r="E21" s="663"/>
      <c r="F21" s="684" t="str">
        <f>UPPER(IF($E21="","",VLOOKUP($E21,'[2]1MD ELO'!$A$7:$O$22,2)))</f>
        <v/>
      </c>
      <c r="G21" s="684" t="s">
        <v>1769</v>
      </c>
      <c r="H21" s="684" t="s">
        <v>2945</v>
      </c>
      <c r="I21" s="684" t="str">
        <f>IF($E21="","",VLOOKUP($E21,'[2]1MD ELO'!$A$7:$O$22,4))</f>
        <v/>
      </c>
      <c r="J21" s="696"/>
      <c r="K21" s="666" t="s">
        <v>2946</v>
      </c>
      <c r="L21" s="666"/>
      <c r="M21" s="666"/>
      <c r="N21" s="692"/>
      <c r="O21" s="692"/>
      <c r="P21" s="694"/>
      <c r="Q21" s="669"/>
      <c r="R21" s="670"/>
      <c r="S21" s="671"/>
      <c r="Y21" s="517"/>
      <c r="Z21" s="517"/>
      <c r="AA21" s="632" t="s">
        <v>95</v>
      </c>
      <c r="AB21" s="633">
        <v>25</v>
      </c>
      <c r="AC21" s="633">
        <v>15</v>
      </c>
      <c r="AD21" s="633">
        <v>10</v>
      </c>
      <c r="AE21" s="633">
        <v>6</v>
      </c>
      <c r="AF21" s="633">
        <v>3</v>
      </c>
      <c r="AG21" s="633">
        <v>1</v>
      </c>
      <c r="AH21" s="633">
        <v>0</v>
      </c>
      <c r="AI21" s="503"/>
      <c r="AJ21" s="503"/>
      <c r="AK21" s="503"/>
    </row>
    <row r="22" spans="1:37" s="672" customFormat="1" ht="13.05" customHeight="1" x14ac:dyDescent="0.25">
      <c r="A22" s="674"/>
      <c r="B22" s="675"/>
      <c r="C22" s="676"/>
      <c r="D22" s="676"/>
      <c r="E22" s="677"/>
      <c r="F22" s="698"/>
      <c r="G22" s="698"/>
      <c r="H22" s="702"/>
      <c r="I22" s="698"/>
      <c r="J22" s="688"/>
      <c r="K22" s="666"/>
      <c r="L22" s="666"/>
      <c r="M22" s="666"/>
      <c r="N22" s="692"/>
      <c r="O22" s="689" t="s">
        <v>0</v>
      </c>
      <c r="P22" s="690"/>
      <c r="Q22" s="682" t="s">
        <v>2941</v>
      </c>
      <c r="R22" s="691"/>
      <c r="S22" s="671"/>
      <c r="Y22" s="517"/>
      <c r="Z22" s="517"/>
      <c r="AA22" s="632" t="s">
        <v>96</v>
      </c>
      <c r="AB22" s="633">
        <v>15</v>
      </c>
      <c r="AC22" s="633">
        <v>10</v>
      </c>
      <c r="AD22" s="633">
        <v>6</v>
      </c>
      <c r="AE22" s="633">
        <v>3</v>
      </c>
      <c r="AF22" s="633">
        <v>1</v>
      </c>
      <c r="AG22" s="633">
        <v>0</v>
      </c>
      <c r="AH22" s="633">
        <v>0</v>
      </c>
      <c r="AI22" s="503"/>
      <c r="AJ22" s="503"/>
      <c r="AK22" s="503"/>
    </row>
    <row r="23" spans="1:37" s="672" customFormat="1" ht="13.05" customHeight="1" x14ac:dyDescent="0.25">
      <c r="A23" s="674">
        <v>9</v>
      </c>
      <c r="B23" s="661" t="str">
        <f>IF($E23="","",VLOOKUP($E23,'[2]1MD ELO'!$A$7:$O$22,14))</f>
        <v/>
      </c>
      <c r="C23" s="662" t="str">
        <f>IF($E23="","",VLOOKUP($E23,'[2]1MD ELO'!$A$7:$O$22,15))</f>
        <v/>
      </c>
      <c r="D23" s="662" t="str">
        <f>IF($E23="","",VLOOKUP($E23,'[2]1MD ELO'!$A$7:$O$22,5))</f>
        <v/>
      </c>
      <c r="E23" s="663"/>
      <c r="F23" s="684" t="str">
        <f>UPPER(IF($E23="","",VLOOKUP($E23,'[2]1MD ELO'!$A$7:$O$22,2)))</f>
        <v/>
      </c>
      <c r="G23" s="684" t="s">
        <v>1821</v>
      </c>
      <c r="H23" s="664" t="s">
        <v>2948</v>
      </c>
      <c r="I23" s="684" t="str">
        <f>IF($E23="","",VLOOKUP($E23,'[2]1MD ELO'!$A$7:$O$22,4))</f>
        <v/>
      </c>
      <c r="J23" s="665"/>
      <c r="K23" s="666"/>
      <c r="L23" s="666"/>
      <c r="M23" s="666"/>
      <c r="N23" s="692"/>
      <c r="O23" s="666"/>
      <c r="P23" s="694"/>
      <c r="Q23" s="666" t="s">
        <v>2956</v>
      </c>
      <c r="R23" s="692"/>
      <c r="S23" s="671"/>
      <c r="Y23" s="517"/>
      <c r="Z23" s="517"/>
      <c r="AA23" s="632" t="s">
        <v>97</v>
      </c>
      <c r="AB23" s="633">
        <v>10</v>
      </c>
      <c r="AC23" s="633">
        <v>6</v>
      </c>
      <c r="AD23" s="633">
        <v>3</v>
      </c>
      <c r="AE23" s="633">
        <v>1</v>
      </c>
      <c r="AF23" s="633">
        <v>0</v>
      </c>
      <c r="AG23" s="633">
        <v>0</v>
      </c>
      <c r="AH23" s="633">
        <v>0</v>
      </c>
      <c r="AI23" s="503"/>
      <c r="AJ23" s="503"/>
      <c r="AK23" s="503"/>
    </row>
    <row r="24" spans="1:37" s="672" customFormat="1" ht="13.05" customHeight="1" x14ac:dyDescent="0.25">
      <c r="A24" s="674"/>
      <c r="B24" s="675"/>
      <c r="C24" s="676"/>
      <c r="D24" s="676"/>
      <c r="E24" s="677"/>
      <c r="F24" s="678"/>
      <c r="G24" s="678"/>
      <c r="H24" s="679"/>
      <c r="I24" s="680" t="s">
        <v>0</v>
      </c>
      <c r="J24" s="681"/>
      <c r="K24" s="682" t="s">
        <v>2957</v>
      </c>
      <c r="L24" s="682"/>
      <c r="M24" s="666"/>
      <c r="N24" s="692"/>
      <c r="O24" s="692"/>
      <c r="P24" s="694"/>
      <c r="Q24" s="669"/>
      <c r="R24" s="670"/>
      <c r="S24" s="671"/>
      <c r="Y24" s="517"/>
      <c r="Z24" s="517"/>
      <c r="AA24" s="632" t="s">
        <v>98</v>
      </c>
      <c r="AB24" s="633">
        <v>6</v>
      </c>
      <c r="AC24" s="633">
        <v>3</v>
      </c>
      <c r="AD24" s="633">
        <v>1</v>
      </c>
      <c r="AE24" s="633">
        <v>0</v>
      </c>
      <c r="AF24" s="633">
        <v>0</v>
      </c>
      <c r="AG24" s="633">
        <v>0</v>
      </c>
      <c r="AH24" s="633">
        <v>0</v>
      </c>
      <c r="AI24" s="503"/>
      <c r="AJ24" s="503"/>
      <c r="AK24" s="503"/>
    </row>
    <row r="25" spans="1:37" s="672" customFormat="1" ht="13.05" customHeight="1" x14ac:dyDescent="0.25">
      <c r="A25" s="674">
        <v>10</v>
      </c>
      <c r="B25" s="661" t="str">
        <f>IF($E25="","",VLOOKUP($E25,'[2]1MD ELO'!$A$7:$O$22,14))</f>
        <v/>
      </c>
      <c r="C25" s="662" t="str">
        <f>IF($E25="","",VLOOKUP($E25,'[2]1MD ELO'!$A$7:$O$22,15))</f>
        <v/>
      </c>
      <c r="D25" s="662" t="str">
        <f>IF($E25="","",VLOOKUP($E25,'[2]1MD ELO'!$A$7:$O$22,5))</f>
        <v/>
      </c>
      <c r="E25" s="663"/>
      <c r="F25" s="684" t="str">
        <f>UPPER(IF($E25="","",VLOOKUP($E25,'[2]1MD ELO'!$A$7:$O$22,2)))</f>
        <v/>
      </c>
      <c r="G25" s="684" t="s">
        <v>1790</v>
      </c>
      <c r="H25" s="684" t="s">
        <v>2958</v>
      </c>
      <c r="I25" s="684" t="str">
        <f>IF($E25="","",VLOOKUP($E25,'[2]1MD ELO'!$A$7:$O$22,4))</f>
        <v/>
      </c>
      <c r="J25" s="685"/>
      <c r="K25" s="666" t="s">
        <v>2959</v>
      </c>
      <c r="L25" s="686"/>
      <c r="M25" s="666"/>
      <c r="N25" s="692"/>
      <c r="O25" s="692"/>
      <c r="P25" s="694"/>
      <c r="Q25" s="669"/>
      <c r="R25" s="670"/>
      <c r="S25" s="671"/>
      <c r="Y25" s="517"/>
      <c r="Z25" s="517"/>
      <c r="AA25" s="632" t="s">
        <v>103</v>
      </c>
      <c r="AB25" s="633">
        <v>3</v>
      </c>
      <c r="AC25" s="633">
        <v>2</v>
      </c>
      <c r="AD25" s="633">
        <v>1</v>
      </c>
      <c r="AE25" s="633">
        <v>0</v>
      </c>
      <c r="AF25" s="633">
        <v>0</v>
      </c>
      <c r="AG25" s="633">
        <v>0</v>
      </c>
      <c r="AH25" s="633">
        <v>0</v>
      </c>
      <c r="AI25" s="503"/>
      <c r="AJ25" s="503"/>
      <c r="AK25" s="503"/>
    </row>
    <row r="26" spans="1:37" s="672" customFormat="1" ht="13.05" customHeight="1" x14ac:dyDescent="0.25">
      <c r="A26" s="674"/>
      <c r="B26" s="675"/>
      <c r="C26" s="676"/>
      <c r="D26" s="676"/>
      <c r="E26" s="687"/>
      <c r="F26" s="678"/>
      <c r="G26" s="678"/>
      <c r="H26" s="679"/>
      <c r="I26" s="666"/>
      <c r="J26" s="688"/>
      <c r="K26" s="689" t="s">
        <v>0</v>
      </c>
      <c r="L26" s="690"/>
      <c r="M26" s="682" t="s">
        <v>2960</v>
      </c>
      <c r="N26" s="691"/>
      <c r="O26" s="692"/>
      <c r="P26" s="694"/>
      <c r="Q26" s="669"/>
      <c r="R26" s="670"/>
      <c r="S26" s="671"/>
      <c r="Y26" s="503"/>
      <c r="Z26" s="503"/>
      <c r="AA26" s="503"/>
      <c r="AB26" s="503"/>
      <c r="AC26" s="503"/>
      <c r="AD26" s="503"/>
      <c r="AE26" s="503"/>
      <c r="AF26" s="503"/>
      <c r="AG26" s="503"/>
      <c r="AH26" s="503"/>
      <c r="AI26" s="503"/>
      <c r="AJ26" s="503"/>
      <c r="AK26" s="503"/>
    </row>
    <row r="27" spans="1:37" s="672" customFormat="1" ht="13.05" customHeight="1" x14ac:dyDescent="0.25">
      <c r="A27" s="674">
        <v>11</v>
      </c>
      <c r="B27" s="661" t="str">
        <f>IF($E27="","",VLOOKUP($E27,'[2]1MD ELO'!$A$7:$O$22,14))</f>
        <v/>
      </c>
      <c r="C27" s="662" t="str">
        <f>IF($E27="","",VLOOKUP($E27,'[2]1MD ELO'!$A$7:$O$22,15))</f>
        <v/>
      </c>
      <c r="D27" s="662" t="str">
        <f>IF($E27="","",VLOOKUP($E27,'[2]1MD ELO'!$A$7:$O$22,5))</f>
        <v/>
      </c>
      <c r="E27" s="663"/>
      <c r="F27" s="684" t="str">
        <f>UPPER(IF($E27="","",VLOOKUP($E27,'[2]1MD ELO'!$A$7:$O$22,2)))</f>
        <v/>
      </c>
      <c r="G27" s="684" t="s">
        <v>2961</v>
      </c>
      <c r="H27" s="684" t="s">
        <v>2962</v>
      </c>
      <c r="I27" s="684" t="str">
        <f>IF($E27="","",VLOOKUP($E27,'[2]1MD ELO'!$A$7:$O$22,4))</f>
        <v/>
      </c>
      <c r="J27" s="665"/>
      <c r="K27" s="666"/>
      <c r="L27" s="693"/>
      <c r="M27" s="666" t="s">
        <v>2963</v>
      </c>
      <c r="N27" s="694"/>
      <c r="O27" s="692"/>
      <c r="P27" s="694"/>
      <c r="Q27" s="669"/>
      <c r="R27" s="670"/>
      <c r="S27" s="671"/>
      <c r="Y27" s="503"/>
      <c r="Z27" s="503"/>
      <c r="AA27" s="503"/>
      <c r="AB27" s="503"/>
      <c r="AC27" s="503"/>
      <c r="AD27" s="503"/>
      <c r="AE27" s="503"/>
      <c r="AF27" s="503"/>
      <c r="AG27" s="503"/>
      <c r="AH27" s="503"/>
      <c r="AI27" s="503"/>
      <c r="AJ27" s="503"/>
      <c r="AK27" s="503"/>
    </row>
    <row r="28" spans="1:37" s="672" customFormat="1" ht="13.05" customHeight="1" x14ac:dyDescent="0.25">
      <c r="A28" s="703"/>
      <c r="B28" s="675"/>
      <c r="C28" s="676"/>
      <c r="D28" s="676"/>
      <c r="E28" s="687"/>
      <c r="F28" s="678"/>
      <c r="G28" s="678"/>
      <c r="H28" s="679"/>
      <c r="I28" s="680" t="s">
        <v>0</v>
      </c>
      <c r="J28" s="681"/>
      <c r="K28" s="682" t="s">
        <v>2960</v>
      </c>
      <c r="L28" s="695"/>
      <c r="M28" s="666"/>
      <c r="N28" s="694"/>
      <c r="O28" s="692"/>
      <c r="P28" s="694"/>
      <c r="Q28" s="669"/>
      <c r="R28" s="670"/>
      <c r="S28" s="671"/>
    </row>
    <row r="29" spans="1:37" s="672" customFormat="1" ht="13.05" customHeight="1" x14ac:dyDescent="0.25">
      <c r="A29" s="660">
        <v>12</v>
      </c>
      <c r="B29" s="661" t="str">
        <f>IF($E29="","",VLOOKUP($E29,'[2]1MD ELO'!$A$7:$O$22,14))</f>
        <v/>
      </c>
      <c r="C29" s="662" t="str">
        <f>IF($E29="","",VLOOKUP($E29,'[2]1MD ELO'!$A$7:$O$22,15))</f>
        <v/>
      </c>
      <c r="D29" s="662" t="str">
        <f>IF($E29="","",VLOOKUP($E29,'[2]1MD ELO'!$A$7:$O$22,5))</f>
        <v/>
      </c>
      <c r="E29" s="663"/>
      <c r="F29" s="664" t="str">
        <f>UPPER(IF($E29="","",VLOOKUP($E29,'[2]1MD ELO'!$A$7:$O$22,2)))</f>
        <v/>
      </c>
      <c r="G29" s="664" t="s">
        <v>1711</v>
      </c>
      <c r="H29" s="664" t="s">
        <v>2942</v>
      </c>
      <c r="I29" s="664" t="str">
        <f>IF($E29="","",VLOOKUP($E29,'[2]1MD ELO'!$A$7:$O$22,4))</f>
        <v/>
      </c>
      <c r="J29" s="696"/>
      <c r="K29" s="666" t="s">
        <v>2943</v>
      </c>
      <c r="L29" s="666"/>
      <c r="M29" s="666"/>
      <c r="N29" s="694"/>
      <c r="O29" s="692"/>
      <c r="P29" s="694"/>
      <c r="Q29" s="669"/>
      <c r="R29" s="670"/>
      <c r="S29" s="671"/>
    </row>
    <row r="30" spans="1:37" s="672" customFormat="1" ht="13.05" customHeight="1" x14ac:dyDescent="0.25">
      <c r="A30" s="674"/>
      <c r="B30" s="675"/>
      <c r="C30" s="676"/>
      <c r="D30" s="676"/>
      <c r="E30" s="687"/>
      <c r="F30" s="666"/>
      <c r="G30" s="666"/>
      <c r="H30" s="697"/>
      <c r="I30" s="698"/>
      <c r="J30" s="688"/>
      <c r="K30" s="666"/>
      <c r="L30" s="666"/>
      <c r="M30" s="689" t="s">
        <v>0</v>
      </c>
      <c r="N30" s="690"/>
      <c r="O30" s="682" t="s">
        <v>2964</v>
      </c>
      <c r="P30" s="701"/>
      <c r="Q30" s="669"/>
      <c r="R30" s="670"/>
      <c r="S30" s="671"/>
    </row>
    <row r="31" spans="1:37" s="672" customFormat="1" ht="13.05" customHeight="1" x14ac:dyDescent="0.25">
      <c r="A31" s="674">
        <v>13</v>
      </c>
      <c r="B31" s="661" t="str">
        <f>IF($E31="","",VLOOKUP($E31,'[2]1MD ELO'!$A$7:$O$22,14))</f>
        <v/>
      </c>
      <c r="C31" s="662" t="str">
        <f>IF($E31="","",VLOOKUP($E31,'[2]1MD ELO'!$A$7:$O$22,15))</f>
        <v/>
      </c>
      <c r="D31" s="662" t="str">
        <f>IF($E31="","",VLOOKUP($E31,'[2]1MD ELO'!$A$7:$O$22,5))</f>
        <v/>
      </c>
      <c r="E31" s="663"/>
      <c r="F31" s="684" t="str">
        <f>UPPER(IF($E31="","",VLOOKUP($E31,'[2]1MD ELO'!$A$7:$O$22,2)))</f>
        <v/>
      </c>
      <c r="G31" s="684" t="s">
        <v>2965</v>
      </c>
      <c r="H31" s="684" t="s">
        <v>2966</v>
      </c>
      <c r="I31" s="684" t="str">
        <f>IF($E31="","",VLOOKUP($E31,'[2]1MD ELO'!$A$7:$O$22,4))</f>
        <v/>
      </c>
      <c r="J31" s="699"/>
      <c r="K31" s="666"/>
      <c r="L31" s="666"/>
      <c r="M31" s="666"/>
      <c r="N31" s="694"/>
      <c r="O31" s="666" t="s">
        <v>2954</v>
      </c>
      <c r="P31" s="692"/>
      <c r="Q31" s="669"/>
      <c r="R31" s="670"/>
      <c r="S31" s="671"/>
    </row>
    <row r="32" spans="1:37" s="672" customFormat="1" ht="13.05" customHeight="1" x14ac:dyDescent="0.25">
      <c r="A32" s="674"/>
      <c r="B32" s="675"/>
      <c r="C32" s="676"/>
      <c r="D32" s="676"/>
      <c r="E32" s="687"/>
      <c r="F32" s="678"/>
      <c r="G32" s="678"/>
      <c r="H32" s="679"/>
      <c r="I32" s="689" t="s">
        <v>0</v>
      </c>
      <c r="J32" s="681"/>
      <c r="K32" s="682" t="s">
        <v>2964</v>
      </c>
      <c r="L32" s="682"/>
      <c r="M32" s="666"/>
      <c r="N32" s="694"/>
      <c r="O32" s="692"/>
      <c r="P32" s="692"/>
      <c r="Q32" s="669"/>
      <c r="R32" s="670"/>
      <c r="S32" s="671"/>
    </row>
    <row r="33" spans="1:19" s="672" customFormat="1" ht="13.05" customHeight="1" x14ac:dyDescent="0.25">
      <c r="A33" s="674">
        <v>14</v>
      </c>
      <c r="B33" s="661" t="str">
        <f>IF($E33="","",VLOOKUP($E33,'[2]1MD ELO'!$A$7:$O$22,14))</f>
        <v/>
      </c>
      <c r="C33" s="662" t="str">
        <f>IF($E33="","",VLOOKUP($E33,'[2]1MD ELO'!$A$7:$O$22,15))</f>
        <v/>
      </c>
      <c r="D33" s="662" t="str">
        <f>IF($E33="","",VLOOKUP($E33,'[2]1MD ELO'!$A$7:$O$22,5))</f>
        <v/>
      </c>
      <c r="E33" s="663"/>
      <c r="F33" s="684" t="str">
        <f>UPPER(IF($E33="","",VLOOKUP($E33,'[2]1MD ELO'!$A$7:$O$22,2)))</f>
        <v/>
      </c>
      <c r="G33" s="503" t="s">
        <v>1770</v>
      </c>
      <c r="H33" s="684" t="s">
        <v>2945</v>
      </c>
      <c r="I33" s="684"/>
      <c r="J33" s="685"/>
      <c r="K33" s="666" t="s">
        <v>2946</v>
      </c>
      <c r="L33" s="686"/>
      <c r="M33" s="666"/>
      <c r="N33" s="694"/>
      <c r="O33" s="692"/>
      <c r="P33" s="692"/>
      <c r="Q33" s="669"/>
      <c r="R33" s="670"/>
      <c r="S33" s="671"/>
    </row>
    <row r="34" spans="1:19" s="672" customFormat="1" ht="13.05" customHeight="1" x14ac:dyDescent="0.25">
      <c r="A34" s="674"/>
      <c r="B34" s="675"/>
      <c r="C34" s="676"/>
      <c r="D34" s="676"/>
      <c r="E34" s="687"/>
      <c r="F34" s="678"/>
      <c r="G34" s="678"/>
      <c r="H34" s="679"/>
      <c r="I34" s="666"/>
      <c r="J34" s="688"/>
      <c r="K34" s="689" t="s">
        <v>0</v>
      </c>
      <c r="L34" s="690"/>
      <c r="M34" s="682" t="s">
        <v>2964</v>
      </c>
      <c r="N34" s="701"/>
      <c r="O34" s="692"/>
      <c r="P34" s="692"/>
      <c r="Q34" s="669"/>
      <c r="R34" s="670"/>
      <c r="S34" s="671"/>
    </row>
    <row r="35" spans="1:19" s="672" customFormat="1" ht="13.05" customHeight="1" x14ac:dyDescent="0.25">
      <c r="A35" s="674">
        <v>15</v>
      </c>
      <c r="B35" s="661" t="str">
        <f>IF($E35="","",VLOOKUP($E35,'[2]1MD ELO'!$A$7:$O$22,14))</f>
        <v/>
      </c>
      <c r="C35" s="662" t="str">
        <f>IF($E35="","",VLOOKUP($E35,'[2]1MD ELO'!$A$7:$O$22,15))</f>
        <v/>
      </c>
      <c r="D35" s="662" t="str">
        <f>IF($E35="","",VLOOKUP($E35,'[2]1MD ELO'!$A$7:$O$22,5))</f>
        <v/>
      </c>
      <c r="E35" s="663"/>
      <c r="F35" s="684" t="str">
        <f>UPPER(IF($E35="","",VLOOKUP($E35,'[2]1MD ELO'!$A$7:$O$22,2)))</f>
        <v/>
      </c>
      <c r="G35" s="684" t="str">
        <f>IF($E35="","",VLOOKUP($E35,'[2]1MD ELO'!$A$7:$O$22,3))</f>
        <v/>
      </c>
      <c r="H35" s="684"/>
      <c r="I35" s="684" t="str">
        <f>IF($E35="","",VLOOKUP($E35,'[2]1MD ELO'!$A$7:$O$22,4))</f>
        <v/>
      </c>
      <c r="J35" s="665"/>
      <c r="K35" s="666"/>
      <c r="L35" s="693"/>
      <c r="M35" s="666" t="s">
        <v>2967</v>
      </c>
      <c r="N35" s="692"/>
      <c r="O35" s="692"/>
      <c r="P35" s="692"/>
      <c r="Q35" s="669"/>
      <c r="R35" s="670"/>
      <c r="S35" s="671"/>
    </row>
    <row r="36" spans="1:19" s="672" customFormat="1" ht="13.05" customHeight="1" x14ac:dyDescent="0.25">
      <c r="A36" s="674"/>
      <c r="B36" s="675"/>
      <c r="C36" s="676"/>
      <c r="D36" s="676"/>
      <c r="E36" s="677"/>
      <c r="F36" s="678"/>
      <c r="G36" s="678"/>
      <c r="H36" s="679"/>
      <c r="I36" s="689" t="s">
        <v>0</v>
      </c>
      <c r="J36" s="681"/>
      <c r="K36" s="682" t="str">
        <f>UPPER(IF(OR(J36="a",J36="as"),F35,IF(OR(J36="b",J36="bs"),F37,)))</f>
        <v/>
      </c>
      <c r="L36" s="695"/>
      <c r="M36" s="666"/>
      <c r="N36" s="692"/>
      <c r="O36" s="692"/>
      <c r="P36" s="692"/>
      <c r="Q36" s="669"/>
      <c r="R36" s="670"/>
      <c r="S36" s="671"/>
    </row>
    <row r="37" spans="1:19" s="672" customFormat="1" ht="13.05" customHeight="1" x14ac:dyDescent="0.25">
      <c r="A37" s="660">
        <v>16</v>
      </c>
      <c r="B37" s="661" t="str">
        <f>IF($E37="","",VLOOKUP($E37,'[2]1MD ELO'!$A$7:$O$22,14))</f>
        <v/>
      </c>
      <c r="C37" s="662" t="str">
        <f>IF($E37="","",VLOOKUP($E37,'[2]1MD ELO'!$A$7:$O$22,15))</f>
        <v/>
      </c>
      <c r="D37" s="662" t="str">
        <f>IF($E37="","",VLOOKUP($E37,'[2]1MD ELO'!$A$7:$O$22,5))</f>
        <v/>
      </c>
      <c r="E37" s="663"/>
      <c r="F37" s="664" t="str">
        <f>UPPER(IF($E37="","",VLOOKUP($E37,'[2]1MD ELO'!$A$7:$O$22,2)))</f>
        <v/>
      </c>
      <c r="G37" s="664" t="str">
        <f>IF($E37="","",VLOOKUP($E37,'[2]1MD ELO'!$A$7:$O$22,3))</f>
        <v/>
      </c>
      <c r="H37" s="684"/>
      <c r="I37" s="664" t="str">
        <f>IF($E37="","",VLOOKUP($E37,'[2]1MD ELO'!$A$7:$O$22,4))</f>
        <v/>
      </c>
      <c r="J37" s="696"/>
      <c r="K37" s="503" t="s">
        <v>1823</v>
      </c>
      <c r="L37" s="666"/>
      <c r="M37" s="666"/>
      <c r="N37" s="692"/>
      <c r="O37" s="692"/>
      <c r="P37" s="692"/>
      <c r="Q37" s="669"/>
      <c r="R37" s="670"/>
      <c r="S37" s="671"/>
    </row>
    <row r="38" spans="1:19" s="672" customFormat="1" ht="9.4499999999999993" customHeight="1" x14ac:dyDescent="0.25">
      <c r="A38" s="704"/>
      <c r="B38" s="677"/>
      <c r="C38" s="677"/>
      <c r="D38" s="677"/>
      <c r="E38" s="677"/>
      <c r="F38" s="698"/>
      <c r="G38" s="698"/>
      <c r="H38" s="702"/>
      <c r="I38" s="666"/>
      <c r="J38" s="688"/>
      <c r="K38" s="666" t="s">
        <v>2948</v>
      </c>
      <c r="L38" s="666"/>
      <c r="M38" s="666"/>
      <c r="N38" s="692"/>
      <c r="O38" s="692"/>
      <c r="P38" s="692"/>
      <c r="Q38" s="669"/>
      <c r="R38" s="670"/>
      <c r="S38" s="671"/>
    </row>
    <row r="39" spans="1:19" s="672" customFormat="1" ht="9.4499999999999993" customHeight="1" x14ac:dyDescent="0.25">
      <c r="A39" s="705"/>
      <c r="B39" s="706"/>
      <c r="C39" s="706"/>
      <c r="D39" s="706"/>
      <c r="E39" s="677"/>
      <c r="F39" s="706"/>
      <c r="G39" s="706"/>
      <c r="H39" s="706"/>
      <c r="I39" s="706"/>
      <c r="J39" s="677"/>
      <c r="K39" s="706"/>
      <c r="L39" s="706"/>
      <c r="M39" s="706"/>
      <c r="N39" s="707"/>
      <c r="O39" s="707"/>
      <c r="P39" s="707"/>
      <c r="Q39" s="669"/>
      <c r="R39" s="670"/>
      <c r="S39" s="671"/>
    </row>
    <row r="40" spans="1:19" s="672" customFormat="1" ht="9.4499999999999993" customHeight="1" x14ac:dyDescent="0.25">
      <c r="A40" s="704"/>
      <c r="B40" s="677"/>
      <c r="C40" s="677"/>
      <c r="D40" s="677"/>
      <c r="E40" s="677"/>
      <c r="F40" s="706"/>
      <c r="G40" s="706"/>
      <c r="I40" s="706"/>
      <c r="J40" s="677"/>
      <c r="K40" s="706"/>
      <c r="L40" s="706"/>
      <c r="M40" s="708"/>
      <c r="N40" s="677"/>
      <c r="O40" s="706"/>
      <c r="P40" s="707"/>
      <c r="Q40" s="669"/>
      <c r="R40" s="670"/>
      <c r="S40" s="671"/>
    </row>
    <row r="41" spans="1:19" s="672" customFormat="1" ht="9.4499999999999993" customHeight="1" x14ac:dyDescent="0.25">
      <c r="A41" s="704"/>
      <c r="B41" s="706"/>
      <c r="C41" s="706"/>
      <c r="D41" s="706"/>
      <c r="E41" s="677"/>
      <c r="F41" s="706"/>
      <c r="G41" s="706"/>
      <c r="H41" s="706"/>
      <c r="I41" s="706"/>
      <c r="J41" s="677"/>
      <c r="K41" s="706"/>
      <c r="L41" s="706"/>
      <c r="M41" s="706"/>
      <c r="N41" s="707"/>
      <c r="O41" s="706"/>
      <c r="P41" s="707"/>
      <c r="Q41" s="669"/>
      <c r="R41" s="670"/>
      <c r="S41" s="671"/>
    </row>
    <row r="42" spans="1:19" s="672" customFormat="1" ht="9.4499999999999993" customHeight="1" x14ac:dyDescent="0.25">
      <c r="A42" s="704"/>
      <c r="B42" s="677"/>
      <c r="C42" s="677"/>
      <c r="D42" s="677"/>
      <c r="E42" s="677"/>
      <c r="F42" s="706"/>
      <c r="G42" s="706"/>
      <c r="I42" s="708"/>
      <c r="J42" s="677"/>
      <c r="K42" s="706"/>
      <c r="L42" s="706"/>
      <c r="M42" s="706"/>
      <c r="N42" s="707"/>
      <c r="O42" s="707"/>
      <c r="P42" s="707"/>
      <c r="Q42" s="669"/>
      <c r="R42" s="670"/>
      <c r="S42" s="671"/>
    </row>
    <row r="43" spans="1:19" s="672" customFormat="1" ht="9.4499999999999993" customHeight="1" x14ac:dyDescent="0.25">
      <c r="A43" s="704"/>
      <c r="B43" s="706"/>
      <c r="C43" s="706"/>
      <c r="D43" s="706"/>
      <c r="E43" s="677"/>
      <c r="F43" s="706"/>
      <c r="G43" s="706"/>
      <c r="H43" s="706"/>
      <c r="I43" s="706"/>
      <c r="J43" s="677"/>
      <c r="K43" s="706"/>
      <c r="L43" s="709"/>
      <c r="M43" s="706"/>
      <c r="N43" s="707"/>
      <c r="O43" s="707"/>
      <c r="P43" s="707"/>
      <c r="Q43" s="669"/>
      <c r="R43" s="670"/>
      <c r="S43" s="671"/>
    </row>
    <row r="44" spans="1:19" s="672" customFormat="1" ht="9.4499999999999993" customHeight="1" x14ac:dyDescent="0.25">
      <c r="A44" s="704"/>
      <c r="B44" s="677"/>
      <c r="C44" s="677"/>
      <c r="D44" s="677"/>
      <c r="E44" s="677"/>
      <c r="F44" s="706"/>
      <c r="G44" s="706"/>
      <c r="I44" s="706"/>
      <c r="J44" s="677"/>
      <c r="K44" s="708"/>
      <c r="L44" s="677"/>
      <c r="M44" s="706"/>
      <c r="N44" s="707"/>
      <c r="O44" s="707"/>
      <c r="P44" s="707"/>
      <c r="Q44" s="669"/>
      <c r="R44" s="670"/>
      <c r="S44" s="671"/>
    </row>
    <row r="45" spans="1:19" s="672" customFormat="1" ht="9.4499999999999993" customHeight="1" x14ac:dyDescent="0.25">
      <c r="A45" s="704"/>
      <c r="B45" s="706"/>
      <c r="C45" s="706"/>
      <c r="D45" s="706"/>
      <c r="E45" s="677"/>
      <c r="F45" s="706"/>
      <c r="G45" s="706"/>
      <c r="H45" s="706"/>
      <c r="I45" s="706"/>
      <c r="J45" s="677"/>
      <c r="K45" s="706"/>
      <c r="L45" s="706"/>
      <c r="M45" s="706"/>
      <c r="N45" s="707"/>
      <c r="O45" s="707"/>
      <c r="P45" s="707"/>
      <c r="Q45" s="669"/>
      <c r="R45" s="670"/>
      <c r="S45" s="671"/>
    </row>
    <row r="46" spans="1:19" s="672" customFormat="1" ht="9.4499999999999993" customHeight="1" x14ac:dyDescent="0.25">
      <c r="A46" s="704"/>
      <c r="B46" s="677"/>
      <c r="C46" s="677"/>
      <c r="D46" s="677"/>
      <c r="E46" s="677"/>
      <c r="F46" s="706"/>
      <c r="G46" s="706"/>
      <c r="I46" s="708"/>
      <c r="J46" s="677"/>
      <c r="K46" s="706"/>
      <c r="L46" s="706"/>
      <c r="M46" s="706"/>
      <c r="N46" s="707"/>
      <c r="O46" s="707"/>
      <c r="P46" s="707"/>
      <c r="Q46" s="669"/>
      <c r="R46" s="670"/>
      <c r="S46" s="671"/>
    </row>
    <row r="47" spans="1:19" s="672" customFormat="1" ht="9.4499999999999993" customHeight="1" x14ac:dyDescent="0.25">
      <c r="A47" s="705"/>
      <c r="B47" s="706"/>
      <c r="C47" s="706"/>
      <c r="D47" s="706"/>
      <c r="E47" s="677"/>
      <c r="F47" s="706"/>
      <c r="G47" s="706"/>
      <c r="H47" s="706"/>
      <c r="I47" s="706"/>
      <c r="J47" s="677"/>
      <c r="K47" s="706"/>
      <c r="L47" s="706"/>
      <c r="M47" s="706"/>
      <c r="N47" s="706"/>
      <c r="O47" s="667"/>
      <c r="P47" s="667"/>
      <c r="Q47" s="669"/>
      <c r="R47" s="670"/>
      <c r="S47" s="671"/>
    </row>
    <row r="48" spans="1:19" s="716" customFormat="1" ht="6.75" customHeight="1" x14ac:dyDescent="0.25">
      <c r="A48" s="710"/>
      <c r="B48" s="710"/>
      <c r="C48" s="710"/>
      <c r="D48" s="710"/>
      <c r="E48" s="710"/>
      <c r="F48" s="711"/>
      <c r="G48" s="711"/>
      <c r="H48" s="711"/>
      <c r="I48" s="711"/>
      <c r="J48" s="712"/>
      <c r="K48" s="713"/>
      <c r="L48" s="714"/>
      <c r="M48" s="713"/>
      <c r="N48" s="714"/>
      <c r="O48" s="713"/>
      <c r="P48" s="714"/>
      <c r="Q48" s="713"/>
      <c r="R48" s="714"/>
      <c r="S48" s="715"/>
    </row>
    <row r="49" spans="1:18" s="726" customFormat="1" ht="10.5" customHeight="1" x14ac:dyDescent="0.25">
      <c r="A49" s="560" t="s">
        <v>41</v>
      </c>
      <c r="B49" s="561"/>
      <c r="C49" s="561"/>
      <c r="D49" s="562"/>
      <c r="E49" s="717" t="s">
        <v>5</v>
      </c>
      <c r="F49" s="718" t="s">
        <v>43</v>
      </c>
      <c r="G49" s="717"/>
      <c r="H49" s="719"/>
      <c r="I49" s="720"/>
      <c r="J49" s="717" t="s">
        <v>5</v>
      </c>
      <c r="K49" s="718" t="s">
        <v>50</v>
      </c>
      <c r="L49" s="721"/>
      <c r="M49" s="718" t="s">
        <v>51</v>
      </c>
      <c r="N49" s="722"/>
      <c r="O49" s="723" t="s">
        <v>52</v>
      </c>
      <c r="P49" s="723"/>
      <c r="Q49" s="724"/>
      <c r="R49" s="725"/>
    </row>
    <row r="50" spans="1:18" s="726" customFormat="1" ht="9" customHeight="1" x14ac:dyDescent="0.25">
      <c r="A50" s="727" t="s">
        <v>42</v>
      </c>
      <c r="B50" s="728"/>
      <c r="C50" s="729"/>
      <c r="D50" s="730"/>
      <c r="E50" s="731">
        <v>1</v>
      </c>
      <c r="F50" s="600" t="str">
        <f>IF(E50&gt;$R$57,,UPPER(VLOOKUP(E50,'[2]1MD ELO'!$A$7:$Q$134,2)))</f>
        <v/>
      </c>
      <c r="G50" s="732"/>
      <c r="H50" s="600"/>
      <c r="I50" s="593"/>
      <c r="J50" s="733" t="s">
        <v>6</v>
      </c>
      <c r="K50" s="596"/>
      <c r="L50" s="584"/>
      <c r="M50" s="596"/>
      <c r="N50" s="734"/>
      <c r="O50" s="735" t="s">
        <v>44</v>
      </c>
      <c r="P50" s="736"/>
      <c r="Q50" s="736"/>
      <c r="R50" s="737"/>
    </row>
    <row r="51" spans="1:18" s="726" customFormat="1" ht="9" customHeight="1" x14ac:dyDescent="0.25">
      <c r="A51" s="738" t="s">
        <v>49</v>
      </c>
      <c r="B51" s="739"/>
      <c r="C51" s="740"/>
      <c r="D51" s="741"/>
      <c r="E51" s="731">
        <v>2</v>
      </c>
      <c r="F51" s="600" t="str">
        <f>IF(E51&gt;$R$57,,UPPER(VLOOKUP(E51,'[2]1MD ELO'!$A$7:$Q$134,2)))</f>
        <v/>
      </c>
      <c r="G51" s="732"/>
      <c r="H51" s="600"/>
      <c r="I51" s="593"/>
      <c r="J51" s="733" t="s">
        <v>7</v>
      </c>
      <c r="K51" s="596"/>
      <c r="L51" s="584"/>
      <c r="M51" s="596"/>
      <c r="N51" s="734"/>
      <c r="O51" s="742"/>
      <c r="P51" s="743"/>
      <c r="Q51" s="739"/>
      <c r="R51" s="744"/>
    </row>
    <row r="52" spans="1:18" s="726" customFormat="1" ht="9" customHeight="1" x14ac:dyDescent="0.25">
      <c r="A52" s="597"/>
      <c r="B52" s="598"/>
      <c r="C52" s="745"/>
      <c r="D52" s="599"/>
      <c r="E52" s="731">
        <v>3</v>
      </c>
      <c r="F52" s="600" t="str">
        <f>IF(E52&gt;$R$57,,UPPER(VLOOKUP(E52,'[2]1MD ELO'!$A$7:$Q$134,2)))</f>
        <v/>
      </c>
      <c r="G52" s="732"/>
      <c r="H52" s="600"/>
      <c r="I52" s="593"/>
      <c r="J52" s="733" t="s">
        <v>8</v>
      </c>
      <c r="K52" s="596"/>
      <c r="L52" s="584"/>
      <c r="M52" s="596"/>
      <c r="N52" s="734"/>
      <c r="O52" s="735" t="s">
        <v>45</v>
      </c>
      <c r="P52" s="736"/>
      <c r="Q52" s="736"/>
      <c r="R52" s="737"/>
    </row>
    <row r="53" spans="1:18" s="726" customFormat="1" ht="9" customHeight="1" x14ac:dyDescent="0.25">
      <c r="A53" s="602"/>
      <c r="B53" s="603"/>
      <c r="C53" s="603"/>
      <c r="D53" s="604"/>
      <c r="E53" s="731">
        <v>4</v>
      </c>
      <c r="F53" s="600" t="str">
        <f>IF(E53&gt;$R$57,,UPPER(VLOOKUP(E53,'[2]1MD ELO'!$A$7:$Q$134,2)))</f>
        <v/>
      </c>
      <c r="G53" s="732"/>
      <c r="H53" s="600"/>
      <c r="I53" s="593"/>
      <c r="J53" s="733" t="s">
        <v>9</v>
      </c>
      <c r="K53" s="596"/>
      <c r="L53" s="584"/>
      <c r="M53" s="596"/>
      <c r="N53" s="734"/>
      <c r="O53" s="596"/>
      <c r="P53" s="584"/>
      <c r="Q53" s="596"/>
      <c r="R53" s="734"/>
    </row>
    <row r="54" spans="1:18" s="726" customFormat="1" ht="9" customHeight="1" x14ac:dyDescent="0.25">
      <c r="A54" s="606"/>
      <c r="B54" s="607"/>
      <c r="C54" s="607"/>
      <c r="D54" s="608"/>
      <c r="E54" s="731"/>
      <c r="F54" s="600"/>
      <c r="G54" s="732"/>
      <c r="H54" s="600"/>
      <c r="I54" s="593"/>
      <c r="J54" s="733" t="s">
        <v>10</v>
      </c>
      <c r="K54" s="596"/>
      <c r="L54" s="584"/>
      <c r="M54" s="596"/>
      <c r="N54" s="734"/>
      <c r="O54" s="739"/>
      <c r="P54" s="743"/>
      <c r="Q54" s="739"/>
      <c r="R54" s="744"/>
    </row>
    <row r="55" spans="1:18" s="726" customFormat="1" ht="9" customHeight="1" x14ac:dyDescent="0.25">
      <c r="A55" s="609"/>
      <c r="B55" s="610"/>
      <c r="C55" s="603"/>
      <c r="D55" s="604"/>
      <c r="E55" s="731"/>
      <c r="F55" s="600"/>
      <c r="G55" s="732"/>
      <c r="H55" s="600"/>
      <c r="I55" s="593"/>
      <c r="J55" s="733" t="s">
        <v>11</v>
      </c>
      <c r="K55" s="596"/>
      <c r="L55" s="584"/>
      <c r="M55" s="596"/>
      <c r="N55" s="734"/>
      <c r="O55" s="735" t="s">
        <v>31</v>
      </c>
      <c r="P55" s="736"/>
      <c r="Q55" s="736"/>
      <c r="R55" s="737"/>
    </row>
    <row r="56" spans="1:18" s="726" customFormat="1" ht="9" customHeight="1" x14ac:dyDescent="0.25">
      <c r="A56" s="609"/>
      <c r="B56" s="610"/>
      <c r="C56" s="746"/>
      <c r="D56" s="611"/>
      <c r="E56" s="731"/>
      <c r="F56" s="600"/>
      <c r="G56" s="732"/>
      <c r="H56" s="600"/>
      <c r="I56" s="593"/>
      <c r="J56" s="733" t="s">
        <v>12</v>
      </c>
      <c r="K56" s="596"/>
      <c r="L56" s="584"/>
      <c r="M56" s="596"/>
      <c r="N56" s="734"/>
      <c r="O56" s="596"/>
      <c r="P56" s="584"/>
      <c r="Q56" s="596"/>
      <c r="R56" s="734"/>
    </row>
    <row r="57" spans="1:18" s="726" customFormat="1" ht="9" customHeight="1" x14ac:dyDescent="0.25">
      <c r="A57" s="612"/>
      <c r="B57" s="613"/>
      <c r="C57" s="747"/>
      <c r="D57" s="614"/>
      <c r="E57" s="748"/>
      <c r="F57" s="616"/>
      <c r="G57" s="749"/>
      <c r="H57" s="616"/>
      <c r="I57" s="619"/>
      <c r="J57" s="750" t="s">
        <v>13</v>
      </c>
      <c r="K57" s="739"/>
      <c r="L57" s="743"/>
      <c r="M57" s="739"/>
      <c r="N57" s="744"/>
      <c r="O57" s="739">
        <f>R4</f>
        <v>0</v>
      </c>
      <c r="P57" s="743"/>
      <c r="Q57" s="739"/>
      <c r="R57" s="751">
        <f>MIN(4,'[2]1MD ELO'!Q5)</f>
        <v>4</v>
      </c>
    </row>
  </sheetData>
  <mergeCells count="1">
    <mergeCell ref="A4:C4"/>
  </mergeCells>
  <conditionalFormatting sqref="B39 B41 B43 B45 B47">
    <cfRule type="cellIs" dxfId="76" priority="10" stopIfTrue="1" operator="equal">
      <formula>"QA"</formula>
    </cfRule>
    <cfRule type="cellIs" dxfId="75" priority="11" stopIfTrue="1" operator="equal">
      <formula>"DA"</formula>
    </cfRule>
  </conditionalFormatting>
  <conditionalFormatting sqref="E7 E9 E11 E13 E15 E17 E19 E21 E23 E25 E27 E29 E31 E33 E35 E37">
    <cfRule type="expression" dxfId="74" priority="13" stopIfTrue="1">
      <formula>$E7&lt;5</formula>
    </cfRule>
  </conditionalFormatting>
  <conditionalFormatting sqref="E39 E41 E43 E45 E47">
    <cfRule type="expression" dxfId="73" priority="5" stopIfTrue="1">
      <formula>AND($E39&lt;9,$C39&gt;0)</formula>
    </cfRule>
  </conditionalFormatting>
  <conditionalFormatting sqref="F7 F9 F11 F13 F15 F17 F19 F21 F23 F25 F27 F29 F31 F33 F35 F37">
    <cfRule type="cellIs" dxfId="72" priority="14" stopIfTrue="1" operator="equal">
      <formula>"Bye"</formula>
    </cfRule>
  </conditionalFormatting>
  <conditionalFormatting sqref="F39 F41 F43 F45 F47">
    <cfRule type="cellIs" dxfId="71" priority="6" stopIfTrue="1" operator="equal">
      <formula>"Bye"</formula>
    </cfRule>
    <cfRule type="expression" dxfId="70" priority="7" stopIfTrue="1">
      <formula>AND($E39&lt;9,$C39&gt;0)</formula>
    </cfRule>
  </conditionalFormatting>
  <conditionalFormatting sqref="H7 H9 H11 H17 H19 H21 H25 H27 H29 H31 H35 H37 G39:I39 G41:I41 G43:I43 G45:I45 G47:I47">
    <cfRule type="expression" dxfId="69" priority="1" stopIfTrue="1">
      <formula>AND($E7&lt;9,$C7&gt;0)</formula>
    </cfRule>
  </conditionalFormatting>
  <conditionalFormatting sqref="I8 K10 I12 M14 I16 K18 I20 O22 I24 K26 I28 M30 I32 K34 I36 M40 I42 K44 I46">
    <cfRule type="expression" dxfId="68" priority="2" stopIfTrue="1">
      <formula>AND($O$1="CU",I8="Umpire")</formula>
    </cfRule>
    <cfRule type="expression" dxfId="67" priority="3" stopIfTrue="1">
      <formula>AND($O$1="CU",I8&lt;&gt;"Umpire",J8&lt;&gt;"")</formula>
    </cfRule>
    <cfRule type="expression" dxfId="66" priority="4" stopIfTrue="1">
      <formula>AND($O$1="CU",I8&lt;&gt;"Umpire")</formula>
    </cfRule>
  </conditionalFormatting>
  <conditionalFormatting sqref="J8 L10 J12 N14 J16 L18 J20 P22 J24 L26 J28 N30 J32 L34 J36 R57">
    <cfRule type="expression" dxfId="65" priority="12" stopIfTrue="1">
      <formula>$O$1="CU"</formula>
    </cfRule>
  </conditionalFormatting>
  <conditionalFormatting sqref="K8 M10 K12 O14 K16 M18 K20 Q22 K24 M26 K28 O30 K32 M34 K36 O40 K42 M44 K46">
    <cfRule type="expression" dxfId="64" priority="8" stopIfTrue="1">
      <formula>J8="as"</formula>
    </cfRule>
    <cfRule type="expression" dxfId="63" priority="9" stopIfTrue="1">
      <formula>J8="bs"</formula>
    </cfRule>
  </conditionalFormatting>
  <dataValidations count="1">
    <dataValidation type="list" allowBlank="1" showInputMessage="1" sqref="I46 I42 K44 M40 I8 M14 K10 K18 K26 K34 M30 I12 I36 O22 I16 I32 I24 I20 I28" xr:uid="{2741C4B3-01AC-4EAB-B703-0655AD4D48B0}">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96001" r:id="rId4" name="Button 1">
              <controlPr defaultSize="0" print="0" autoFill="0" autoPict="0" macro="[0]!Jun_Show_CU">
                <anchor moveWithCells="1" sizeWithCells="1">
                  <from>
                    <xdr:col>12</xdr:col>
                    <xdr:colOff>518160</xdr:colOff>
                    <xdr:row>0</xdr:row>
                    <xdr:rowOff>15240</xdr:rowOff>
                  </from>
                  <to>
                    <xdr:col>14</xdr:col>
                    <xdr:colOff>365760</xdr:colOff>
                    <xdr:row>0</xdr:row>
                    <xdr:rowOff>175260</xdr:rowOff>
                  </to>
                </anchor>
              </controlPr>
            </control>
          </mc:Choice>
        </mc:AlternateContent>
        <mc:AlternateContent xmlns:mc="http://schemas.openxmlformats.org/markup-compatibility/2006">
          <mc:Choice Requires="x14">
            <control shapeId="896002" r:id="rId5" name="Button 2">
              <controlPr defaultSize="0" print="0" autoFill="0" autoPict="0" macro="[0]!Jun_Hide_CU">
                <anchor moveWithCells="1" sizeWithCells="1">
                  <from>
                    <xdr:col>12</xdr:col>
                    <xdr:colOff>518160</xdr:colOff>
                    <xdr:row>0</xdr:row>
                    <xdr:rowOff>175260</xdr:rowOff>
                  </from>
                  <to>
                    <xdr:col>14</xdr:col>
                    <xdr:colOff>365760</xdr:colOff>
                    <xdr:row>1</xdr:row>
                    <xdr:rowOff>60960</xdr:rowOff>
                  </to>
                </anchor>
              </controlPr>
            </control>
          </mc:Choice>
        </mc:AlternateContent>
      </controls>
    </mc:Choice>
  </mc:AlternateContent>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D3C6B-5E3A-4F09-AE20-7E1893C42033}">
  <sheetPr>
    <tabColor indexed="11"/>
  </sheetPr>
  <dimension ref="A1:AS140"/>
  <sheetViews>
    <sheetView workbookViewId="0">
      <selection activeCell="O15" sqref="O15"/>
    </sheetView>
  </sheetViews>
  <sheetFormatPr defaultColWidth="8.77734375" defaultRowHeight="13.2" x14ac:dyDescent="0.25"/>
  <cols>
    <col min="1" max="2" width="3.33203125" style="503" customWidth="1"/>
    <col min="3" max="3" width="4.6640625" style="503" customWidth="1"/>
    <col min="4" max="4" width="7.33203125" style="503" customWidth="1"/>
    <col min="5" max="5" width="4.33203125" style="503" customWidth="1"/>
    <col min="6" max="6" width="20" style="503" bestFit="1" customWidth="1"/>
    <col min="7" max="7" width="14.77734375" style="503" bestFit="1" customWidth="1"/>
    <col min="8" max="8" width="9" style="503" bestFit="1" customWidth="1"/>
    <col min="9" max="9" width="5.77734375" style="503" customWidth="1"/>
    <col min="10" max="10" width="1.6640625" style="752" customWidth="1"/>
    <col min="11" max="11" width="10.6640625" style="503" customWidth="1"/>
    <col min="12" max="12" width="1.6640625" style="752" customWidth="1"/>
    <col min="13" max="13" width="10.6640625" style="503" customWidth="1"/>
    <col min="14" max="14" width="1.6640625" style="753" customWidth="1"/>
    <col min="15" max="15" width="10.6640625" style="503" customWidth="1"/>
    <col min="16" max="16" width="1.6640625" style="752" customWidth="1"/>
    <col min="17" max="17" width="10.6640625" style="503" customWidth="1"/>
    <col min="18" max="18" width="1.6640625" style="753" customWidth="1"/>
    <col min="19" max="19" width="9.109375" style="503" hidden="1" customWidth="1"/>
    <col min="20" max="20" width="8.6640625" style="503" customWidth="1"/>
    <col min="21" max="21" width="9.109375" style="503" hidden="1" customWidth="1"/>
    <col min="22" max="24" width="8.77734375" style="503"/>
    <col min="25" max="27" width="0" style="503" hidden="1" customWidth="1"/>
    <col min="28" max="28" width="10.33203125" style="503" hidden="1" customWidth="1"/>
    <col min="29" max="34" width="0" style="503" hidden="1" customWidth="1"/>
    <col min="35" max="37" width="9.109375" style="540" customWidth="1"/>
    <col min="38" max="16384" width="8.77734375" style="503"/>
  </cols>
  <sheetData>
    <row r="1" spans="1:45" s="626" customFormat="1" ht="21.75" customHeight="1" x14ac:dyDescent="0.25">
      <c r="A1" s="754" t="str">
        <f>[3]Altalanos!$A$6</f>
        <v>OB</v>
      </c>
      <c r="B1" s="754"/>
      <c r="C1" s="499"/>
      <c r="D1" s="499"/>
      <c r="E1" s="499"/>
      <c r="F1" s="499"/>
      <c r="G1" s="499"/>
      <c r="H1" s="754"/>
      <c r="I1" s="501"/>
      <c r="J1" s="502"/>
      <c r="K1" s="500" t="s">
        <v>48</v>
      </c>
      <c r="L1" s="504"/>
      <c r="M1" s="505"/>
      <c r="N1" s="502"/>
      <c r="O1" s="502" t="s">
        <v>14</v>
      </c>
      <c r="P1" s="502"/>
      <c r="Q1" s="499"/>
      <c r="R1" s="502"/>
      <c r="T1" s="627"/>
      <c r="U1" s="627"/>
      <c r="V1" s="627"/>
      <c r="W1" s="627"/>
      <c r="X1" s="627"/>
      <c r="Y1" s="627"/>
      <c r="Z1" s="627"/>
      <c r="AA1" s="627"/>
      <c r="AB1" s="508" t="e">
        <f>IF($Y$5=1,CONCATENATE(VLOOKUP($Y$3,$AA$2:$AH$14,2)),CONCATENATE(VLOOKUP($Y$3,$AA$16:$AH$25,2)))</f>
        <v>#N/A</v>
      </c>
      <c r="AC1" s="508" t="e">
        <f>IF($Y$5=1,CONCATENATE(VLOOKUP($Y$3,$AA$2:$AH$14,3)),CONCATENATE(VLOOKUP($Y$3,$AA$16:$AH$25,3)))</f>
        <v>#N/A</v>
      </c>
      <c r="AD1" s="508" t="e">
        <f>IF($Y$5=1,CONCATENATE(VLOOKUP($Y$3,$AA$2:$AH$14,4)),CONCATENATE(VLOOKUP($Y$3,$AA$16:$AH$25,4)))</f>
        <v>#N/A</v>
      </c>
      <c r="AE1" s="508" t="e">
        <f>IF($Y$5=1,CONCATENATE(VLOOKUP($Y$3,$AA$2:$AH$14,5)),CONCATENATE(VLOOKUP($Y$3,$AA$16:$AH$25,5)))</f>
        <v>#N/A</v>
      </c>
      <c r="AF1" s="508" t="e">
        <f>IF($Y$5=1,CONCATENATE(VLOOKUP($Y$3,$AA$2:$AH$14,6)),CONCATENATE(VLOOKUP($Y$3,$AA$16:$AH$25,6)))</f>
        <v>#N/A</v>
      </c>
      <c r="AG1" s="508" t="e">
        <f>IF($Y$5=1,CONCATENATE(VLOOKUP($Y$3,$AA$2:$AH$14,7)),CONCATENATE(VLOOKUP($Y$3,$AA$16:$AH$25,7)))</f>
        <v>#N/A</v>
      </c>
      <c r="AH1" s="508" t="e">
        <f>IF($Y$5=1,CONCATENATE(VLOOKUP($Y$3,$AA$2:$AH$14,8)),CONCATENATE(VLOOKUP($Y$3,$AA$16:$AH$25,8)))</f>
        <v>#N/A</v>
      </c>
      <c r="AI1" s="755"/>
      <c r="AJ1" s="755"/>
      <c r="AK1" s="755"/>
    </row>
    <row r="2" spans="1:45" s="631" customFormat="1" x14ac:dyDescent="0.25">
      <c r="A2" s="509" t="s">
        <v>47</v>
      </c>
      <c r="B2" s="510"/>
      <c r="C2" s="510"/>
      <c r="D2" s="510"/>
      <c r="E2" s="510">
        <f>[3]Altalanos!$A$8</f>
        <v>0</v>
      </c>
      <c r="F2" s="510"/>
      <c r="G2" s="511"/>
      <c r="H2" s="512"/>
      <c r="I2" s="512"/>
      <c r="J2" s="513"/>
      <c r="K2" s="504"/>
      <c r="L2" s="504"/>
      <c r="M2" s="504"/>
      <c r="N2" s="513"/>
      <c r="O2" s="512"/>
      <c r="P2" s="513"/>
      <c r="Q2" s="512"/>
      <c r="R2" s="513"/>
      <c r="T2" s="541"/>
      <c r="U2" s="541"/>
      <c r="V2" s="541"/>
      <c r="W2" s="541"/>
      <c r="X2" s="541"/>
      <c r="Y2" s="516"/>
      <c r="Z2" s="517"/>
      <c r="AA2" s="517" t="s">
        <v>61</v>
      </c>
      <c r="AB2" s="518">
        <v>300</v>
      </c>
      <c r="AC2" s="518">
        <v>250</v>
      </c>
      <c r="AD2" s="518">
        <v>200</v>
      </c>
      <c r="AE2" s="518">
        <v>150</v>
      </c>
      <c r="AF2" s="518">
        <v>120</v>
      </c>
      <c r="AG2" s="518">
        <v>90</v>
      </c>
      <c r="AH2" s="518">
        <v>40</v>
      </c>
      <c r="AI2" s="541"/>
      <c r="AJ2" s="541"/>
      <c r="AK2" s="541"/>
      <c r="AL2" s="541"/>
      <c r="AM2" s="541"/>
      <c r="AN2" s="541"/>
      <c r="AO2" s="541"/>
      <c r="AP2" s="541"/>
      <c r="AQ2" s="541"/>
      <c r="AR2" s="541"/>
      <c r="AS2" s="541"/>
    </row>
    <row r="3" spans="1:45" s="634" customFormat="1" ht="11.25" customHeight="1" x14ac:dyDescent="0.25">
      <c r="A3" s="519" t="s">
        <v>24</v>
      </c>
      <c r="B3" s="519"/>
      <c r="C3" s="519"/>
      <c r="D3" s="519"/>
      <c r="E3" s="519"/>
      <c r="F3" s="519"/>
      <c r="G3" s="519" t="s">
        <v>22</v>
      </c>
      <c r="H3" s="519"/>
      <c r="I3" s="519"/>
      <c r="J3" s="520"/>
      <c r="K3" s="519" t="s">
        <v>27</v>
      </c>
      <c r="L3" s="520"/>
      <c r="M3" s="519"/>
      <c r="N3" s="520"/>
      <c r="O3" s="519"/>
      <c r="P3" s="520"/>
      <c r="Q3" s="519"/>
      <c r="R3" s="521" t="s">
        <v>28</v>
      </c>
      <c r="T3" s="756"/>
      <c r="U3" s="756"/>
      <c r="V3" s="756"/>
      <c r="W3" s="756"/>
      <c r="X3" s="756"/>
      <c r="Y3" s="517" t="str">
        <f>IF(K4="OB","A",IF(K4="IX","W",IF(K4="","",K4)))</f>
        <v/>
      </c>
      <c r="Z3" s="517"/>
      <c r="AA3" s="517" t="s">
        <v>62</v>
      </c>
      <c r="AB3" s="518">
        <v>280</v>
      </c>
      <c r="AC3" s="518">
        <v>230</v>
      </c>
      <c r="AD3" s="518">
        <v>180</v>
      </c>
      <c r="AE3" s="518">
        <v>140</v>
      </c>
      <c r="AF3" s="518">
        <v>80</v>
      </c>
      <c r="AG3" s="518">
        <v>0</v>
      </c>
      <c r="AH3" s="518">
        <v>0</v>
      </c>
      <c r="AI3" s="541"/>
      <c r="AJ3" s="541"/>
      <c r="AK3" s="541"/>
      <c r="AL3" s="756"/>
      <c r="AM3" s="756"/>
      <c r="AN3" s="756"/>
      <c r="AO3" s="756"/>
      <c r="AP3" s="756"/>
      <c r="AQ3" s="756"/>
      <c r="AR3" s="756"/>
      <c r="AS3" s="756"/>
    </row>
    <row r="4" spans="1:45" s="643" customFormat="1" ht="11.25" customHeight="1" thickBot="1" x14ac:dyDescent="0.3">
      <c r="A4" s="525">
        <f>[3]Altalanos!$A$10</f>
        <v>0</v>
      </c>
      <c r="B4" s="525"/>
      <c r="C4" s="525"/>
      <c r="D4" s="526"/>
      <c r="E4" s="527"/>
      <c r="F4" s="527"/>
      <c r="G4" s="527">
        <f>[3]Altalanos!$C$10</f>
        <v>0</v>
      </c>
      <c r="H4" s="757"/>
      <c r="I4" s="527"/>
      <c r="J4" s="529"/>
      <c r="K4" s="528"/>
      <c r="L4" s="529"/>
      <c r="M4" s="758"/>
      <c r="N4" s="529"/>
      <c r="O4" s="527"/>
      <c r="P4" s="529"/>
      <c r="Q4" s="527"/>
      <c r="R4" s="530">
        <f>[3]Altalanos!$E$10</f>
        <v>0</v>
      </c>
      <c r="T4" s="759"/>
      <c r="U4" s="759"/>
      <c r="V4" s="759"/>
      <c r="W4" s="759"/>
      <c r="X4" s="759"/>
      <c r="Y4" s="517"/>
      <c r="Z4" s="517"/>
      <c r="AA4" s="517" t="s">
        <v>91</v>
      </c>
      <c r="AB4" s="518">
        <v>250</v>
      </c>
      <c r="AC4" s="518">
        <v>200</v>
      </c>
      <c r="AD4" s="518">
        <v>150</v>
      </c>
      <c r="AE4" s="518">
        <v>120</v>
      </c>
      <c r="AF4" s="518">
        <v>90</v>
      </c>
      <c r="AG4" s="518">
        <v>60</v>
      </c>
      <c r="AH4" s="518">
        <v>25</v>
      </c>
      <c r="AI4" s="541"/>
      <c r="AJ4" s="541"/>
      <c r="AK4" s="541"/>
      <c r="AL4" s="759"/>
      <c r="AM4" s="759"/>
      <c r="AN4" s="759"/>
      <c r="AO4" s="759"/>
      <c r="AP4" s="759"/>
      <c r="AQ4" s="759"/>
      <c r="AR4" s="759"/>
      <c r="AS4" s="759"/>
    </row>
    <row r="5" spans="1:45" s="634" customFormat="1" x14ac:dyDescent="0.25">
      <c r="A5" s="603"/>
      <c r="B5" s="644" t="s">
        <v>4</v>
      </c>
      <c r="C5" s="645" t="s">
        <v>41</v>
      </c>
      <c r="D5" s="644" t="s">
        <v>40</v>
      </c>
      <c r="E5" s="644" t="s">
        <v>38</v>
      </c>
      <c r="F5" s="646" t="s">
        <v>25</v>
      </c>
      <c r="G5" s="646" t="s">
        <v>26</v>
      </c>
      <c r="H5" s="646"/>
      <c r="I5" s="646" t="s">
        <v>29</v>
      </c>
      <c r="J5" s="646"/>
      <c r="K5" s="644" t="s">
        <v>39</v>
      </c>
      <c r="L5" s="647"/>
      <c r="M5" s="644" t="s">
        <v>54</v>
      </c>
      <c r="N5" s="647"/>
      <c r="O5" s="644" t="s">
        <v>53</v>
      </c>
      <c r="P5" s="647"/>
      <c r="Q5" s="644"/>
      <c r="R5" s="648"/>
      <c r="T5" s="756"/>
      <c r="U5" s="756"/>
      <c r="V5" s="756"/>
      <c r="W5" s="756"/>
      <c r="X5" s="756"/>
      <c r="Y5" s="517">
        <f>IF(OR([3]Altalanos!$A$8="F1",[3]Altalanos!$A$8="F2",[3]Altalanos!$A$8="N1",[3]Altalanos!$A$8="N2"),1,2)</f>
        <v>2</v>
      </c>
      <c r="Z5" s="517"/>
      <c r="AA5" s="517" t="s">
        <v>92</v>
      </c>
      <c r="AB5" s="518">
        <v>200</v>
      </c>
      <c r="AC5" s="518">
        <v>150</v>
      </c>
      <c r="AD5" s="518">
        <v>120</v>
      </c>
      <c r="AE5" s="518">
        <v>90</v>
      </c>
      <c r="AF5" s="518">
        <v>60</v>
      </c>
      <c r="AG5" s="518">
        <v>40</v>
      </c>
      <c r="AH5" s="518">
        <v>15</v>
      </c>
      <c r="AI5" s="541"/>
      <c r="AJ5" s="541"/>
      <c r="AK5" s="541"/>
      <c r="AL5" s="756"/>
      <c r="AM5" s="756"/>
      <c r="AN5" s="756"/>
      <c r="AO5" s="756"/>
      <c r="AP5" s="756"/>
      <c r="AQ5" s="756"/>
      <c r="AR5" s="756"/>
      <c r="AS5" s="756"/>
    </row>
    <row r="6" spans="1:45" s="656" customFormat="1" ht="10.95" customHeight="1" thickBot="1" x14ac:dyDescent="0.3">
      <c r="A6" s="651"/>
      <c r="B6" s="650"/>
      <c r="C6" s="650"/>
      <c r="D6" s="650"/>
      <c r="E6" s="650"/>
      <c r="F6" s="651" t="str">
        <f>IF(Y3="","",CONCATENATE(VLOOKUP(Y3,AB1:AH1,4)," pont"))</f>
        <v/>
      </c>
      <c r="G6" s="652"/>
      <c r="H6" s="653"/>
      <c r="I6" s="652"/>
      <c r="J6" s="654"/>
      <c r="K6" s="650" t="str">
        <f>IF(Y3="","",CONCATENATE(VLOOKUP(Y3,AB1:AH1,3)," pont"))</f>
        <v/>
      </c>
      <c r="L6" s="654"/>
      <c r="M6" s="650" t="str">
        <f>IF(Y3="","",CONCATENATE(VLOOKUP(Y3,AB1:AH1,2)," pont"))</f>
        <v/>
      </c>
      <c r="N6" s="654"/>
      <c r="O6" s="650" t="str">
        <f>IF(Y3="","",CONCATENATE(VLOOKUP(Y3,AB1:AH1,1)," pont"))</f>
        <v/>
      </c>
      <c r="P6" s="654"/>
      <c r="Q6" s="650"/>
      <c r="R6" s="655"/>
      <c r="T6" s="760"/>
      <c r="U6" s="760"/>
      <c r="V6" s="760"/>
      <c r="W6" s="760"/>
      <c r="X6" s="760"/>
      <c r="Y6" s="657"/>
      <c r="Z6" s="657"/>
      <c r="AA6" s="657" t="s">
        <v>93</v>
      </c>
      <c r="AB6" s="658">
        <v>150</v>
      </c>
      <c r="AC6" s="658">
        <v>120</v>
      </c>
      <c r="AD6" s="658">
        <v>90</v>
      </c>
      <c r="AE6" s="658">
        <v>60</v>
      </c>
      <c r="AF6" s="658">
        <v>40</v>
      </c>
      <c r="AG6" s="658">
        <v>25</v>
      </c>
      <c r="AH6" s="658">
        <v>10</v>
      </c>
      <c r="AI6" s="761"/>
      <c r="AJ6" s="761"/>
      <c r="AK6" s="761"/>
      <c r="AL6" s="760"/>
      <c r="AM6" s="760"/>
      <c r="AN6" s="760"/>
      <c r="AO6" s="760"/>
      <c r="AP6" s="760"/>
      <c r="AQ6" s="760"/>
      <c r="AR6" s="760"/>
      <c r="AS6" s="760"/>
    </row>
    <row r="7" spans="1:45" s="672" customFormat="1" ht="13.05" customHeight="1" x14ac:dyDescent="0.25">
      <c r="A7" s="660">
        <v>1</v>
      </c>
      <c r="B7" s="762" t="str">
        <f>IF($E7="","",VLOOKUP($E7,'[3]1MD ELO'!$A$7:$O$22,14))</f>
        <v/>
      </c>
      <c r="C7" s="544" t="str">
        <f>IF($E7="","",VLOOKUP($E7,'[3]1MD ELO'!$A$7:$O$22,15))</f>
        <v/>
      </c>
      <c r="D7" s="544" t="str">
        <f>IF($E7="","",VLOOKUP($E7,'[3]1MD ELO'!$A$7:$O$22,5))</f>
        <v/>
      </c>
      <c r="E7" s="763"/>
      <c r="F7" s="764" t="s">
        <v>1982</v>
      </c>
      <c r="G7" s="764" t="s">
        <v>2968</v>
      </c>
      <c r="H7" s="764"/>
      <c r="I7" s="764" t="str">
        <f>IF($E7="","",VLOOKUP($E7,'[3]1MD ELO'!$A$7:$O$22,4))</f>
        <v/>
      </c>
      <c r="J7" s="765"/>
      <c r="K7" s="766"/>
      <c r="L7" s="766"/>
      <c r="M7" s="766"/>
      <c r="N7" s="766"/>
      <c r="O7" s="667"/>
      <c r="P7" s="668"/>
      <c r="Q7" s="669"/>
      <c r="R7" s="670"/>
      <c r="S7" s="671"/>
      <c r="T7" s="671"/>
      <c r="U7" s="767" t="str">
        <f>[3]Birók!P21</f>
        <v>Bíró</v>
      </c>
      <c r="V7" s="671"/>
      <c r="W7" s="671"/>
      <c r="X7" s="671"/>
      <c r="Y7" s="517"/>
      <c r="Z7" s="517"/>
      <c r="AA7" s="517" t="s">
        <v>94</v>
      </c>
      <c r="AB7" s="518">
        <v>120</v>
      </c>
      <c r="AC7" s="518">
        <v>90</v>
      </c>
      <c r="AD7" s="518">
        <v>60</v>
      </c>
      <c r="AE7" s="518">
        <v>40</v>
      </c>
      <c r="AF7" s="518">
        <v>25</v>
      </c>
      <c r="AG7" s="518">
        <v>10</v>
      </c>
      <c r="AH7" s="518">
        <v>5</v>
      </c>
      <c r="AI7" s="541"/>
      <c r="AJ7" s="541"/>
      <c r="AK7" s="541"/>
      <c r="AL7" s="671"/>
      <c r="AM7" s="671"/>
      <c r="AN7" s="671"/>
      <c r="AO7" s="671"/>
      <c r="AP7" s="671"/>
      <c r="AQ7" s="671"/>
      <c r="AR7" s="671"/>
      <c r="AS7" s="671"/>
    </row>
    <row r="8" spans="1:45" s="672" customFormat="1" ht="13.05" customHeight="1" x14ac:dyDescent="0.25">
      <c r="A8" s="674"/>
      <c r="B8" s="768"/>
      <c r="C8" s="769"/>
      <c r="D8" s="769"/>
      <c r="E8" s="770"/>
      <c r="F8" s="771"/>
      <c r="G8" s="771"/>
      <c r="H8" s="772"/>
      <c r="I8" s="773" t="s">
        <v>0</v>
      </c>
      <c r="J8" s="681"/>
      <c r="K8" s="774" t="s">
        <v>2969</v>
      </c>
      <c r="L8" s="774"/>
      <c r="M8" s="766"/>
      <c r="N8" s="766"/>
      <c r="O8" s="667"/>
      <c r="P8" s="668"/>
      <c r="Q8" s="669"/>
      <c r="R8" s="670"/>
      <c r="S8" s="671"/>
      <c r="T8" s="671"/>
      <c r="U8" s="775" t="str">
        <f>[3]Birók!P22</f>
        <v xml:space="preserve"> </v>
      </c>
      <c r="V8" s="671"/>
      <c r="W8" s="671"/>
      <c r="X8" s="671"/>
      <c r="Y8" s="517"/>
      <c r="Z8" s="517"/>
      <c r="AA8" s="517" t="s">
        <v>95</v>
      </c>
      <c r="AB8" s="518">
        <v>90</v>
      </c>
      <c r="AC8" s="518">
        <v>60</v>
      </c>
      <c r="AD8" s="518">
        <v>40</v>
      </c>
      <c r="AE8" s="518">
        <v>25</v>
      </c>
      <c r="AF8" s="518">
        <v>10</v>
      </c>
      <c r="AG8" s="518">
        <v>5</v>
      </c>
      <c r="AH8" s="518">
        <v>2</v>
      </c>
      <c r="AI8" s="541"/>
      <c r="AJ8" s="541"/>
      <c r="AK8" s="541"/>
      <c r="AL8" s="671"/>
      <c r="AM8" s="671"/>
      <c r="AN8" s="671"/>
      <c r="AO8" s="671"/>
      <c r="AP8" s="671"/>
      <c r="AQ8" s="671"/>
      <c r="AR8" s="671"/>
      <c r="AS8" s="671"/>
    </row>
    <row r="9" spans="1:45" s="672" customFormat="1" ht="13.05" customHeight="1" x14ac:dyDescent="0.25">
      <c r="A9" s="674">
        <v>2</v>
      </c>
      <c r="B9" s="762" t="str">
        <f>IF($E9="","",VLOOKUP($E9,'[3]1MD ELO'!$A$7:$O$22,14))</f>
        <v/>
      </c>
      <c r="C9" s="544" t="str">
        <f>IF($E9="","",VLOOKUP($E9,'[3]1MD ELO'!$A$7:$O$22,15))</f>
        <v/>
      </c>
      <c r="D9" s="544" t="str">
        <f>IF($E9="","",VLOOKUP($E9,'[3]1MD ELO'!$A$7:$O$22,5))</f>
        <v/>
      </c>
      <c r="E9" s="776"/>
      <c r="F9" s="545" t="s">
        <v>2002</v>
      </c>
      <c r="G9" s="545" t="s">
        <v>2970</v>
      </c>
      <c r="I9" s="545" t="str">
        <f>IF($E9="","",VLOOKUP($E9,'[3]1MD ELO'!$A$7:$O$22,4))</f>
        <v/>
      </c>
      <c r="J9" s="777"/>
      <c r="K9" s="766" t="s">
        <v>2949</v>
      </c>
      <c r="L9" s="778"/>
      <c r="M9" s="766"/>
      <c r="N9" s="766"/>
      <c r="O9" s="667"/>
      <c r="P9" s="668"/>
      <c r="Q9" s="669"/>
      <c r="R9" s="670"/>
      <c r="S9" s="671"/>
      <c r="T9" s="671"/>
      <c r="U9" s="775" t="str">
        <f>[3]Birók!P23</f>
        <v xml:space="preserve"> </v>
      </c>
      <c r="V9" s="671"/>
      <c r="W9" s="671"/>
      <c r="X9" s="671"/>
      <c r="Y9" s="517"/>
      <c r="Z9" s="517"/>
      <c r="AA9" s="517" t="s">
        <v>96</v>
      </c>
      <c r="AB9" s="518">
        <v>60</v>
      </c>
      <c r="AC9" s="518">
        <v>40</v>
      </c>
      <c r="AD9" s="518">
        <v>25</v>
      </c>
      <c r="AE9" s="518">
        <v>10</v>
      </c>
      <c r="AF9" s="518">
        <v>5</v>
      </c>
      <c r="AG9" s="518">
        <v>2</v>
      </c>
      <c r="AH9" s="518">
        <v>1</v>
      </c>
      <c r="AI9" s="541"/>
      <c r="AJ9" s="541"/>
      <c r="AK9" s="541"/>
      <c r="AL9" s="671"/>
      <c r="AM9" s="671"/>
      <c r="AN9" s="671"/>
      <c r="AO9" s="671"/>
      <c r="AP9" s="671"/>
      <c r="AQ9" s="671"/>
      <c r="AR9" s="671"/>
      <c r="AS9" s="671"/>
    </row>
    <row r="10" spans="1:45" s="672" customFormat="1" ht="13.05" customHeight="1" x14ac:dyDescent="0.25">
      <c r="A10" s="674"/>
      <c r="B10" s="768"/>
      <c r="C10" s="769"/>
      <c r="D10" s="769"/>
      <c r="E10" s="779"/>
      <c r="F10" s="771"/>
      <c r="G10" s="771"/>
      <c r="H10" s="772"/>
      <c r="I10" s="771"/>
      <c r="J10" s="780"/>
      <c r="K10" s="773" t="s">
        <v>0</v>
      </c>
      <c r="L10" s="690"/>
      <c r="M10" s="774" t="s">
        <v>2969</v>
      </c>
      <c r="N10" s="781"/>
      <c r="O10" s="782"/>
      <c r="P10" s="782"/>
      <c r="Q10" s="669"/>
      <c r="R10" s="670"/>
      <c r="S10" s="671"/>
      <c r="T10" s="671"/>
      <c r="U10" s="775" t="str">
        <f>[3]Birók!P24</f>
        <v xml:space="preserve"> </v>
      </c>
      <c r="V10" s="671"/>
      <c r="W10" s="671"/>
      <c r="X10" s="671"/>
      <c r="Y10" s="517"/>
      <c r="Z10" s="517"/>
      <c r="AA10" s="517" t="s">
        <v>97</v>
      </c>
      <c r="AB10" s="518">
        <v>40</v>
      </c>
      <c r="AC10" s="518">
        <v>25</v>
      </c>
      <c r="AD10" s="518">
        <v>15</v>
      </c>
      <c r="AE10" s="518">
        <v>7</v>
      </c>
      <c r="AF10" s="518">
        <v>4</v>
      </c>
      <c r="AG10" s="518">
        <v>1</v>
      </c>
      <c r="AH10" s="518">
        <v>0</v>
      </c>
      <c r="AI10" s="541"/>
      <c r="AJ10" s="541"/>
      <c r="AK10" s="541"/>
      <c r="AL10" s="671"/>
      <c r="AM10" s="671"/>
      <c r="AN10" s="671"/>
      <c r="AO10" s="671"/>
      <c r="AP10" s="671"/>
      <c r="AQ10" s="671"/>
      <c r="AR10" s="671"/>
      <c r="AS10" s="671"/>
    </row>
    <row r="11" spans="1:45" s="672" customFormat="1" ht="13.05" customHeight="1" x14ac:dyDescent="0.25">
      <c r="A11" s="674">
        <v>3</v>
      </c>
      <c r="B11" s="762" t="str">
        <f>IF($E11="","",VLOOKUP($E11,'[3]1MD ELO'!$A$7:$O$22,14))</f>
        <v/>
      </c>
      <c r="C11" s="544" t="str">
        <f>IF($E11="","",VLOOKUP($E11,'[3]1MD ELO'!$A$7:$O$22,15))</f>
        <v/>
      </c>
      <c r="D11" s="544" t="str">
        <f>IF($E11="","",VLOOKUP($E11,'[3]1MD ELO'!$A$7:$O$22,5))</f>
        <v/>
      </c>
      <c r="E11" s="776"/>
      <c r="F11" s="545" t="s">
        <v>1979</v>
      </c>
      <c r="G11" s="545" t="s">
        <v>2971</v>
      </c>
      <c r="H11" s="545"/>
      <c r="I11" s="545" t="str">
        <f>IF($E11="","",VLOOKUP($E11,'[3]1MD ELO'!$A$7:$O$22,4))</f>
        <v/>
      </c>
      <c r="J11" s="765"/>
      <c r="K11" s="766"/>
      <c r="L11" s="783"/>
      <c r="M11" s="766" t="s">
        <v>2972</v>
      </c>
      <c r="N11" s="784"/>
      <c r="O11" s="782"/>
      <c r="P11" s="782"/>
      <c r="Q11" s="669"/>
      <c r="R11" s="670"/>
      <c r="S11" s="671"/>
      <c r="T11" s="671"/>
      <c r="U11" s="775" t="str">
        <f>[3]Birók!P25</f>
        <v xml:space="preserve"> </v>
      </c>
      <c r="V11" s="671"/>
      <c r="W11" s="671"/>
      <c r="X11" s="671"/>
      <c r="Y11" s="517"/>
      <c r="Z11" s="517"/>
      <c r="AA11" s="517" t="s">
        <v>98</v>
      </c>
      <c r="AB11" s="518">
        <v>25</v>
      </c>
      <c r="AC11" s="518">
        <v>15</v>
      </c>
      <c r="AD11" s="518">
        <v>10</v>
      </c>
      <c r="AE11" s="518">
        <v>6</v>
      </c>
      <c r="AF11" s="518">
        <v>3</v>
      </c>
      <c r="AG11" s="518">
        <v>1</v>
      </c>
      <c r="AH11" s="518">
        <v>0</v>
      </c>
      <c r="AI11" s="541"/>
      <c r="AJ11" s="541"/>
      <c r="AK11" s="541"/>
      <c r="AL11" s="671"/>
      <c r="AM11" s="671"/>
      <c r="AN11" s="671"/>
      <c r="AO11" s="671"/>
      <c r="AP11" s="671"/>
      <c r="AQ11" s="671"/>
      <c r="AR11" s="671"/>
      <c r="AS11" s="671"/>
    </row>
    <row r="12" spans="1:45" s="672" customFormat="1" ht="13.05" customHeight="1" x14ac:dyDescent="0.25">
      <c r="A12" s="674"/>
      <c r="B12" s="768"/>
      <c r="C12" s="769"/>
      <c r="D12" s="769"/>
      <c r="E12" s="779"/>
      <c r="F12" s="771"/>
      <c r="G12" s="771"/>
      <c r="H12" s="772"/>
      <c r="I12" s="773" t="s">
        <v>0</v>
      </c>
      <c r="J12" s="681"/>
      <c r="K12" s="774" t="s">
        <v>2973</v>
      </c>
      <c r="L12" s="785"/>
      <c r="M12" s="766"/>
      <c r="N12" s="784"/>
      <c r="O12" s="782"/>
      <c r="P12" s="782"/>
      <c r="Q12" s="669"/>
      <c r="R12" s="670"/>
      <c r="S12" s="671"/>
      <c r="T12" s="671"/>
      <c r="U12" s="775" t="str">
        <f>[3]Birók!P26</f>
        <v xml:space="preserve"> </v>
      </c>
      <c r="V12" s="671"/>
      <c r="W12" s="671"/>
      <c r="X12" s="671"/>
      <c r="Y12" s="517"/>
      <c r="Z12" s="517"/>
      <c r="AA12" s="517" t="s">
        <v>103</v>
      </c>
      <c r="AB12" s="518">
        <v>15</v>
      </c>
      <c r="AC12" s="518">
        <v>10</v>
      </c>
      <c r="AD12" s="518">
        <v>6</v>
      </c>
      <c r="AE12" s="518">
        <v>3</v>
      </c>
      <c r="AF12" s="518">
        <v>1</v>
      </c>
      <c r="AG12" s="518">
        <v>0</v>
      </c>
      <c r="AH12" s="518">
        <v>0</v>
      </c>
      <c r="AI12" s="541"/>
      <c r="AJ12" s="541"/>
      <c r="AK12" s="541"/>
      <c r="AL12" s="671"/>
      <c r="AM12" s="671"/>
      <c r="AN12" s="671"/>
      <c r="AO12" s="671"/>
      <c r="AP12" s="671"/>
      <c r="AQ12" s="671"/>
      <c r="AR12" s="671"/>
      <c r="AS12" s="671"/>
    </row>
    <row r="13" spans="1:45" s="672" customFormat="1" ht="13.05" customHeight="1" x14ac:dyDescent="0.25">
      <c r="A13" s="674">
        <v>4</v>
      </c>
      <c r="B13" s="762" t="str">
        <f>IF($E13="","",VLOOKUP($E13,'[3]1MD ELO'!$A$7:$O$22,14))</f>
        <v/>
      </c>
      <c r="C13" s="544" t="str">
        <f>IF($E13="","",VLOOKUP($E13,'[3]1MD ELO'!$A$7:$O$22,15))</f>
        <v/>
      </c>
      <c r="D13" s="544" t="str">
        <f>IF($E13="","",VLOOKUP($E13,'[3]1MD ELO'!$A$7:$O$22,5))</f>
        <v/>
      </c>
      <c r="E13" s="776"/>
      <c r="F13" s="545" t="s">
        <v>2004</v>
      </c>
      <c r="G13" s="545" t="s">
        <v>2974</v>
      </c>
      <c r="H13" s="545"/>
      <c r="I13" s="545" t="str">
        <f>IF($E13="","",VLOOKUP($E13,'[3]1MD ELO'!$A$7:$O$22,4))</f>
        <v/>
      </c>
      <c r="J13" s="786"/>
      <c r="K13" s="766" t="s">
        <v>2949</v>
      </c>
      <c r="L13" s="766"/>
      <c r="M13" s="766"/>
      <c r="N13" s="784"/>
      <c r="O13" s="782"/>
      <c r="P13" s="782"/>
      <c r="Q13" s="669"/>
      <c r="R13" s="670"/>
      <c r="S13" s="671"/>
      <c r="T13" s="671"/>
      <c r="U13" s="775" t="str">
        <f>[3]Birók!P27</f>
        <v xml:space="preserve"> </v>
      </c>
      <c r="V13" s="671"/>
      <c r="W13" s="671"/>
      <c r="X13" s="671"/>
      <c r="Y13" s="517"/>
      <c r="Z13" s="517"/>
      <c r="AA13" s="517" t="s">
        <v>99</v>
      </c>
      <c r="AB13" s="518">
        <v>10</v>
      </c>
      <c r="AC13" s="518">
        <v>6</v>
      </c>
      <c r="AD13" s="518">
        <v>3</v>
      </c>
      <c r="AE13" s="518">
        <v>1</v>
      </c>
      <c r="AF13" s="518">
        <v>0</v>
      </c>
      <c r="AG13" s="518">
        <v>0</v>
      </c>
      <c r="AH13" s="518">
        <v>0</v>
      </c>
      <c r="AI13" s="541"/>
      <c r="AJ13" s="541"/>
      <c r="AK13" s="541"/>
      <c r="AL13" s="671"/>
      <c r="AM13" s="671"/>
      <c r="AN13" s="671"/>
      <c r="AO13" s="671"/>
      <c r="AP13" s="671"/>
      <c r="AQ13" s="671"/>
      <c r="AR13" s="671"/>
      <c r="AS13" s="671"/>
    </row>
    <row r="14" spans="1:45" s="672" customFormat="1" ht="13.05" customHeight="1" x14ac:dyDescent="0.25">
      <c r="A14" s="674"/>
      <c r="B14" s="768"/>
      <c r="C14" s="769"/>
      <c r="D14" s="769"/>
      <c r="E14" s="779"/>
      <c r="F14" s="771"/>
      <c r="G14" s="771"/>
      <c r="H14" s="772"/>
      <c r="I14" s="771"/>
      <c r="J14" s="780"/>
      <c r="K14" s="766"/>
      <c r="L14" s="766"/>
      <c r="M14" s="773" t="s">
        <v>0</v>
      </c>
      <c r="N14" s="690"/>
      <c r="O14" s="774" t="s">
        <v>2975</v>
      </c>
      <c r="P14" s="781"/>
      <c r="Q14" s="669"/>
      <c r="R14" s="670"/>
      <c r="S14" s="671"/>
      <c r="T14" s="671"/>
      <c r="U14" s="775" t="str">
        <f>[3]Birók!P28</f>
        <v xml:space="preserve"> </v>
      </c>
      <c r="V14" s="671"/>
      <c r="W14" s="671"/>
      <c r="X14" s="671"/>
      <c r="Y14" s="517"/>
      <c r="Z14" s="517"/>
      <c r="AA14" s="517" t="s">
        <v>100</v>
      </c>
      <c r="AB14" s="518">
        <v>3</v>
      </c>
      <c r="AC14" s="518">
        <v>2</v>
      </c>
      <c r="AD14" s="518">
        <v>1</v>
      </c>
      <c r="AE14" s="518">
        <v>0</v>
      </c>
      <c r="AF14" s="518">
        <v>0</v>
      </c>
      <c r="AG14" s="518">
        <v>0</v>
      </c>
      <c r="AH14" s="518">
        <v>0</v>
      </c>
      <c r="AI14" s="541"/>
      <c r="AJ14" s="541"/>
      <c r="AK14" s="541"/>
      <c r="AL14" s="671"/>
      <c r="AM14" s="671"/>
      <c r="AN14" s="671"/>
      <c r="AO14" s="671"/>
      <c r="AP14" s="671"/>
      <c r="AQ14" s="671"/>
      <c r="AR14" s="671"/>
      <c r="AS14" s="671"/>
    </row>
    <row r="15" spans="1:45" s="672" customFormat="1" ht="13.05" customHeight="1" x14ac:dyDescent="0.25">
      <c r="A15" s="787">
        <v>5</v>
      </c>
      <c r="B15" s="762" t="str">
        <f>IF($E15="","",VLOOKUP($E15,'[3]1MD ELO'!$A$7:$O$22,14))</f>
        <v/>
      </c>
      <c r="C15" s="544" t="str">
        <f>IF($E15="","",VLOOKUP($E15,'[3]1MD ELO'!$A$7:$O$22,15))</f>
        <v/>
      </c>
      <c r="D15" s="544" t="str">
        <f>IF($E15="","",VLOOKUP($E15,'[3]1MD ELO'!$A$7:$O$22,5))</f>
        <v/>
      </c>
      <c r="E15" s="776"/>
      <c r="F15" s="545" t="s">
        <v>2024</v>
      </c>
      <c r="G15" s="545" t="s">
        <v>2976</v>
      </c>
      <c r="H15" s="545"/>
      <c r="I15" s="545" t="str">
        <f>IF($E15="","",VLOOKUP($E15,'[3]1MD ELO'!$A$7:$O$22,4))</f>
        <v/>
      </c>
      <c r="J15" s="788"/>
      <c r="K15" s="766"/>
      <c r="L15" s="766"/>
      <c r="M15" s="766"/>
      <c r="N15" s="784"/>
      <c r="O15" s="766" t="s">
        <v>2977</v>
      </c>
      <c r="P15" s="782"/>
      <c r="Q15" s="669"/>
      <c r="R15" s="670"/>
      <c r="S15" s="671"/>
      <c r="T15" s="671"/>
      <c r="U15" s="775" t="str">
        <f>[3]Birók!P29</f>
        <v xml:space="preserve"> </v>
      </c>
      <c r="V15" s="671"/>
      <c r="W15" s="671"/>
      <c r="X15" s="671"/>
      <c r="Y15" s="517"/>
      <c r="Z15" s="517"/>
      <c r="AA15" s="517"/>
      <c r="AB15" s="517"/>
      <c r="AC15" s="517"/>
      <c r="AD15" s="517"/>
      <c r="AE15" s="517"/>
      <c r="AF15" s="517"/>
      <c r="AG15" s="517"/>
      <c r="AH15" s="517"/>
      <c r="AI15" s="541"/>
      <c r="AJ15" s="541"/>
      <c r="AK15" s="541"/>
      <c r="AL15" s="671"/>
      <c r="AM15" s="671"/>
      <c r="AN15" s="671"/>
      <c r="AO15" s="671"/>
      <c r="AP15" s="671"/>
      <c r="AQ15" s="671"/>
      <c r="AR15" s="671"/>
      <c r="AS15" s="671"/>
    </row>
    <row r="16" spans="1:45" s="672" customFormat="1" ht="13.05" customHeight="1" thickBot="1" x14ac:dyDescent="0.3">
      <c r="A16" s="674"/>
      <c r="B16" s="768"/>
      <c r="C16" s="769"/>
      <c r="D16" s="769"/>
      <c r="E16" s="779"/>
      <c r="F16" s="771"/>
      <c r="G16" s="771"/>
      <c r="H16" s="772"/>
      <c r="I16" s="773" t="s">
        <v>0</v>
      </c>
      <c r="J16" s="681"/>
      <c r="K16" s="774" t="s">
        <v>2978</v>
      </c>
      <c r="L16" s="774"/>
      <c r="M16" s="766"/>
      <c r="N16" s="784"/>
      <c r="O16" s="773"/>
      <c r="P16" s="782"/>
      <c r="Q16" s="669"/>
      <c r="R16" s="670"/>
      <c r="S16" s="671"/>
      <c r="T16" s="671"/>
      <c r="U16" s="789" t="str">
        <f>[3]Birók!P30</f>
        <v>Egyik sem</v>
      </c>
      <c r="V16" s="671"/>
      <c r="W16" s="671"/>
      <c r="X16" s="671"/>
      <c r="Y16" s="517"/>
      <c r="Z16" s="517"/>
      <c r="AA16" s="517" t="s">
        <v>61</v>
      </c>
      <c r="AB16" s="518">
        <v>150</v>
      </c>
      <c r="AC16" s="518">
        <v>120</v>
      </c>
      <c r="AD16" s="518">
        <v>90</v>
      </c>
      <c r="AE16" s="518">
        <v>60</v>
      </c>
      <c r="AF16" s="518">
        <v>40</v>
      </c>
      <c r="AG16" s="518">
        <v>25</v>
      </c>
      <c r="AH16" s="518">
        <v>15</v>
      </c>
      <c r="AI16" s="541"/>
      <c r="AJ16" s="541"/>
      <c r="AK16" s="541"/>
      <c r="AL16" s="671"/>
      <c r="AM16" s="671"/>
      <c r="AN16" s="671"/>
      <c r="AO16" s="671"/>
      <c r="AP16" s="671"/>
      <c r="AQ16" s="671"/>
      <c r="AR16" s="671"/>
      <c r="AS16" s="671"/>
    </row>
    <row r="17" spans="1:45" s="672" customFormat="1" ht="13.05" customHeight="1" x14ac:dyDescent="0.25">
      <c r="A17" s="674">
        <v>6</v>
      </c>
      <c r="B17" s="762" t="str">
        <f>IF($E17="","",VLOOKUP($E17,'[3]1MD ELO'!$A$7:$O$22,14))</f>
        <v/>
      </c>
      <c r="C17" s="544" t="str">
        <f>IF($E17="","",VLOOKUP($E17,'[3]1MD ELO'!$A$7:$O$22,15))</f>
        <v/>
      </c>
      <c r="D17" s="544" t="str">
        <f>IF($E17="","",VLOOKUP($E17,'[3]1MD ELO'!$A$7:$O$22,5))</f>
        <v/>
      </c>
      <c r="E17" s="776"/>
      <c r="F17" s="545" t="s">
        <v>1980</v>
      </c>
      <c r="G17" s="545" t="s">
        <v>2971</v>
      </c>
      <c r="H17" s="545"/>
      <c r="I17" s="545" t="str">
        <f>IF($E17="","",VLOOKUP($E17,'[3]1MD ELO'!$A$7:$O$22,4))</f>
        <v/>
      </c>
      <c r="J17" s="777"/>
      <c r="K17" s="766" t="s">
        <v>2954</v>
      </c>
      <c r="L17" s="778"/>
      <c r="M17" s="766"/>
      <c r="N17" s="784"/>
      <c r="O17" s="782"/>
      <c r="P17" s="782"/>
      <c r="Q17" s="669"/>
      <c r="R17" s="670"/>
      <c r="S17" s="671"/>
      <c r="T17" s="671"/>
      <c r="U17" s="671"/>
      <c r="V17" s="671"/>
      <c r="W17" s="671"/>
      <c r="X17" s="671"/>
      <c r="Y17" s="517"/>
      <c r="Z17" s="517"/>
      <c r="AA17" s="517" t="s">
        <v>91</v>
      </c>
      <c r="AB17" s="518">
        <v>120</v>
      </c>
      <c r="AC17" s="518">
        <v>90</v>
      </c>
      <c r="AD17" s="518">
        <v>60</v>
      </c>
      <c r="AE17" s="518">
        <v>40</v>
      </c>
      <c r="AF17" s="518">
        <v>25</v>
      </c>
      <c r="AG17" s="518">
        <v>15</v>
      </c>
      <c r="AH17" s="518">
        <v>8</v>
      </c>
      <c r="AI17" s="541"/>
      <c r="AJ17" s="541"/>
      <c r="AK17" s="541"/>
      <c r="AL17" s="671"/>
      <c r="AM17" s="671"/>
      <c r="AN17" s="671"/>
      <c r="AO17" s="671"/>
      <c r="AP17" s="671"/>
      <c r="AQ17" s="671"/>
      <c r="AR17" s="671"/>
      <c r="AS17" s="671"/>
    </row>
    <row r="18" spans="1:45" s="672" customFormat="1" ht="13.05" customHeight="1" x14ac:dyDescent="0.25">
      <c r="A18" s="674"/>
      <c r="B18" s="768"/>
      <c r="C18" s="769"/>
      <c r="D18" s="769"/>
      <c r="E18" s="779"/>
      <c r="F18" s="771"/>
      <c r="G18" s="771"/>
      <c r="H18" s="772"/>
      <c r="I18" s="771"/>
      <c r="J18" s="780"/>
      <c r="K18" s="773" t="s">
        <v>0</v>
      </c>
      <c r="L18" s="690"/>
      <c r="M18" s="774" t="s">
        <v>2979</v>
      </c>
      <c r="N18" s="790"/>
      <c r="O18" s="782"/>
      <c r="P18" s="782"/>
      <c r="Q18" s="669"/>
      <c r="R18" s="670"/>
      <c r="S18" s="671"/>
      <c r="T18" s="671"/>
      <c r="U18" s="671"/>
      <c r="V18" s="671"/>
      <c r="W18" s="671"/>
      <c r="X18" s="671"/>
      <c r="Y18" s="517"/>
      <c r="Z18" s="517"/>
      <c r="AA18" s="517" t="s">
        <v>92</v>
      </c>
      <c r="AB18" s="518">
        <v>90</v>
      </c>
      <c r="AC18" s="518">
        <v>60</v>
      </c>
      <c r="AD18" s="518">
        <v>40</v>
      </c>
      <c r="AE18" s="518">
        <v>25</v>
      </c>
      <c r="AF18" s="518">
        <v>15</v>
      </c>
      <c r="AG18" s="518">
        <v>8</v>
      </c>
      <c r="AH18" s="518">
        <v>4</v>
      </c>
      <c r="AI18" s="541"/>
      <c r="AJ18" s="541"/>
      <c r="AK18" s="541"/>
      <c r="AL18" s="671"/>
      <c r="AM18" s="671"/>
      <c r="AN18" s="671"/>
      <c r="AO18" s="671"/>
      <c r="AP18" s="671"/>
      <c r="AQ18" s="671"/>
      <c r="AR18" s="671"/>
      <c r="AS18" s="671"/>
    </row>
    <row r="19" spans="1:45" s="672" customFormat="1" ht="13.05" customHeight="1" x14ac:dyDescent="0.25">
      <c r="A19" s="674">
        <v>7</v>
      </c>
      <c r="B19" s="762" t="str">
        <f>IF($E19="","",VLOOKUP($E19,'[3]1MD ELO'!$A$7:$O$22,14))</f>
        <v/>
      </c>
      <c r="C19" s="544" t="str">
        <f>IF($E19="","",VLOOKUP($E19,'[3]1MD ELO'!$A$7:$O$22,15))</f>
        <v/>
      </c>
      <c r="D19" s="544" t="str">
        <f>IF($E19="","",VLOOKUP($E19,'[3]1MD ELO'!$A$7:$O$22,5))</f>
        <v/>
      </c>
      <c r="E19" s="776"/>
      <c r="F19" s="545" t="s">
        <v>1978</v>
      </c>
      <c r="G19" s="545" t="s">
        <v>2971</v>
      </c>
      <c r="H19" s="545"/>
      <c r="I19" s="545" t="str">
        <f>IF($E19="","",VLOOKUP($E19,'[3]1MD ELO'!$A$7:$O$22,4))</f>
        <v/>
      </c>
      <c r="J19" s="765"/>
      <c r="K19" s="766"/>
      <c r="L19" s="783"/>
      <c r="M19" s="766" t="s">
        <v>2949</v>
      </c>
      <c r="N19" s="782"/>
      <c r="O19" s="782"/>
      <c r="P19" s="782"/>
      <c r="Q19" s="669"/>
      <c r="R19" s="670"/>
      <c r="S19" s="671"/>
      <c r="T19" s="671"/>
      <c r="U19" s="671"/>
      <c r="V19" s="671"/>
      <c r="W19" s="671"/>
      <c r="X19" s="671"/>
      <c r="Y19" s="517"/>
      <c r="Z19" s="517"/>
      <c r="AA19" s="517" t="s">
        <v>93</v>
      </c>
      <c r="AB19" s="518">
        <v>60</v>
      </c>
      <c r="AC19" s="518">
        <v>40</v>
      </c>
      <c r="AD19" s="518">
        <v>25</v>
      </c>
      <c r="AE19" s="518">
        <v>15</v>
      </c>
      <c r="AF19" s="518">
        <v>8</v>
      </c>
      <c r="AG19" s="518">
        <v>4</v>
      </c>
      <c r="AH19" s="518">
        <v>2</v>
      </c>
      <c r="AI19" s="541"/>
      <c r="AJ19" s="541"/>
      <c r="AK19" s="541"/>
      <c r="AL19" s="671"/>
      <c r="AM19" s="671"/>
      <c r="AN19" s="671"/>
      <c r="AO19" s="671"/>
      <c r="AP19" s="671"/>
      <c r="AQ19" s="671"/>
      <c r="AR19" s="671"/>
      <c r="AS19" s="671"/>
    </row>
    <row r="20" spans="1:45" s="672" customFormat="1" ht="13.05" customHeight="1" x14ac:dyDescent="0.25">
      <c r="A20" s="674"/>
      <c r="B20" s="768"/>
      <c r="C20" s="769"/>
      <c r="D20" s="769"/>
      <c r="E20" s="770"/>
      <c r="F20" s="771"/>
      <c r="G20" s="771"/>
      <c r="H20" s="772"/>
      <c r="I20" s="773" t="s">
        <v>0</v>
      </c>
      <c r="J20" s="681"/>
      <c r="K20" s="774" t="s">
        <v>2979</v>
      </c>
      <c r="L20" s="785"/>
      <c r="M20" s="766"/>
      <c r="N20" s="782"/>
      <c r="O20" s="782"/>
      <c r="P20" s="782"/>
      <c r="Q20" s="669"/>
      <c r="R20" s="670"/>
      <c r="S20" s="671"/>
      <c r="T20" s="671"/>
      <c r="U20" s="671"/>
      <c r="V20" s="671"/>
      <c r="W20" s="671"/>
      <c r="X20" s="671"/>
      <c r="Y20" s="517"/>
      <c r="Z20" s="517"/>
      <c r="AA20" s="517" t="s">
        <v>94</v>
      </c>
      <c r="AB20" s="518">
        <v>40</v>
      </c>
      <c r="AC20" s="518">
        <v>25</v>
      </c>
      <c r="AD20" s="518">
        <v>15</v>
      </c>
      <c r="AE20" s="518">
        <v>8</v>
      </c>
      <c r="AF20" s="518">
        <v>4</v>
      </c>
      <c r="AG20" s="518">
        <v>2</v>
      </c>
      <c r="AH20" s="518">
        <v>1</v>
      </c>
      <c r="AI20" s="541"/>
      <c r="AJ20" s="541"/>
      <c r="AK20" s="541"/>
      <c r="AL20" s="671"/>
      <c r="AM20" s="671"/>
      <c r="AN20" s="671"/>
      <c r="AO20" s="671"/>
      <c r="AP20" s="671"/>
      <c r="AQ20" s="671"/>
      <c r="AR20" s="671"/>
      <c r="AS20" s="671"/>
    </row>
    <row r="21" spans="1:45" s="672" customFormat="1" ht="13.05" customHeight="1" x14ac:dyDescent="0.25">
      <c r="A21" s="703">
        <v>8</v>
      </c>
      <c r="B21" s="762" t="str">
        <f>IF($E21="","",VLOOKUP($E21,'[3]1MD ELO'!$A$7:$O$22,14))</f>
        <v/>
      </c>
      <c r="C21" s="544" t="str">
        <f>IF($E21="","",VLOOKUP($E21,'[3]1MD ELO'!$A$7:$O$22,15))</f>
        <v/>
      </c>
      <c r="D21" s="544" t="str">
        <f>IF($E21="","",VLOOKUP($E21,'[3]1MD ELO'!$A$7:$O$22,5))</f>
        <v/>
      </c>
      <c r="E21" s="763"/>
      <c r="F21" s="791" t="s">
        <v>2980</v>
      </c>
      <c r="G21" s="791" t="s">
        <v>2970</v>
      </c>
      <c r="H21" s="791"/>
      <c r="I21" s="791" t="str">
        <f>IF($E21="","",VLOOKUP($E21,'[3]1MD ELO'!$A$7:$O$22,4))</f>
        <v/>
      </c>
      <c r="J21" s="786"/>
      <c r="K21" s="766" t="s">
        <v>2977</v>
      </c>
      <c r="L21" s="766"/>
      <c r="M21" s="766"/>
      <c r="N21" s="782"/>
      <c r="O21" s="782"/>
      <c r="P21" s="782"/>
      <c r="Q21" s="669"/>
      <c r="R21" s="670"/>
      <c r="S21" s="671"/>
      <c r="T21" s="671"/>
      <c r="U21" s="671"/>
      <c r="V21" s="671"/>
      <c r="W21" s="671"/>
      <c r="X21" s="671"/>
      <c r="Y21" s="517"/>
      <c r="Z21" s="517"/>
      <c r="AA21" s="517" t="s">
        <v>95</v>
      </c>
      <c r="AB21" s="518">
        <v>25</v>
      </c>
      <c r="AC21" s="518">
        <v>15</v>
      </c>
      <c r="AD21" s="518">
        <v>10</v>
      </c>
      <c r="AE21" s="518">
        <v>6</v>
      </c>
      <c r="AF21" s="518">
        <v>3</v>
      </c>
      <c r="AG21" s="518">
        <v>1</v>
      </c>
      <c r="AH21" s="518">
        <v>0</v>
      </c>
      <c r="AI21" s="541"/>
      <c r="AJ21" s="541"/>
      <c r="AK21" s="541"/>
      <c r="AL21" s="671"/>
      <c r="AM21" s="671"/>
      <c r="AN21" s="671"/>
      <c r="AO21" s="671"/>
      <c r="AP21" s="671"/>
      <c r="AQ21" s="671"/>
      <c r="AR21" s="671"/>
      <c r="AS21" s="671"/>
    </row>
    <row r="22" spans="1:45" s="672" customFormat="1" ht="9.4499999999999993" customHeight="1" x14ac:dyDescent="0.25">
      <c r="A22" s="792"/>
      <c r="B22" s="667"/>
      <c r="C22" s="667"/>
      <c r="D22" s="667"/>
      <c r="E22" s="770"/>
      <c r="F22" s="667"/>
      <c r="G22" s="667"/>
      <c r="H22" s="667"/>
      <c r="I22" s="667"/>
      <c r="J22" s="770"/>
      <c r="K22" s="667"/>
      <c r="L22" s="667"/>
      <c r="M22" s="667"/>
      <c r="N22" s="669"/>
      <c r="O22" s="669"/>
      <c r="P22" s="669"/>
      <c r="Q22" s="669"/>
      <c r="R22" s="670"/>
      <c r="S22" s="671"/>
      <c r="T22" s="671"/>
      <c r="U22" s="671"/>
      <c r="V22" s="671"/>
      <c r="W22" s="671"/>
      <c r="X22" s="671"/>
      <c r="Y22" s="517"/>
      <c r="Z22" s="517"/>
      <c r="AA22" s="517" t="s">
        <v>96</v>
      </c>
      <c r="AB22" s="518">
        <v>15</v>
      </c>
      <c r="AC22" s="518">
        <v>10</v>
      </c>
      <c r="AD22" s="518">
        <v>6</v>
      </c>
      <c r="AE22" s="518">
        <v>3</v>
      </c>
      <c r="AF22" s="518">
        <v>1</v>
      </c>
      <c r="AG22" s="518">
        <v>0</v>
      </c>
      <c r="AH22" s="518">
        <v>0</v>
      </c>
      <c r="AI22" s="541"/>
      <c r="AJ22" s="541"/>
      <c r="AK22" s="541"/>
      <c r="AL22" s="671"/>
      <c r="AM22" s="671"/>
      <c r="AN22" s="671"/>
      <c r="AO22" s="671"/>
      <c r="AP22" s="671"/>
      <c r="AQ22" s="671"/>
      <c r="AR22" s="671"/>
      <c r="AS22" s="671"/>
    </row>
    <row r="23" spans="1:45" s="672" customFormat="1" ht="9.4499999999999993" customHeight="1" x14ac:dyDescent="0.25">
      <c r="A23" s="793"/>
      <c r="B23" s="770"/>
      <c r="C23" s="770"/>
      <c r="D23" s="770"/>
      <c r="E23" s="770"/>
      <c r="F23" s="667"/>
      <c r="G23" s="667"/>
      <c r="H23" s="671"/>
      <c r="I23" s="794"/>
      <c r="J23" s="770"/>
      <c r="K23" s="667"/>
      <c r="L23" s="667"/>
      <c r="M23" s="667"/>
      <c r="N23" s="669"/>
      <c r="O23" s="669"/>
      <c r="P23" s="669"/>
      <c r="Q23" s="669"/>
      <c r="R23" s="670"/>
      <c r="S23" s="671"/>
      <c r="T23" s="671"/>
      <c r="U23" s="671"/>
      <c r="V23" s="671"/>
      <c r="W23" s="671"/>
      <c r="X23" s="671"/>
      <c r="Y23" s="517"/>
      <c r="Z23" s="517"/>
      <c r="AA23" s="517" t="s">
        <v>97</v>
      </c>
      <c r="AB23" s="518">
        <v>10</v>
      </c>
      <c r="AC23" s="518">
        <v>6</v>
      </c>
      <c r="AD23" s="518">
        <v>3</v>
      </c>
      <c r="AE23" s="518">
        <v>1</v>
      </c>
      <c r="AF23" s="518">
        <v>0</v>
      </c>
      <c r="AG23" s="518">
        <v>0</v>
      </c>
      <c r="AH23" s="518">
        <v>0</v>
      </c>
      <c r="AI23" s="541"/>
      <c r="AJ23" s="541"/>
      <c r="AK23" s="541"/>
      <c r="AL23" s="671"/>
      <c r="AM23" s="671"/>
      <c r="AN23" s="671"/>
      <c r="AO23" s="671"/>
      <c r="AP23" s="671"/>
      <c r="AQ23" s="671"/>
      <c r="AR23" s="671"/>
      <c r="AS23" s="671"/>
    </row>
    <row r="24" spans="1:45" s="672" customFormat="1" ht="9.4499999999999993" customHeight="1" x14ac:dyDescent="0.25">
      <c r="A24" s="793"/>
      <c r="B24" s="667"/>
      <c r="C24" s="667"/>
      <c r="D24" s="667"/>
      <c r="E24" s="770"/>
      <c r="F24" s="667"/>
      <c r="G24" s="667"/>
      <c r="H24" s="667"/>
      <c r="I24" s="667"/>
      <c r="J24" s="770"/>
      <c r="K24" s="667"/>
      <c r="L24" s="795"/>
      <c r="M24" s="667"/>
      <c r="N24" s="669"/>
      <c r="O24" s="669"/>
      <c r="P24" s="669"/>
      <c r="Q24" s="669"/>
      <c r="R24" s="670"/>
      <c r="S24" s="671"/>
      <c r="T24" s="671"/>
      <c r="U24" s="671"/>
      <c r="V24" s="671"/>
      <c r="W24" s="671"/>
      <c r="X24" s="671"/>
      <c r="Y24" s="517"/>
      <c r="Z24" s="517"/>
      <c r="AA24" s="517" t="s">
        <v>98</v>
      </c>
      <c r="AB24" s="518">
        <v>6</v>
      </c>
      <c r="AC24" s="518">
        <v>3</v>
      </c>
      <c r="AD24" s="518">
        <v>1</v>
      </c>
      <c r="AE24" s="518">
        <v>0</v>
      </c>
      <c r="AF24" s="518">
        <v>0</v>
      </c>
      <c r="AG24" s="518">
        <v>0</v>
      </c>
      <c r="AH24" s="518">
        <v>0</v>
      </c>
      <c r="AI24" s="541"/>
      <c r="AJ24" s="541"/>
      <c r="AK24" s="541"/>
      <c r="AL24" s="671"/>
      <c r="AM24" s="671"/>
      <c r="AN24" s="671"/>
      <c r="AO24" s="671"/>
      <c r="AP24" s="671"/>
      <c r="AQ24" s="671"/>
      <c r="AR24" s="671"/>
      <c r="AS24" s="671"/>
    </row>
    <row r="25" spans="1:45" s="672" customFormat="1" ht="9.4499999999999993" customHeight="1" x14ac:dyDescent="0.25">
      <c r="A25" s="793"/>
      <c r="B25" s="770"/>
      <c r="C25" s="770"/>
      <c r="D25" s="770"/>
      <c r="E25" s="770"/>
      <c r="F25" s="667"/>
      <c r="G25" s="667"/>
      <c r="H25" s="671"/>
      <c r="I25" s="667"/>
      <c r="J25" s="770"/>
      <c r="K25" s="794"/>
      <c r="L25" s="770"/>
      <c r="M25" s="667"/>
      <c r="N25" s="669"/>
      <c r="O25" s="669"/>
      <c r="P25" s="669"/>
      <c r="Q25" s="669"/>
      <c r="R25" s="670"/>
      <c r="S25" s="671"/>
      <c r="T25" s="671"/>
      <c r="U25" s="671"/>
      <c r="V25" s="671"/>
      <c r="W25" s="671"/>
      <c r="X25" s="671"/>
      <c r="Y25" s="517"/>
      <c r="Z25" s="517"/>
      <c r="AA25" s="517" t="s">
        <v>103</v>
      </c>
      <c r="AB25" s="518">
        <v>3</v>
      </c>
      <c r="AC25" s="518">
        <v>2</v>
      </c>
      <c r="AD25" s="518">
        <v>1</v>
      </c>
      <c r="AE25" s="518">
        <v>0</v>
      </c>
      <c r="AF25" s="518">
        <v>0</v>
      </c>
      <c r="AG25" s="518">
        <v>0</v>
      </c>
      <c r="AH25" s="518">
        <v>0</v>
      </c>
      <c r="AI25" s="541"/>
      <c r="AJ25" s="541"/>
      <c r="AK25" s="541"/>
      <c r="AL25" s="671"/>
      <c r="AM25" s="671"/>
      <c r="AN25" s="671"/>
      <c r="AO25" s="671"/>
      <c r="AP25" s="671"/>
      <c r="AQ25" s="671"/>
      <c r="AR25" s="671"/>
      <c r="AS25" s="671"/>
    </row>
    <row r="26" spans="1:45" s="672" customFormat="1" ht="9.4499999999999993" customHeight="1" x14ac:dyDescent="0.25">
      <c r="A26" s="793"/>
      <c r="B26" s="667"/>
      <c r="C26" s="667"/>
      <c r="D26" s="667"/>
      <c r="E26" s="770"/>
      <c r="F26" s="667"/>
      <c r="G26" s="667"/>
      <c r="H26" s="667"/>
      <c r="I26" s="667"/>
      <c r="J26" s="770"/>
      <c r="K26" s="667"/>
      <c r="L26" s="667"/>
      <c r="M26" s="667"/>
      <c r="N26" s="669"/>
      <c r="O26" s="669"/>
      <c r="P26" s="669"/>
      <c r="Q26" s="669"/>
      <c r="R26" s="670"/>
      <c r="S26" s="796"/>
      <c r="T26" s="671"/>
      <c r="U26" s="671"/>
      <c r="V26" s="671"/>
      <c r="W26" s="671"/>
      <c r="X26" s="671"/>
      <c r="Y26" s="503"/>
      <c r="Z26" s="503"/>
      <c r="AA26" s="503"/>
      <c r="AB26" s="503"/>
      <c r="AC26" s="503"/>
      <c r="AD26" s="503"/>
      <c r="AE26" s="503"/>
      <c r="AF26" s="503"/>
      <c r="AG26" s="503"/>
      <c r="AH26" s="503"/>
      <c r="AI26" s="541"/>
      <c r="AJ26" s="541"/>
      <c r="AK26" s="541"/>
      <c r="AL26" s="671"/>
      <c r="AM26" s="671"/>
      <c r="AN26" s="671"/>
      <c r="AO26" s="671"/>
      <c r="AP26" s="671"/>
      <c r="AQ26" s="671"/>
      <c r="AR26" s="671"/>
      <c r="AS26" s="671"/>
    </row>
    <row r="27" spans="1:45" s="672" customFormat="1" ht="9.4499999999999993" customHeight="1" x14ac:dyDescent="0.25">
      <c r="A27" s="793"/>
      <c r="B27" s="770"/>
      <c r="C27" s="770"/>
      <c r="D27" s="770"/>
      <c r="E27" s="770"/>
      <c r="F27" s="667"/>
      <c r="G27" s="667"/>
      <c r="H27" s="671"/>
      <c r="I27" s="794"/>
      <c r="J27" s="770"/>
      <c r="K27" s="667"/>
      <c r="L27" s="667"/>
      <c r="M27" s="667"/>
      <c r="N27" s="669"/>
      <c r="O27" s="669"/>
      <c r="P27" s="669"/>
      <c r="Q27" s="669"/>
      <c r="R27" s="670"/>
      <c r="S27" s="671"/>
      <c r="T27" s="671"/>
      <c r="U27" s="671"/>
      <c r="V27" s="671"/>
      <c r="W27" s="671"/>
      <c r="X27" s="671"/>
      <c r="Y27" s="503"/>
      <c r="Z27" s="503"/>
      <c r="AA27" s="503"/>
      <c r="AB27" s="503"/>
      <c r="AC27" s="503"/>
      <c r="AD27" s="503"/>
      <c r="AE27" s="503"/>
      <c r="AF27" s="503"/>
      <c r="AG27" s="503"/>
      <c r="AH27" s="503"/>
      <c r="AI27" s="541"/>
      <c r="AJ27" s="541"/>
      <c r="AK27" s="541"/>
      <c r="AL27" s="671"/>
      <c r="AM27" s="671"/>
      <c r="AN27" s="671"/>
      <c r="AO27" s="671"/>
      <c r="AP27" s="671"/>
      <c r="AQ27" s="671"/>
      <c r="AR27" s="671"/>
      <c r="AS27" s="671"/>
    </row>
    <row r="28" spans="1:45" s="672" customFormat="1" ht="9.4499999999999993" customHeight="1" x14ac:dyDescent="0.25">
      <c r="A28" s="793"/>
      <c r="B28" s="667"/>
      <c r="C28" s="667"/>
      <c r="D28" s="667"/>
      <c r="E28" s="770"/>
      <c r="F28" s="667"/>
      <c r="G28" s="667"/>
      <c r="H28" s="667"/>
      <c r="I28" s="667"/>
      <c r="J28" s="770"/>
      <c r="K28" s="667"/>
      <c r="L28" s="667"/>
      <c r="M28" s="667"/>
      <c r="N28" s="669"/>
      <c r="O28" s="669"/>
      <c r="P28" s="669"/>
      <c r="Q28" s="669"/>
      <c r="R28" s="670"/>
      <c r="S28" s="671"/>
      <c r="T28" s="671"/>
      <c r="U28" s="671"/>
      <c r="V28" s="671"/>
      <c r="W28" s="671"/>
      <c r="X28" s="671"/>
      <c r="Y28" s="671"/>
      <c r="Z28" s="671"/>
      <c r="AA28" s="671"/>
      <c r="AB28" s="671"/>
      <c r="AC28" s="671"/>
      <c r="AD28" s="671"/>
      <c r="AE28" s="671"/>
      <c r="AF28" s="671"/>
      <c r="AG28" s="671"/>
      <c r="AH28" s="671"/>
      <c r="AI28" s="671"/>
      <c r="AJ28" s="671"/>
      <c r="AK28" s="671"/>
      <c r="AL28" s="671"/>
      <c r="AM28" s="671"/>
      <c r="AN28" s="671"/>
      <c r="AO28" s="671"/>
      <c r="AP28" s="671"/>
      <c r="AQ28" s="671"/>
      <c r="AR28" s="671"/>
      <c r="AS28" s="671"/>
    </row>
    <row r="29" spans="1:45" s="672" customFormat="1" ht="9.4499999999999993" customHeight="1" x14ac:dyDescent="0.25">
      <c r="A29" s="793"/>
      <c r="B29" s="770"/>
      <c r="C29" s="770"/>
      <c r="D29" s="770"/>
      <c r="E29" s="770"/>
      <c r="F29" s="667"/>
      <c r="G29" s="667"/>
      <c r="H29" s="671"/>
      <c r="I29" s="667"/>
      <c r="J29" s="770"/>
      <c r="K29" s="667"/>
      <c r="L29" s="667"/>
      <c r="M29" s="794"/>
      <c r="N29" s="770"/>
      <c r="O29" s="667"/>
      <c r="P29" s="669"/>
      <c r="Q29" s="669"/>
      <c r="R29" s="670"/>
      <c r="S29" s="671"/>
      <c r="T29" s="671"/>
      <c r="U29" s="671"/>
      <c r="V29" s="671"/>
      <c r="W29" s="671"/>
      <c r="X29" s="671"/>
      <c r="Y29" s="671"/>
      <c r="Z29" s="671"/>
      <c r="AA29" s="671"/>
      <c r="AB29" s="671"/>
      <c r="AC29" s="671"/>
      <c r="AD29" s="671"/>
      <c r="AE29" s="671"/>
      <c r="AF29" s="671"/>
      <c r="AG29" s="671"/>
      <c r="AH29" s="671"/>
      <c r="AI29" s="671"/>
      <c r="AJ29" s="671"/>
      <c r="AK29" s="671"/>
      <c r="AL29" s="671"/>
      <c r="AM29" s="671"/>
      <c r="AN29" s="671"/>
      <c r="AO29" s="671"/>
      <c r="AP29" s="671"/>
      <c r="AQ29" s="671"/>
      <c r="AR29" s="671"/>
      <c r="AS29" s="671"/>
    </row>
    <row r="30" spans="1:45" s="672" customFormat="1" ht="9.4499999999999993" customHeight="1" x14ac:dyDescent="0.25">
      <c r="A30" s="793"/>
      <c r="B30" s="667"/>
      <c r="C30" s="667"/>
      <c r="D30" s="667"/>
      <c r="E30" s="770"/>
      <c r="F30" s="667"/>
      <c r="G30" s="667"/>
      <c r="H30" s="667"/>
      <c r="I30" s="667"/>
      <c r="J30" s="770"/>
      <c r="K30" s="667"/>
      <c r="L30" s="667"/>
      <c r="M30" s="667"/>
      <c r="N30" s="669"/>
      <c r="O30" s="667"/>
      <c r="P30" s="669"/>
      <c r="Q30" s="669"/>
      <c r="R30" s="670"/>
      <c r="S30" s="671"/>
      <c r="T30" s="671"/>
      <c r="U30" s="671"/>
      <c r="V30" s="671"/>
      <c r="W30" s="671"/>
      <c r="X30" s="671"/>
      <c r="Y30" s="671"/>
      <c r="Z30" s="671"/>
      <c r="AA30" s="671"/>
      <c r="AB30" s="671"/>
      <c r="AC30" s="671"/>
      <c r="AD30" s="671"/>
      <c r="AE30" s="671"/>
      <c r="AF30" s="671"/>
      <c r="AG30" s="671"/>
      <c r="AH30" s="671"/>
      <c r="AI30" s="671"/>
      <c r="AJ30" s="671"/>
      <c r="AK30" s="671"/>
      <c r="AL30" s="671"/>
      <c r="AM30" s="671"/>
      <c r="AN30" s="671"/>
      <c r="AO30" s="671"/>
      <c r="AP30" s="671"/>
      <c r="AQ30" s="671"/>
      <c r="AR30" s="671"/>
      <c r="AS30" s="671"/>
    </row>
    <row r="31" spans="1:45" s="672" customFormat="1" ht="9.4499999999999993" customHeight="1" x14ac:dyDescent="0.25">
      <c r="A31" s="793"/>
      <c r="B31" s="770"/>
      <c r="C31" s="770"/>
      <c r="D31" s="770"/>
      <c r="E31" s="770"/>
      <c r="F31" s="667"/>
      <c r="G31" s="667"/>
      <c r="H31" s="671"/>
      <c r="I31" s="794"/>
      <c r="J31" s="770"/>
      <c r="K31" s="667"/>
      <c r="L31" s="667"/>
      <c r="M31" s="667"/>
      <c r="N31" s="669"/>
      <c r="O31" s="669"/>
      <c r="P31" s="669"/>
      <c r="Q31" s="669"/>
      <c r="R31" s="670"/>
      <c r="S31" s="671"/>
      <c r="T31" s="671"/>
      <c r="U31" s="671"/>
      <c r="V31" s="671"/>
      <c r="W31" s="671"/>
      <c r="X31" s="671"/>
      <c r="Y31" s="671"/>
      <c r="Z31" s="671"/>
      <c r="AA31" s="671"/>
      <c r="AB31" s="671"/>
      <c r="AC31" s="671"/>
      <c r="AD31" s="671"/>
      <c r="AE31" s="671"/>
      <c r="AF31" s="671"/>
      <c r="AG31" s="671"/>
      <c r="AH31" s="671"/>
      <c r="AI31" s="671"/>
      <c r="AJ31" s="671"/>
      <c r="AK31" s="671"/>
      <c r="AL31" s="671"/>
      <c r="AM31" s="671"/>
      <c r="AN31" s="671"/>
      <c r="AO31" s="671"/>
      <c r="AP31" s="671"/>
      <c r="AQ31" s="671"/>
      <c r="AR31" s="671"/>
      <c r="AS31" s="671"/>
    </row>
    <row r="32" spans="1:45" s="672" customFormat="1" ht="9.4499999999999993" customHeight="1" x14ac:dyDescent="0.25">
      <c r="A32" s="793"/>
      <c r="B32" s="667"/>
      <c r="C32" s="667"/>
      <c r="D32" s="667"/>
      <c r="E32" s="770"/>
      <c r="F32" s="667"/>
      <c r="G32" s="667"/>
      <c r="H32" s="667"/>
      <c r="I32" s="667"/>
      <c r="J32" s="770"/>
      <c r="K32" s="667"/>
      <c r="L32" s="795"/>
      <c r="M32" s="667"/>
      <c r="N32" s="669"/>
      <c r="O32" s="669"/>
      <c r="P32" s="669"/>
      <c r="Q32" s="669"/>
      <c r="R32" s="670"/>
      <c r="S32" s="671"/>
      <c r="T32" s="671"/>
      <c r="U32" s="671"/>
      <c r="V32" s="671"/>
      <c r="W32" s="671"/>
      <c r="X32" s="671"/>
      <c r="Y32" s="671"/>
      <c r="Z32" s="671"/>
      <c r="AA32" s="671"/>
      <c r="AB32" s="671"/>
      <c r="AC32" s="671"/>
      <c r="AD32" s="671"/>
      <c r="AE32" s="671"/>
      <c r="AF32" s="671"/>
      <c r="AG32" s="671"/>
      <c r="AH32" s="671"/>
      <c r="AI32" s="671"/>
      <c r="AJ32" s="671"/>
      <c r="AK32" s="671"/>
      <c r="AL32" s="671"/>
      <c r="AM32" s="671"/>
      <c r="AN32" s="671"/>
      <c r="AO32" s="671"/>
      <c r="AP32" s="671"/>
      <c r="AQ32" s="671"/>
      <c r="AR32" s="671"/>
      <c r="AS32" s="671"/>
    </row>
    <row r="33" spans="1:45" s="672" customFormat="1" ht="9.4499999999999993" customHeight="1" x14ac:dyDescent="0.25">
      <c r="A33" s="793"/>
      <c r="B33" s="770"/>
      <c r="C33" s="770"/>
      <c r="D33" s="770"/>
      <c r="E33" s="770"/>
      <c r="F33" s="667"/>
      <c r="G33" s="667"/>
      <c r="H33" s="671"/>
      <c r="I33" s="667"/>
      <c r="J33" s="770"/>
      <c r="K33" s="794"/>
      <c r="L33" s="770"/>
      <c r="M33" s="667"/>
      <c r="N33" s="669"/>
      <c r="O33" s="669"/>
      <c r="P33" s="669"/>
      <c r="Q33" s="669"/>
      <c r="R33" s="670"/>
      <c r="S33" s="671"/>
      <c r="T33" s="671"/>
      <c r="U33" s="671"/>
      <c r="V33" s="671"/>
      <c r="W33" s="671"/>
      <c r="X33" s="671"/>
      <c r="Y33" s="671"/>
      <c r="Z33" s="671"/>
      <c r="AA33" s="671"/>
      <c r="AB33" s="671"/>
      <c r="AC33" s="671"/>
      <c r="AD33" s="671"/>
      <c r="AE33" s="671"/>
      <c r="AF33" s="671"/>
      <c r="AG33" s="671"/>
      <c r="AH33" s="671"/>
      <c r="AI33" s="671"/>
      <c r="AJ33" s="671"/>
      <c r="AK33" s="671"/>
      <c r="AL33" s="671"/>
      <c r="AM33" s="671"/>
      <c r="AN33" s="671"/>
      <c r="AO33" s="671"/>
      <c r="AP33" s="671"/>
      <c r="AQ33" s="671"/>
      <c r="AR33" s="671"/>
      <c r="AS33" s="671"/>
    </row>
    <row r="34" spans="1:45" s="672" customFormat="1" ht="9.4499999999999993" customHeight="1" x14ac:dyDescent="0.25">
      <c r="A34" s="793"/>
      <c r="B34" s="667"/>
      <c r="C34" s="667"/>
      <c r="D34" s="667"/>
      <c r="E34" s="770"/>
      <c r="F34" s="667"/>
      <c r="G34" s="667"/>
      <c r="H34" s="667"/>
      <c r="I34" s="667"/>
      <c r="J34" s="770"/>
      <c r="K34" s="667"/>
      <c r="L34" s="667"/>
      <c r="M34" s="667"/>
      <c r="N34" s="669"/>
      <c r="O34" s="669"/>
      <c r="P34" s="669"/>
      <c r="Q34" s="669"/>
      <c r="R34" s="670"/>
      <c r="S34" s="671"/>
      <c r="T34" s="671"/>
      <c r="U34" s="671"/>
      <c r="V34" s="671"/>
      <c r="W34" s="671"/>
      <c r="X34" s="671"/>
      <c r="Y34" s="671"/>
      <c r="Z34" s="671"/>
      <c r="AA34" s="671"/>
      <c r="AB34" s="671"/>
      <c r="AC34" s="671"/>
      <c r="AD34" s="671"/>
      <c r="AE34" s="671"/>
      <c r="AF34" s="671"/>
      <c r="AG34" s="671"/>
      <c r="AH34" s="671"/>
      <c r="AI34" s="671"/>
      <c r="AJ34" s="671"/>
      <c r="AK34" s="671"/>
      <c r="AL34" s="671"/>
      <c r="AM34" s="671"/>
      <c r="AN34" s="671"/>
      <c r="AO34" s="671"/>
      <c r="AP34" s="671"/>
      <c r="AQ34" s="671"/>
      <c r="AR34" s="671"/>
      <c r="AS34" s="671"/>
    </row>
    <row r="35" spans="1:45" s="672" customFormat="1" ht="9.4499999999999993" customHeight="1" x14ac:dyDescent="0.25">
      <c r="A35" s="793"/>
      <c r="B35" s="770"/>
      <c r="C35" s="770"/>
      <c r="D35" s="770"/>
      <c r="E35" s="770"/>
      <c r="F35" s="667"/>
      <c r="G35" s="667"/>
      <c r="H35" s="671"/>
      <c r="I35" s="794"/>
      <c r="J35" s="770"/>
      <c r="K35" s="667"/>
      <c r="L35" s="667"/>
      <c r="M35" s="667"/>
      <c r="N35" s="669"/>
      <c r="O35" s="669"/>
      <c r="P35" s="669"/>
      <c r="Q35" s="669"/>
      <c r="R35" s="670"/>
      <c r="S35" s="671"/>
      <c r="T35" s="671"/>
      <c r="U35" s="671"/>
      <c r="V35" s="671"/>
      <c r="W35" s="671"/>
      <c r="X35" s="671"/>
      <c r="Y35" s="671"/>
      <c r="Z35" s="671"/>
      <c r="AA35" s="671"/>
      <c r="AB35" s="671"/>
      <c r="AC35" s="671"/>
      <c r="AD35" s="671"/>
      <c r="AE35" s="671"/>
      <c r="AF35" s="671"/>
      <c r="AG35" s="671"/>
      <c r="AH35" s="671"/>
      <c r="AI35" s="671"/>
      <c r="AJ35" s="671"/>
      <c r="AK35" s="671"/>
      <c r="AL35" s="671"/>
      <c r="AM35" s="671"/>
      <c r="AN35" s="671"/>
      <c r="AO35" s="671"/>
      <c r="AP35" s="671"/>
      <c r="AQ35" s="671"/>
      <c r="AR35" s="671"/>
      <c r="AS35" s="671"/>
    </row>
    <row r="36" spans="1:45" s="672" customFormat="1" ht="9.4499999999999993" customHeight="1" x14ac:dyDescent="0.25">
      <c r="A36" s="792"/>
      <c r="B36" s="667"/>
      <c r="C36" s="667"/>
      <c r="D36" s="667"/>
      <c r="E36" s="770"/>
      <c r="F36" s="667"/>
      <c r="G36" s="667"/>
      <c r="H36" s="667"/>
      <c r="I36" s="667"/>
      <c r="J36" s="770"/>
      <c r="K36" s="667"/>
      <c r="L36" s="667"/>
      <c r="M36" s="667"/>
      <c r="N36" s="667"/>
      <c r="O36" s="667"/>
      <c r="P36" s="667"/>
      <c r="Q36" s="669"/>
      <c r="R36" s="670"/>
      <c r="S36" s="671"/>
      <c r="T36" s="671"/>
      <c r="U36" s="671"/>
      <c r="V36" s="671"/>
      <c r="W36" s="671"/>
      <c r="X36" s="671"/>
      <c r="Y36" s="671"/>
      <c r="Z36" s="671"/>
      <c r="AA36" s="671"/>
      <c r="AB36" s="671"/>
      <c r="AC36" s="671"/>
      <c r="AD36" s="671"/>
      <c r="AE36" s="671"/>
      <c r="AF36" s="671"/>
      <c r="AG36" s="671"/>
      <c r="AH36" s="671"/>
      <c r="AI36" s="671"/>
      <c r="AJ36" s="671"/>
      <c r="AK36" s="671"/>
      <c r="AL36" s="671"/>
      <c r="AM36" s="671"/>
      <c r="AN36" s="671"/>
      <c r="AO36" s="671"/>
      <c r="AP36" s="671"/>
      <c r="AQ36" s="671"/>
      <c r="AR36" s="671"/>
      <c r="AS36" s="671"/>
    </row>
    <row r="37" spans="1:45" s="672" customFormat="1" ht="9.4499999999999993" customHeight="1" x14ac:dyDescent="0.25">
      <c r="A37" s="793"/>
      <c r="B37" s="770"/>
      <c r="C37" s="770"/>
      <c r="D37" s="770"/>
      <c r="E37" s="770"/>
      <c r="F37" s="797"/>
      <c r="G37" s="797"/>
      <c r="H37" s="798"/>
      <c r="I37" s="766"/>
      <c r="J37" s="780"/>
      <c r="K37" s="766"/>
      <c r="L37" s="766"/>
      <c r="M37" s="766"/>
      <c r="N37" s="782"/>
      <c r="O37" s="782"/>
      <c r="P37" s="782"/>
      <c r="Q37" s="669"/>
      <c r="R37" s="670"/>
      <c r="S37" s="671"/>
      <c r="T37" s="671"/>
      <c r="U37" s="671"/>
      <c r="V37" s="671"/>
      <c r="W37" s="671"/>
      <c r="X37" s="671"/>
      <c r="Y37" s="671"/>
      <c r="Z37" s="671"/>
      <c r="AA37" s="671"/>
      <c r="AB37" s="671"/>
      <c r="AC37" s="671"/>
      <c r="AD37" s="671"/>
      <c r="AE37" s="671"/>
      <c r="AF37" s="671"/>
      <c r="AG37" s="671"/>
      <c r="AH37" s="671"/>
      <c r="AI37" s="671"/>
      <c r="AJ37" s="671"/>
      <c r="AK37" s="671"/>
      <c r="AL37" s="671"/>
      <c r="AM37" s="671"/>
      <c r="AN37" s="671"/>
      <c r="AO37" s="671"/>
      <c r="AP37" s="671"/>
      <c r="AQ37" s="671"/>
      <c r="AR37" s="671"/>
      <c r="AS37" s="671"/>
    </row>
    <row r="38" spans="1:45" s="672" customFormat="1" ht="9.4499999999999993" customHeight="1" x14ac:dyDescent="0.25">
      <c r="A38" s="792"/>
      <c r="B38" s="667"/>
      <c r="C38" s="667"/>
      <c r="D38" s="667"/>
      <c r="E38" s="770"/>
      <c r="F38" s="667"/>
      <c r="G38" s="667"/>
      <c r="H38" s="667"/>
      <c r="I38" s="667"/>
      <c r="J38" s="770"/>
      <c r="K38" s="667"/>
      <c r="L38" s="667"/>
      <c r="M38" s="667"/>
      <c r="N38" s="669"/>
      <c r="O38" s="669"/>
      <c r="P38" s="669"/>
      <c r="Q38" s="669"/>
      <c r="R38" s="670"/>
      <c r="S38" s="671"/>
      <c r="T38" s="671"/>
      <c r="U38" s="671"/>
      <c r="V38" s="671"/>
      <c r="W38" s="671"/>
      <c r="X38" s="671"/>
      <c r="Y38" s="671"/>
      <c r="Z38" s="671"/>
      <c r="AA38" s="671"/>
      <c r="AB38" s="671"/>
      <c r="AC38" s="671"/>
      <c r="AD38" s="671"/>
      <c r="AE38" s="671"/>
      <c r="AF38" s="671"/>
      <c r="AG38" s="671"/>
      <c r="AH38" s="671"/>
      <c r="AI38" s="671"/>
      <c r="AJ38" s="671"/>
      <c r="AK38" s="671"/>
      <c r="AL38" s="671"/>
      <c r="AM38" s="671"/>
      <c r="AN38" s="671"/>
      <c r="AO38" s="671"/>
      <c r="AP38" s="671"/>
      <c r="AQ38" s="671"/>
      <c r="AR38" s="671"/>
      <c r="AS38" s="671"/>
    </row>
    <row r="39" spans="1:45" s="672" customFormat="1" ht="9.4499999999999993" customHeight="1" x14ac:dyDescent="0.25">
      <c r="A39" s="793"/>
      <c r="B39" s="770"/>
      <c r="C39" s="770"/>
      <c r="D39" s="770"/>
      <c r="E39" s="770"/>
      <c r="F39" s="667"/>
      <c r="G39" s="667"/>
      <c r="H39" s="671"/>
      <c r="I39" s="794"/>
      <c r="J39" s="770"/>
      <c r="K39" s="667"/>
      <c r="L39" s="667"/>
      <c r="M39" s="667"/>
      <c r="N39" s="669"/>
      <c r="O39" s="669"/>
      <c r="P39" s="669"/>
      <c r="Q39" s="669"/>
      <c r="R39" s="670"/>
      <c r="S39" s="671"/>
      <c r="T39" s="671"/>
      <c r="U39" s="671"/>
      <c r="V39" s="671"/>
      <c r="W39" s="671"/>
      <c r="X39" s="671"/>
      <c r="Y39" s="671"/>
      <c r="Z39" s="671"/>
      <c r="AA39" s="671"/>
      <c r="AB39" s="671"/>
      <c r="AC39" s="671"/>
      <c r="AD39" s="671"/>
      <c r="AE39" s="671"/>
      <c r="AF39" s="671"/>
      <c r="AG39" s="671"/>
      <c r="AH39" s="671"/>
      <c r="AI39" s="671"/>
      <c r="AJ39" s="671"/>
      <c r="AK39" s="671"/>
      <c r="AL39" s="671"/>
      <c r="AM39" s="671"/>
      <c r="AN39" s="671"/>
      <c r="AO39" s="671"/>
      <c r="AP39" s="671"/>
      <c r="AQ39" s="671"/>
      <c r="AR39" s="671"/>
      <c r="AS39" s="671"/>
    </row>
    <row r="40" spans="1:45" s="672" customFormat="1" ht="9.4499999999999993" customHeight="1" x14ac:dyDescent="0.25">
      <c r="A40" s="793"/>
      <c r="B40" s="667"/>
      <c r="C40" s="667"/>
      <c r="D40" s="667"/>
      <c r="E40" s="770"/>
      <c r="F40" s="667"/>
      <c r="G40" s="667"/>
      <c r="H40" s="667"/>
      <c r="I40" s="667"/>
      <c r="J40" s="770"/>
      <c r="K40" s="667"/>
      <c r="L40" s="795"/>
      <c r="M40" s="667"/>
      <c r="N40" s="669"/>
      <c r="O40" s="669"/>
      <c r="P40" s="669"/>
      <c r="Q40" s="669"/>
      <c r="R40" s="670"/>
      <c r="S40" s="671"/>
      <c r="T40" s="671"/>
      <c r="U40" s="671"/>
      <c r="V40" s="671"/>
      <c r="W40" s="671"/>
      <c r="X40" s="671"/>
      <c r="Y40" s="671"/>
      <c r="Z40" s="671"/>
      <c r="AA40" s="671"/>
      <c r="AB40" s="671"/>
      <c r="AC40" s="671"/>
      <c r="AD40" s="671"/>
      <c r="AE40" s="671"/>
      <c r="AF40" s="671"/>
      <c r="AG40" s="671"/>
      <c r="AH40" s="671"/>
      <c r="AI40" s="671"/>
      <c r="AJ40" s="671"/>
      <c r="AK40" s="671"/>
      <c r="AL40" s="671"/>
      <c r="AM40" s="671"/>
      <c r="AN40" s="671"/>
      <c r="AO40" s="671"/>
      <c r="AP40" s="671"/>
      <c r="AQ40" s="671"/>
      <c r="AR40" s="671"/>
      <c r="AS40" s="671"/>
    </row>
    <row r="41" spans="1:45" s="672" customFormat="1" ht="9.4499999999999993" customHeight="1" x14ac:dyDescent="0.25">
      <c r="A41" s="793"/>
      <c r="B41" s="770"/>
      <c r="C41" s="770"/>
      <c r="D41" s="770"/>
      <c r="E41" s="770"/>
      <c r="F41" s="667"/>
      <c r="G41" s="667"/>
      <c r="H41" s="671"/>
      <c r="I41" s="667"/>
      <c r="J41" s="770"/>
      <c r="K41" s="794"/>
      <c r="L41" s="770"/>
      <c r="M41" s="667"/>
      <c r="N41" s="669"/>
      <c r="O41" s="669"/>
      <c r="P41" s="669"/>
      <c r="Q41" s="669"/>
      <c r="R41" s="670"/>
      <c r="S41" s="671"/>
      <c r="T41" s="671"/>
      <c r="U41" s="671"/>
      <c r="V41" s="671"/>
      <c r="W41" s="671"/>
      <c r="X41" s="671"/>
      <c r="Y41" s="671"/>
      <c r="Z41" s="671"/>
      <c r="AA41" s="671"/>
      <c r="AB41" s="671"/>
      <c r="AC41" s="671"/>
      <c r="AD41" s="671"/>
      <c r="AE41" s="671"/>
      <c r="AF41" s="671"/>
      <c r="AG41" s="671"/>
      <c r="AH41" s="671"/>
      <c r="AI41" s="671"/>
      <c r="AJ41" s="671"/>
      <c r="AK41" s="671"/>
      <c r="AL41" s="671"/>
      <c r="AM41" s="671"/>
      <c r="AN41" s="671"/>
      <c r="AO41" s="671"/>
      <c r="AP41" s="671"/>
      <c r="AQ41" s="671"/>
      <c r="AR41" s="671"/>
      <c r="AS41" s="671"/>
    </row>
    <row r="42" spans="1:45" s="672" customFormat="1" ht="9.4499999999999993" customHeight="1" x14ac:dyDescent="0.25">
      <c r="A42" s="793"/>
      <c r="B42" s="667"/>
      <c r="C42" s="667"/>
      <c r="D42" s="667"/>
      <c r="E42" s="770"/>
      <c r="F42" s="667"/>
      <c r="G42" s="667"/>
      <c r="H42" s="667"/>
      <c r="I42" s="667"/>
      <c r="J42" s="770"/>
      <c r="K42" s="667"/>
      <c r="L42" s="667"/>
      <c r="M42" s="667"/>
      <c r="N42" s="669"/>
      <c r="O42" s="669"/>
      <c r="P42" s="669"/>
      <c r="Q42" s="669"/>
      <c r="R42" s="670"/>
      <c r="S42" s="796"/>
      <c r="T42" s="671"/>
      <c r="U42" s="671"/>
      <c r="V42" s="671"/>
      <c r="W42" s="671"/>
      <c r="X42" s="671"/>
      <c r="Y42" s="671"/>
      <c r="Z42" s="671"/>
      <c r="AA42" s="671"/>
      <c r="AB42" s="671"/>
      <c r="AC42" s="671"/>
      <c r="AD42" s="671"/>
      <c r="AE42" s="671"/>
      <c r="AF42" s="671"/>
      <c r="AG42" s="671"/>
      <c r="AH42" s="671"/>
      <c r="AI42" s="671"/>
      <c r="AJ42" s="671"/>
      <c r="AK42" s="671"/>
      <c r="AL42" s="671"/>
      <c r="AM42" s="671"/>
      <c r="AN42" s="671"/>
      <c r="AO42" s="671"/>
      <c r="AP42" s="671"/>
      <c r="AQ42" s="671"/>
      <c r="AR42" s="671"/>
      <c r="AS42" s="671"/>
    </row>
    <row r="43" spans="1:45" s="672" customFormat="1" ht="9.4499999999999993" customHeight="1" x14ac:dyDescent="0.25">
      <c r="A43" s="793"/>
      <c r="B43" s="770"/>
      <c r="C43" s="770"/>
      <c r="D43" s="770"/>
      <c r="E43" s="770"/>
      <c r="F43" s="667"/>
      <c r="G43" s="667"/>
      <c r="H43" s="671"/>
      <c r="I43" s="794"/>
      <c r="J43" s="770"/>
      <c r="K43" s="667"/>
      <c r="L43" s="667"/>
      <c r="M43" s="667"/>
      <c r="N43" s="669"/>
      <c r="O43" s="669"/>
      <c r="P43" s="669"/>
      <c r="Q43" s="669"/>
      <c r="R43" s="670"/>
      <c r="S43" s="671"/>
      <c r="T43" s="671"/>
      <c r="U43" s="671"/>
      <c r="V43" s="671"/>
      <c r="W43" s="671"/>
      <c r="X43" s="671"/>
      <c r="Y43" s="671"/>
      <c r="Z43" s="671"/>
      <c r="AA43" s="671"/>
      <c r="AB43" s="671"/>
      <c r="AC43" s="671"/>
      <c r="AD43" s="671"/>
      <c r="AE43" s="671"/>
      <c r="AF43" s="671"/>
      <c r="AG43" s="671"/>
      <c r="AH43" s="671"/>
      <c r="AI43" s="671"/>
      <c r="AJ43" s="671"/>
      <c r="AK43" s="671"/>
      <c r="AL43" s="671"/>
      <c r="AM43" s="671"/>
      <c r="AN43" s="671"/>
      <c r="AO43" s="671"/>
      <c r="AP43" s="671"/>
      <c r="AQ43" s="671"/>
      <c r="AR43" s="671"/>
      <c r="AS43" s="671"/>
    </row>
    <row r="44" spans="1:45" s="672" customFormat="1" ht="9.4499999999999993" customHeight="1" x14ac:dyDescent="0.25">
      <c r="A44" s="793"/>
      <c r="B44" s="667"/>
      <c r="C44" s="667"/>
      <c r="D44" s="667"/>
      <c r="E44" s="770"/>
      <c r="F44" s="667"/>
      <c r="G44" s="667"/>
      <c r="H44" s="667"/>
      <c r="I44" s="667"/>
      <c r="J44" s="770"/>
      <c r="K44" s="667"/>
      <c r="L44" s="667"/>
      <c r="M44" s="667"/>
      <c r="N44" s="669"/>
      <c r="O44" s="669"/>
      <c r="P44" s="669"/>
      <c r="Q44" s="669"/>
      <c r="R44" s="670"/>
      <c r="S44" s="671"/>
      <c r="T44" s="671"/>
      <c r="U44" s="671"/>
      <c r="V44" s="671"/>
      <c r="W44" s="671"/>
      <c r="X44" s="671"/>
      <c r="Y44" s="671"/>
      <c r="Z44" s="671"/>
      <c r="AA44" s="671"/>
      <c r="AB44" s="671"/>
      <c r="AC44" s="671"/>
      <c r="AD44" s="671"/>
      <c r="AE44" s="671"/>
      <c r="AF44" s="671"/>
      <c r="AG44" s="671"/>
      <c r="AH44" s="671"/>
      <c r="AI44" s="671"/>
      <c r="AJ44" s="671"/>
      <c r="AK44" s="671"/>
      <c r="AL44" s="671"/>
      <c r="AM44" s="671"/>
      <c r="AN44" s="671"/>
      <c r="AO44" s="671"/>
      <c r="AP44" s="671"/>
      <c r="AQ44" s="671"/>
      <c r="AR44" s="671"/>
      <c r="AS44" s="671"/>
    </row>
    <row r="45" spans="1:45" s="672" customFormat="1" ht="9.4499999999999993" customHeight="1" x14ac:dyDescent="0.25">
      <c r="A45" s="793"/>
      <c r="B45" s="770"/>
      <c r="C45" s="770"/>
      <c r="D45" s="770"/>
      <c r="E45" s="770"/>
      <c r="F45" s="667"/>
      <c r="G45" s="667"/>
      <c r="H45" s="671"/>
      <c r="I45" s="667"/>
      <c r="J45" s="770"/>
      <c r="K45" s="667"/>
      <c r="L45" s="667"/>
      <c r="M45" s="794"/>
      <c r="N45" s="770"/>
      <c r="O45" s="667"/>
      <c r="P45" s="669"/>
      <c r="Q45" s="669"/>
      <c r="R45" s="670"/>
      <c r="S45" s="671"/>
      <c r="T45" s="671"/>
      <c r="U45" s="671"/>
      <c r="V45" s="671"/>
      <c r="W45" s="671"/>
      <c r="X45" s="671"/>
      <c r="Y45" s="671"/>
      <c r="Z45" s="671"/>
      <c r="AA45" s="671"/>
      <c r="AB45" s="671"/>
      <c r="AC45" s="671"/>
      <c r="AD45" s="671"/>
      <c r="AE45" s="671"/>
      <c r="AF45" s="671"/>
      <c r="AG45" s="671"/>
      <c r="AH45" s="671"/>
      <c r="AI45" s="671"/>
      <c r="AJ45" s="671"/>
      <c r="AK45" s="671"/>
      <c r="AL45" s="671"/>
      <c r="AM45" s="671"/>
      <c r="AN45" s="671"/>
      <c r="AO45" s="671"/>
      <c r="AP45" s="671"/>
      <c r="AQ45" s="671"/>
      <c r="AR45" s="671"/>
      <c r="AS45" s="671"/>
    </row>
    <row r="46" spans="1:45" s="672" customFormat="1" ht="9.4499999999999993" customHeight="1" x14ac:dyDescent="0.25">
      <c r="A46" s="793"/>
      <c r="B46" s="667"/>
      <c r="C46" s="667"/>
      <c r="D46" s="667"/>
      <c r="E46" s="770"/>
      <c r="F46" s="667"/>
      <c r="G46" s="667"/>
      <c r="H46" s="667"/>
      <c r="I46" s="667"/>
      <c r="J46" s="770"/>
      <c r="K46" s="667"/>
      <c r="L46" s="667"/>
      <c r="M46" s="667"/>
      <c r="N46" s="669"/>
      <c r="O46" s="667"/>
      <c r="P46" s="669"/>
      <c r="Q46" s="669"/>
      <c r="R46" s="670"/>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671"/>
      <c r="AP46" s="671"/>
      <c r="AQ46" s="671"/>
      <c r="AR46" s="671"/>
      <c r="AS46" s="671"/>
    </row>
    <row r="47" spans="1:45" s="672" customFormat="1" ht="9.4499999999999993" customHeight="1" x14ac:dyDescent="0.25">
      <c r="A47" s="793"/>
      <c r="B47" s="770"/>
      <c r="C47" s="770"/>
      <c r="D47" s="770"/>
      <c r="E47" s="770"/>
      <c r="F47" s="667"/>
      <c r="G47" s="667"/>
      <c r="H47" s="671"/>
      <c r="I47" s="794"/>
      <c r="J47" s="770"/>
      <c r="K47" s="667"/>
      <c r="L47" s="667"/>
      <c r="M47" s="667"/>
      <c r="N47" s="669"/>
      <c r="O47" s="669"/>
      <c r="P47" s="669"/>
      <c r="Q47" s="669"/>
      <c r="R47" s="670"/>
      <c r="S47" s="671"/>
      <c r="T47" s="671"/>
      <c r="U47" s="671"/>
      <c r="V47" s="671"/>
      <c r="W47" s="671"/>
      <c r="X47" s="671"/>
      <c r="Y47" s="671"/>
      <c r="Z47" s="671"/>
      <c r="AA47" s="671"/>
      <c r="AB47" s="671"/>
      <c r="AC47" s="671"/>
      <c r="AD47" s="671"/>
      <c r="AE47" s="671"/>
      <c r="AF47" s="671"/>
      <c r="AG47" s="671"/>
      <c r="AH47" s="671"/>
      <c r="AI47" s="671"/>
      <c r="AJ47" s="671"/>
      <c r="AK47" s="671"/>
      <c r="AL47" s="671"/>
      <c r="AM47" s="671"/>
      <c r="AN47" s="671"/>
      <c r="AO47" s="671"/>
      <c r="AP47" s="671"/>
      <c r="AQ47" s="671"/>
      <c r="AR47" s="671"/>
      <c r="AS47" s="671"/>
    </row>
    <row r="48" spans="1:45" s="672" customFormat="1" ht="9.4499999999999993" customHeight="1" x14ac:dyDescent="0.25">
      <c r="A48" s="793"/>
      <c r="B48" s="667"/>
      <c r="C48" s="667"/>
      <c r="D48" s="667"/>
      <c r="E48" s="770"/>
      <c r="F48" s="667"/>
      <c r="G48" s="667"/>
      <c r="H48" s="667"/>
      <c r="I48" s="667"/>
      <c r="J48" s="770"/>
      <c r="K48" s="667"/>
      <c r="L48" s="795"/>
      <c r="M48" s="667"/>
      <c r="N48" s="669"/>
      <c r="O48" s="669"/>
      <c r="P48" s="669"/>
      <c r="Q48" s="669"/>
      <c r="R48" s="670"/>
      <c r="S48" s="671"/>
      <c r="T48" s="671"/>
      <c r="U48" s="671"/>
      <c r="V48" s="671"/>
      <c r="W48" s="671"/>
      <c r="X48" s="671"/>
      <c r="Y48" s="671"/>
      <c r="Z48" s="671"/>
      <c r="AA48" s="671"/>
      <c r="AB48" s="671"/>
      <c r="AC48" s="671"/>
      <c r="AD48" s="671"/>
      <c r="AE48" s="671"/>
      <c r="AF48" s="671"/>
      <c r="AG48" s="671"/>
      <c r="AH48" s="671"/>
      <c r="AI48" s="671"/>
      <c r="AJ48" s="671"/>
      <c r="AK48" s="671"/>
      <c r="AL48" s="671"/>
      <c r="AM48" s="671"/>
      <c r="AN48" s="671"/>
      <c r="AO48" s="671"/>
      <c r="AP48" s="671"/>
      <c r="AQ48" s="671"/>
      <c r="AR48" s="671"/>
      <c r="AS48" s="671"/>
    </row>
    <row r="49" spans="1:45" s="672" customFormat="1" ht="9.4499999999999993" customHeight="1" x14ac:dyDescent="0.25">
      <c r="A49" s="793"/>
      <c r="B49" s="770"/>
      <c r="C49" s="770"/>
      <c r="D49" s="770"/>
      <c r="E49" s="770"/>
      <c r="F49" s="667"/>
      <c r="G49" s="667"/>
      <c r="H49" s="671"/>
      <c r="I49" s="667"/>
      <c r="J49" s="770"/>
      <c r="K49" s="794"/>
      <c r="L49" s="770"/>
      <c r="M49" s="667"/>
      <c r="N49" s="669"/>
      <c r="O49" s="669"/>
      <c r="P49" s="669"/>
      <c r="Q49" s="669"/>
      <c r="R49" s="670"/>
      <c r="S49" s="671"/>
      <c r="T49" s="671"/>
      <c r="U49" s="671"/>
      <c r="V49" s="671"/>
      <c r="W49" s="671"/>
      <c r="X49" s="671"/>
      <c r="Y49" s="671"/>
      <c r="Z49" s="671"/>
      <c r="AA49" s="671"/>
      <c r="AB49" s="671"/>
      <c r="AC49" s="671"/>
      <c r="AD49" s="671"/>
      <c r="AE49" s="671"/>
      <c r="AF49" s="671"/>
      <c r="AG49" s="671"/>
      <c r="AH49" s="671"/>
      <c r="AI49" s="671"/>
      <c r="AJ49" s="671"/>
      <c r="AK49" s="671"/>
      <c r="AL49" s="671"/>
      <c r="AM49" s="671"/>
      <c r="AN49" s="671"/>
      <c r="AO49" s="671"/>
      <c r="AP49" s="671"/>
      <c r="AQ49" s="671"/>
      <c r="AR49" s="671"/>
      <c r="AS49" s="671"/>
    </row>
    <row r="50" spans="1:45" s="672" customFormat="1" ht="9.4499999999999993" customHeight="1" x14ac:dyDescent="0.25">
      <c r="A50" s="793"/>
      <c r="B50" s="667"/>
      <c r="C50" s="667"/>
      <c r="D50" s="667"/>
      <c r="E50" s="770"/>
      <c r="F50" s="667"/>
      <c r="G50" s="667"/>
      <c r="H50" s="667"/>
      <c r="I50" s="667"/>
      <c r="J50" s="770"/>
      <c r="K50" s="667"/>
      <c r="L50" s="667"/>
      <c r="M50" s="667"/>
      <c r="N50" s="669"/>
      <c r="O50" s="669"/>
      <c r="P50" s="669"/>
      <c r="Q50" s="669"/>
      <c r="R50" s="670"/>
      <c r="S50" s="671"/>
      <c r="T50" s="671"/>
      <c r="U50" s="671"/>
      <c r="V50" s="671"/>
      <c r="W50" s="671"/>
      <c r="X50" s="671"/>
      <c r="Y50" s="671"/>
      <c r="Z50" s="671"/>
      <c r="AA50" s="671"/>
      <c r="AB50" s="671"/>
      <c r="AC50" s="671"/>
      <c r="AD50" s="671"/>
      <c r="AE50" s="671"/>
      <c r="AF50" s="671"/>
      <c r="AG50" s="671"/>
      <c r="AH50" s="671"/>
      <c r="AI50" s="671"/>
      <c r="AJ50" s="671"/>
      <c r="AK50" s="671"/>
      <c r="AL50" s="671"/>
      <c r="AM50" s="671"/>
      <c r="AN50" s="671"/>
      <c r="AO50" s="671"/>
      <c r="AP50" s="671"/>
      <c r="AQ50" s="671"/>
      <c r="AR50" s="671"/>
      <c r="AS50" s="671"/>
    </row>
    <row r="51" spans="1:45" s="672" customFormat="1" ht="9.4499999999999993" customHeight="1" x14ac:dyDescent="0.25">
      <c r="A51" s="793"/>
      <c r="B51" s="770"/>
      <c r="C51" s="770"/>
      <c r="D51" s="770"/>
      <c r="E51" s="770"/>
      <c r="F51" s="667"/>
      <c r="G51" s="667"/>
      <c r="H51" s="671"/>
      <c r="I51" s="794"/>
      <c r="J51" s="770"/>
      <c r="K51" s="667"/>
      <c r="L51" s="667"/>
      <c r="M51" s="667"/>
      <c r="N51" s="669"/>
      <c r="O51" s="669"/>
      <c r="P51" s="669"/>
      <c r="Q51" s="669"/>
      <c r="R51" s="670"/>
      <c r="S51" s="671"/>
      <c r="T51" s="671"/>
      <c r="U51" s="671"/>
      <c r="V51" s="671"/>
      <c r="W51" s="671"/>
      <c r="X51" s="671"/>
      <c r="Y51" s="671"/>
      <c r="Z51" s="671"/>
      <c r="AA51" s="671"/>
      <c r="AB51" s="671"/>
      <c r="AC51" s="671"/>
      <c r="AD51" s="671"/>
      <c r="AE51" s="671"/>
      <c r="AF51" s="671"/>
      <c r="AG51" s="671"/>
      <c r="AH51" s="671"/>
      <c r="AI51" s="671"/>
      <c r="AJ51" s="671"/>
      <c r="AK51" s="671"/>
      <c r="AL51" s="671"/>
      <c r="AM51" s="671"/>
      <c r="AN51" s="671"/>
      <c r="AO51" s="671"/>
      <c r="AP51" s="671"/>
      <c r="AQ51" s="671"/>
      <c r="AR51" s="671"/>
      <c r="AS51" s="671"/>
    </row>
    <row r="52" spans="1:45" s="672" customFormat="1" ht="9.4499999999999993" customHeight="1" x14ac:dyDescent="0.25">
      <c r="A52" s="792"/>
      <c r="B52" s="667"/>
      <c r="C52" s="667"/>
      <c r="D52" s="667"/>
      <c r="E52" s="770"/>
      <c r="F52" s="799"/>
      <c r="G52" s="799"/>
      <c r="H52" s="799"/>
      <c r="I52" s="799"/>
      <c r="J52" s="770"/>
      <c r="K52" s="667"/>
      <c r="L52" s="667"/>
      <c r="M52" s="667"/>
      <c r="N52" s="667"/>
      <c r="O52" s="667"/>
      <c r="P52" s="667"/>
      <c r="Q52" s="669"/>
      <c r="R52" s="670"/>
      <c r="S52" s="671"/>
      <c r="T52" s="671"/>
      <c r="U52" s="671"/>
      <c r="V52" s="671"/>
      <c r="W52" s="671"/>
      <c r="X52" s="671"/>
      <c r="Y52" s="671"/>
      <c r="Z52" s="671"/>
      <c r="AA52" s="671"/>
      <c r="AB52" s="671"/>
      <c r="AC52" s="671"/>
      <c r="AD52" s="671"/>
      <c r="AE52" s="671"/>
      <c r="AF52" s="671"/>
      <c r="AG52" s="671"/>
      <c r="AH52" s="671"/>
      <c r="AI52" s="671"/>
      <c r="AJ52" s="671"/>
      <c r="AK52" s="671"/>
      <c r="AL52" s="671"/>
      <c r="AM52" s="671"/>
      <c r="AN52" s="671"/>
      <c r="AO52" s="671"/>
      <c r="AP52" s="671"/>
      <c r="AQ52" s="671"/>
      <c r="AR52" s="671"/>
      <c r="AS52" s="671"/>
    </row>
    <row r="53" spans="1:45" s="716" customFormat="1" ht="6.75" customHeight="1" x14ac:dyDescent="0.25">
      <c r="A53" s="710"/>
      <c r="B53" s="710"/>
      <c r="C53" s="710"/>
      <c r="D53" s="710"/>
      <c r="E53" s="710"/>
      <c r="F53" s="800"/>
      <c r="G53" s="800"/>
      <c r="H53" s="800"/>
      <c r="I53" s="800"/>
      <c r="J53" s="712"/>
      <c r="K53" s="713"/>
      <c r="L53" s="714"/>
      <c r="M53" s="713"/>
      <c r="N53" s="714"/>
      <c r="O53" s="713"/>
      <c r="P53" s="714"/>
      <c r="Q53" s="713"/>
      <c r="R53" s="714"/>
      <c r="S53" s="715"/>
      <c r="T53" s="715"/>
      <c r="U53" s="715"/>
      <c r="V53" s="715"/>
      <c r="W53" s="715"/>
      <c r="X53" s="715"/>
      <c r="Y53" s="715"/>
      <c r="Z53" s="715"/>
      <c r="AA53" s="715"/>
      <c r="AB53" s="715"/>
      <c r="AC53" s="715"/>
      <c r="AD53" s="715"/>
      <c r="AE53" s="715"/>
      <c r="AF53" s="715"/>
      <c r="AG53" s="715"/>
      <c r="AH53" s="715"/>
      <c r="AI53" s="671"/>
      <c r="AJ53" s="671"/>
      <c r="AK53" s="671"/>
      <c r="AL53" s="715"/>
      <c r="AM53" s="715"/>
      <c r="AN53" s="715"/>
      <c r="AO53" s="715"/>
      <c r="AP53" s="715"/>
      <c r="AQ53" s="715"/>
      <c r="AR53" s="715"/>
      <c r="AS53" s="715"/>
    </row>
    <row r="54" spans="1:45" s="726" customFormat="1" ht="10.5" customHeight="1" x14ac:dyDescent="0.25">
      <c r="A54" s="560" t="s">
        <v>41</v>
      </c>
      <c r="B54" s="561"/>
      <c r="C54" s="561"/>
      <c r="D54" s="562"/>
      <c r="E54" s="717" t="s">
        <v>5</v>
      </c>
      <c r="F54" s="718" t="s">
        <v>43</v>
      </c>
      <c r="G54" s="717"/>
      <c r="H54" s="719"/>
      <c r="I54" s="720"/>
      <c r="J54" s="717" t="s">
        <v>5</v>
      </c>
      <c r="K54" s="718" t="s">
        <v>50</v>
      </c>
      <c r="L54" s="721"/>
      <c r="M54" s="718" t="s">
        <v>51</v>
      </c>
      <c r="N54" s="722"/>
      <c r="O54" s="723" t="s">
        <v>52</v>
      </c>
      <c r="P54" s="723"/>
      <c r="Q54" s="724"/>
      <c r="R54" s="725"/>
      <c r="T54" s="600"/>
      <c r="U54" s="600"/>
      <c r="V54" s="600"/>
      <c r="W54" s="600"/>
      <c r="X54" s="600"/>
      <c r="Y54" s="600"/>
      <c r="Z54" s="600"/>
      <c r="AA54" s="600"/>
      <c r="AB54" s="600"/>
      <c r="AC54" s="600"/>
      <c r="AD54" s="600"/>
      <c r="AE54" s="600"/>
      <c r="AF54" s="600"/>
      <c r="AG54" s="600"/>
      <c r="AH54" s="600"/>
      <c r="AI54" s="801"/>
      <c r="AJ54" s="801"/>
      <c r="AK54" s="801"/>
      <c r="AL54" s="600"/>
      <c r="AM54" s="600"/>
      <c r="AN54" s="600"/>
      <c r="AO54" s="600"/>
      <c r="AP54" s="600"/>
      <c r="AQ54" s="600"/>
      <c r="AR54" s="600"/>
      <c r="AS54" s="600"/>
    </row>
    <row r="55" spans="1:45" s="726" customFormat="1" ht="9" customHeight="1" x14ac:dyDescent="0.25">
      <c r="A55" s="572" t="s">
        <v>42</v>
      </c>
      <c r="B55" s="573"/>
      <c r="C55" s="802"/>
      <c r="D55" s="574"/>
      <c r="E55" s="732">
        <v>1</v>
      </c>
      <c r="F55" s="600" t="str">
        <f>IF(E55&gt;$R$62,,UPPER(VLOOKUP(E55,'[3]1MD ELO'!$A$7:$Q$134,2)))</f>
        <v/>
      </c>
      <c r="G55" s="732"/>
      <c r="H55" s="600"/>
      <c r="I55" s="593"/>
      <c r="J55" s="803" t="s">
        <v>6</v>
      </c>
      <c r="K55" s="591"/>
      <c r="L55" s="592"/>
      <c r="M55" s="591"/>
      <c r="N55" s="804"/>
      <c r="O55" s="580" t="s">
        <v>44</v>
      </c>
      <c r="P55" s="805"/>
      <c r="Q55" s="805"/>
      <c r="R55" s="804"/>
      <c r="T55" s="600"/>
      <c r="U55" s="600"/>
      <c r="V55" s="600"/>
      <c r="W55" s="600"/>
      <c r="X55" s="600"/>
      <c r="Y55" s="600"/>
      <c r="Z55" s="600"/>
      <c r="AA55" s="600"/>
      <c r="AB55" s="600"/>
      <c r="AC55" s="600"/>
      <c r="AD55" s="600"/>
      <c r="AE55" s="600"/>
      <c r="AF55" s="600"/>
      <c r="AG55" s="600"/>
      <c r="AH55" s="600"/>
      <c r="AI55" s="801"/>
      <c r="AJ55" s="801"/>
      <c r="AK55" s="801"/>
      <c r="AL55" s="600"/>
      <c r="AM55" s="600"/>
      <c r="AN55" s="600"/>
      <c r="AO55" s="600"/>
      <c r="AP55" s="600"/>
      <c r="AQ55" s="600"/>
      <c r="AR55" s="600"/>
      <c r="AS55" s="600"/>
    </row>
    <row r="56" spans="1:45" s="726" customFormat="1" ht="9" customHeight="1" x14ac:dyDescent="0.25">
      <c r="A56" s="585" t="s">
        <v>49</v>
      </c>
      <c r="B56" s="586"/>
      <c r="C56" s="806"/>
      <c r="D56" s="587"/>
      <c r="E56" s="732">
        <v>2</v>
      </c>
      <c r="F56" s="600" t="str">
        <f>IF(E56&gt;$R$62,,UPPER(VLOOKUP(E56,'[3]1MD ELO'!$A$7:$Q$134,2)))</f>
        <v/>
      </c>
      <c r="G56" s="732"/>
      <c r="H56" s="600"/>
      <c r="I56" s="593"/>
      <c r="J56" s="803" t="s">
        <v>7</v>
      </c>
      <c r="K56" s="591"/>
      <c r="L56" s="592"/>
      <c r="M56" s="591"/>
      <c r="N56" s="804"/>
      <c r="O56" s="616"/>
      <c r="P56" s="618"/>
      <c r="Q56" s="586"/>
      <c r="R56" s="807"/>
      <c r="T56" s="600"/>
      <c r="U56" s="600"/>
      <c r="V56" s="600"/>
      <c r="W56" s="600"/>
      <c r="X56" s="600"/>
      <c r="Y56" s="600"/>
      <c r="Z56" s="600"/>
      <c r="AA56" s="600"/>
      <c r="AB56" s="600"/>
      <c r="AC56" s="600"/>
      <c r="AD56" s="600"/>
      <c r="AE56" s="600"/>
      <c r="AF56" s="600"/>
      <c r="AG56" s="600"/>
      <c r="AH56" s="600"/>
      <c r="AI56" s="801"/>
      <c r="AJ56" s="801"/>
      <c r="AK56" s="801"/>
      <c r="AL56" s="600"/>
      <c r="AM56" s="600"/>
      <c r="AN56" s="600"/>
      <c r="AO56" s="600"/>
      <c r="AP56" s="600"/>
      <c r="AQ56" s="600"/>
      <c r="AR56" s="600"/>
      <c r="AS56" s="600"/>
    </row>
    <row r="57" spans="1:45" s="726" customFormat="1" ht="9" customHeight="1" x14ac:dyDescent="0.25">
      <c r="A57" s="597"/>
      <c r="B57" s="598"/>
      <c r="C57" s="745"/>
      <c r="D57" s="599"/>
      <c r="E57" s="732"/>
      <c r="F57" s="600"/>
      <c r="G57" s="732"/>
      <c r="H57" s="600"/>
      <c r="I57" s="593"/>
      <c r="J57" s="803" t="s">
        <v>8</v>
      </c>
      <c r="K57" s="591"/>
      <c r="L57" s="592"/>
      <c r="M57" s="591"/>
      <c r="N57" s="804"/>
      <c r="O57" s="580" t="s">
        <v>45</v>
      </c>
      <c r="P57" s="805"/>
      <c r="Q57" s="805"/>
      <c r="R57" s="804"/>
      <c r="T57" s="600"/>
      <c r="U57" s="600"/>
      <c r="V57" s="600"/>
      <c r="W57" s="600"/>
      <c r="X57" s="600"/>
      <c r="Y57" s="600"/>
      <c r="Z57" s="600"/>
      <c r="AA57" s="600"/>
      <c r="AB57" s="600"/>
      <c r="AC57" s="600"/>
      <c r="AD57" s="600"/>
      <c r="AE57" s="600"/>
      <c r="AF57" s="600"/>
      <c r="AG57" s="600"/>
      <c r="AH57" s="600"/>
      <c r="AI57" s="801"/>
      <c r="AJ57" s="801"/>
      <c r="AK57" s="801"/>
      <c r="AL57" s="600"/>
      <c r="AM57" s="600"/>
      <c r="AN57" s="600"/>
      <c r="AO57" s="600"/>
      <c r="AP57" s="600"/>
      <c r="AQ57" s="600"/>
      <c r="AR57" s="600"/>
      <c r="AS57" s="600"/>
    </row>
    <row r="58" spans="1:45" s="726" customFormat="1" ht="9" customHeight="1" x14ac:dyDescent="0.25">
      <c r="A58" s="602"/>
      <c r="B58" s="603"/>
      <c r="C58" s="603"/>
      <c r="D58" s="604"/>
      <c r="E58" s="732"/>
      <c r="F58" s="600"/>
      <c r="G58" s="732"/>
      <c r="H58" s="600"/>
      <c r="I58" s="593"/>
      <c r="J58" s="803" t="s">
        <v>9</v>
      </c>
      <c r="K58" s="591"/>
      <c r="L58" s="592"/>
      <c r="M58" s="591"/>
      <c r="N58" s="804"/>
      <c r="O58" s="591"/>
      <c r="P58" s="592"/>
      <c r="Q58" s="591"/>
      <c r="R58" s="804"/>
      <c r="T58" s="600"/>
      <c r="U58" s="600"/>
      <c r="V58" s="600"/>
      <c r="W58" s="600"/>
      <c r="X58" s="600"/>
      <c r="Y58" s="600"/>
      <c r="Z58" s="600"/>
      <c r="AA58" s="600"/>
      <c r="AB58" s="600"/>
      <c r="AC58" s="600"/>
      <c r="AD58" s="600"/>
      <c r="AE58" s="600"/>
      <c r="AF58" s="600"/>
      <c r="AG58" s="600"/>
      <c r="AH58" s="600"/>
      <c r="AI58" s="801"/>
      <c r="AJ58" s="801"/>
      <c r="AK58" s="801"/>
      <c r="AL58" s="600"/>
      <c r="AM58" s="600"/>
      <c r="AN58" s="600"/>
      <c r="AO58" s="600"/>
      <c r="AP58" s="600"/>
      <c r="AQ58" s="600"/>
      <c r="AR58" s="600"/>
      <c r="AS58" s="600"/>
    </row>
    <row r="59" spans="1:45" s="726" customFormat="1" ht="9" customHeight="1" x14ac:dyDescent="0.25">
      <c r="A59" s="606"/>
      <c r="B59" s="607"/>
      <c r="C59" s="607"/>
      <c r="D59" s="608"/>
      <c r="E59" s="732"/>
      <c r="F59" s="600"/>
      <c r="G59" s="732"/>
      <c r="H59" s="600"/>
      <c r="I59" s="593"/>
      <c r="J59" s="803" t="s">
        <v>10</v>
      </c>
      <c r="K59" s="591"/>
      <c r="L59" s="592"/>
      <c r="M59" s="591"/>
      <c r="N59" s="804"/>
      <c r="O59" s="586"/>
      <c r="P59" s="618"/>
      <c r="Q59" s="586"/>
      <c r="R59" s="807"/>
      <c r="T59" s="600"/>
      <c r="U59" s="600"/>
      <c r="V59" s="600"/>
      <c r="W59" s="600"/>
      <c r="X59" s="600"/>
      <c r="Y59" s="600"/>
      <c r="Z59" s="600"/>
      <c r="AA59" s="600"/>
      <c r="AB59" s="600"/>
      <c r="AC59" s="600"/>
      <c r="AD59" s="600"/>
      <c r="AE59" s="600"/>
      <c r="AF59" s="600"/>
      <c r="AG59" s="600"/>
      <c r="AH59" s="600"/>
      <c r="AI59" s="801"/>
      <c r="AJ59" s="801"/>
      <c r="AK59" s="801"/>
      <c r="AL59" s="600"/>
      <c r="AM59" s="600"/>
      <c r="AN59" s="600"/>
      <c r="AO59" s="600"/>
      <c r="AP59" s="600"/>
      <c r="AQ59" s="600"/>
      <c r="AR59" s="600"/>
      <c r="AS59" s="600"/>
    </row>
    <row r="60" spans="1:45" s="726" customFormat="1" ht="9" customHeight="1" x14ac:dyDescent="0.25">
      <c r="A60" s="609"/>
      <c r="B60" s="610"/>
      <c r="C60" s="603"/>
      <c r="D60" s="604"/>
      <c r="E60" s="732"/>
      <c r="F60" s="600"/>
      <c r="G60" s="732"/>
      <c r="H60" s="600"/>
      <c r="I60" s="593"/>
      <c r="J60" s="803" t="s">
        <v>11</v>
      </c>
      <c r="K60" s="591"/>
      <c r="L60" s="592"/>
      <c r="M60" s="591"/>
      <c r="N60" s="804"/>
      <c r="O60" s="580" t="s">
        <v>31</v>
      </c>
      <c r="P60" s="805"/>
      <c r="Q60" s="805"/>
      <c r="R60" s="804"/>
      <c r="T60" s="600"/>
      <c r="U60" s="600"/>
      <c r="V60" s="600"/>
      <c r="W60" s="600"/>
      <c r="X60" s="600"/>
      <c r="Y60" s="600"/>
      <c r="Z60" s="600"/>
      <c r="AA60" s="600"/>
      <c r="AB60" s="600"/>
      <c r="AC60" s="600"/>
      <c r="AD60" s="600"/>
      <c r="AE60" s="600"/>
      <c r="AF60" s="600"/>
      <c r="AG60" s="600"/>
      <c r="AH60" s="600"/>
      <c r="AI60" s="801"/>
      <c r="AJ60" s="801"/>
      <c r="AK60" s="801"/>
      <c r="AL60" s="600"/>
      <c r="AM60" s="600"/>
      <c r="AN60" s="600"/>
      <c r="AO60" s="600"/>
      <c r="AP60" s="600"/>
      <c r="AQ60" s="600"/>
      <c r="AR60" s="600"/>
      <c r="AS60" s="600"/>
    </row>
    <row r="61" spans="1:45" s="726" customFormat="1" ht="9" customHeight="1" x14ac:dyDescent="0.25">
      <c r="A61" s="609"/>
      <c r="B61" s="610"/>
      <c r="C61" s="746"/>
      <c r="D61" s="611"/>
      <c r="E61" s="732"/>
      <c r="F61" s="600"/>
      <c r="G61" s="732"/>
      <c r="H61" s="600"/>
      <c r="I61" s="593"/>
      <c r="J61" s="803" t="s">
        <v>12</v>
      </c>
      <c r="K61" s="591"/>
      <c r="L61" s="592"/>
      <c r="M61" s="591"/>
      <c r="N61" s="804"/>
      <c r="O61" s="591"/>
      <c r="P61" s="592"/>
      <c r="Q61" s="591"/>
      <c r="R61" s="804"/>
      <c r="T61" s="600"/>
      <c r="U61" s="600"/>
      <c r="V61" s="600"/>
      <c r="W61" s="600"/>
      <c r="X61" s="600"/>
      <c r="Y61" s="600"/>
      <c r="Z61" s="600"/>
      <c r="AA61" s="600"/>
      <c r="AB61" s="600"/>
      <c r="AC61" s="600"/>
      <c r="AD61" s="600"/>
      <c r="AE61" s="600"/>
      <c r="AF61" s="600"/>
      <c r="AG61" s="600"/>
      <c r="AH61" s="600"/>
      <c r="AI61" s="801"/>
      <c r="AJ61" s="801"/>
      <c r="AK61" s="801"/>
      <c r="AL61" s="600"/>
      <c r="AM61" s="600"/>
      <c r="AN61" s="600"/>
      <c r="AO61" s="600"/>
      <c r="AP61" s="600"/>
      <c r="AQ61" s="600"/>
      <c r="AR61" s="600"/>
      <c r="AS61" s="600"/>
    </row>
    <row r="62" spans="1:45" s="726" customFormat="1" ht="9" customHeight="1" x14ac:dyDescent="0.25">
      <c r="A62" s="612"/>
      <c r="B62" s="613"/>
      <c r="C62" s="747"/>
      <c r="D62" s="614"/>
      <c r="E62" s="749"/>
      <c r="F62" s="616"/>
      <c r="G62" s="749"/>
      <c r="H62" s="616"/>
      <c r="I62" s="619"/>
      <c r="J62" s="808" t="s">
        <v>13</v>
      </c>
      <c r="K62" s="586"/>
      <c r="L62" s="618"/>
      <c r="M62" s="586"/>
      <c r="N62" s="807"/>
      <c r="O62" s="586">
        <f>R4</f>
        <v>0</v>
      </c>
      <c r="P62" s="618"/>
      <c r="Q62" s="586"/>
      <c r="R62" s="751">
        <f>MIN(4,'[3]1MD ELO'!Q5)</f>
        <v>4</v>
      </c>
      <c r="T62" s="600"/>
      <c r="U62" s="600"/>
      <c r="V62" s="600"/>
      <c r="W62" s="600"/>
      <c r="X62" s="600"/>
      <c r="Y62" s="600"/>
      <c r="Z62" s="600"/>
      <c r="AA62" s="600"/>
      <c r="AB62" s="600"/>
      <c r="AC62" s="600"/>
      <c r="AD62" s="600"/>
      <c r="AE62" s="600"/>
      <c r="AF62" s="600"/>
      <c r="AG62" s="600"/>
      <c r="AH62" s="600"/>
      <c r="AI62" s="801"/>
      <c r="AJ62" s="801"/>
      <c r="AK62" s="801"/>
      <c r="AL62" s="600"/>
      <c r="AM62" s="600"/>
      <c r="AN62" s="600"/>
      <c r="AO62" s="600"/>
      <c r="AP62" s="600"/>
      <c r="AQ62" s="600"/>
      <c r="AR62" s="600"/>
      <c r="AS62" s="600"/>
    </row>
    <row r="63" spans="1:45" x14ac:dyDescent="0.25">
      <c r="T63" s="540"/>
      <c r="U63" s="540"/>
      <c r="V63" s="540"/>
      <c r="W63" s="540"/>
      <c r="X63" s="540"/>
      <c r="Y63" s="540"/>
      <c r="Z63" s="540"/>
      <c r="AA63" s="540"/>
      <c r="AB63" s="540"/>
      <c r="AC63" s="540"/>
      <c r="AD63" s="540"/>
      <c r="AE63" s="540"/>
      <c r="AF63" s="540"/>
      <c r="AG63" s="540"/>
      <c r="AH63" s="540"/>
      <c r="AL63" s="540"/>
      <c r="AM63" s="540"/>
      <c r="AN63" s="540"/>
      <c r="AO63" s="540"/>
      <c r="AP63" s="540"/>
      <c r="AQ63" s="540"/>
      <c r="AR63" s="540"/>
      <c r="AS63" s="540"/>
    </row>
    <row r="64" spans="1:45" x14ac:dyDescent="0.25">
      <c r="T64" s="540"/>
      <c r="U64" s="540"/>
      <c r="V64" s="540"/>
      <c r="W64" s="540"/>
      <c r="X64" s="540"/>
      <c r="Y64" s="540"/>
      <c r="Z64" s="540"/>
      <c r="AA64" s="540"/>
      <c r="AB64" s="540"/>
      <c r="AC64" s="540"/>
      <c r="AD64" s="540"/>
      <c r="AE64" s="540"/>
      <c r="AF64" s="540"/>
      <c r="AG64" s="540"/>
      <c r="AH64" s="540"/>
      <c r="AL64" s="540"/>
      <c r="AM64" s="540"/>
      <c r="AN64" s="540"/>
      <c r="AO64" s="540"/>
      <c r="AP64" s="540"/>
      <c r="AQ64" s="540"/>
      <c r="AR64" s="540"/>
      <c r="AS64" s="540"/>
    </row>
    <row r="65" spans="20:45" x14ac:dyDescent="0.25">
      <c r="T65" s="540"/>
      <c r="U65" s="540"/>
      <c r="V65" s="540"/>
      <c r="W65" s="540"/>
      <c r="X65" s="540"/>
      <c r="Y65" s="540"/>
      <c r="Z65" s="540"/>
      <c r="AA65" s="540"/>
      <c r="AB65" s="540"/>
      <c r="AC65" s="540"/>
      <c r="AD65" s="540"/>
      <c r="AE65" s="540"/>
      <c r="AF65" s="540"/>
      <c r="AG65" s="540"/>
      <c r="AH65" s="540"/>
      <c r="AL65" s="540"/>
      <c r="AM65" s="540"/>
      <c r="AN65" s="540"/>
      <c r="AO65" s="540"/>
      <c r="AP65" s="540"/>
      <c r="AQ65" s="540"/>
      <c r="AR65" s="540"/>
      <c r="AS65" s="540"/>
    </row>
    <row r="66" spans="20:45" x14ac:dyDescent="0.25">
      <c r="T66" s="540"/>
      <c r="U66" s="540"/>
      <c r="V66" s="540"/>
      <c r="W66" s="540"/>
      <c r="X66" s="540"/>
      <c r="Y66" s="540"/>
      <c r="Z66" s="540"/>
      <c r="AA66" s="540"/>
      <c r="AB66" s="540"/>
      <c r="AC66" s="540"/>
      <c r="AD66" s="540"/>
      <c r="AE66" s="540"/>
      <c r="AF66" s="540"/>
      <c r="AG66" s="540"/>
      <c r="AH66" s="540"/>
      <c r="AL66" s="540"/>
      <c r="AM66" s="540"/>
      <c r="AN66" s="540"/>
      <c r="AO66" s="540"/>
      <c r="AP66" s="540"/>
      <c r="AQ66" s="540"/>
      <c r="AR66" s="540"/>
      <c r="AS66" s="540"/>
    </row>
    <row r="67" spans="20:45" x14ac:dyDescent="0.25">
      <c r="T67" s="540"/>
      <c r="U67" s="540"/>
      <c r="V67" s="540"/>
      <c r="W67" s="540"/>
      <c r="X67" s="540"/>
      <c r="Y67" s="540"/>
      <c r="Z67" s="540"/>
      <c r="AA67" s="540"/>
      <c r="AB67" s="540"/>
      <c r="AC67" s="540"/>
      <c r="AD67" s="540"/>
      <c r="AE67" s="540"/>
      <c r="AF67" s="540"/>
      <c r="AG67" s="540"/>
      <c r="AH67" s="540"/>
      <c r="AL67" s="540"/>
      <c r="AM67" s="540"/>
      <c r="AN67" s="540"/>
      <c r="AO67" s="540"/>
      <c r="AP67" s="540"/>
      <c r="AQ67" s="540"/>
      <c r="AR67" s="540"/>
      <c r="AS67" s="540"/>
    </row>
    <row r="68" spans="20:45" x14ac:dyDescent="0.25">
      <c r="T68" s="540"/>
      <c r="U68" s="540"/>
      <c r="V68" s="540"/>
      <c r="W68" s="540"/>
      <c r="X68" s="540"/>
      <c r="Y68" s="540"/>
      <c r="Z68" s="540"/>
      <c r="AA68" s="540"/>
      <c r="AB68" s="540"/>
      <c r="AC68" s="540"/>
      <c r="AD68" s="540"/>
      <c r="AE68" s="540"/>
      <c r="AF68" s="540"/>
      <c r="AG68" s="540"/>
      <c r="AH68" s="540"/>
      <c r="AL68" s="540"/>
      <c r="AM68" s="540"/>
      <c r="AN68" s="540"/>
      <c r="AO68" s="540"/>
      <c r="AP68" s="540"/>
      <c r="AQ68" s="540"/>
      <c r="AR68" s="540"/>
      <c r="AS68" s="540"/>
    </row>
    <row r="69" spans="20:45" x14ac:dyDescent="0.25">
      <c r="T69" s="540"/>
      <c r="U69" s="540"/>
      <c r="V69" s="540"/>
      <c r="W69" s="540"/>
      <c r="X69" s="540"/>
      <c r="Y69" s="540"/>
      <c r="Z69" s="540"/>
      <c r="AA69" s="540"/>
      <c r="AB69" s="540"/>
      <c r="AC69" s="540"/>
      <c r="AD69" s="540"/>
      <c r="AE69" s="540"/>
      <c r="AF69" s="540"/>
      <c r="AG69" s="540"/>
      <c r="AH69" s="540"/>
      <c r="AL69" s="540"/>
      <c r="AM69" s="540"/>
      <c r="AN69" s="540"/>
      <c r="AO69" s="540"/>
      <c r="AP69" s="540"/>
      <c r="AQ69" s="540"/>
      <c r="AR69" s="540"/>
      <c r="AS69" s="540"/>
    </row>
    <row r="70" spans="20:45" x14ac:dyDescent="0.25">
      <c r="T70" s="540"/>
      <c r="U70" s="540"/>
      <c r="V70" s="540"/>
      <c r="W70" s="540"/>
      <c r="X70" s="540"/>
      <c r="Y70" s="540"/>
      <c r="Z70" s="540"/>
      <c r="AA70" s="540"/>
      <c r="AB70" s="540"/>
      <c r="AC70" s="540"/>
      <c r="AD70" s="540"/>
      <c r="AE70" s="540"/>
      <c r="AF70" s="540"/>
      <c r="AG70" s="540"/>
      <c r="AH70" s="540"/>
      <c r="AL70" s="540"/>
      <c r="AM70" s="540"/>
      <c r="AN70" s="540"/>
      <c r="AO70" s="540"/>
      <c r="AP70" s="540"/>
      <c r="AQ70" s="540"/>
      <c r="AR70" s="540"/>
      <c r="AS70" s="540"/>
    </row>
    <row r="71" spans="20:45" x14ac:dyDescent="0.25">
      <c r="T71" s="540"/>
      <c r="U71" s="540"/>
      <c r="V71" s="540"/>
      <c r="W71" s="540"/>
      <c r="X71" s="540"/>
      <c r="Y71" s="540"/>
      <c r="Z71" s="540"/>
      <c r="AA71" s="540"/>
      <c r="AB71" s="540"/>
      <c r="AC71" s="540"/>
      <c r="AD71" s="540"/>
      <c r="AE71" s="540"/>
      <c r="AF71" s="540"/>
      <c r="AG71" s="540"/>
      <c r="AH71" s="540"/>
      <c r="AL71" s="540"/>
      <c r="AM71" s="540"/>
      <c r="AN71" s="540"/>
      <c r="AO71" s="540"/>
      <c r="AP71" s="540"/>
      <c r="AQ71" s="540"/>
      <c r="AR71" s="540"/>
      <c r="AS71" s="540"/>
    </row>
    <row r="72" spans="20:45" x14ac:dyDescent="0.25">
      <c r="T72" s="540"/>
      <c r="U72" s="540"/>
      <c r="V72" s="540"/>
      <c r="W72" s="540"/>
      <c r="X72" s="540"/>
      <c r="Y72" s="540"/>
      <c r="Z72" s="540"/>
      <c r="AA72" s="540"/>
      <c r="AB72" s="540"/>
      <c r="AC72" s="540"/>
      <c r="AD72" s="540"/>
      <c r="AE72" s="540"/>
      <c r="AF72" s="540"/>
      <c r="AG72" s="540"/>
      <c r="AH72" s="540"/>
      <c r="AL72" s="540"/>
      <c r="AM72" s="540"/>
      <c r="AN72" s="540"/>
      <c r="AO72" s="540"/>
      <c r="AP72" s="540"/>
      <c r="AQ72" s="540"/>
      <c r="AR72" s="540"/>
      <c r="AS72" s="540"/>
    </row>
    <row r="73" spans="20:45" x14ac:dyDescent="0.25">
      <c r="T73" s="540"/>
      <c r="U73" s="540"/>
      <c r="V73" s="540"/>
      <c r="W73" s="540"/>
      <c r="X73" s="540"/>
      <c r="Y73" s="540"/>
      <c r="Z73" s="540"/>
      <c r="AA73" s="540"/>
      <c r="AB73" s="540"/>
      <c r="AC73" s="540"/>
      <c r="AD73" s="540"/>
      <c r="AE73" s="540"/>
      <c r="AF73" s="540"/>
      <c r="AG73" s="540"/>
      <c r="AH73" s="540"/>
      <c r="AL73" s="540"/>
      <c r="AM73" s="540"/>
      <c r="AN73" s="540"/>
      <c r="AO73" s="540"/>
      <c r="AP73" s="540"/>
      <c r="AQ73" s="540"/>
      <c r="AR73" s="540"/>
      <c r="AS73" s="540"/>
    </row>
    <row r="74" spans="20:45" x14ac:dyDescent="0.25">
      <c r="T74" s="540"/>
      <c r="U74" s="540"/>
      <c r="V74" s="540"/>
      <c r="W74" s="540"/>
      <c r="X74" s="540"/>
      <c r="Y74" s="540"/>
      <c r="Z74" s="540"/>
      <c r="AA74" s="540"/>
      <c r="AB74" s="540"/>
      <c r="AC74" s="540"/>
      <c r="AD74" s="540"/>
      <c r="AE74" s="540"/>
      <c r="AF74" s="540"/>
      <c r="AG74" s="540"/>
      <c r="AH74" s="540"/>
      <c r="AL74" s="540"/>
      <c r="AM74" s="540"/>
      <c r="AN74" s="540"/>
      <c r="AO74" s="540"/>
      <c r="AP74" s="540"/>
      <c r="AQ74" s="540"/>
      <c r="AR74" s="540"/>
      <c r="AS74" s="540"/>
    </row>
    <row r="75" spans="20:45" x14ac:dyDescent="0.25">
      <c r="T75" s="540"/>
      <c r="U75" s="540"/>
      <c r="V75" s="540"/>
      <c r="W75" s="540"/>
      <c r="X75" s="540"/>
      <c r="Y75" s="540"/>
      <c r="Z75" s="540"/>
      <c r="AA75" s="540"/>
      <c r="AB75" s="540"/>
      <c r="AC75" s="540"/>
      <c r="AD75" s="540"/>
      <c r="AE75" s="540"/>
      <c r="AF75" s="540"/>
      <c r="AG75" s="540"/>
      <c r="AH75" s="540"/>
      <c r="AL75" s="540"/>
      <c r="AM75" s="540"/>
      <c r="AN75" s="540"/>
      <c r="AO75" s="540"/>
      <c r="AP75" s="540"/>
      <c r="AQ75" s="540"/>
      <c r="AR75" s="540"/>
      <c r="AS75" s="540"/>
    </row>
    <row r="76" spans="20:45" x14ac:dyDescent="0.25">
      <c r="T76" s="540"/>
      <c r="U76" s="540"/>
      <c r="V76" s="540"/>
      <c r="W76" s="540"/>
      <c r="X76" s="540"/>
      <c r="Y76" s="540"/>
      <c r="Z76" s="540"/>
      <c r="AA76" s="540"/>
      <c r="AB76" s="540"/>
      <c r="AC76" s="540"/>
      <c r="AD76" s="540"/>
      <c r="AE76" s="540"/>
      <c r="AF76" s="540"/>
      <c r="AG76" s="540"/>
      <c r="AH76" s="540"/>
      <c r="AL76" s="540"/>
      <c r="AM76" s="540"/>
      <c r="AN76" s="540"/>
      <c r="AO76" s="540"/>
      <c r="AP76" s="540"/>
      <c r="AQ76" s="540"/>
      <c r="AR76" s="540"/>
      <c r="AS76" s="540"/>
    </row>
    <row r="77" spans="20:45" x14ac:dyDescent="0.25">
      <c r="T77" s="540"/>
      <c r="U77" s="540"/>
      <c r="V77" s="540"/>
      <c r="W77" s="540"/>
      <c r="X77" s="540"/>
      <c r="Y77" s="540"/>
      <c r="Z77" s="540"/>
      <c r="AA77" s="540"/>
      <c r="AB77" s="540"/>
      <c r="AC77" s="540"/>
      <c r="AD77" s="540"/>
      <c r="AE77" s="540"/>
      <c r="AF77" s="540"/>
      <c r="AG77" s="540"/>
      <c r="AH77" s="540"/>
      <c r="AL77" s="540"/>
      <c r="AM77" s="540"/>
      <c r="AN77" s="540"/>
      <c r="AO77" s="540"/>
      <c r="AP77" s="540"/>
      <c r="AQ77" s="540"/>
      <c r="AR77" s="540"/>
      <c r="AS77" s="540"/>
    </row>
    <row r="78" spans="20:45" x14ac:dyDescent="0.25">
      <c r="T78" s="540"/>
      <c r="U78" s="540"/>
      <c r="V78" s="540"/>
      <c r="W78" s="540"/>
      <c r="X78" s="540"/>
      <c r="Y78" s="540"/>
      <c r="Z78" s="540"/>
      <c r="AA78" s="540"/>
      <c r="AB78" s="540"/>
      <c r="AC78" s="540"/>
      <c r="AD78" s="540"/>
      <c r="AE78" s="540"/>
      <c r="AF78" s="540"/>
      <c r="AG78" s="540"/>
      <c r="AH78" s="540"/>
      <c r="AL78" s="540"/>
      <c r="AM78" s="540"/>
      <c r="AN78" s="540"/>
      <c r="AO78" s="540"/>
      <c r="AP78" s="540"/>
      <c r="AQ78" s="540"/>
      <c r="AR78" s="540"/>
      <c r="AS78" s="540"/>
    </row>
    <row r="79" spans="20:45" x14ac:dyDescent="0.25">
      <c r="T79" s="540"/>
      <c r="U79" s="540"/>
      <c r="V79" s="540"/>
      <c r="W79" s="540"/>
      <c r="X79" s="540"/>
      <c r="Y79" s="540"/>
      <c r="Z79" s="540"/>
      <c r="AA79" s="540"/>
      <c r="AB79" s="540"/>
      <c r="AC79" s="540"/>
      <c r="AD79" s="540"/>
      <c r="AE79" s="540"/>
      <c r="AF79" s="540"/>
      <c r="AG79" s="540"/>
      <c r="AH79" s="540"/>
      <c r="AL79" s="540"/>
      <c r="AM79" s="540"/>
      <c r="AN79" s="540"/>
      <c r="AO79" s="540"/>
      <c r="AP79" s="540"/>
      <c r="AQ79" s="540"/>
      <c r="AR79" s="540"/>
      <c r="AS79" s="540"/>
    </row>
    <row r="80" spans="20:45" x14ac:dyDescent="0.25">
      <c r="T80" s="540"/>
      <c r="U80" s="540"/>
      <c r="V80" s="540"/>
      <c r="W80" s="540"/>
      <c r="X80" s="540"/>
      <c r="Y80" s="540"/>
      <c r="Z80" s="540"/>
      <c r="AA80" s="540"/>
      <c r="AB80" s="540"/>
      <c r="AC80" s="540"/>
      <c r="AD80" s="540"/>
      <c r="AE80" s="540"/>
      <c r="AF80" s="540"/>
      <c r="AG80" s="540"/>
      <c r="AH80" s="540"/>
      <c r="AL80" s="540"/>
      <c r="AM80" s="540"/>
      <c r="AN80" s="540"/>
      <c r="AO80" s="540"/>
      <c r="AP80" s="540"/>
      <c r="AQ80" s="540"/>
      <c r="AR80" s="540"/>
      <c r="AS80" s="540"/>
    </row>
    <row r="81" spans="20:45" x14ac:dyDescent="0.25">
      <c r="T81" s="540"/>
      <c r="U81" s="540"/>
      <c r="V81" s="540"/>
      <c r="W81" s="540"/>
      <c r="X81" s="540"/>
      <c r="Y81" s="540"/>
      <c r="Z81" s="540"/>
      <c r="AA81" s="540"/>
      <c r="AB81" s="540"/>
      <c r="AC81" s="540"/>
      <c r="AD81" s="540"/>
      <c r="AE81" s="540"/>
      <c r="AF81" s="540"/>
      <c r="AG81" s="540"/>
      <c r="AH81" s="540"/>
      <c r="AL81" s="540"/>
      <c r="AM81" s="540"/>
      <c r="AN81" s="540"/>
      <c r="AO81" s="540"/>
      <c r="AP81" s="540"/>
      <c r="AQ81" s="540"/>
      <c r="AR81" s="540"/>
      <c r="AS81" s="540"/>
    </row>
    <row r="82" spans="20:45" x14ac:dyDescent="0.25">
      <c r="T82" s="540"/>
      <c r="U82" s="540"/>
      <c r="V82" s="540"/>
      <c r="W82" s="540"/>
      <c r="X82" s="540"/>
      <c r="Y82" s="540"/>
      <c r="Z82" s="540"/>
      <c r="AA82" s="540"/>
      <c r="AB82" s="540"/>
      <c r="AC82" s="540"/>
      <c r="AD82" s="540"/>
      <c r="AE82" s="540"/>
      <c r="AF82" s="540"/>
      <c r="AG82" s="540"/>
      <c r="AH82" s="540"/>
      <c r="AL82" s="540"/>
      <c r="AM82" s="540"/>
      <c r="AN82" s="540"/>
      <c r="AO82" s="540"/>
      <c r="AP82" s="540"/>
      <c r="AQ82" s="540"/>
      <c r="AR82" s="540"/>
      <c r="AS82" s="540"/>
    </row>
    <row r="83" spans="20:45" x14ac:dyDescent="0.25">
      <c r="T83" s="540"/>
      <c r="U83" s="540"/>
      <c r="V83" s="540"/>
      <c r="W83" s="540"/>
      <c r="X83" s="540"/>
      <c r="Y83" s="540"/>
      <c r="Z83" s="540"/>
      <c r="AA83" s="540"/>
      <c r="AB83" s="540"/>
      <c r="AC83" s="540"/>
      <c r="AD83" s="540"/>
      <c r="AE83" s="540"/>
      <c r="AF83" s="540"/>
      <c r="AG83" s="540"/>
      <c r="AH83" s="540"/>
      <c r="AL83" s="540"/>
      <c r="AM83" s="540"/>
      <c r="AN83" s="540"/>
      <c r="AO83" s="540"/>
      <c r="AP83" s="540"/>
      <c r="AQ83" s="540"/>
      <c r="AR83" s="540"/>
      <c r="AS83" s="540"/>
    </row>
    <row r="84" spans="20:45" x14ac:dyDescent="0.25">
      <c r="T84" s="540"/>
      <c r="U84" s="540"/>
      <c r="V84" s="540"/>
      <c r="W84" s="540"/>
      <c r="X84" s="540"/>
      <c r="Y84" s="540"/>
      <c r="Z84" s="540"/>
      <c r="AA84" s="540"/>
      <c r="AB84" s="540"/>
      <c r="AC84" s="540"/>
      <c r="AD84" s="540"/>
      <c r="AE84" s="540"/>
      <c r="AF84" s="540"/>
      <c r="AG84" s="540"/>
      <c r="AH84" s="540"/>
      <c r="AL84" s="540"/>
      <c r="AM84" s="540"/>
      <c r="AN84" s="540"/>
      <c r="AO84" s="540"/>
      <c r="AP84" s="540"/>
      <c r="AQ84" s="540"/>
      <c r="AR84" s="540"/>
      <c r="AS84" s="540"/>
    </row>
    <row r="85" spans="20:45" x14ac:dyDescent="0.25">
      <c r="T85" s="540"/>
      <c r="U85" s="540"/>
      <c r="V85" s="540"/>
      <c r="W85" s="540"/>
      <c r="X85" s="540"/>
      <c r="Y85" s="540"/>
      <c r="Z85" s="540"/>
      <c r="AA85" s="540"/>
      <c r="AB85" s="540"/>
      <c r="AC85" s="540"/>
      <c r="AD85" s="540"/>
      <c r="AE85" s="540"/>
      <c r="AF85" s="540"/>
      <c r="AG85" s="540"/>
      <c r="AH85" s="540"/>
      <c r="AL85" s="540"/>
      <c r="AM85" s="540"/>
      <c r="AN85" s="540"/>
      <c r="AO85" s="540"/>
      <c r="AP85" s="540"/>
      <c r="AQ85" s="540"/>
      <c r="AR85" s="540"/>
      <c r="AS85" s="540"/>
    </row>
    <row r="86" spans="20:45" x14ac:dyDescent="0.25">
      <c r="T86" s="540"/>
      <c r="U86" s="540"/>
      <c r="V86" s="540"/>
      <c r="W86" s="540"/>
      <c r="X86" s="540"/>
      <c r="Y86" s="540"/>
      <c r="Z86" s="540"/>
      <c r="AA86" s="540"/>
      <c r="AB86" s="540"/>
      <c r="AC86" s="540"/>
      <c r="AD86" s="540"/>
      <c r="AE86" s="540"/>
      <c r="AF86" s="540"/>
      <c r="AG86" s="540"/>
      <c r="AH86" s="540"/>
      <c r="AL86" s="540"/>
      <c r="AM86" s="540"/>
      <c r="AN86" s="540"/>
      <c r="AO86" s="540"/>
      <c r="AP86" s="540"/>
      <c r="AQ86" s="540"/>
      <c r="AR86" s="540"/>
      <c r="AS86" s="540"/>
    </row>
    <row r="87" spans="20:45" x14ac:dyDescent="0.25">
      <c r="T87" s="540"/>
      <c r="U87" s="540"/>
      <c r="V87" s="540"/>
      <c r="W87" s="540"/>
      <c r="X87" s="540"/>
      <c r="Y87" s="540"/>
      <c r="Z87" s="540"/>
      <c r="AA87" s="540"/>
      <c r="AB87" s="540"/>
      <c r="AC87" s="540"/>
      <c r="AD87" s="540"/>
      <c r="AE87" s="540"/>
      <c r="AF87" s="540"/>
      <c r="AG87" s="540"/>
      <c r="AH87" s="540"/>
      <c r="AL87" s="540"/>
      <c r="AM87" s="540"/>
      <c r="AN87" s="540"/>
      <c r="AO87" s="540"/>
      <c r="AP87" s="540"/>
      <c r="AQ87" s="540"/>
      <c r="AR87" s="540"/>
      <c r="AS87" s="540"/>
    </row>
    <row r="88" spans="20:45" x14ac:dyDescent="0.25">
      <c r="T88" s="540"/>
      <c r="U88" s="540"/>
      <c r="V88" s="540"/>
      <c r="W88" s="540"/>
      <c r="X88" s="540"/>
      <c r="Y88" s="540"/>
      <c r="Z88" s="540"/>
      <c r="AA88" s="540"/>
      <c r="AB88" s="540"/>
      <c r="AC88" s="540"/>
      <c r="AD88" s="540"/>
      <c r="AE88" s="540"/>
      <c r="AF88" s="540"/>
      <c r="AG88" s="540"/>
      <c r="AH88" s="540"/>
      <c r="AL88" s="540"/>
      <c r="AM88" s="540"/>
      <c r="AN88" s="540"/>
      <c r="AO88" s="540"/>
      <c r="AP88" s="540"/>
      <c r="AQ88" s="540"/>
      <c r="AR88" s="540"/>
      <c r="AS88" s="540"/>
    </row>
    <row r="89" spans="20:45" x14ac:dyDescent="0.25">
      <c r="T89" s="540"/>
      <c r="U89" s="540"/>
      <c r="V89" s="540"/>
      <c r="W89" s="540"/>
      <c r="X89" s="540"/>
      <c r="Y89" s="540"/>
      <c r="Z89" s="540"/>
      <c r="AA89" s="540"/>
      <c r="AB89" s="540"/>
      <c r="AC89" s="540"/>
      <c r="AD89" s="540"/>
      <c r="AE89" s="540"/>
      <c r="AF89" s="540"/>
      <c r="AG89" s="540"/>
      <c r="AH89" s="540"/>
      <c r="AL89" s="540"/>
      <c r="AM89" s="540"/>
      <c r="AN89" s="540"/>
      <c r="AO89" s="540"/>
      <c r="AP89" s="540"/>
      <c r="AQ89" s="540"/>
      <c r="AR89" s="540"/>
      <c r="AS89" s="540"/>
    </row>
    <row r="90" spans="20:45" x14ac:dyDescent="0.25">
      <c r="T90" s="540"/>
      <c r="U90" s="540"/>
      <c r="V90" s="540"/>
      <c r="W90" s="540"/>
      <c r="X90" s="540"/>
      <c r="Y90" s="540"/>
      <c r="Z90" s="540"/>
      <c r="AA90" s="540"/>
      <c r="AB90" s="540"/>
      <c r="AC90" s="540"/>
      <c r="AD90" s="540"/>
      <c r="AE90" s="540"/>
      <c r="AF90" s="540"/>
      <c r="AG90" s="540"/>
      <c r="AH90" s="540"/>
      <c r="AL90" s="540"/>
      <c r="AM90" s="540"/>
      <c r="AN90" s="540"/>
      <c r="AO90" s="540"/>
      <c r="AP90" s="540"/>
      <c r="AQ90" s="540"/>
      <c r="AR90" s="540"/>
      <c r="AS90" s="540"/>
    </row>
    <row r="91" spans="20:45" x14ac:dyDescent="0.25">
      <c r="T91" s="540"/>
      <c r="U91" s="540"/>
      <c r="V91" s="540"/>
      <c r="W91" s="540"/>
      <c r="X91" s="540"/>
      <c r="Y91" s="540"/>
      <c r="Z91" s="540"/>
      <c r="AA91" s="540"/>
      <c r="AB91" s="540"/>
      <c r="AC91" s="540"/>
      <c r="AD91" s="540"/>
      <c r="AE91" s="540"/>
      <c r="AF91" s="540"/>
      <c r="AG91" s="540"/>
      <c r="AH91" s="540"/>
      <c r="AL91" s="540"/>
      <c r="AM91" s="540"/>
      <c r="AN91" s="540"/>
      <c r="AO91" s="540"/>
      <c r="AP91" s="540"/>
      <c r="AQ91" s="540"/>
      <c r="AR91" s="540"/>
      <c r="AS91" s="540"/>
    </row>
    <row r="92" spans="20:45" x14ac:dyDescent="0.25">
      <c r="T92" s="540"/>
      <c r="U92" s="540"/>
      <c r="V92" s="540"/>
      <c r="W92" s="540"/>
      <c r="X92" s="540"/>
      <c r="Y92" s="540"/>
      <c r="Z92" s="540"/>
      <c r="AA92" s="540"/>
      <c r="AB92" s="540"/>
      <c r="AC92" s="540"/>
      <c r="AD92" s="540"/>
      <c r="AE92" s="540"/>
      <c r="AF92" s="540"/>
      <c r="AG92" s="540"/>
      <c r="AH92" s="540"/>
      <c r="AL92" s="540"/>
      <c r="AM92" s="540"/>
      <c r="AN92" s="540"/>
      <c r="AO92" s="540"/>
      <c r="AP92" s="540"/>
      <c r="AQ92" s="540"/>
      <c r="AR92" s="540"/>
      <c r="AS92" s="540"/>
    </row>
    <row r="93" spans="20:45" x14ac:dyDescent="0.25">
      <c r="T93" s="540"/>
      <c r="U93" s="540"/>
      <c r="V93" s="540"/>
      <c r="W93" s="540"/>
      <c r="X93" s="540"/>
      <c r="Y93" s="540"/>
      <c r="Z93" s="540"/>
      <c r="AA93" s="540"/>
      <c r="AB93" s="540"/>
      <c r="AC93" s="540"/>
      <c r="AD93" s="540"/>
      <c r="AE93" s="540"/>
      <c r="AF93" s="540"/>
      <c r="AG93" s="540"/>
      <c r="AH93" s="540"/>
      <c r="AL93" s="540"/>
      <c r="AM93" s="540"/>
      <c r="AN93" s="540"/>
      <c r="AO93" s="540"/>
      <c r="AP93" s="540"/>
      <c r="AQ93" s="540"/>
      <c r="AR93" s="540"/>
      <c r="AS93" s="540"/>
    </row>
    <row r="94" spans="20:45" x14ac:dyDescent="0.25">
      <c r="T94" s="540"/>
      <c r="U94" s="540"/>
      <c r="V94" s="540"/>
      <c r="W94" s="540"/>
      <c r="X94" s="540"/>
      <c r="Y94" s="540"/>
      <c r="Z94" s="540"/>
      <c r="AA94" s="540"/>
      <c r="AB94" s="540"/>
      <c r="AC94" s="540"/>
      <c r="AD94" s="540"/>
      <c r="AE94" s="540"/>
      <c r="AF94" s="540"/>
      <c r="AG94" s="540"/>
      <c r="AH94" s="540"/>
      <c r="AL94" s="540"/>
      <c r="AM94" s="540"/>
      <c r="AN94" s="540"/>
      <c r="AO94" s="540"/>
      <c r="AP94" s="540"/>
      <c r="AQ94" s="540"/>
      <c r="AR94" s="540"/>
      <c r="AS94" s="540"/>
    </row>
    <row r="95" spans="20:45" x14ac:dyDescent="0.25">
      <c r="T95" s="540"/>
      <c r="U95" s="540"/>
      <c r="V95" s="540"/>
      <c r="W95" s="540"/>
      <c r="X95" s="540"/>
      <c r="Y95" s="540"/>
      <c r="Z95" s="540"/>
      <c r="AA95" s="540"/>
      <c r="AB95" s="540"/>
      <c r="AC95" s="540"/>
      <c r="AD95" s="540"/>
      <c r="AE95" s="540"/>
      <c r="AF95" s="540"/>
      <c r="AG95" s="540"/>
      <c r="AH95" s="540"/>
      <c r="AL95" s="540"/>
      <c r="AM95" s="540"/>
      <c r="AN95" s="540"/>
      <c r="AO95" s="540"/>
      <c r="AP95" s="540"/>
      <c r="AQ95" s="540"/>
      <c r="AR95" s="540"/>
      <c r="AS95" s="540"/>
    </row>
    <row r="96" spans="20:45" x14ac:dyDescent="0.25">
      <c r="T96" s="540"/>
      <c r="U96" s="540"/>
      <c r="V96" s="540"/>
      <c r="W96" s="540"/>
      <c r="X96" s="540"/>
      <c r="Y96" s="540"/>
      <c r="Z96" s="540"/>
      <c r="AA96" s="540"/>
      <c r="AB96" s="540"/>
      <c r="AC96" s="540"/>
      <c r="AD96" s="540"/>
      <c r="AE96" s="540"/>
      <c r="AF96" s="540"/>
      <c r="AG96" s="540"/>
      <c r="AH96" s="540"/>
      <c r="AL96" s="540"/>
      <c r="AM96" s="540"/>
      <c r="AN96" s="540"/>
      <c r="AO96" s="540"/>
      <c r="AP96" s="540"/>
      <c r="AQ96" s="540"/>
      <c r="AR96" s="540"/>
      <c r="AS96" s="540"/>
    </row>
    <row r="97" spans="20:45" x14ac:dyDescent="0.25">
      <c r="T97" s="540"/>
      <c r="U97" s="540"/>
      <c r="V97" s="540"/>
      <c r="W97" s="540"/>
      <c r="X97" s="540"/>
      <c r="Y97" s="540"/>
      <c r="Z97" s="540"/>
      <c r="AA97" s="540"/>
      <c r="AB97" s="540"/>
      <c r="AC97" s="540"/>
      <c r="AD97" s="540"/>
      <c r="AE97" s="540"/>
      <c r="AF97" s="540"/>
      <c r="AG97" s="540"/>
      <c r="AH97" s="540"/>
      <c r="AL97" s="540"/>
      <c r="AM97" s="540"/>
      <c r="AN97" s="540"/>
      <c r="AO97" s="540"/>
      <c r="AP97" s="540"/>
      <c r="AQ97" s="540"/>
      <c r="AR97" s="540"/>
      <c r="AS97" s="540"/>
    </row>
    <row r="98" spans="20:45" x14ac:dyDescent="0.25">
      <c r="T98" s="540"/>
      <c r="U98" s="540"/>
      <c r="V98" s="540"/>
      <c r="W98" s="540"/>
      <c r="X98" s="540"/>
      <c r="Y98" s="540"/>
      <c r="Z98" s="540"/>
      <c r="AA98" s="540"/>
      <c r="AB98" s="540"/>
      <c r="AC98" s="540"/>
      <c r="AD98" s="540"/>
      <c r="AE98" s="540"/>
      <c r="AF98" s="540"/>
      <c r="AG98" s="540"/>
      <c r="AH98" s="540"/>
      <c r="AL98" s="540"/>
      <c r="AM98" s="540"/>
      <c r="AN98" s="540"/>
      <c r="AO98" s="540"/>
      <c r="AP98" s="540"/>
      <c r="AQ98" s="540"/>
      <c r="AR98" s="540"/>
      <c r="AS98" s="540"/>
    </row>
    <row r="99" spans="20:45" x14ac:dyDescent="0.25">
      <c r="T99" s="540"/>
      <c r="U99" s="540"/>
      <c r="V99" s="540"/>
      <c r="W99" s="540"/>
      <c r="X99" s="540"/>
      <c r="Y99" s="540"/>
      <c r="Z99" s="540"/>
      <c r="AA99" s="540"/>
      <c r="AB99" s="540"/>
      <c r="AC99" s="540"/>
      <c r="AD99" s="540"/>
      <c r="AE99" s="540"/>
      <c r="AF99" s="540"/>
      <c r="AG99" s="540"/>
      <c r="AH99" s="540"/>
      <c r="AL99" s="540"/>
      <c r="AM99" s="540"/>
      <c r="AN99" s="540"/>
      <c r="AO99" s="540"/>
      <c r="AP99" s="540"/>
      <c r="AQ99" s="540"/>
      <c r="AR99" s="540"/>
      <c r="AS99" s="540"/>
    </row>
    <row r="100" spans="20:45" x14ac:dyDescent="0.25">
      <c r="T100" s="540"/>
      <c r="U100" s="540"/>
      <c r="V100" s="540"/>
      <c r="W100" s="540"/>
      <c r="X100" s="540"/>
      <c r="Y100" s="540"/>
      <c r="Z100" s="540"/>
      <c r="AA100" s="540"/>
      <c r="AB100" s="540"/>
      <c r="AC100" s="540"/>
      <c r="AD100" s="540"/>
      <c r="AE100" s="540"/>
      <c r="AF100" s="540"/>
      <c r="AG100" s="540"/>
      <c r="AH100" s="540"/>
      <c r="AL100" s="540"/>
      <c r="AM100" s="540"/>
      <c r="AN100" s="540"/>
      <c r="AO100" s="540"/>
      <c r="AP100" s="540"/>
      <c r="AQ100" s="540"/>
      <c r="AR100" s="540"/>
      <c r="AS100" s="540"/>
    </row>
    <row r="101" spans="20:45" x14ac:dyDescent="0.25">
      <c r="T101" s="540"/>
      <c r="U101" s="540"/>
      <c r="V101" s="540"/>
      <c r="W101" s="540"/>
      <c r="X101" s="540"/>
      <c r="Y101" s="540"/>
      <c r="Z101" s="540"/>
      <c r="AA101" s="540"/>
      <c r="AB101" s="540"/>
      <c r="AC101" s="540"/>
      <c r="AD101" s="540"/>
      <c r="AE101" s="540"/>
      <c r="AF101" s="540"/>
      <c r="AG101" s="540"/>
      <c r="AH101" s="540"/>
      <c r="AL101" s="540"/>
      <c r="AM101" s="540"/>
      <c r="AN101" s="540"/>
      <c r="AO101" s="540"/>
      <c r="AP101" s="540"/>
      <c r="AQ101" s="540"/>
      <c r="AR101" s="540"/>
      <c r="AS101" s="540"/>
    </row>
    <row r="102" spans="20:45" x14ac:dyDescent="0.25">
      <c r="T102" s="540"/>
      <c r="U102" s="540"/>
      <c r="V102" s="540"/>
      <c r="W102" s="540"/>
      <c r="X102" s="540"/>
      <c r="Y102" s="540"/>
      <c r="Z102" s="540"/>
      <c r="AA102" s="540"/>
      <c r="AB102" s="540"/>
      <c r="AC102" s="540"/>
      <c r="AD102" s="540"/>
      <c r="AE102" s="540"/>
      <c r="AF102" s="540"/>
      <c r="AG102" s="540"/>
      <c r="AH102" s="540"/>
      <c r="AL102" s="540"/>
      <c r="AM102" s="540"/>
      <c r="AN102" s="540"/>
      <c r="AO102" s="540"/>
      <c r="AP102" s="540"/>
      <c r="AQ102" s="540"/>
      <c r="AR102" s="540"/>
      <c r="AS102" s="540"/>
    </row>
    <row r="103" spans="20:45" x14ac:dyDescent="0.25">
      <c r="T103" s="540"/>
      <c r="U103" s="540"/>
      <c r="V103" s="540"/>
      <c r="W103" s="540"/>
      <c r="X103" s="540"/>
      <c r="Y103" s="540"/>
      <c r="Z103" s="540"/>
      <c r="AA103" s="540"/>
      <c r="AB103" s="540"/>
      <c r="AC103" s="540"/>
      <c r="AD103" s="540"/>
      <c r="AE103" s="540"/>
      <c r="AF103" s="540"/>
      <c r="AG103" s="540"/>
      <c r="AH103" s="540"/>
      <c r="AL103" s="540"/>
      <c r="AM103" s="540"/>
      <c r="AN103" s="540"/>
      <c r="AO103" s="540"/>
      <c r="AP103" s="540"/>
      <c r="AQ103" s="540"/>
      <c r="AR103" s="540"/>
      <c r="AS103" s="540"/>
    </row>
    <row r="104" spans="20:45" x14ac:dyDescent="0.25">
      <c r="T104" s="540"/>
      <c r="U104" s="540"/>
      <c r="V104" s="540"/>
      <c r="W104" s="540"/>
      <c r="X104" s="540"/>
      <c r="Y104" s="540"/>
      <c r="Z104" s="540"/>
      <c r="AA104" s="540"/>
      <c r="AB104" s="540"/>
      <c r="AC104" s="540"/>
      <c r="AD104" s="540"/>
      <c r="AE104" s="540"/>
      <c r="AF104" s="540"/>
      <c r="AG104" s="540"/>
      <c r="AH104" s="540"/>
      <c r="AL104" s="540"/>
      <c r="AM104" s="540"/>
      <c r="AN104" s="540"/>
      <c r="AO104" s="540"/>
      <c r="AP104" s="540"/>
      <c r="AQ104" s="540"/>
      <c r="AR104" s="540"/>
      <c r="AS104" s="540"/>
    </row>
    <row r="105" spans="20:45" x14ac:dyDescent="0.25">
      <c r="T105" s="540"/>
      <c r="U105" s="540"/>
      <c r="V105" s="540"/>
      <c r="W105" s="540"/>
      <c r="X105" s="540"/>
      <c r="Y105" s="540"/>
      <c r="Z105" s="540"/>
      <c r="AA105" s="540"/>
      <c r="AB105" s="540"/>
      <c r="AC105" s="540"/>
      <c r="AD105" s="540"/>
      <c r="AE105" s="540"/>
      <c r="AF105" s="540"/>
      <c r="AG105" s="540"/>
      <c r="AH105" s="540"/>
      <c r="AL105" s="540"/>
      <c r="AM105" s="540"/>
      <c r="AN105" s="540"/>
      <c r="AO105" s="540"/>
      <c r="AP105" s="540"/>
      <c r="AQ105" s="540"/>
      <c r="AR105" s="540"/>
      <c r="AS105" s="540"/>
    </row>
    <row r="106" spans="20:45" x14ac:dyDescent="0.25">
      <c r="T106" s="540"/>
      <c r="U106" s="540"/>
      <c r="V106" s="540"/>
      <c r="W106" s="540"/>
      <c r="X106" s="540"/>
      <c r="Y106" s="540"/>
      <c r="Z106" s="540"/>
      <c r="AA106" s="540"/>
      <c r="AB106" s="540"/>
      <c r="AC106" s="540"/>
      <c r="AD106" s="540"/>
      <c r="AE106" s="540"/>
      <c r="AF106" s="540"/>
      <c r="AG106" s="540"/>
      <c r="AH106" s="540"/>
      <c r="AL106" s="540"/>
      <c r="AM106" s="540"/>
      <c r="AN106" s="540"/>
      <c r="AO106" s="540"/>
      <c r="AP106" s="540"/>
      <c r="AQ106" s="540"/>
      <c r="AR106" s="540"/>
      <c r="AS106" s="540"/>
    </row>
    <row r="107" spans="20:45" x14ac:dyDescent="0.25">
      <c r="T107" s="540"/>
      <c r="U107" s="540"/>
      <c r="V107" s="540"/>
      <c r="W107" s="540"/>
      <c r="X107" s="540"/>
      <c r="Y107" s="540"/>
      <c r="Z107" s="540"/>
      <c r="AA107" s="540"/>
      <c r="AB107" s="540"/>
      <c r="AC107" s="540"/>
      <c r="AD107" s="540"/>
      <c r="AE107" s="540"/>
      <c r="AF107" s="540"/>
      <c r="AG107" s="540"/>
      <c r="AH107" s="540"/>
      <c r="AL107" s="540"/>
      <c r="AM107" s="540"/>
      <c r="AN107" s="540"/>
      <c r="AO107" s="540"/>
      <c r="AP107" s="540"/>
      <c r="AQ107" s="540"/>
      <c r="AR107" s="540"/>
      <c r="AS107" s="540"/>
    </row>
    <row r="108" spans="20:45" x14ac:dyDescent="0.25">
      <c r="T108" s="540"/>
      <c r="U108" s="540"/>
      <c r="V108" s="540"/>
      <c r="W108" s="540"/>
      <c r="X108" s="540"/>
      <c r="Y108" s="540"/>
      <c r="Z108" s="540"/>
      <c r="AA108" s="540"/>
      <c r="AB108" s="540"/>
      <c r="AC108" s="540"/>
      <c r="AD108" s="540"/>
      <c r="AE108" s="540"/>
      <c r="AF108" s="540"/>
      <c r="AG108" s="540"/>
      <c r="AH108" s="540"/>
      <c r="AL108" s="540"/>
      <c r="AM108" s="540"/>
      <c r="AN108" s="540"/>
      <c r="AO108" s="540"/>
      <c r="AP108" s="540"/>
      <c r="AQ108" s="540"/>
      <c r="AR108" s="540"/>
      <c r="AS108" s="540"/>
    </row>
    <row r="109" spans="20:45" x14ac:dyDescent="0.25">
      <c r="T109" s="540"/>
      <c r="U109" s="540"/>
      <c r="V109" s="540"/>
      <c r="W109" s="540"/>
      <c r="X109" s="540"/>
      <c r="Y109" s="540"/>
      <c r="Z109" s="540"/>
      <c r="AA109" s="540"/>
      <c r="AB109" s="540"/>
      <c r="AC109" s="540"/>
      <c r="AD109" s="540"/>
      <c r="AE109" s="540"/>
      <c r="AF109" s="540"/>
      <c r="AG109" s="540"/>
      <c r="AH109" s="540"/>
      <c r="AL109" s="540"/>
      <c r="AM109" s="540"/>
      <c r="AN109" s="540"/>
      <c r="AO109" s="540"/>
      <c r="AP109" s="540"/>
      <c r="AQ109" s="540"/>
      <c r="AR109" s="540"/>
      <c r="AS109" s="540"/>
    </row>
    <row r="110" spans="20:45" x14ac:dyDescent="0.25">
      <c r="T110" s="540"/>
      <c r="U110" s="540"/>
      <c r="V110" s="540"/>
      <c r="W110" s="540"/>
      <c r="X110" s="540"/>
      <c r="Y110" s="540"/>
      <c r="Z110" s="540"/>
      <c r="AA110" s="540"/>
      <c r="AB110" s="540"/>
      <c r="AC110" s="540"/>
      <c r="AD110" s="540"/>
      <c r="AE110" s="540"/>
      <c r="AF110" s="540"/>
      <c r="AG110" s="540"/>
      <c r="AH110" s="540"/>
      <c r="AL110" s="540"/>
      <c r="AM110" s="540"/>
      <c r="AN110" s="540"/>
      <c r="AO110" s="540"/>
      <c r="AP110" s="540"/>
      <c r="AQ110" s="540"/>
      <c r="AR110" s="540"/>
      <c r="AS110" s="540"/>
    </row>
    <row r="111" spans="20:45" x14ac:dyDescent="0.25">
      <c r="T111" s="540"/>
      <c r="U111" s="540"/>
      <c r="V111" s="540"/>
      <c r="W111" s="540"/>
      <c r="X111" s="540"/>
      <c r="Y111" s="540"/>
      <c r="Z111" s="540"/>
      <c r="AA111" s="540"/>
      <c r="AB111" s="540"/>
      <c r="AC111" s="540"/>
      <c r="AD111" s="540"/>
      <c r="AE111" s="540"/>
      <c r="AF111" s="540"/>
      <c r="AG111" s="540"/>
      <c r="AH111" s="540"/>
      <c r="AL111" s="540"/>
      <c r="AM111" s="540"/>
      <c r="AN111" s="540"/>
      <c r="AO111" s="540"/>
      <c r="AP111" s="540"/>
      <c r="AQ111" s="540"/>
      <c r="AR111" s="540"/>
      <c r="AS111" s="540"/>
    </row>
    <row r="112" spans="20:45" x14ac:dyDescent="0.25">
      <c r="T112" s="540"/>
      <c r="U112" s="540"/>
      <c r="V112" s="540"/>
      <c r="W112" s="540"/>
      <c r="X112" s="540"/>
      <c r="Y112" s="540"/>
      <c r="Z112" s="540"/>
      <c r="AA112" s="540"/>
      <c r="AB112" s="540"/>
      <c r="AC112" s="540"/>
      <c r="AD112" s="540"/>
      <c r="AE112" s="540"/>
      <c r="AF112" s="540"/>
      <c r="AG112" s="540"/>
      <c r="AH112" s="540"/>
      <c r="AL112" s="540"/>
      <c r="AM112" s="540"/>
      <c r="AN112" s="540"/>
      <c r="AO112" s="540"/>
      <c r="AP112" s="540"/>
      <c r="AQ112" s="540"/>
      <c r="AR112" s="540"/>
      <c r="AS112" s="540"/>
    </row>
    <row r="113" spans="20:45" x14ac:dyDescent="0.25">
      <c r="T113" s="540"/>
      <c r="U113" s="540"/>
      <c r="V113" s="540"/>
      <c r="W113" s="540"/>
      <c r="X113" s="540"/>
      <c r="Y113" s="540"/>
      <c r="Z113" s="540"/>
      <c r="AA113" s="540"/>
      <c r="AB113" s="540"/>
      <c r="AC113" s="540"/>
      <c r="AD113" s="540"/>
      <c r="AE113" s="540"/>
      <c r="AF113" s="540"/>
      <c r="AG113" s="540"/>
      <c r="AH113" s="540"/>
      <c r="AL113" s="540"/>
      <c r="AM113" s="540"/>
      <c r="AN113" s="540"/>
      <c r="AO113" s="540"/>
      <c r="AP113" s="540"/>
      <c r="AQ113" s="540"/>
      <c r="AR113" s="540"/>
      <c r="AS113" s="540"/>
    </row>
    <row r="114" spans="20:45" x14ac:dyDescent="0.25">
      <c r="T114" s="540"/>
      <c r="U114" s="540"/>
      <c r="V114" s="540"/>
      <c r="W114" s="540"/>
      <c r="X114" s="540"/>
      <c r="Y114" s="540"/>
      <c r="Z114" s="540"/>
      <c r="AA114" s="540"/>
      <c r="AB114" s="540"/>
      <c r="AC114" s="540"/>
      <c r="AD114" s="540"/>
      <c r="AE114" s="540"/>
      <c r="AF114" s="540"/>
      <c r="AG114" s="540"/>
      <c r="AH114" s="540"/>
      <c r="AL114" s="540"/>
      <c r="AM114" s="540"/>
      <c r="AN114" s="540"/>
      <c r="AO114" s="540"/>
      <c r="AP114" s="540"/>
      <c r="AQ114" s="540"/>
      <c r="AR114" s="540"/>
      <c r="AS114" s="540"/>
    </row>
    <row r="115" spans="20:45" x14ac:dyDescent="0.25">
      <c r="T115" s="540"/>
      <c r="U115" s="540"/>
      <c r="V115" s="540"/>
      <c r="W115" s="540"/>
      <c r="X115" s="540"/>
      <c r="Y115" s="540"/>
      <c r="Z115" s="540"/>
      <c r="AA115" s="540"/>
      <c r="AB115" s="540"/>
      <c r="AC115" s="540"/>
      <c r="AD115" s="540"/>
      <c r="AE115" s="540"/>
      <c r="AF115" s="540"/>
      <c r="AG115" s="540"/>
      <c r="AH115" s="540"/>
      <c r="AL115" s="540"/>
      <c r="AM115" s="540"/>
      <c r="AN115" s="540"/>
      <c r="AO115" s="540"/>
      <c r="AP115" s="540"/>
      <c r="AQ115" s="540"/>
      <c r="AR115" s="540"/>
      <c r="AS115" s="540"/>
    </row>
    <row r="116" spans="20:45" x14ac:dyDescent="0.25">
      <c r="T116" s="540"/>
      <c r="U116" s="540"/>
      <c r="V116" s="540"/>
      <c r="W116" s="540"/>
      <c r="X116" s="540"/>
      <c r="Y116" s="540"/>
      <c r="Z116" s="540"/>
      <c r="AA116" s="540"/>
      <c r="AB116" s="540"/>
      <c r="AC116" s="540"/>
      <c r="AD116" s="540"/>
      <c r="AE116" s="540"/>
      <c r="AF116" s="540"/>
      <c r="AG116" s="540"/>
      <c r="AH116" s="540"/>
      <c r="AL116" s="540"/>
      <c r="AM116" s="540"/>
      <c r="AN116" s="540"/>
      <c r="AO116" s="540"/>
      <c r="AP116" s="540"/>
      <c r="AQ116" s="540"/>
      <c r="AR116" s="540"/>
      <c r="AS116" s="540"/>
    </row>
    <row r="117" spans="20:45" x14ac:dyDescent="0.25">
      <c r="T117" s="540"/>
      <c r="U117" s="540"/>
      <c r="V117" s="540"/>
      <c r="W117" s="540"/>
      <c r="X117" s="540"/>
      <c r="Y117" s="540"/>
      <c r="Z117" s="540"/>
      <c r="AA117" s="540"/>
      <c r="AB117" s="540"/>
      <c r="AC117" s="540"/>
      <c r="AD117" s="540"/>
      <c r="AE117" s="540"/>
      <c r="AF117" s="540"/>
      <c r="AG117" s="540"/>
      <c r="AH117" s="540"/>
      <c r="AL117" s="540"/>
      <c r="AM117" s="540"/>
      <c r="AN117" s="540"/>
      <c r="AO117" s="540"/>
      <c r="AP117" s="540"/>
      <c r="AQ117" s="540"/>
      <c r="AR117" s="540"/>
      <c r="AS117" s="540"/>
    </row>
    <row r="118" spans="20:45" x14ac:dyDescent="0.25">
      <c r="T118" s="540"/>
      <c r="U118" s="540"/>
      <c r="V118" s="540"/>
      <c r="W118" s="540"/>
      <c r="X118" s="540"/>
      <c r="Y118" s="540"/>
      <c r="Z118" s="540"/>
      <c r="AA118" s="540"/>
      <c r="AB118" s="540"/>
      <c r="AC118" s="540"/>
      <c r="AD118" s="540"/>
      <c r="AE118" s="540"/>
      <c r="AF118" s="540"/>
      <c r="AG118" s="540"/>
      <c r="AH118" s="540"/>
      <c r="AL118" s="540"/>
      <c r="AM118" s="540"/>
      <c r="AN118" s="540"/>
      <c r="AO118" s="540"/>
      <c r="AP118" s="540"/>
      <c r="AQ118" s="540"/>
      <c r="AR118" s="540"/>
      <c r="AS118" s="540"/>
    </row>
    <row r="119" spans="20:45" x14ac:dyDescent="0.25">
      <c r="T119" s="540"/>
      <c r="U119" s="540"/>
      <c r="V119" s="540"/>
      <c r="W119" s="540"/>
      <c r="X119" s="540"/>
      <c r="Y119" s="540"/>
      <c r="Z119" s="540"/>
      <c r="AA119" s="540"/>
      <c r="AB119" s="540"/>
      <c r="AC119" s="540"/>
      <c r="AD119" s="540"/>
      <c r="AE119" s="540"/>
      <c r="AF119" s="540"/>
      <c r="AG119" s="540"/>
      <c r="AH119" s="540"/>
      <c r="AL119" s="540"/>
      <c r="AM119" s="540"/>
      <c r="AN119" s="540"/>
      <c r="AO119" s="540"/>
      <c r="AP119" s="540"/>
      <c r="AQ119" s="540"/>
      <c r="AR119" s="540"/>
      <c r="AS119" s="540"/>
    </row>
    <row r="120" spans="20:45" x14ac:dyDescent="0.25">
      <c r="T120" s="540"/>
      <c r="U120" s="540"/>
      <c r="V120" s="540"/>
      <c r="W120" s="540"/>
      <c r="X120" s="540"/>
      <c r="Y120" s="540"/>
      <c r="Z120" s="540"/>
      <c r="AA120" s="540"/>
      <c r="AB120" s="540"/>
      <c r="AC120" s="540"/>
      <c r="AD120" s="540"/>
      <c r="AE120" s="540"/>
      <c r="AF120" s="540"/>
      <c r="AG120" s="540"/>
      <c r="AH120" s="540"/>
      <c r="AL120" s="540"/>
      <c r="AM120" s="540"/>
      <c r="AN120" s="540"/>
      <c r="AO120" s="540"/>
      <c r="AP120" s="540"/>
      <c r="AQ120" s="540"/>
      <c r="AR120" s="540"/>
      <c r="AS120" s="540"/>
    </row>
    <row r="121" spans="20:45" x14ac:dyDescent="0.25">
      <c r="T121" s="540"/>
      <c r="U121" s="540"/>
      <c r="V121" s="540"/>
      <c r="W121" s="540"/>
      <c r="X121" s="540"/>
      <c r="Y121" s="540"/>
      <c r="Z121" s="540"/>
      <c r="AA121" s="540"/>
      <c r="AB121" s="540"/>
      <c r="AC121" s="540"/>
      <c r="AD121" s="540"/>
      <c r="AE121" s="540"/>
      <c r="AF121" s="540"/>
      <c r="AG121" s="540"/>
      <c r="AH121" s="540"/>
      <c r="AL121" s="540"/>
      <c r="AM121" s="540"/>
      <c r="AN121" s="540"/>
      <c r="AO121" s="540"/>
      <c r="AP121" s="540"/>
      <c r="AQ121" s="540"/>
      <c r="AR121" s="540"/>
      <c r="AS121" s="540"/>
    </row>
    <row r="122" spans="20:45" x14ac:dyDescent="0.25">
      <c r="T122" s="540"/>
      <c r="U122" s="540"/>
      <c r="V122" s="540"/>
      <c r="W122" s="540"/>
      <c r="X122" s="540"/>
      <c r="Y122" s="540"/>
      <c r="Z122" s="540"/>
      <c r="AA122" s="540"/>
      <c r="AB122" s="540"/>
      <c r="AC122" s="540"/>
      <c r="AD122" s="540"/>
      <c r="AE122" s="540"/>
      <c r="AF122" s="540"/>
      <c r="AG122" s="540"/>
      <c r="AH122" s="540"/>
      <c r="AL122" s="540"/>
      <c r="AM122" s="540"/>
      <c r="AN122" s="540"/>
      <c r="AO122" s="540"/>
      <c r="AP122" s="540"/>
      <c r="AQ122" s="540"/>
      <c r="AR122" s="540"/>
      <c r="AS122" s="540"/>
    </row>
    <row r="123" spans="20:45" x14ac:dyDescent="0.25">
      <c r="T123" s="540"/>
      <c r="U123" s="540"/>
      <c r="V123" s="540"/>
      <c r="W123" s="540"/>
      <c r="X123" s="540"/>
      <c r="Y123" s="540"/>
      <c r="Z123" s="540"/>
      <c r="AA123" s="540"/>
      <c r="AB123" s="540"/>
      <c r="AC123" s="540"/>
      <c r="AD123" s="540"/>
      <c r="AE123" s="540"/>
      <c r="AF123" s="540"/>
      <c r="AG123" s="540"/>
      <c r="AH123" s="540"/>
      <c r="AL123" s="540"/>
      <c r="AM123" s="540"/>
      <c r="AN123" s="540"/>
      <c r="AO123" s="540"/>
      <c r="AP123" s="540"/>
      <c r="AQ123" s="540"/>
      <c r="AR123" s="540"/>
      <c r="AS123" s="540"/>
    </row>
    <row r="124" spans="20:45" x14ac:dyDescent="0.25">
      <c r="T124" s="540"/>
      <c r="U124" s="540"/>
      <c r="V124" s="540"/>
      <c r="W124" s="540"/>
      <c r="X124" s="540"/>
      <c r="Y124" s="540"/>
      <c r="Z124" s="540"/>
      <c r="AA124" s="540"/>
      <c r="AB124" s="540"/>
      <c r="AC124" s="540"/>
      <c r="AD124" s="540"/>
      <c r="AE124" s="540"/>
      <c r="AF124" s="540"/>
      <c r="AG124" s="540"/>
      <c r="AH124" s="540"/>
      <c r="AL124" s="540"/>
      <c r="AM124" s="540"/>
      <c r="AN124" s="540"/>
      <c r="AO124" s="540"/>
      <c r="AP124" s="540"/>
      <c r="AQ124" s="540"/>
      <c r="AR124" s="540"/>
      <c r="AS124" s="540"/>
    </row>
    <row r="125" spans="20:45" x14ac:dyDescent="0.25">
      <c r="T125" s="540"/>
      <c r="U125" s="540"/>
      <c r="V125" s="540"/>
      <c r="W125" s="540"/>
      <c r="X125" s="540"/>
      <c r="Y125" s="540"/>
      <c r="Z125" s="540"/>
      <c r="AA125" s="540"/>
      <c r="AB125" s="540"/>
      <c r="AC125" s="540"/>
      <c r="AD125" s="540"/>
      <c r="AE125" s="540"/>
      <c r="AF125" s="540"/>
      <c r="AG125" s="540"/>
      <c r="AH125" s="540"/>
      <c r="AL125" s="540"/>
      <c r="AM125" s="540"/>
      <c r="AN125" s="540"/>
      <c r="AO125" s="540"/>
      <c r="AP125" s="540"/>
      <c r="AQ125" s="540"/>
      <c r="AR125" s="540"/>
      <c r="AS125" s="540"/>
    </row>
    <row r="126" spans="20:45" x14ac:dyDescent="0.25">
      <c r="T126" s="540"/>
      <c r="U126" s="540"/>
      <c r="V126" s="540"/>
      <c r="W126" s="540"/>
      <c r="X126" s="540"/>
      <c r="Y126" s="540"/>
      <c r="Z126" s="540"/>
      <c r="AA126" s="540"/>
      <c r="AB126" s="540"/>
      <c r="AC126" s="540"/>
      <c r="AD126" s="540"/>
      <c r="AE126" s="540"/>
      <c r="AF126" s="540"/>
      <c r="AG126" s="540"/>
      <c r="AH126" s="540"/>
      <c r="AL126" s="540"/>
      <c r="AM126" s="540"/>
      <c r="AN126" s="540"/>
      <c r="AO126" s="540"/>
      <c r="AP126" s="540"/>
      <c r="AQ126" s="540"/>
      <c r="AR126" s="540"/>
      <c r="AS126" s="540"/>
    </row>
    <row r="127" spans="20:45" x14ac:dyDescent="0.25">
      <c r="T127" s="540"/>
      <c r="U127" s="540"/>
      <c r="V127" s="540"/>
      <c r="W127" s="540"/>
      <c r="X127" s="540"/>
      <c r="Y127" s="540"/>
      <c r="Z127" s="540"/>
      <c r="AA127" s="540"/>
      <c r="AB127" s="540"/>
      <c r="AC127" s="540"/>
      <c r="AD127" s="540"/>
      <c r="AE127" s="540"/>
      <c r="AF127" s="540"/>
      <c r="AG127" s="540"/>
      <c r="AH127" s="540"/>
      <c r="AL127" s="540"/>
      <c r="AM127" s="540"/>
      <c r="AN127" s="540"/>
      <c r="AO127" s="540"/>
      <c r="AP127" s="540"/>
      <c r="AQ127" s="540"/>
      <c r="AR127" s="540"/>
      <c r="AS127" s="540"/>
    </row>
    <row r="128" spans="20:45" x14ac:dyDescent="0.25">
      <c r="T128" s="540"/>
      <c r="U128" s="540"/>
      <c r="V128" s="540"/>
      <c r="W128" s="540"/>
      <c r="X128" s="540"/>
      <c r="Y128" s="540"/>
      <c r="Z128" s="540"/>
      <c r="AA128" s="540"/>
      <c r="AB128" s="540"/>
      <c r="AC128" s="540"/>
      <c r="AD128" s="540"/>
      <c r="AE128" s="540"/>
      <c r="AF128" s="540"/>
      <c r="AG128" s="540"/>
      <c r="AH128" s="540"/>
      <c r="AL128" s="540"/>
      <c r="AM128" s="540"/>
      <c r="AN128" s="540"/>
      <c r="AO128" s="540"/>
      <c r="AP128" s="540"/>
      <c r="AQ128" s="540"/>
      <c r="AR128" s="540"/>
      <c r="AS128" s="540"/>
    </row>
    <row r="129" spans="20:45" x14ac:dyDescent="0.25">
      <c r="T129" s="540"/>
      <c r="U129" s="540"/>
      <c r="V129" s="540"/>
      <c r="W129" s="540"/>
      <c r="X129" s="540"/>
      <c r="Y129" s="540"/>
      <c r="Z129" s="540"/>
      <c r="AA129" s="540"/>
      <c r="AB129" s="540"/>
      <c r="AC129" s="540"/>
      <c r="AD129" s="540"/>
      <c r="AE129" s="540"/>
      <c r="AF129" s="540"/>
      <c r="AG129" s="540"/>
      <c r="AH129" s="540"/>
      <c r="AL129" s="540"/>
      <c r="AM129" s="540"/>
      <c r="AN129" s="540"/>
      <c r="AO129" s="540"/>
      <c r="AP129" s="540"/>
      <c r="AQ129" s="540"/>
      <c r="AR129" s="540"/>
      <c r="AS129" s="540"/>
    </row>
    <row r="130" spans="20:45" x14ac:dyDescent="0.25">
      <c r="T130" s="540"/>
      <c r="U130" s="540"/>
      <c r="V130" s="540"/>
      <c r="W130" s="540"/>
      <c r="X130" s="540"/>
      <c r="Y130" s="540"/>
      <c r="Z130" s="540"/>
      <c r="AA130" s="540"/>
      <c r="AB130" s="540"/>
      <c r="AC130" s="540"/>
      <c r="AD130" s="540"/>
      <c r="AE130" s="540"/>
      <c r="AF130" s="540"/>
      <c r="AG130" s="540"/>
      <c r="AH130" s="540"/>
      <c r="AL130" s="540"/>
      <c r="AM130" s="540"/>
      <c r="AN130" s="540"/>
      <c r="AO130" s="540"/>
      <c r="AP130" s="540"/>
      <c r="AQ130" s="540"/>
      <c r="AR130" s="540"/>
      <c r="AS130" s="540"/>
    </row>
    <row r="131" spans="20:45" x14ac:dyDescent="0.25">
      <c r="T131" s="540"/>
      <c r="U131" s="540"/>
      <c r="V131" s="540"/>
      <c r="W131" s="540"/>
      <c r="X131" s="540"/>
      <c r="Y131" s="540"/>
      <c r="Z131" s="540"/>
      <c r="AA131" s="540"/>
      <c r="AB131" s="540"/>
      <c r="AC131" s="540"/>
      <c r="AD131" s="540"/>
      <c r="AE131" s="540"/>
      <c r="AF131" s="540"/>
      <c r="AG131" s="540"/>
      <c r="AH131" s="540"/>
      <c r="AL131" s="540"/>
      <c r="AM131" s="540"/>
      <c r="AN131" s="540"/>
      <c r="AO131" s="540"/>
      <c r="AP131" s="540"/>
      <c r="AQ131" s="540"/>
      <c r="AR131" s="540"/>
      <c r="AS131" s="540"/>
    </row>
    <row r="132" spans="20:45" x14ac:dyDescent="0.25">
      <c r="T132" s="540"/>
      <c r="U132" s="540"/>
      <c r="V132" s="540"/>
      <c r="W132" s="540"/>
      <c r="X132" s="540"/>
      <c r="Y132" s="540"/>
      <c r="Z132" s="540"/>
      <c r="AA132" s="540"/>
      <c r="AB132" s="540"/>
      <c r="AC132" s="540"/>
      <c r="AD132" s="540"/>
      <c r="AE132" s="540"/>
      <c r="AF132" s="540"/>
      <c r="AG132" s="540"/>
      <c r="AH132" s="540"/>
      <c r="AL132" s="540"/>
      <c r="AM132" s="540"/>
      <c r="AN132" s="540"/>
      <c r="AO132" s="540"/>
      <c r="AP132" s="540"/>
      <c r="AQ132" s="540"/>
      <c r="AR132" s="540"/>
      <c r="AS132" s="540"/>
    </row>
    <row r="133" spans="20:45" x14ac:dyDescent="0.25">
      <c r="T133" s="540"/>
      <c r="U133" s="540"/>
      <c r="V133" s="540"/>
      <c r="W133" s="540"/>
      <c r="X133" s="540"/>
      <c r="Y133" s="540"/>
      <c r="Z133" s="540"/>
      <c r="AA133" s="540"/>
      <c r="AB133" s="540"/>
      <c r="AC133" s="540"/>
      <c r="AD133" s="540"/>
      <c r="AE133" s="540"/>
      <c r="AF133" s="540"/>
      <c r="AG133" s="540"/>
      <c r="AH133" s="540"/>
      <c r="AL133" s="540"/>
      <c r="AM133" s="540"/>
      <c r="AN133" s="540"/>
      <c r="AO133" s="540"/>
      <c r="AP133" s="540"/>
      <c r="AQ133" s="540"/>
      <c r="AR133" s="540"/>
      <c r="AS133" s="540"/>
    </row>
    <row r="134" spans="20:45" x14ac:dyDescent="0.25">
      <c r="T134" s="540"/>
      <c r="U134" s="540"/>
      <c r="V134" s="540"/>
      <c r="W134" s="540"/>
      <c r="X134" s="540"/>
      <c r="Y134" s="540"/>
      <c r="Z134" s="540"/>
      <c r="AA134" s="540"/>
      <c r="AB134" s="540"/>
      <c r="AC134" s="540"/>
      <c r="AD134" s="540"/>
      <c r="AE134" s="540"/>
      <c r="AF134" s="540"/>
      <c r="AG134" s="540"/>
      <c r="AH134" s="540"/>
      <c r="AL134" s="540"/>
      <c r="AM134" s="540"/>
      <c r="AN134" s="540"/>
      <c r="AO134" s="540"/>
      <c r="AP134" s="540"/>
      <c r="AQ134" s="540"/>
      <c r="AR134" s="540"/>
      <c r="AS134" s="540"/>
    </row>
    <row r="135" spans="20:45" x14ac:dyDescent="0.25">
      <c r="T135" s="540"/>
      <c r="U135" s="540"/>
      <c r="V135" s="540"/>
      <c r="W135" s="540"/>
      <c r="X135" s="540"/>
      <c r="Y135" s="540"/>
      <c r="Z135" s="540"/>
      <c r="AA135" s="540"/>
      <c r="AB135" s="540"/>
      <c r="AC135" s="540"/>
      <c r="AD135" s="540"/>
      <c r="AE135" s="540"/>
      <c r="AF135" s="540"/>
      <c r="AG135" s="540"/>
      <c r="AH135" s="540"/>
      <c r="AL135" s="540"/>
      <c r="AM135" s="540"/>
      <c r="AN135" s="540"/>
      <c r="AO135" s="540"/>
      <c r="AP135" s="540"/>
      <c r="AQ135" s="540"/>
      <c r="AR135" s="540"/>
      <c r="AS135" s="540"/>
    </row>
    <row r="136" spans="20:45" x14ac:dyDescent="0.25">
      <c r="T136" s="540"/>
      <c r="U136" s="540"/>
      <c r="V136" s="540"/>
      <c r="W136" s="540"/>
      <c r="X136" s="540"/>
      <c r="Y136" s="540"/>
      <c r="Z136" s="540"/>
      <c r="AA136" s="540"/>
      <c r="AB136" s="540"/>
      <c r="AC136" s="540"/>
      <c r="AD136" s="540"/>
      <c r="AE136" s="540"/>
      <c r="AF136" s="540"/>
      <c r="AG136" s="540"/>
      <c r="AH136" s="540"/>
      <c r="AL136" s="540"/>
      <c r="AM136" s="540"/>
      <c r="AN136" s="540"/>
      <c r="AO136" s="540"/>
      <c r="AP136" s="540"/>
      <c r="AQ136" s="540"/>
      <c r="AR136" s="540"/>
      <c r="AS136" s="540"/>
    </row>
    <row r="137" spans="20:45" x14ac:dyDescent="0.25">
      <c r="T137" s="540"/>
      <c r="U137" s="540"/>
      <c r="V137" s="540"/>
      <c r="W137" s="540"/>
      <c r="X137" s="540"/>
      <c r="Y137" s="540"/>
      <c r="Z137" s="540"/>
      <c r="AA137" s="540"/>
      <c r="AB137" s="540"/>
      <c r="AC137" s="540"/>
      <c r="AD137" s="540"/>
      <c r="AE137" s="540"/>
      <c r="AF137" s="540"/>
      <c r="AG137" s="540"/>
      <c r="AH137" s="540"/>
      <c r="AL137" s="540"/>
      <c r="AM137" s="540"/>
      <c r="AN137" s="540"/>
      <c r="AO137" s="540"/>
      <c r="AP137" s="540"/>
      <c r="AQ137" s="540"/>
      <c r="AR137" s="540"/>
      <c r="AS137" s="540"/>
    </row>
    <row r="138" spans="20:45" x14ac:dyDescent="0.25">
      <c r="T138" s="540"/>
      <c r="U138" s="540"/>
      <c r="V138" s="540"/>
      <c r="W138" s="540"/>
      <c r="X138" s="540"/>
      <c r="Y138" s="540"/>
      <c r="Z138" s="540"/>
      <c r="AA138" s="540"/>
      <c r="AB138" s="540"/>
      <c r="AC138" s="540"/>
      <c r="AD138" s="540"/>
      <c r="AE138" s="540"/>
      <c r="AF138" s="540"/>
      <c r="AG138" s="540"/>
      <c r="AH138" s="540"/>
      <c r="AL138" s="540"/>
      <c r="AM138" s="540"/>
      <c r="AN138" s="540"/>
      <c r="AO138" s="540"/>
      <c r="AP138" s="540"/>
      <c r="AQ138" s="540"/>
      <c r="AR138" s="540"/>
      <c r="AS138" s="540"/>
    </row>
    <row r="139" spans="20:45" x14ac:dyDescent="0.25">
      <c r="T139" s="540"/>
      <c r="U139" s="540"/>
      <c r="V139" s="540"/>
      <c r="W139" s="540"/>
      <c r="X139" s="540"/>
      <c r="Y139" s="540"/>
      <c r="Z139" s="540"/>
      <c r="AA139" s="540"/>
      <c r="AB139" s="540"/>
      <c r="AC139" s="540"/>
      <c r="AD139" s="540"/>
      <c r="AE139" s="540"/>
      <c r="AF139" s="540"/>
      <c r="AG139" s="540"/>
      <c r="AH139" s="540"/>
      <c r="AL139" s="540"/>
      <c r="AM139" s="540"/>
      <c r="AN139" s="540"/>
      <c r="AO139" s="540"/>
      <c r="AP139" s="540"/>
      <c r="AQ139" s="540"/>
      <c r="AR139" s="540"/>
      <c r="AS139" s="540"/>
    </row>
    <row r="140" spans="20:45" x14ac:dyDescent="0.25">
      <c r="T140" s="540"/>
      <c r="U140" s="540"/>
      <c r="V140" s="540"/>
      <c r="W140" s="540"/>
      <c r="X140" s="540"/>
      <c r="Y140" s="540"/>
      <c r="Z140" s="540"/>
      <c r="AA140" s="540"/>
      <c r="AB140" s="540"/>
      <c r="AC140" s="540"/>
      <c r="AD140" s="540"/>
      <c r="AE140" s="540"/>
      <c r="AF140" s="540"/>
      <c r="AG140" s="540"/>
      <c r="AH140" s="540"/>
      <c r="AL140" s="540"/>
      <c r="AM140" s="540"/>
      <c r="AN140" s="540"/>
      <c r="AO140" s="540"/>
      <c r="AP140" s="540"/>
      <c r="AQ140" s="540"/>
      <c r="AR140" s="540"/>
      <c r="AS140" s="540"/>
    </row>
  </sheetData>
  <mergeCells count="1">
    <mergeCell ref="A4:C4"/>
  </mergeCells>
  <conditionalFormatting sqref="B22 B24 B26 B28 B30 B32 B34 B36 B38 B40 B42 B44 B46 B48 B50 B52">
    <cfRule type="cellIs" dxfId="62" priority="13" stopIfTrue="1" operator="equal">
      <formula>"QA"</formula>
    </cfRule>
    <cfRule type="cellIs" dxfId="61" priority="14" stopIfTrue="1" operator="equal">
      <formula>"DA"</formula>
    </cfRule>
  </conditionalFormatting>
  <conditionalFormatting sqref="E7 E21">
    <cfRule type="expression" dxfId="60" priority="16" stopIfTrue="1">
      <formula>$E7&lt;5</formula>
    </cfRule>
  </conditionalFormatting>
  <conditionalFormatting sqref="E22 E24 E26 E28 E30 E32 E34 E36 E38 E40 E42 E44 E46 E48 E50 E52">
    <cfRule type="expression" dxfId="59" priority="8" stopIfTrue="1">
      <formula>AND($E22&lt;9,$C22&gt;0)</formula>
    </cfRule>
  </conditionalFormatting>
  <conditionalFormatting sqref="F7 F9 F11 F13 F15 F17 F19">
    <cfRule type="cellIs" dxfId="58" priority="17" stopIfTrue="1" operator="equal">
      <formula>"Bye"</formula>
    </cfRule>
  </conditionalFormatting>
  <conditionalFormatting sqref="F21:F22 F24 F26 F28 F30 F32 F34 F36 F38 F40 F42 F44 F46 F48 F50">
    <cfRule type="cellIs" dxfId="57" priority="9" stopIfTrue="1" operator="equal">
      <formula>"Bye"</formula>
    </cfRule>
  </conditionalFormatting>
  <conditionalFormatting sqref="F22 F24 F26 F28 F30 F32 F34 F36 F38 F40 F42 F44 F46 F48 F50">
    <cfRule type="expression" dxfId="56" priority="10" stopIfTrue="1">
      <formula>AND($E22&lt;9,$C22&gt;0)</formula>
    </cfRule>
  </conditionalFormatting>
  <conditionalFormatting sqref="H7 G9 H11 H13 H15 H17 H19 H21 G22:I22 G24:I24 G26:I26 G28:I28 G30:I30 G32:I32 G34:I34 G36:I36 G38:I38 G40:I40 G42:I42 G44:I44 G46:I46 G48:I48 G50:I50">
    <cfRule type="expression" dxfId="55" priority="4" stopIfTrue="1">
      <formula>AND($E7&lt;9,$C7&gt;0)</formula>
    </cfRule>
  </conditionalFormatting>
  <conditionalFormatting sqref="I8 K10 I12 M14 I16 K18 I20 I23 K25 I27 M29 I31 K33 I35 I39 K41 I43 M45 I47 K49 I51">
    <cfRule type="expression" dxfId="54" priority="5" stopIfTrue="1">
      <formula>AND($O$1="CU",I8="Umpire")</formula>
    </cfRule>
    <cfRule type="expression" dxfId="53" priority="6" stopIfTrue="1">
      <formula>AND($O$1="CU",I8&lt;&gt;"Umpire",J8&lt;&gt;"")</formula>
    </cfRule>
    <cfRule type="expression" dxfId="52" priority="7" stopIfTrue="1">
      <formula>AND($O$1="CU",I8&lt;&gt;"Umpire")</formula>
    </cfRule>
  </conditionalFormatting>
  <conditionalFormatting sqref="J8 L10 J12 N14 J16 L18 J20 R62">
    <cfRule type="expression" dxfId="51" priority="15" stopIfTrue="1">
      <formula>$O$1="CU"</formula>
    </cfRule>
  </conditionalFormatting>
  <conditionalFormatting sqref="K8 M10 K12 O14 K16 M18 K20 K23 M25 K27 O29 K31 M33 K35 K39 M41 K43 O45 K47 M49 K51">
    <cfRule type="expression" dxfId="50" priority="11" stopIfTrue="1">
      <formula>J8="as"</formula>
    </cfRule>
    <cfRule type="expression" dxfId="49" priority="12" stopIfTrue="1">
      <formula>J8="bs"</formula>
    </cfRule>
  </conditionalFormatting>
  <conditionalFormatting sqref="O16">
    <cfRule type="expression" dxfId="48" priority="1" stopIfTrue="1">
      <formula>AND($O$1="CU",O16="Umpire")</formula>
    </cfRule>
    <cfRule type="expression" dxfId="47" priority="2" stopIfTrue="1">
      <formula>AND($O$1="CU",O16&lt;&gt;"Umpire",P16&lt;&gt;"")</formula>
    </cfRule>
    <cfRule type="expression" dxfId="46" priority="3" stopIfTrue="1">
      <formula>AND($O$1="CU",O16&lt;&gt;"Umpire")</formula>
    </cfRule>
  </conditionalFormatting>
  <dataValidations count="1">
    <dataValidation type="list" allowBlank="1" showInputMessage="1" sqref="I23 I39 I27 I35 I43 I31 I51 I47 K49 K41 M45 K33 K25 M29 I16 K18 K10 I20 I12 I8 M14 O16" xr:uid="{0DC47D4D-6FAD-4BCD-B3C3-4221F8781D4D}">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97025" r:id="rId4" name="Button 1">
              <controlPr defaultSize="0" print="0" autoFill="0" autoPict="0" macro="[0]!Jun_Show_CU">
                <anchor moveWithCells="1" sizeWithCells="1">
                  <from>
                    <xdr:col>12</xdr:col>
                    <xdr:colOff>518160</xdr:colOff>
                    <xdr:row>0</xdr:row>
                    <xdr:rowOff>15240</xdr:rowOff>
                  </from>
                  <to>
                    <xdr:col>14</xdr:col>
                    <xdr:colOff>365760</xdr:colOff>
                    <xdr:row>0</xdr:row>
                    <xdr:rowOff>175260</xdr:rowOff>
                  </to>
                </anchor>
              </controlPr>
            </control>
          </mc:Choice>
        </mc:AlternateContent>
        <mc:AlternateContent xmlns:mc="http://schemas.openxmlformats.org/markup-compatibility/2006">
          <mc:Choice Requires="x14">
            <control shapeId="897026" r:id="rId5" name="Button 2">
              <controlPr defaultSize="0" print="0" autoFill="0" autoPict="0" macro="[0]!Jun_Hide_CU">
                <anchor moveWithCells="1" sizeWithCells="1">
                  <from>
                    <xdr:col>12</xdr:col>
                    <xdr:colOff>518160</xdr:colOff>
                    <xdr:row>0</xdr:row>
                    <xdr:rowOff>175260</xdr:rowOff>
                  </from>
                  <to>
                    <xdr:col>14</xdr:col>
                    <xdr:colOff>365760</xdr:colOff>
                    <xdr:row>1</xdr:row>
                    <xdr:rowOff>60960</xdr:rowOff>
                  </to>
                </anchor>
              </controlPr>
            </control>
          </mc:Choice>
        </mc:AlternateContent>
      </controls>
    </mc:Choice>
  </mc:AlternateConten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52E2F-1CF9-4F39-9A18-5B33CDB19BED}">
  <sheetPr>
    <tabColor indexed="11"/>
  </sheetPr>
  <dimension ref="A1:AK41"/>
  <sheetViews>
    <sheetView workbookViewId="0">
      <selection activeCell="K11" sqref="K11"/>
    </sheetView>
  </sheetViews>
  <sheetFormatPr defaultColWidth="8.77734375" defaultRowHeight="13.2" x14ac:dyDescent="0.25"/>
  <cols>
    <col min="1" max="1" width="5.44140625" style="503" customWidth="1"/>
    <col min="2" max="2" width="4.44140625" style="503" customWidth="1"/>
    <col min="3" max="3" width="8.33203125" style="503" customWidth="1"/>
    <col min="4" max="4" width="7.109375" style="503" customWidth="1"/>
    <col min="5" max="5" width="9.33203125" style="503" customWidth="1"/>
    <col min="6" max="6" width="7.109375" style="503" customWidth="1"/>
    <col min="7" max="7" width="9.33203125" style="503" customWidth="1"/>
    <col min="8" max="8" width="7.109375" style="503" customWidth="1"/>
    <col min="9" max="9" width="9.33203125" style="503" customWidth="1"/>
    <col min="10" max="10" width="7.77734375" style="503" customWidth="1"/>
    <col min="11" max="12" width="8.44140625" style="503" customWidth="1"/>
    <col min="13" max="13" width="7.77734375" style="503" customWidth="1"/>
    <col min="14" max="14" width="8.77734375" style="503"/>
    <col min="15" max="16" width="4.44140625" style="503" customWidth="1"/>
    <col min="17" max="17" width="12.109375" style="503" customWidth="1"/>
    <col min="18" max="18" width="7.77734375" style="503" customWidth="1"/>
    <col min="19" max="19" width="7.44140625" style="503" customWidth="1"/>
    <col min="20" max="24" width="8.77734375" style="503"/>
    <col min="25" max="37" width="0" style="503" hidden="1" customWidth="1"/>
    <col min="38" max="16384" width="8.77734375" style="503"/>
  </cols>
  <sheetData>
    <row r="1" spans="1:37" ht="24.6" x14ac:dyDescent="0.25">
      <c r="A1" s="498" t="str">
        <f>[4]Altalanos!$A$6</f>
        <v>OB</v>
      </c>
      <c r="B1" s="498"/>
      <c r="C1" s="498"/>
      <c r="D1" s="498"/>
      <c r="E1" s="498"/>
      <c r="F1" s="498"/>
      <c r="G1" s="499"/>
      <c r="H1" s="500" t="s">
        <v>48</v>
      </c>
      <c r="I1" s="501"/>
      <c r="J1" s="502"/>
      <c r="L1" s="504"/>
      <c r="M1" s="505"/>
      <c r="N1" s="506"/>
      <c r="O1" s="506" t="s">
        <v>14</v>
      </c>
      <c r="P1" s="506"/>
      <c r="Q1" s="507"/>
      <c r="R1" s="506"/>
      <c r="AB1" s="508" t="e">
        <f>IF(Y5=1,CONCATENATE(VLOOKUP(Y3,AA16:AH27,2)),CONCATENATE(VLOOKUP(Y3,AA2:AK13,2)))</f>
        <v>#N/A</v>
      </c>
      <c r="AC1" s="508" t="e">
        <f>IF(Y5=1,CONCATENATE(VLOOKUP(Y3,AA16:AK27,3)),CONCATENATE(VLOOKUP(Y3,AA2:AK13,3)))</f>
        <v>#N/A</v>
      </c>
      <c r="AD1" s="508" t="e">
        <f>IF(Y5=1,CONCATENATE(VLOOKUP(Y3,AA16:AK27,4)),CONCATENATE(VLOOKUP(Y3,AA2:AK13,4)))</f>
        <v>#N/A</v>
      </c>
      <c r="AE1" s="508" t="e">
        <f>IF(Y5=1,CONCATENATE(VLOOKUP(Y3,AA16:AK27,5)),CONCATENATE(VLOOKUP(Y3,AA2:AK13,5)))</f>
        <v>#N/A</v>
      </c>
      <c r="AF1" s="508" t="e">
        <f>IF(Y5=1,CONCATENATE(VLOOKUP(Y3,AA16:AK27,6)),CONCATENATE(VLOOKUP(Y3,AA2:AK13,6)))</f>
        <v>#N/A</v>
      </c>
      <c r="AG1" s="508" t="e">
        <f>IF(Y5=1,CONCATENATE(VLOOKUP(Y3,AA16:AK27,7)),CONCATENATE(VLOOKUP(Y3,AA2:AK13,7)))</f>
        <v>#N/A</v>
      </c>
      <c r="AH1" s="508" t="e">
        <f>IF(Y5=1,CONCATENATE(VLOOKUP(Y3,AA16:AK27,8)),CONCATENATE(VLOOKUP(Y3,AA2:AK13,8)))</f>
        <v>#N/A</v>
      </c>
      <c r="AI1" s="508" t="e">
        <f>IF(Y5=1,CONCATENATE(VLOOKUP(Y3,AA16:AK27,9)),CONCATENATE(VLOOKUP(Y3,AA2:AK13,9)))</f>
        <v>#N/A</v>
      </c>
      <c r="AJ1" s="508" t="e">
        <f>IF(Y5=1,CONCATENATE(VLOOKUP(Y3,AA16:AK27,10)),CONCATENATE(VLOOKUP(Y3,AA2:AK13,10)))</f>
        <v>#N/A</v>
      </c>
      <c r="AK1" s="508" t="e">
        <f>IF(Y5=1,CONCATENATE(VLOOKUP(Y3,AA16:AK27,11)),CONCATENATE(VLOOKUP(Y3,AA2:AK13,11)))</f>
        <v>#N/A</v>
      </c>
    </row>
    <row r="2" spans="1:37" x14ac:dyDescent="0.25">
      <c r="A2" s="509" t="s">
        <v>47</v>
      </c>
      <c r="B2" s="510"/>
      <c r="C2" s="510"/>
      <c r="D2" s="510"/>
      <c r="E2" s="510">
        <f>[4]Altalanos!$A$8</f>
        <v>0</v>
      </c>
      <c r="F2" s="510"/>
      <c r="G2" s="511"/>
      <c r="H2" s="512"/>
      <c r="I2" s="512"/>
      <c r="J2" s="513"/>
      <c r="K2" s="504"/>
      <c r="L2" s="504"/>
      <c r="M2" s="504"/>
      <c r="N2" s="514"/>
      <c r="O2" s="515"/>
      <c r="P2" s="514"/>
      <c r="Q2" s="515"/>
      <c r="R2" s="514"/>
      <c r="Y2" s="516"/>
      <c r="Z2" s="517"/>
      <c r="AA2" s="517" t="s">
        <v>61</v>
      </c>
      <c r="AB2" s="518">
        <v>150</v>
      </c>
      <c r="AC2" s="518">
        <v>120</v>
      </c>
      <c r="AD2" s="518">
        <v>100</v>
      </c>
      <c r="AE2" s="518">
        <v>80</v>
      </c>
      <c r="AF2" s="518">
        <v>70</v>
      </c>
      <c r="AG2" s="518">
        <v>60</v>
      </c>
      <c r="AH2" s="518">
        <v>55</v>
      </c>
      <c r="AI2" s="518">
        <v>50</v>
      </c>
      <c r="AJ2" s="518">
        <v>45</v>
      </c>
      <c r="AK2" s="518">
        <v>40</v>
      </c>
    </row>
    <row r="3" spans="1:37" x14ac:dyDescent="0.25">
      <c r="A3" s="519" t="s">
        <v>24</v>
      </c>
      <c r="B3" s="519"/>
      <c r="C3" s="519"/>
      <c r="D3" s="519"/>
      <c r="E3" s="519" t="s">
        <v>22</v>
      </c>
      <c r="F3" s="519"/>
      <c r="G3" s="519"/>
      <c r="H3" s="519" t="s">
        <v>27</v>
      </c>
      <c r="I3" s="519"/>
      <c r="J3" s="520"/>
      <c r="K3" s="519"/>
      <c r="L3" s="521"/>
      <c r="M3" s="521" t="s">
        <v>28</v>
      </c>
      <c r="N3" s="522"/>
      <c r="O3" s="523"/>
      <c r="P3" s="522"/>
      <c r="Q3" s="524" t="s">
        <v>75</v>
      </c>
      <c r="R3" s="518" t="s">
        <v>81</v>
      </c>
      <c r="S3" s="518" t="s">
        <v>76</v>
      </c>
      <c r="Y3" s="517">
        <f>IF(H4="OB","A",IF(H4="IX","W",H4))</f>
        <v>0</v>
      </c>
      <c r="Z3" s="517"/>
      <c r="AA3" s="517" t="s">
        <v>91</v>
      </c>
      <c r="AB3" s="518">
        <v>120</v>
      </c>
      <c r="AC3" s="518">
        <v>90</v>
      </c>
      <c r="AD3" s="518">
        <v>65</v>
      </c>
      <c r="AE3" s="518">
        <v>55</v>
      </c>
      <c r="AF3" s="518">
        <v>50</v>
      </c>
      <c r="AG3" s="518">
        <v>45</v>
      </c>
      <c r="AH3" s="518">
        <v>40</v>
      </c>
      <c r="AI3" s="518">
        <v>35</v>
      </c>
      <c r="AJ3" s="518">
        <v>25</v>
      </c>
      <c r="AK3" s="518">
        <v>20</v>
      </c>
    </row>
    <row r="4" spans="1:37" ht="13.8" thickBot="1" x14ac:dyDescent="0.3">
      <c r="A4" s="525">
        <f>[4]Altalanos!$A$10</f>
        <v>0</v>
      </c>
      <c r="B4" s="525"/>
      <c r="C4" s="525"/>
      <c r="D4" s="526"/>
      <c r="E4" s="527">
        <f>[4]Altalanos!$C$10</f>
        <v>0</v>
      </c>
      <c r="F4" s="527"/>
      <c r="G4" s="527"/>
      <c r="H4" s="528"/>
      <c r="I4" s="527"/>
      <c r="J4" s="529"/>
      <c r="K4" s="528"/>
      <c r="L4" s="809"/>
      <c r="M4" s="530">
        <f>[4]Altalanos!$E$10</f>
        <v>0</v>
      </c>
      <c r="N4" s="531"/>
      <c r="O4" s="532"/>
      <c r="P4" s="531"/>
      <c r="Q4" s="533" t="s">
        <v>82</v>
      </c>
      <c r="R4" s="534" t="s">
        <v>77</v>
      </c>
      <c r="S4" s="534" t="s">
        <v>78</v>
      </c>
      <c r="Y4" s="517"/>
      <c r="Z4" s="517"/>
      <c r="AA4" s="517" t="s">
        <v>92</v>
      </c>
      <c r="AB4" s="518">
        <v>90</v>
      </c>
      <c r="AC4" s="518">
        <v>60</v>
      </c>
      <c r="AD4" s="518">
        <v>45</v>
      </c>
      <c r="AE4" s="518">
        <v>34</v>
      </c>
      <c r="AF4" s="518">
        <v>27</v>
      </c>
      <c r="AG4" s="518">
        <v>22</v>
      </c>
      <c r="AH4" s="518">
        <v>18</v>
      </c>
      <c r="AI4" s="518">
        <v>15</v>
      </c>
      <c r="AJ4" s="518">
        <v>12</v>
      </c>
      <c r="AK4" s="518">
        <v>9</v>
      </c>
    </row>
    <row r="5" spans="1:37" x14ac:dyDescent="0.25">
      <c r="A5" s="535"/>
      <c r="B5" s="535" t="s">
        <v>46</v>
      </c>
      <c r="C5" s="536" t="s">
        <v>59</v>
      </c>
      <c r="D5" s="535" t="s">
        <v>41</v>
      </c>
      <c r="E5" s="535" t="s">
        <v>64</v>
      </c>
      <c r="F5" s="535"/>
      <c r="G5" s="535" t="s">
        <v>26</v>
      </c>
      <c r="H5" s="535"/>
      <c r="I5" s="535" t="s">
        <v>29</v>
      </c>
      <c r="J5" s="535"/>
      <c r="K5" s="537" t="s">
        <v>65</v>
      </c>
      <c r="L5" s="537" t="s">
        <v>66</v>
      </c>
      <c r="M5" s="537" t="s">
        <v>67</v>
      </c>
      <c r="Q5" s="538" t="s">
        <v>83</v>
      </c>
      <c r="R5" s="539" t="s">
        <v>79</v>
      </c>
      <c r="S5" s="539" t="s">
        <v>80</v>
      </c>
      <c r="Y5" s="517">
        <f>IF(OR([4]Altalanos!$A$8="F1",[4]Altalanos!$A$8="F2",[4]Altalanos!$A$8="N1",[4]Altalanos!$A$8="N2"),1,2)</f>
        <v>2</v>
      </c>
      <c r="Z5" s="517"/>
      <c r="AA5" s="517" t="s">
        <v>93</v>
      </c>
      <c r="AB5" s="518">
        <v>60</v>
      </c>
      <c r="AC5" s="518">
        <v>40</v>
      </c>
      <c r="AD5" s="518">
        <v>30</v>
      </c>
      <c r="AE5" s="518">
        <v>20</v>
      </c>
      <c r="AF5" s="518">
        <v>18</v>
      </c>
      <c r="AG5" s="518">
        <v>15</v>
      </c>
      <c r="AH5" s="518">
        <v>12</v>
      </c>
      <c r="AI5" s="518">
        <v>10</v>
      </c>
      <c r="AJ5" s="518">
        <v>8</v>
      </c>
      <c r="AK5" s="518">
        <v>6</v>
      </c>
    </row>
    <row r="6" spans="1:37" x14ac:dyDescent="0.25">
      <c r="A6" s="540"/>
      <c r="B6" s="540"/>
      <c r="C6" s="541"/>
      <c r="D6" s="540"/>
      <c r="E6" s="540"/>
      <c r="F6" s="540"/>
      <c r="G6" s="540"/>
      <c r="H6" s="540"/>
      <c r="I6" s="540"/>
      <c r="J6" s="540"/>
      <c r="K6" s="540"/>
      <c r="L6" s="540"/>
      <c r="M6" s="540"/>
      <c r="Y6" s="517"/>
      <c r="Z6" s="517"/>
      <c r="AA6" s="517" t="s">
        <v>94</v>
      </c>
      <c r="AB6" s="518">
        <v>40</v>
      </c>
      <c r="AC6" s="518">
        <v>25</v>
      </c>
      <c r="AD6" s="518">
        <v>18</v>
      </c>
      <c r="AE6" s="518">
        <v>13</v>
      </c>
      <c r="AF6" s="518">
        <v>10</v>
      </c>
      <c r="AG6" s="518">
        <v>8</v>
      </c>
      <c r="AH6" s="518">
        <v>6</v>
      </c>
      <c r="AI6" s="518">
        <v>5</v>
      </c>
      <c r="AJ6" s="518">
        <v>4</v>
      </c>
      <c r="AK6" s="518">
        <v>3</v>
      </c>
    </row>
    <row r="7" spans="1:37" x14ac:dyDescent="0.25">
      <c r="A7" s="542" t="s">
        <v>61</v>
      </c>
      <c r="B7" s="543"/>
      <c r="C7" s="810" t="str">
        <f>IF($B7="","",VLOOKUP($B7,'[4]1MD ELO'!$A$7:$O$22,5))</f>
        <v/>
      </c>
      <c r="D7" s="810" t="str">
        <f>IF($B7="","",VLOOKUP($B7,'[4]1MD ELO'!$A$7:$O$22,15))</f>
        <v/>
      </c>
      <c r="E7" s="811" t="s">
        <v>2095</v>
      </c>
      <c r="F7" s="811"/>
      <c r="G7" s="811"/>
      <c r="H7" s="811"/>
      <c r="I7" s="812" t="s">
        <v>2970</v>
      </c>
      <c r="J7" s="540"/>
      <c r="K7" s="548" t="s">
        <v>2862</v>
      </c>
      <c r="L7" s="549" t="e">
        <f>IF(K7="","",CONCATENATE(VLOOKUP($Y$3,$AB$1:$AK$1,K7)," pont"))</f>
        <v>#N/A</v>
      </c>
      <c r="M7" s="550"/>
      <c r="Y7" s="517"/>
      <c r="Z7" s="517"/>
      <c r="AA7" s="517" t="s">
        <v>95</v>
      </c>
      <c r="AB7" s="518">
        <v>25</v>
      </c>
      <c r="AC7" s="518">
        <v>15</v>
      </c>
      <c r="AD7" s="518">
        <v>13</v>
      </c>
      <c r="AE7" s="518">
        <v>8</v>
      </c>
      <c r="AF7" s="518">
        <v>6</v>
      </c>
      <c r="AG7" s="518">
        <v>4</v>
      </c>
      <c r="AH7" s="518">
        <v>3</v>
      </c>
      <c r="AI7" s="518">
        <v>2</v>
      </c>
      <c r="AJ7" s="518">
        <v>1</v>
      </c>
      <c r="AK7" s="518">
        <v>0</v>
      </c>
    </row>
    <row r="8" spans="1:37" x14ac:dyDescent="0.25">
      <c r="A8" s="542"/>
      <c r="B8" s="551"/>
      <c r="C8" s="813"/>
      <c r="D8" s="813"/>
      <c r="E8" s="813"/>
      <c r="F8" s="813"/>
      <c r="G8" s="813"/>
      <c r="H8" s="813"/>
      <c r="I8" s="813"/>
      <c r="J8" s="540"/>
      <c r="K8" s="542"/>
      <c r="L8" s="542"/>
      <c r="M8" s="552"/>
      <c r="Y8" s="517"/>
      <c r="Z8" s="517"/>
      <c r="AA8" s="517" t="s">
        <v>96</v>
      </c>
      <c r="AB8" s="518">
        <v>15</v>
      </c>
      <c r="AC8" s="518">
        <v>10</v>
      </c>
      <c r="AD8" s="518">
        <v>7</v>
      </c>
      <c r="AE8" s="518">
        <v>5</v>
      </c>
      <c r="AF8" s="518">
        <v>4</v>
      </c>
      <c r="AG8" s="518">
        <v>3</v>
      </c>
      <c r="AH8" s="518">
        <v>2</v>
      </c>
      <c r="AI8" s="518">
        <v>1</v>
      </c>
      <c r="AJ8" s="518">
        <v>0</v>
      </c>
      <c r="AK8" s="518">
        <v>0</v>
      </c>
    </row>
    <row r="9" spans="1:37" x14ac:dyDescent="0.25">
      <c r="A9" s="542" t="s">
        <v>62</v>
      </c>
      <c r="B9" s="543"/>
      <c r="C9" s="810" t="str">
        <f>IF($B9="","",VLOOKUP($B9,'[4]1MD ELO'!$A$7:$O$22,5))</f>
        <v/>
      </c>
      <c r="D9" s="810" t="str">
        <f>IF($B9="","",VLOOKUP($B9,'[4]1MD ELO'!$A$7:$O$22,15))</f>
        <v/>
      </c>
      <c r="E9" s="811" t="s">
        <v>2093</v>
      </c>
      <c r="F9" s="811"/>
      <c r="G9" s="811" t="str">
        <f>IF($B9="","",VLOOKUP($B9,'[4]1MD ELO'!$A$7:$O$22,3))</f>
        <v/>
      </c>
      <c r="H9" s="811"/>
      <c r="I9" s="812" t="s">
        <v>2970</v>
      </c>
      <c r="J9" s="540"/>
      <c r="K9" s="548" t="s">
        <v>120</v>
      </c>
      <c r="L9" s="549" t="e">
        <f>IF(K9="","",CONCATENATE(VLOOKUP($Y$3,$AB$1:$AK$1,K9)," pont"))</f>
        <v>#N/A</v>
      </c>
      <c r="M9" s="550"/>
      <c r="Y9" s="517"/>
      <c r="Z9" s="517"/>
      <c r="AA9" s="517" t="s">
        <v>97</v>
      </c>
      <c r="AB9" s="518">
        <v>10</v>
      </c>
      <c r="AC9" s="518">
        <v>6</v>
      </c>
      <c r="AD9" s="518">
        <v>4</v>
      </c>
      <c r="AE9" s="518">
        <v>2</v>
      </c>
      <c r="AF9" s="518">
        <v>1</v>
      </c>
      <c r="AG9" s="518">
        <v>0</v>
      </c>
      <c r="AH9" s="518">
        <v>0</v>
      </c>
      <c r="AI9" s="518">
        <v>0</v>
      </c>
      <c r="AJ9" s="518">
        <v>0</v>
      </c>
      <c r="AK9" s="518">
        <v>0</v>
      </c>
    </row>
    <row r="10" spans="1:37" x14ac:dyDescent="0.25">
      <c r="A10" s="542"/>
      <c r="B10" s="551"/>
      <c r="C10" s="813"/>
      <c r="D10" s="813"/>
      <c r="E10" s="813"/>
      <c r="F10" s="813"/>
      <c r="G10" s="813"/>
      <c r="H10" s="813"/>
      <c r="I10" s="813"/>
      <c r="J10" s="540"/>
      <c r="K10" s="542"/>
      <c r="L10" s="542"/>
      <c r="M10" s="552"/>
      <c r="Y10" s="517"/>
      <c r="Z10" s="517"/>
      <c r="AA10" s="517" t="s">
        <v>98</v>
      </c>
      <c r="AB10" s="518">
        <v>6</v>
      </c>
      <c r="AC10" s="518">
        <v>3</v>
      </c>
      <c r="AD10" s="518">
        <v>2</v>
      </c>
      <c r="AE10" s="518">
        <v>1</v>
      </c>
      <c r="AF10" s="518">
        <v>0</v>
      </c>
      <c r="AG10" s="518">
        <v>0</v>
      </c>
      <c r="AH10" s="518">
        <v>0</v>
      </c>
      <c r="AI10" s="518">
        <v>0</v>
      </c>
      <c r="AJ10" s="518">
        <v>0</v>
      </c>
      <c r="AK10" s="518">
        <v>0</v>
      </c>
    </row>
    <row r="11" spans="1:37" x14ac:dyDescent="0.25">
      <c r="A11" s="542" t="s">
        <v>63</v>
      </c>
      <c r="B11" s="543"/>
      <c r="C11" s="810" t="str">
        <f>IF($B11="","",VLOOKUP($B11,'[4]1MD ELO'!$A$7:$O$22,5))</f>
        <v/>
      </c>
      <c r="D11" s="810" t="str">
        <f>IF($B11="","",VLOOKUP($B11,'[4]1MD ELO'!$A$7:$O$22,15))</f>
        <v/>
      </c>
      <c r="E11" s="811" t="s">
        <v>2981</v>
      </c>
      <c r="F11" s="811"/>
      <c r="G11" s="811" t="str">
        <f>IF($B11="","",VLOOKUP($B11,'[4]1MD ELO'!$A$7:$O$22,3))</f>
        <v/>
      </c>
      <c r="H11" s="811"/>
      <c r="I11" s="812" t="s">
        <v>2970</v>
      </c>
      <c r="J11" s="540"/>
      <c r="K11" s="548" t="s">
        <v>2861</v>
      </c>
      <c r="L11" s="549" t="e">
        <f>IF(K11="","",CONCATENATE(VLOOKUP($Y$3,$AB$1:$AK$1,K11)," pont"))</f>
        <v>#N/A</v>
      </c>
      <c r="M11" s="550"/>
      <c r="Y11" s="517"/>
      <c r="Z11" s="517"/>
      <c r="AA11" s="517" t="s">
        <v>103</v>
      </c>
      <c r="AB11" s="518">
        <v>3</v>
      </c>
      <c r="AC11" s="518">
        <v>2</v>
      </c>
      <c r="AD11" s="518">
        <v>1</v>
      </c>
      <c r="AE11" s="518">
        <v>0</v>
      </c>
      <c r="AF11" s="518">
        <v>0</v>
      </c>
      <c r="AG11" s="518">
        <v>0</v>
      </c>
      <c r="AH11" s="518">
        <v>0</v>
      </c>
      <c r="AI11" s="518">
        <v>0</v>
      </c>
      <c r="AJ11" s="518">
        <v>0</v>
      </c>
      <c r="AK11" s="518">
        <v>0</v>
      </c>
    </row>
    <row r="12" spans="1:37" x14ac:dyDescent="0.25">
      <c r="A12" s="542"/>
      <c r="B12" s="551"/>
      <c r="C12" s="813"/>
      <c r="D12" s="813"/>
      <c r="E12" s="813"/>
      <c r="F12" s="813"/>
      <c r="G12" s="813"/>
      <c r="H12" s="813"/>
      <c r="I12" s="813"/>
      <c r="J12" s="540"/>
      <c r="K12" s="541"/>
      <c r="L12" s="541"/>
      <c r="M12" s="552"/>
      <c r="Y12" s="517"/>
      <c r="Z12" s="517"/>
      <c r="AA12" s="517" t="s">
        <v>99</v>
      </c>
      <c r="AB12" s="553">
        <v>0</v>
      </c>
      <c r="AC12" s="553">
        <v>0</v>
      </c>
      <c r="AD12" s="553">
        <v>0</v>
      </c>
      <c r="AE12" s="553">
        <v>0</v>
      </c>
      <c r="AF12" s="553">
        <v>0</v>
      </c>
      <c r="AG12" s="553">
        <v>0</v>
      </c>
      <c r="AH12" s="553">
        <v>0</v>
      </c>
      <c r="AI12" s="553">
        <v>0</v>
      </c>
      <c r="AJ12" s="553">
        <v>0</v>
      </c>
      <c r="AK12" s="553">
        <v>0</v>
      </c>
    </row>
    <row r="13" spans="1:37" x14ac:dyDescent="0.25">
      <c r="A13" s="542" t="s">
        <v>68</v>
      </c>
      <c r="B13" s="543"/>
      <c r="C13" s="810" t="str">
        <f>IF($B13="","",VLOOKUP($B13,'[4]1MD ELO'!$A$7:$O$22,5))</f>
        <v/>
      </c>
      <c r="D13" s="810" t="str">
        <f>IF($B13="","",VLOOKUP($B13,'[4]1MD ELO'!$A$7:$O$22,15))</f>
        <v/>
      </c>
      <c r="E13" s="811" t="s">
        <v>2091</v>
      </c>
      <c r="F13" s="811"/>
      <c r="G13" s="811" t="str">
        <f>IF($B13="","",VLOOKUP($B13,'[4]1MD ELO'!$A$7:$O$22,3))</f>
        <v/>
      </c>
      <c r="H13" s="811"/>
      <c r="I13" s="812" t="s">
        <v>2982</v>
      </c>
      <c r="J13" s="540"/>
      <c r="K13" s="548"/>
      <c r="L13" s="549" t="str">
        <f>IF(K13="","",CONCATENATE(VLOOKUP($Y$3,$AB$1:$AK$1,K13)," pont"))</f>
        <v/>
      </c>
      <c r="M13" s="550"/>
      <c r="Y13" s="517"/>
      <c r="Z13" s="517"/>
      <c r="AA13" s="517" t="s">
        <v>100</v>
      </c>
      <c r="AB13" s="553">
        <v>0</v>
      </c>
      <c r="AC13" s="553">
        <v>0</v>
      </c>
      <c r="AD13" s="553">
        <v>0</v>
      </c>
      <c r="AE13" s="553">
        <v>0</v>
      </c>
      <c r="AF13" s="553">
        <v>0</v>
      </c>
      <c r="AG13" s="553">
        <v>0</v>
      </c>
      <c r="AH13" s="553">
        <v>0</v>
      </c>
      <c r="AI13" s="553">
        <v>0</v>
      </c>
      <c r="AJ13" s="553">
        <v>0</v>
      </c>
      <c r="AK13" s="553">
        <v>0</v>
      </c>
    </row>
    <row r="14" spans="1:37" x14ac:dyDescent="0.25">
      <c r="A14" s="540"/>
      <c r="B14" s="540"/>
      <c r="C14" s="540"/>
      <c r="D14" s="540"/>
      <c r="E14" s="540"/>
      <c r="F14" s="540"/>
      <c r="G14" s="540"/>
      <c r="H14" s="540"/>
      <c r="I14" s="540"/>
      <c r="J14" s="540"/>
      <c r="K14" s="540"/>
      <c r="L14" s="540"/>
      <c r="M14" s="540"/>
      <c r="Y14" s="517"/>
      <c r="Z14" s="517"/>
      <c r="AA14" s="517"/>
      <c r="AB14" s="517"/>
      <c r="AC14" s="517"/>
      <c r="AD14" s="517"/>
      <c r="AE14" s="517"/>
      <c r="AF14" s="517"/>
      <c r="AG14" s="517"/>
      <c r="AH14" s="517"/>
      <c r="AI14" s="517"/>
      <c r="AJ14" s="517"/>
      <c r="AK14" s="517"/>
    </row>
    <row r="15" spans="1:37" x14ac:dyDescent="0.25">
      <c r="A15" s="540"/>
      <c r="B15" s="540"/>
      <c r="C15" s="540"/>
      <c r="D15" s="540"/>
      <c r="E15" s="540"/>
      <c r="F15" s="540"/>
      <c r="G15" s="540"/>
      <c r="H15" s="540"/>
      <c r="I15" s="540"/>
      <c r="J15" s="540"/>
      <c r="K15" s="540"/>
      <c r="L15" s="540"/>
      <c r="M15" s="540"/>
      <c r="Y15" s="517"/>
      <c r="Z15" s="517"/>
      <c r="AA15" s="517"/>
      <c r="AB15" s="517"/>
      <c r="AC15" s="517"/>
      <c r="AD15" s="517"/>
      <c r="AE15" s="517"/>
      <c r="AF15" s="517"/>
      <c r="AG15" s="517"/>
      <c r="AH15" s="517"/>
      <c r="AI15" s="517"/>
      <c r="AJ15" s="517"/>
      <c r="AK15" s="517"/>
    </row>
    <row r="16" spans="1:37" x14ac:dyDescent="0.25">
      <c r="A16" s="540"/>
      <c r="B16" s="540"/>
      <c r="C16" s="540"/>
      <c r="D16" s="540"/>
      <c r="E16" s="540"/>
      <c r="F16" s="540"/>
      <c r="G16" s="540"/>
      <c r="H16" s="540"/>
      <c r="I16" s="540"/>
      <c r="J16" s="540"/>
      <c r="K16" s="540"/>
      <c r="L16" s="540"/>
      <c r="M16" s="540"/>
      <c r="Y16" s="517"/>
      <c r="Z16" s="517"/>
      <c r="AA16" s="517" t="s">
        <v>61</v>
      </c>
      <c r="AB16" s="517">
        <v>300</v>
      </c>
      <c r="AC16" s="517">
        <v>250</v>
      </c>
      <c r="AD16" s="517">
        <v>220</v>
      </c>
      <c r="AE16" s="517">
        <v>180</v>
      </c>
      <c r="AF16" s="517">
        <v>160</v>
      </c>
      <c r="AG16" s="517">
        <v>150</v>
      </c>
      <c r="AH16" s="517">
        <v>140</v>
      </c>
      <c r="AI16" s="517">
        <v>130</v>
      </c>
      <c r="AJ16" s="517">
        <v>120</v>
      </c>
      <c r="AK16" s="517">
        <v>110</v>
      </c>
    </row>
    <row r="17" spans="1:37" x14ac:dyDescent="0.25">
      <c r="A17" s="540"/>
      <c r="B17" s="540"/>
      <c r="C17" s="540"/>
      <c r="D17" s="540"/>
      <c r="E17" s="540"/>
      <c r="F17" s="540"/>
      <c r="G17" s="540"/>
      <c r="H17" s="540"/>
      <c r="I17" s="540"/>
      <c r="J17" s="540"/>
      <c r="K17" s="540"/>
      <c r="L17" s="540"/>
      <c r="M17" s="540"/>
      <c r="Y17" s="517"/>
      <c r="Z17" s="517"/>
      <c r="AA17" s="517" t="s">
        <v>91</v>
      </c>
      <c r="AB17" s="517">
        <v>250</v>
      </c>
      <c r="AC17" s="517">
        <v>200</v>
      </c>
      <c r="AD17" s="517">
        <v>160</v>
      </c>
      <c r="AE17" s="517">
        <v>140</v>
      </c>
      <c r="AF17" s="517">
        <v>120</v>
      </c>
      <c r="AG17" s="517">
        <v>110</v>
      </c>
      <c r="AH17" s="517">
        <v>100</v>
      </c>
      <c r="AI17" s="517">
        <v>90</v>
      </c>
      <c r="AJ17" s="517">
        <v>80</v>
      </c>
      <c r="AK17" s="517">
        <v>70</v>
      </c>
    </row>
    <row r="18" spans="1:37" ht="18.75" customHeight="1" x14ac:dyDescent="0.25">
      <c r="A18" s="540"/>
      <c r="B18" s="554"/>
      <c r="C18" s="554"/>
      <c r="D18" s="555" t="str">
        <f>E7</f>
        <v>Jászberényi Ádám</v>
      </c>
      <c r="E18" s="555"/>
      <c r="F18" s="555" t="str">
        <f>E9</f>
        <v>Horváth Noel</v>
      </c>
      <c r="G18" s="555"/>
      <c r="H18" s="555" t="str">
        <f>E11</f>
        <v>Kuncecz Kornél Ádám</v>
      </c>
      <c r="I18" s="555"/>
      <c r="J18" s="555" t="str">
        <f>E13</f>
        <v>Kerecsényi Gábor</v>
      </c>
      <c r="K18" s="555"/>
      <c r="L18" s="540"/>
      <c r="M18" s="540"/>
      <c r="Y18" s="517"/>
      <c r="Z18" s="517"/>
      <c r="AA18" s="517" t="s">
        <v>92</v>
      </c>
      <c r="AB18" s="517">
        <v>200</v>
      </c>
      <c r="AC18" s="517">
        <v>150</v>
      </c>
      <c r="AD18" s="517">
        <v>130</v>
      </c>
      <c r="AE18" s="517">
        <v>110</v>
      </c>
      <c r="AF18" s="517">
        <v>95</v>
      </c>
      <c r="AG18" s="517">
        <v>80</v>
      </c>
      <c r="AH18" s="517">
        <v>70</v>
      </c>
      <c r="AI18" s="517">
        <v>60</v>
      </c>
      <c r="AJ18" s="517">
        <v>55</v>
      </c>
      <c r="AK18" s="517">
        <v>50</v>
      </c>
    </row>
    <row r="19" spans="1:37" ht="18.75" customHeight="1" x14ac:dyDescent="0.25">
      <c r="A19" s="556" t="s">
        <v>61</v>
      </c>
      <c r="B19" s="557" t="str">
        <f>E7</f>
        <v>Jászberényi Ádám</v>
      </c>
      <c r="C19" s="557"/>
      <c r="D19" s="558"/>
      <c r="E19" s="558"/>
      <c r="F19" s="559" t="s">
        <v>2983</v>
      </c>
      <c r="G19" s="559"/>
      <c r="H19" s="559" t="s">
        <v>2984</v>
      </c>
      <c r="I19" s="559"/>
      <c r="J19" s="555" t="s">
        <v>2946</v>
      </c>
      <c r="K19" s="555"/>
      <c r="L19" s="540"/>
      <c r="M19" s="540"/>
      <c r="Y19" s="517"/>
      <c r="Z19" s="517"/>
      <c r="AA19" s="517" t="s">
        <v>93</v>
      </c>
      <c r="AB19" s="517">
        <v>150</v>
      </c>
      <c r="AC19" s="517">
        <v>120</v>
      </c>
      <c r="AD19" s="517">
        <v>100</v>
      </c>
      <c r="AE19" s="517">
        <v>80</v>
      </c>
      <c r="AF19" s="517">
        <v>70</v>
      </c>
      <c r="AG19" s="517">
        <v>60</v>
      </c>
      <c r="AH19" s="517">
        <v>55</v>
      </c>
      <c r="AI19" s="517">
        <v>50</v>
      </c>
      <c r="AJ19" s="517">
        <v>45</v>
      </c>
      <c r="AK19" s="517">
        <v>40</v>
      </c>
    </row>
    <row r="20" spans="1:37" ht="18.75" customHeight="1" x14ac:dyDescent="0.25">
      <c r="A20" s="556" t="s">
        <v>62</v>
      </c>
      <c r="B20" s="557" t="str">
        <f>E9</f>
        <v>Horváth Noel</v>
      </c>
      <c r="C20" s="557"/>
      <c r="D20" s="559" t="s">
        <v>2949</v>
      </c>
      <c r="E20" s="559"/>
      <c r="F20" s="558"/>
      <c r="G20" s="558"/>
      <c r="H20" s="559" t="s">
        <v>2985</v>
      </c>
      <c r="I20" s="559"/>
      <c r="J20" s="559" t="s">
        <v>2946</v>
      </c>
      <c r="K20" s="559"/>
      <c r="L20" s="540"/>
      <c r="M20" s="540"/>
      <c r="Y20" s="517"/>
      <c r="Z20" s="517"/>
      <c r="AA20" s="517" t="s">
        <v>94</v>
      </c>
      <c r="AB20" s="517">
        <v>120</v>
      </c>
      <c r="AC20" s="517">
        <v>90</v>
      </c>
      <c r="AD20" s="517">
        <v>65</v>
      </c>
      <c r="AE20" s="517">
        <v>55</v>
      </c>
      <c r="AF20" s="517">
        <v>50</v>
      </c>
      <c r="AG20" s="517">
        <v>45</v>
      </c>
      <c r="AH20" s="517">
        <v>40</v>
      </c>
      <c r="AI20" s="517">
        <v>35</v>
      </c>
      <c r="AJ20" s="517">
        <v>25</v>
      </c>
      <c r="AK20" s="517">
        <v>20</v>
      </c>
    </row>
    <row r="21" spans="1:37" ht="18.75" customHeight="1" x14ac:dyDescent="0.25">
      <c r="A21" s="556" t="s">
        <v>63</v>
      </c>
      <c r="B21" s="557" t="str">
        <f>E11</f>
        <v>Kuncecz Kornél Ádám</v>
      </c>
      <c r="C21" s="557"/>
      <c r="D21" s="559" t="s">
        <v>2967</v>
      </c>
      <c r="E21" s="559"/>
      <c r="F21" s="559" t="s">
        <v>2986</v>
      </c>
      <c r="G21" s="559"/>
      <c r="H21" s="558"/>
      <c r="I21" s="558"/>
      <c r="J21" s="559" t="s">
        <v>2946</v>
      </c>
      <c r="K21" s="559"/>
      <c r="L21" s="540"/>
      <c r="M21" s="540"/>
      <c r="Y21" s="517"/>
      <c r="Z21" s="517"/>
      <c r="AA21" s="517" t="s">
        <v>95</v>
      </c>
      <c r="AB21" s="517">
        <v>90</v>
      </c>
      <c r="AC21" s="517">
        <v>60</v>
      </c>
      <c r="AD21" s="517">
        <v>45</v>
      </c>
      <c r="AE21" s="517">
        <v>34</v>
      </c>
      <c r="AF21" s="517">
        <v>27</v>
      </c>
      <c r="AG21" s="517">
        <v>22</v>
      </c>
      <c r="AH21" s="517">
        <v>18</v>
      </c>
      <c r="AI21" s="517">
        <v>15</v>
      </c>
      <c r="AJ21" s="517">
        <v>12</v>
      </c>
      <c r="AK21" s="517">
        <v>9</v>
      </c>
    </row>
    <row r="22" spans="1:37" ht="18.75" customHeight="1" x14ac:dyDescent="0.25">
      <c r="A22" s="556" t="s">
        <v>68</v>
      </c>
      <c r="B22" s="557" t="str">
        <f>E13</f>
        <v>Kerecsényi Gábor</v>
      </c>
      <c r="C22" s="557"/>
      <c r="D22" s="559" t="s">
        <v>2987</v>
      </c>
      <c r="E22" s="559"/>
      <c r="F22" s="559" t="s">
        <v>2946</v>
      </c>
      <c r="G22" s="559"/>
      <c r="H22" s="555" t="s">
        <v>2946</v>
      </c>
      <c r="I22" s="555"/>
      <c r="J22" s="558"/>
      <c r="K22" s="558"/>
      <c r="L22" s="540"/>
      <c r="M22" s="540"/>
      <c r="Y22" s="517"/>
      <c r="Z22" s="517"/>
      <c r="AA22" s="517" t="s">
        <v>96</v>
      </c>
      <c r="AB22" s="517">
        <v>60</v>
      </c>
      <c r="AC22" s="517">
        <v>40</v>
      </c>
      <c r="AD22" s="517">
        <v>30</v>
      </c>
      <c r="AE22" s="517">
        <v>20</v>
      </c>
      <c r="AF22" s="517">
        <v>18</v>
      </c>
      <c r="AG22" s="517">
        <v>15</v>
      </c>
      <c r="AH22" s="517">
        <v>12</v>
      </c>
      <c r="AI22" s="517">
        <v>10</v>
      </c>
      <c r="AJ22" s="517">
        <v>8</v>
      </c>
      <c r="AK22" s="517">
        <v>6</v>
      </c>
    </row>
    <row r="23" spans="1:37" x14ac:dyDescent="0.25">
      <c r="A23" s="540"/>
      <c r="B23" s="540"/>
      <c r="C23" s="540"/>
      <c r="D23" s="540"/>
      <c r="E23" s="540"/>
      <c r="F23" s="540"/>
      <c r="G23" s="540"/>
      <c r="H23" s="540"/>
      <c r="I23" s="540"/>
      <c r="J23" s="540"/>
      <c r="K23" s="540"/>
      <c r="L23" s="540"/>
      <c r="M23" s="540"/>
      <c r="Y23" s="517"/>
      <c r="Z23" s="517"/>
      <c r="AA23" s="517" t="s">
        <v>97</v>
      </c>
      <c r="AB23" s="517">
        <v>40</v>
      </c>
      <c r="AC23" s="517">
        <v>25</v>
      </c>
      <c r="AD23" s="517">
        <v>18</v>
      </c>
      <c r="AE23" s="517">
        <v>13</v>
      </c>
      <c r="AF23" s="517">
        <v>8</v>
      </c>
      <c r="AG23" s="517">
        <v>7</v>
      </c>
      <c r="AH23" s="517">
        <v>6</v>
      </c>
      <c r="AI23" s="517">
        <v>5</v>
      </c>
      <c r="AJ23" s="517">
        <v>4</v>
      </c>
      <c r="AK23" s="517">
        <v>3</v>
      </c>
    </row>
    <row r="24" spans="1:37" x14ac:dyDescent="0.25">
      <c r="A24" s="540"/>
      <c r="B24" s="540"/>
      <c r="C24" s="540"/>
      <c r="D24" s="540"/>
      <c r="E24" s="540"/>
      <c r="F24" s="540"/>
      <c r="G24" s="540"/>
      <c r="H24" s="540"/>
      <c r="I24" s="540"/>
      <c r="J24" s="540"/>
      <c r="K24" s="540"/>
      <c r="L24" s="540"/>
      <c r="M24" s="540"/>
      <c r="Y24" s="517"/>
      <c r="Z24" s="517"/>
      <c r="AA24" s="517" t="s">
        <v>98</v>
      </c>
      <c r="AB24" s="517">
        <v>25</v>
      </c>
      <c r="AC24" s="517">
        <v>15</v>
      </c>
      <c r="AD24" s="517">
        <v>13</v>
      </c>
      <c r="AE24" s="517">
        <v>7</v>
      </c>
      <c r="AF24" s="517">
        <v>6</v>
      </c>
      <c r="AG24" s="517">
        <v>5</v>
      </c>
      <c r="AH24" s="517">
        <v>4</v>
      </c>
      <c r="AI24" s="517">
        <v>3</v>
      </c>
      <c r="AJ24" s="517">
        <v>2</v>
      </c>
      <c r="AK24" s="517">
        <v>1</v>
      </c>
    </row>
    <row r="25" spans="1:37" x14ac:dyDescent="0.25">
      <c r="A25" s="540"/>
      <c r="B25" s="540"/>
      <c r="C25" s="540"/>
      <c r="D25" s="540"/>
      <c r="E25" s="540"/>
      <c r="F25" s="540"/>
      <c r="G25" s="540"/>
      <c r="H25" s="540"/>
      <c r="I25" s="540"/>
      <c r="J25" s="540"/>
      <c r="K25" s="540"/>
      <c r="L25" s="540"/>
      <c r="M25" s="540"/>
      <c r="Y25" s="517"/>
      <c r="Z25" s="517"/>
      <c r="AA25" s="517" t="s">
        <v>103</v>
      </c>
      <c r="AB25" s="517">
        <v>15</v>
      </c>
      <c r="AC25" s="517">
        <v>10</v>
      </c>
      <c r="AD25" s="517">
        <v>8</v>
      </c>
      <c r="AE25" s="517">
        <v>4</v>
      </c>
      <c r="AF25" s="517">
        <v>3</v>
      </c>
      <c r="AG25" s="517">
        <v>2</v>
      </c>
      <c r="AH25" s="517">
        <v>1</v>
      </c>
      <c r="AI25" s="517">
        <v>0</v>
      </c>
      <c r="AJ25" s="517">
        <v>0</v>
      </c>
      <c r="AK25" s="517">
        <v>0</v>
      </c>
    </row>
    <row r="26" spans="1:37" x14ac:dyDescent="0.25">
      <c r="A26" s="540"/>
      <c r="B26" s="540"/>
      <c r="C26" s="540"/>
      <c r="D26" s="540"/>
      <c r="E26" s="540"/>
      <c r="F26" s="540"/>
      <c r="G26" s="540"/>
      <c r="H26" s="540"/>
      <c r="I26" s="540"/>
      <c r="J26" s="540"/>
      <c r="K26" s="540"/>
      <c r="L26" s="540"/>
      <c r="M26" s="540"/>
      <c r="Y26" s="517"/>
      <c r="Z26" s="517"/>
      <c r="AA26" s="517" t="s">
        <v>99</v>
      </c>
      <c r="AB26" s="517">
        <v>10</v>
      </c>
      <c r="AC26" s="517">
        <v>6</v>
      </c>
      <c r="AD26" s="517">
        <v>4</v>
      </c>
      <c r="AE26" s="517">
        <v>2</v>
      </c>
      <c r="AF26" s="517">
        <v>1</v>
      </c>
      <c r="AG26" s="517">
        <v>0</v>
      </c>
      <c r="AH26" s="517">
        <v>0</v>
      </c>
      <c r="AI26" s="517">
        <v>0</v>
      </c>
      <c r="AJ26" s="517">
        <v>0</v>
      </c>
      <c r="AK26" s="517">
        <v>0</v>
      </c>
    </row>
    <row r="27" spans="1:37" x14ac:dyDescent="0.25">
      <c r="A27" s="540"/>
      <c r="B27" s="540"/>
      <c r="C27" s="540"/>
      <c r="D27" s="540"/>
      <c r="E27" s="540"/>
      <c r="F27" s="540"/>
      <c r="G27" s="540"/>
      <c r="H27" s="540"/>
      <c r="I27" s="540"/>
      <c r="J27" s="540"/>
      <c r="K27" s="540"/>
      <c r="L27" s="540"/>
      <c r="M27" s="540"/>
      <c r="Y27" s="517"/>
      <c r="Z27" s="517"/>
      <c r="AA27" s="517" t="s">
        <v>100</v>
      </c>
      <c r="AB27" s="517">
        <v>3</v>
      </c>
      <c r="AC27" s="517">
        <v>2</v>
      </c>
      <c r="AD27" s="517">
        <v>1</v>
      </c>
      <c r="AE27" s="517">
        <v>0</v>
      </c>
      <c r="AF27" s="517">
        <v>0</v>
      </c>
      <c r="AG27" s="517">
        <v>0</v>
      </c>
      <c r="AH27" s="517">
        <v>0</v>
      </c>
      <c r="AI27" s="517">
        <v>0</v>
      </c>
      <c r="AJ27" s="517">
        <v>0</v>
      </c>
      <c r="AK27" s="517">
        <v>0</v>
      </c>
    </row>
    <row r="28" spans="1:37" x14ac:dyDescent="0.25">
      <c r="A28" s="540"/>
      <c r="B28" s="540"/>
      <c r="C28" s="540"/>
      <c r="D28" s="540"/>
      <c r="E28" s="540"/>
      <c r="F28" s="540"/>
      <c r="G28" s="540"/>
      <c r="H28" s="540"/>
      <c r="I28" s="540"/>
      <c r="J28" s="540"/>
      <c r="K28" s="540"/>
      <c r="L28" s="540"/>
      <c r="M28" s="540"/>
    </row>
    <row r="29" spans="1:37" x14ac:dyDescent="0.25">
      <c r="A29" s="540"/>
      <c r="B29" s="540"/>
      <c r="C29" s="540"/>
      <c r="D29" s="540"/>
      <c r="E29" s="540"/>
      <c r="F29" s="540"/>
      <c r="G29" s="540"/>
      <c r="H29" s="540"/>
      <c r="I29" s="540"/>
      <c r="J29" s="540"/>
      <c r="K29" s="540"/>
      <c r="L29" s="540"/>
      <c r="M29" s="540"/>
    </row>
    <row r="30" spans="1:37" x14ac:dyDescent="0.25">
      <c r="A30" s="540"/>
      <c r="B30" s="540"/>
      <c r="C30" s="540"/>
      <c r="D30" s="540"/>
      <c r="E30" s="540"/>
      <c r="F30" s="540"/>
      <c r="G30" s="540"/>
      <c r="H30" s="540"/>
      <c r="I30" s="540"/>
      <c r="J30" s="540"/>
      <c r="K30" s="540"/>
      <c r="L30" s="540"/>
      <c r="M30" s="540"/>
    </row>
    <row r="31" spans="1:37" x14ac:dyDescent="0.25">
      <c r="A31" s="540"/>
      <c r="B31" s="540"/>
      <c r="C31" s="540"/>
      <c r="D31" s="540"/>
      <c r="E31" s="540"/>
      <c r="F31" s="540"/>
      <c r="G31" s="540"/>
      <c r="H31" s="540"/>
      <c r="I31" s="540"/>
      <c r="J31" s="540"/>
      <c r="K31" s="540"/>
      <c r="L31" s="540"/>
      <c r="M31" s="540"/>
    </row>
    <row r="32" spans="1:37" x14ac:dyDescent="0.25">
      <c r="A32" s="540"/>
      <c r="B32" s="540"/>
      <c r="C32" s="540"/>
      <c r="D32" s="540"/>
      <c r="E32" s="540"/>
      <c r="F32" s="540"/>
      <c r="G32" s="540"/>
      <c r="H32" s="540"/>
      <c r="I32" s="540"/>
      <c r="J32" s="540"/>
      <c r="K32" s="540"/>
      <c r="L32" s="546"/>
      <c r="M32" s="540"/>
    </row>
    <row r="33" spans="1:18" x14ac:dyDescent="0.25">
      <c r="A33" s="560" t="s">
        <v>41</v>
      </c>
      <c r="B33" s="561"/>
      <c r="C33" s="562"/>
      <c r="D33" s="563" t="s">
        <v>5</v>
      </c>
      <c r="E33" s="564" t="s">
        <v>43</v>
      </c>
      <c r="F33" s="565"/>
      <c r="G33" s="563" t="s">
        <v>5</v>
      </c>
      <c r="H33" s="564" t="s">
        <v>50</v>
      </c>
      <c r="I33" s="566"/>
      <c r="J33" s="564" t="s">
        <v>51</v>
      </c>
      <c r="K33" s="567" t="s">
        <v>52</v>
      </c>
      <c r="L33" s="535"/>
      <c r="M33" s="565"/>
      <c r="P33" s="570"/>
      <c r="Q33" s="570"/>
      <c r="R33" s="571"/>
    </row>
    <row r="34" spans="1:18" x14ac:dyDescent="0.25">
      <c r="A34" s="572" t="s">
        <v>42</v>
      </c>
      <c r="B34" s="573"/>
      <c r="C34" s="574"/>
      <c r="D34" s="575"/>
      <c r="E34" s="576"/>
      <c r="F34" s="576"/>
      <c r="G34" s="577" t="s">
        <v>6</v>
      </c>
      <c r="H34" s="573"/>
      <c r="I34" s="578"/>
      <c r="J34" s="579"/>
      <c r="K34" s="580" t="s">
        <v>44</v>
      </c>
      <c r="L34" s="581"/>
      <c r="M34" s="601"/>
      <c r="P34" s="583"/>
      <c r="Q34" s="583"/>
      <c r="R34" s="584"/>
    </row>
    <row r="35" spans="1:18" x14ac:dyDescent="0.25">
      <c r="A35" s="585" t="s">
        <v>49</v>
      </c>
      <c r="B35" s="586"/>
      <c r="C35" s="587"/>
      <c r="D35" s="588"/>
      <c r="E35" s="589"/>
      <c r="F35" s="589"/>
      <c r="G35" s="590" t="s">
        <v>7</v>
      </c>
      <c r="H35" s="591"/>
      <c r="I35" s="592"/>
      <c r="J35" s="593"/>
      <c r="K35" s="594"/>
      <c r="L35" s="546"/>
      <c r="M35" s="595"/>
      <c r="P35" s="584"/>
      <c r="Q35" s="596"/>
      <c r="R35" s="584"/>
    </row>
    <row r="36" spans="1:18" x14ac:dyDescent="0.25">
      <c r="A36" s="597"/>
      <c r="B36" s="598"/>
      <c r="C36" s="599"/>
      <c r="D36" s="588"/>
      <c r="E36" s="600"/>
      <c r="F36" s="540"/>
      <c r="G36" s="590" t="s">
        <v>8</v>
      </c>
      <c r="H36" s="591"/>
      <c r="I36" s="592"/>
      <c r="J36" s="593"/>
      <c r="K36" s="580" t="s">
        <v>45</v>
      </c>
      <c r="L36" s="581"/>
      <c r="M36" s="601"/>
      <c r="P36" s="583"/>
      <c r="Q36" s="583"/>
      <c r="R36" s="584"/>
    </row>
    <row r="37" spans="1:18" x14ac:dyDescent="0.25">
      <c r="A37" s="602"/>
      <c r="B37" s="603"/>
      <c r="C37" s="604"/>
      <c r="D37" s="588"/>
      <c r="E37" s="600"/>
      <c r="F37" s="540"/>
      <c r="G37" s="590" t="s">
        <v>9</v>
      </c>
      <c r="H37" s="591"/>
      <c r="I37" s="592"/>
      <c r="J37" s="593"/>
      <c r="K37" s="605"/>
      <c r="L37" s="540"/>
      <c r="M37" s="582"/>
      <c r="P37" s="584"/>
      <c r="Q37" s="596"/>
      <c r="R37" s="584"/>
    </row>
    <row r="38" spans="1:18" x14ac:dyDescent="0.25">
      <c r="A38" s="606"/>
      <c r="B38" s="607"/>
      <c r="C38" s="608"/>
      <c r="D38" s="588"/>
      <c r="E38" s="600"/>
      <c r="F38" s="540"/>
      <c r="G38" s="590" t="s">
        <v>10</v>
      </c>
      <c r="H38" s="591"/>
      <c r="I38" s="592"/>
      <c r="J38" s="593"/>
      <c r="K38" s="585"/>
      <c r="L38" s="546"/>
      <c r="M38" s="595"/>
      <c r="P38" s="584"/>
      <c r="Q38" s="596"/>
      <c r="R38" s="584"/>
    </row>
    <row r="39" spans="1:18" x14ac:dyDescent="0.25">
      <c r="A39" s="609"/>
      <c r="B39" s="610"/>
      <c r="C39" s="604"/>
      <c r="D39" s="588"/>
      <c r="E39" s="600"/>
      <c r="F39" s="540"/>
      <c r="G39" s="590" t="s">
        <v>11</v>
      </c>
      <c r="H39" s="591"/>
      <c r="I39" s="592"/>
      <c r="J39" s="593"/>
      <c r="K39" s="580" t="s">
        <v>31</v>
      </c>
      <c r="L39" s="581"/>
      <c r="M39" s="601"/>
      <c r="P39" s="583"/>
      <c r="Q39" s="583"/>
      <c r="R39" s="584"/>
    </row>
    <row r="40" spans="1:18" x14ac:dyDescent="0.25">
      <c r="A40" s="609"/>
      <c r="B40" s="610"/>
      <c r="C40" s="611"/>
      <c r="D40" s="588"/>
      <c r="E40" s="600"/>
      <c r="F40" s="540"/>
      <c r="G40" s="590" t="s">
        <v>12</v>
      </c>
      <c r="H40" s="591"/>
      <c r="I40" s="592"/>
      <c r="J40" s="593"/>
      <c r="K40" s="605"/>
      <c r="L40" s="540"/>
      <c r="M40" s="582"/>
      <c r="P40" s="584"/>
      <c r="Q40" s="596"/>
      <c r="R40" s="584"/>
    </row>
    <row r="41" spans="1:18" x14ac:dyDescent="0.25">
      <c r="A41" s="612"/>
      <c r="B41" s="613"/>
      <c r="C41" s="614"/>
      <c r="D41" s="615"/>
      <c r="E41" s="616"/>
      <c r="F41" s="546"/>
      <c r="G41" s="617" t="s">
        <v>13</v>
      </c>
      <c r="H41" s="586"/>
      <c r="I41" s="618"/>
      <c r="J41" s="619"/>
      <c r="K41" s="585">
        <f>M4</f>
        <v>0</v>
      </c>
      <c r="L41" s="546"/>
      <c r="M41" s="595"/>
      <c r="P41" s="584"/>
      <c r="Q41" s="596"/>
      <c r="R41" s="620"/>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45" priority="1" stopIfTrue="1" operator="equal">
      <formula>"Bye"</formula>
    </cfRule>
  </conditionalFormatting>
  <conditionalFormatting sqref="R41">
    <cfRule type="expression" dxfId="44"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831C6B-320F-42D5-885B-8766560A606D}">
  <sheetPr>
    <tabColor indexed="11"/>
  </sheetPr>
  <dimension ref="A1:AS140"/>
  <sheetViews>
    <sheetView workbookViewId="0">
      <selection activeCell="O15" sqref="O15"/>
    </sheetView>
  </sheetViews>
  <sheetFormatPr defaultColWidth="8.77734375" defaultRowHeight="13.2" x14ac:dyDescent="0.25"/>
  <cols>
    <col min="1" max="2" width="3.33203125" style="503" customWidth="1"/>
    <col min="3" max="3" width="4.6640625" style="503" customWidth="1"/>
    <col min="4" max="4" width="7.33203125" style="503" customWidth="1"/>
    <col min="5" max="5" width="4.33203125" style="503" customWidth="1"/>
    <col min="6" max="6" width="16" style="503" bestFit="1" customWidth="1"/>
    <col min="7" max="7" width="2.6640625" style="503" customWidth="1"/>
    <col min="8" max="8" width="7.6640625" style="503" customWidth="1"/>
    <col min="9" max="9" width="8.44140625" style="503" bestFit="1" customWidth="1"/>
    <col min="10" max="10" width="1.6640625" style="752" customWidth="1"/>
    <col min="11" max="11" width="10.6640625" style="503" customWidth="1"/>
    <col min="12" max="12" width="1.6640625" style="752" customWidth="1"/>
    <col min="13" max="13" width="10.6640625" style="503" customWidth="1"/>
    <col min="14" max="14" width="1.6640625" style="753" customWidth="1"/>
    <col min="15" max="15" width="10.6640625" style="503" customWidth="1"/>
    <col min="16" max="16" width="1.6640625" style="752" customWidth="1"/>
    <col min="17" max="17" width="10.6640625" style="503" customWidth="1"/>
    <col min="18" max="18" width="1.6640625" style="753" customWidth="1"/>
    <col min="19" max="19" width="9.109375" style="503" hidden="1" customWidth="1"/>
    <col min="20" max="20" width="8.6640625" style="503" customWidth="1"/>
    <col min="21" max="21" width="9.109375" style="503" hidden="1" customWidth="1"/>
    <col min="22" max="24" width="8.77734375" style="503"/>
    <col min="25" max="27" width="0" style="503" hidden="1" customWidth="1"/>
    <col min="28" max="28" width="10.33203125" style="503" hidden="1" customWidth="1"/>
    <col min="29" max="34" width="0" style="503" hidden="1" customWidth="1"/>
    <col min="35" max="37" width="9.109375" style="540" customWidth="1"/>
    <col min="38" max="16384" width="8.77734375" style="503"/>
  </cols>
  <sheetData>
    <row r="1" spans="1:45" s="626" customFormat="1" ht="21.75" customHeight="1" x14ac:dyDescent="0.25">
      <c r="A1" s="754" t="str">
        <f>[6]Altalanos!$A$6</f>
        <v>OB</v>
      </c>
      <c r="B1" s="754"/>
      <c r="C1" s="499"/>
      <c r="D1" s="499"/>
      <c r="E1" s="499"/>
      <c r="F1" s="499"/>
      <c r="G1" s="499"/>
      <c r="H1" s="754"/>
      <c r="I1" s="501"/>
      <c r="J1" s="502"/>
      <c r="K1" s="500" t="s">
        <v>48</v>
      </c>
      <c r="L1" s="504"/>
      <c r="M1" s="505"/>
      <c r="N1" s="502"/>
      <c r="O1" s="502" t="s">
        <v>14</v>
      </c>
      <c r="P1" s="502"/>
      <c r="Q1" s="499"/>
      <c r="R1" s="502"/>
      <c r="T1" s="627"/>
      <c r="U1" s="627"/>
      <c r="V1" s="627"/>
      <c r="W1" s="627"/>
      <c r="X1" s="627"/>
      <c r="Y1" s="627"/>
      <c r="Z1" s="627"/>
      <c r="AA1" s="627"/>
      <c r="AB1" s="508" t="e">
        <f>IF($Y$5=1,CONCATENATE(VLOOKUP($Y$3,$AA$2:$AH$14,2)),CONCATENATE(VLOOKUP($Y$3,$AA$16:$AH$25,2)))</f>
        <v>#N/A</v>
      </c>
      <c r="AC1" s="508" t="e">
        <f>IF($Y$5=1,CONCATENATE(VLOOKUP($Y$3,$AA$2:$AH$14,3)),CONCATENATE(VLOOKUP($Y$3,$AA$16:$AH$25,3)))</f>
        <v>#N/A</v>
      </c>
      <c r="AD1" s="508" t="e">
        <f>IF($Y$5=1,CONCATENATE(VLOOKUP($Y$3,$AA$2:$AH$14,4)),CONCATENATE(VLOOKUP($Y$3,$AA$16:$AH$25,4)))</f>
        <v>#N/A</v>
      </c>
      <c r="AE1" s="508" t="e">
        <f>IF($Y$5=1,CONCATENATE(VLOOKUP($Y$3,$AA$2:$AH$14,5)),CONCATENATE(VLOOKUP($Y$3,$AA$16:$AH$25,5)))</f>
        <v>#N/A</v>
      </c>
      <c r="AF1" s="508" t="e">
        <f>IF($Y$5=1,CONCATENATE(VLOOKUP($Y$3,$AA$2:$AH$14,6)),CONCATENATE(VLOOKUP($Y$3,$AA$16:$AH$25,6)))</f>
        <v>#N/A</v>
      </c>
      <c r="AG1" s="508" t="e">
        <f>IF($Y$5=1,CONCATENATE(VLOOKUP($Y$3,$AA$2:$AH$14,7)),CONCATENATE(VLOOKUP($Y$3,$AA$16:$AH$25,7)))</f>
        <v>#N/A</v>
      </c>
      <c r="AH1" s="508" t="e">
        <f>IF($Y$5=1,CONCATENATE(VLOOKUP($Y$3,$AA$2:$AH$14,8)),CONCATENATE(VLOOKUP($Y$3,$AA$16:$AH$25,8)))</f>
        <v>#N/A</v>
      </c>
      <c r="AI1" s="755"/>
      <c r="AJ1" s="755"/>
      <c r="AK1" s="755"/>
    </row>
    <row r="2" spans="1:45" s="631" customFormat="1" x14ac:dyDescent="0.25">
      <c r="A2" s="509" t="s">
        <v>47</v>
      </c>
      <c r="B2" s="510"/>
      <c r="C2" s="510"/>
      <c r="D2" s="510"/>
      <c r="E2" s="510">
        <f>[6]Altalanos!$A$8</f>
        <v>0</v>
      </c>
      <c r="F2" s="510"/>
      <c r="G2" s="511"/>
      <c r="H2" s="512"/>
      <c r="I2" s="512"/>
      <c r="J2" s="513"/>
      <c r="K2" s="504"/>
      <c r="L2" s="504"/>
      <c r="M2" s="504"/>
      <c r="N2" s="513"/>
      <c r="O2" s="512"/>
      <c r="P2" s="513"/>
      <c r="Q2" s="512"/>
      <c r="R2" s="513"/>
      <c r="T2" s="541"/>
      <c r="U2" s="541"/>
      <c r="V2" s="541"/>
      <c r="W2" s="541"/>
      <c r="X2" s="541"/>
      <c r="Y2" s="516"/>
      <c r="Z2" s="517"/>
      <c r="AA2" s="517" t="s">
        <v>61</v>
      </c>
      <c r="AB2" s="518">
        <v>300</v>
      </c>
      <c r="AC2" s="518">
        <v>250</v>
      </c>
      <c r="AD2" s="518">
        <v>200</v>
      </c>
      <c r="AE2" s="518">
        <v>150</v>
      </c>
      <c r="AF2" s="518">
        <v>120</v>
      </c>
      <c r="AG2" s="518">
        <v>90</v>
      </c>
      <c r="AH2" s="518">
        <v>40</v>
      </c>
      <c r="AI2" s="541"/>
      <c r="AJ2" s="541"/>
      <c r="AK2" s="541"/>
      <c r="AL2" s="541"/>
      <c r="AM2" s="541"/>
      <c r="AN2" s="541"/>
      <c r="AO2" s="541"/>
      <c r="AP2" s="541"/>
      <c r="AQ2" s="541"/>
      <c r="AR2" s="541"/>
      <c r="AS2" s="541"/>
    </row>
    <row r="3" spans="1:45" s="634" customFormat="1" ht="11.25" customHeight="1" x14ac:dyDescent="0.25">
      <c r="A3" s="519" t="s">
        <v>24</v>
      </c>
      <c r="B3" s="519"/>
      <c r="C3" s="519"/>
      <c r="D3" s="519"/>
      <c r="E3" s="519"/>
      <c r="F3" s="519"/>
      <c r="G3" s="519" t="s">
        <v>22</v>
      </c>
      <c r="H3" s="519"/>
      <c r="I3" s="519"/>
      <c r="J3" s="520"/>
      <c r="K3" s="519" t="s">
        <v>27</v>
      </c>
      <c r="L3" s="520"/>
      <c r="M3" s="519"/>
      <c r="N3" s="520"/>
      <c r="O3" s="519"/>
      <c r="P3" s="520"/>
      <c r="Q3" s="519"/>
      <c r="R3" s="521" t="s">
        <v>28</v>
      </c>
      <c r="T3" s="756"/>
      <c r="U3" s="756"/>
      <c r="V3" s="756"/>
      <c r="W3" s="756"/>
      <c r="X3" s="756"/>
      <c r="Y3" s="517" t="str">
        <f>IF(K4="OB","A",IF(K4="IX","W",IF(K4="","",K4)))</f>
        <v/>
      </c>
      <c r="Z3" s="517"/>
      <c r="AA3" s="517" t="s">
        <v>62</v>
      </c>
      <c r="AB3" s="518">
        <v>280</v>
      </c>
      <c r="AC3" s="518">
        <v>230</v>
      </c>
      <c r="AD3" s="518">
        <v>180</v>
      </c>
      <c r="AE3" s="518">
        <v>140</v>
      </c>
      <c r="AF3" s="518">
        <v>80</v>
      </c>
      <c r="AG3" s="518">
        <v>0</v>
      </c>
      <c r="AH3" s="518">
        <v>0</v>
      </c>
      <c r="AI3" s="541"/>
      <c r="AJ3" s="541"/>
      <c r="AK3" s="541"/>
      <c r="AL3" s="756"/>
      <c r="AM3" s="756"/>
      <c r="AN3" s="756"/>
      <c r="AO3" s="756"/>
      <c r="AP3" s="756"/>
      <c r="AQ3" s="756"/>
      <c r="AR3" s="756"/>
      <c r="AS3" s="756"/>
    </row>
    <row r="4" spans="1:45" s="643" customFormat="1" ht="11.25" customHeight="1" thickBot="1" x14ac:dyDescent="0.3">
      <c r="A4" s="525">
        <f>[6]Altalanos!$A$10</f>
        <v>0</v>
      </c>
      <c r="B4" s="525"/>
      <c r="C4" s="525"/>
      <c r="D4" s="526"/>
      <c r="E4" s="527"/>
      <c r="F4" s="527"/>
      <c r="G4" s="527">
        <f>[6]Altalanos!$C$10</f>
        <v>0</v>
      </c>
      <c r="H4" s="757"/>
      <c r="I4" s="527"/>
      <c r="J4" s="529"/>
      <c r="K4" s="528"/>
      <c r="L4" s="529"/>
      <c r="M4" s="758"/>
      <c r="N4" s="529"/>
      <c r="O4" s="527"/>
      <c r="P4" s="529"/>
      <c r="Q4" s="527"/>
      <c r="R4" s="530">
        <f>[6]Altalanos!$E$10</f>
        <v>0</v>
      </c>
      <c r="T4" s="759"/>
      <c r="U4" s="759"/>
      <c r="V4" s="759"/>
      <c r="W4" s="759"/>
      <c r="X4" s="759"/>
      <c r="Y4" s="517"/>
      <c r="Z4" s="517"/>
      <c r="AA4" s="517" t="s">
        <v>91</v>
      </c>
      <c r="AB4" s="518">
        <v>250</v>
      </c>
      <c r="AC4" s="518">
        <v>200</v>
      </c>
      <c r="AD4" s="518">
        <v>150</v>
      </c>
      <c r="AE4" s="518">
        <v>120</v>
      </c>
      <c r="AF4" s="518">
        <v>90</v>
      </c>
      <c r="AG4" s="518">
        <v>60</v>
      </c>
      <c r="AH4" s="518">
        <v>25</v>
      </c>
      <c r="AI4" s="541"/>
      <c r="AJ4" s="541"/>
      <c r="AK4" s="541"/>
      <c r="AL4" s="759"/>
      <c r="AM4" s="759"/>
      <c r="AN4" s="759"/>
      <c r="AO4" s="759"/>
      <c r="AP4" s="759"/>
      <c r="AQ4" s="759"/>
      <c r="AR4" s="759"/>
      <c r="AS4" s="759"/>
    </row>
    <row r="5" spans="1:45" s="634" customFormat="1" x14ac:dyDescent="0.25">
      <c r="A5" s="603"/>
      <c r="B5" s="644" t="s">
        <v>4</v>
      </c>
      <c r="C5" s="645" t="s">
        <v>41</v>
      </c>
      <c r="D5" s="644" t="s">
        <v>40</v>
      </c>
      <c r="E5" s="644" t="s">
        <v>38</v>
      </c>
      <c r="F5" s="646" t="s">
        <v>25</v>
      </c>
      <c r="G5" s="646" t="s">
        <v>26</v>
      </c>
      <c r="H5" s="646"/>
      <c r="I5" s="646" t="s">
        <v>29</v>
      </c>
      <c r="J5" s="646"/>
      <c r="K5" s="644" t="s">
        <v>39</v>
      </c>
      <c r="L5" s="647"/>
      <c r="M5" s="644" t="s">
        <v>54</v>
      </c>
      <c r="N5" s="647"/>
      <c r="O5" s="644" t="s">
        <v>53</v>
      </c>
      <c r="P5" s="647"/>
      <c r="Q5" s="644"/>
      <c r="R5" s="648"/>
      <c r="T5" s="756"/>
      <c r="U5" s="756"/>
      <c r="V5" s="756"/>
      <c r="W5" s="756"/>
      <c r="X5" s="756"/>
      <c r="Y5" s="517">
        <f>IF(OR([6]Altalanos!$A$8="F1",[6]Altalanos!$A$8="F2",[6]Altalanos!$A$8="N1",[6]Altalanos!$A$8="N2"),1,2)</f>
        <v>2</v>
      </c>
      <c r="Z5" s="517"/>
      <c r="AA5" s="517" t="s">
        <v>92</v>
      </c>
      <c r="AB5" s="518">
        <v>200</v>
      </c>
      <c r="AC5" s="518">
        <v>150</v>
      </c>
      <c r="AD5" s="518">
        <v>120</v>
      </c>
      <c r="AE5" s="518">
        <v>90</v>
      </c>
      <c r="AF5" s="518">
        <v>60</v>
      </c>
      <c r="AG5" s="518">
        <v>40</v>
      </c>
      <c r="AH5" s="518">
        <v>15</v>
      </c>
      <c r="AI5" s="541"/>
      <c r="AJ5" s="541"/>
      <c r="AK5" s="541"/>
      <c r="AL5" s="756"/>
      <c r="AM5" s="756"/>
      <c r="AN5" s="756"/>
      <c r="AO5" s="756"/>
      <c r="AP5" s="756"/>
      <c r="AQ5" s="756"/>
      <c r="AR5" s="756"/>
      <c r="AS5" s="756"/>
    </row>
    <row r="6" spans="1:45" s="656" customFormat="1" ht="10.95" customHeight="1" thickBot="1" x14ac:dyDescent="0.3">
      <c r="A6" s="651"/>
      <c r="B6" s="650"/>
      <c r="C6" s="650"/>
      <c r="D6" s="650"/>
      <c r="E6" s="650"/>
      <c r="F6" s="651" t="str">
        <f>IF(Y3="","",CONCATENATE(VLOOKUP(Y3,AB1:AH1,4)," pont"))</f>
        <v/>
      </c>
      <c r="G6" s="652"/>
      <c r="H6" s="653"/>
      <c r="I6" s="652"/>
      <c r="J6" s="654"/>
      <c r="K6" s="650" t="str">
        <f>IF(Y3="","",CONCATENATE(VLOOKUP(Y3,AB1:AH1,3)," pont"))</f>
        <v/>
      </c>
      <c r="L6" s="654"/>
      <c r="M6" s="650" t="str">
        <f>IF(Y3="","",CONCATENATE(VLOOKUP(Y3,AB1:AH1,2)," pont"))</f>
        <v/>
      </c>
      <c r="N6" s="654"/>
      <c r="O6" s="650" t="str">
        <f>IF(Y3="","",CONCATENATE(VLOOKUP(Y3,AB1:AH1,1)," pont"))</f>
        <v/>
      </c>
      <c r="P6" s="654"/>
      <c r="Q6" s="650"/>
      <c r="R6" s="655"/>
      <c r="T6" s="760"/>
      <c r="U6" s="760"/>
      <c r="V6" s="760"/>
      <c r="W6" s="760"/>
      <c r="X6" s="760"/>
      <c r="Y6" s="657"/>
      <c r="Z6" s="657"/>
      <c r="AA6" s="657" t="s">
        <v>93</v>
      </c>
      <c r="AB6" s="658">
        <v>150</v>
      </c>
      <c r="AC6" s="658">
        <v>120</v>
      </c>
      <c r="AD6" s="658">
        <v>90</v>
      </c>
      <c r="AE6" s="658">
        <v>60</v>
      </c>
      <c r="AF6" s="658">
        <v>40</v>
      </c>
      <c r="AG6" s="658">
        <v>25</v>
      </c>
      <c r="AH6" s="658">
        <v>10</v>
      </c>
      <c r="AI6" s="761"/>
      <c r="AJ6" s="761"/>
      <c r="AK6" s="761"/>
      <c r="AL6" s="760"/>
      <c r="AM6" s="760"/>
      <c r="AN6" s="760"/>
      <c r="AO6" s="760"/>
      <c r="AP6" s="760"/>
      <c r="AQ6" s="760"/>
      <c r="AR6" s="760"/>
      <c r="AS6" s="760"/>
    </row>
    <row r="7" spans="1:45" s="672" customFormat="1" ht="13.05" customHeight="1" x14ac:dyDescent="0.25">
      <c r="A7" s="660">
        <v>1</v>
      </c>
      <c r="B7" s="762" t="str">
        <f>IF($E7="","",VLOOKUP($E7,'[6]1MD ELO'!$A$7:$O$22,14))</f>
        <v/>
      </c>
      <c r="C7" s="544" t="str">
        <f>IF($E7="","",VLOOKUP($E7,'[6]1MD ELO'!$A$7:$O$22,15))</f>
        <v/>
      </c>
      <c r="D7" s="544" t="str">
        <f>IF($E7="","",VLOOKUP($E7,'[6]1MD ELO'!$A$7:$O$22,5))</f>
        <v/>
      </c>
      <c r="E7" s="763"/>
      <c r="F7" s="764" t="s">
        <v>2991</v>
      </c>
      <c r="G7" s="764"/>
      <c r="H7" s="764"/>
      <c r="I7" s="764" t="s">
        <v>2992</v>
      </c>
      <c r="J7" s="765"/>
      <c r="K7" s="766"/>
      <c r="L7" s="766"/>
      <c r="M7" s="766"/>
      <c r="N7" s="766"/>
      <c r="O7" s="667"/>
      <c r="P7" s="668"/>
      <c r="Q7" s="669"/>
      <c r="R7" s="670"/>
      <c r="S7" s="671"/>
      <c r="T7" s="671"/>
      <c r="U7" s="767" t="str">
        <f>[6]Birók!P21</f>
        <v>Bíró</v>
      </c>
      <c r="V7" s="671"/>
      <c r="W7" s="671"/>
      <c r="X7" s="671"/>
      <c r="Y7" s="517"/>
      <c r="Z7" s="517"/>
      <c r="AA7" s="517" t="s">
        <v>94</v>
      </c>
      <c r="AB7" s="518">
        <v>120</v>
      </c>
      <c r="AC7" s="518">
        <v>90</v>
      </c>
      <c r="AD7" s="518">
        <v>60</v>
      </c>
      <c r="AE7" s="518">
        <v>40</v>
      </c>
      <c r="AF7" s="518">
        <v>25</v>
      </c>
      <c r="AG7" s="518">
        <v>10</v>
      </c>
      <c r="AH7" s="518">
        <v>5</v>
      </c>
      <c r="AI7" s="541"/>
      <c r="AJ7" s="541"/>
      <c r="AK7" s="541"/>
      <c r="AL7" s="671"/>
      <c r="AM7" s="671"/>
      <c r="AN7" s="671"/>
      <c r="AO7" s="671"/>
      <c r="AP7" s="671"/>
      <c r="AQ7" s="671"/>
      <c r="AR7" s="671"/>
      <c r="AS7" s="671"/>
    </row>
    <row r="8" spans="1:45" s="672" customFormat="1" ht="13.05" customHeight="1" x14ac:dyDescent="0.25">
      <c r="A8" s="674"/>
      <c r="B8" s="768"/>
      <c r="C8" s="769"/>
      <c r="D8" s="769"/>
      <c r="E8" s="770"/>
      <c r="F8" s="771"/>
      <c r="G8" s="771"/>
      <c r="H8" s="772"/>
      <c r="I8" s="773" t="s">
        <v>0</v>
      </c>
      <c r="J8" s="681"/>
      <c r="K8" s="774" t="s">
        <v>2993</v>
      </c>
      <c r="L8" s="774"/>
      <c r="M8" s="766"/>
      <c r="N8" s="766"/>
      <c r="O8" s="667"/>
      <c r="P8" s="668"/>
      <c r="Q8" s="669"/>
      <c r="R8" s="670"/>
      <c r="S8" s="671"/>
      <c r="T8" s="671"/>
      <c r="U8" s="775" t="str">
        <f>[6]Birók!P22</f>
        <v xml:space="preserve"> </v>
      </c>
      <c r="V8" s="671"/>
      <c r="W8" s="671"/>
      <c r="X8" s="671"/>
      <c r="Y8" s="517"/>
      <c r="Z8" s="517"/>
      <c r="AA8" s="517" t="s">
        <v>95</v>
      </c>
      <c r="AB8" s="518">
        <v>90</v>
      </c>
      <c r="AC8" s="518">
        <v>60</v>
      </c>
      <c r="AD8" s="518">
        <v>40</v>
      </c>
      <c r="AE8" s="518">
        <v>25</v>
      </c>
      <c r="AF8" s="518">
        <v>10</v>
      </c>
      <c r="AG8" s="518">
        <v>5</v>
      </c>
      <c r="AH8" s="518">
        <v>2</v>
      </c>
      <c r="AI8" s="541"/>
      <c r="AJ8" s="541"/>
      <c r="AK8" s="541"/>
      <c r="AL8" s="671"/>
      <c r="AM8" s="671"/>
      <c r="AN8" s="671"/>
      <c r="AO8" s="671"/>
      <c r="AP8" s="671"/>
      <c r="AQ8" s="671"/>
      <c r="AR8" s="671"/>
      <c r="AS8" s="671"/>
    </row>
    <row r="9" spans="1:45" s="672" customFormat="1" ht="13.05" customHeight="1" x14ac:dyDescent="0.25">
      <c r="A9" s="674">
        <v>2</v>
      </c>
      <c r="B9" s="762" t="str">
        <f>IF($E9="","",VLOOKUP($E9,'[6]1MD ELO'!$A$7:$O$22,14))</f>
        <v/>
      </c>
      <c r="C9" s="544" t="str">
        <f>IF($E9="","",VLOOKUP($E9,'[6]1MD ELO'!$A$7:$O$22,15))</f>
        <v/>
      </c>
      <c r="D9" s="544" t="str">
        <f>IF($E9="","",VLOOKUP($E9,'[6]1MD ELO'!$A$7:$O$22,5))</f>
        <v/>
      </c>
      <c r="E9" s="776"/>
      <c r="F9" s="545" t="s">
        <v>2260</v>
      </c>
      <c r="G9" s="545" t="str">
        <f>IF($E9="","",VLOOKUP($E9,'[6]1MD ELO'!$A$7:$O$22,3))</f>
        <v/>
      </c>
      <c r="H9" s="545"/>
      <c r="I9" s="545" t="s">
        <v>2970</v>
      </c>
      <c r="J9" s="777"/>
      <c r="K9" s="766" t="s">
        <v>2946</v>
      </c>
      <c r="L9" s="778"/>
      <c r="M9" s="766"/>
      <c r="N9" s="766"/>
      <c r="O9" s="667"/>
      <c r="P9" s="668"/>
      <c r="Q9" s="669"/>
      <c r="R9" s="670"/>
      <c r="S9" s="671"/>
      <c r="T9" s="671"/>
      <c r="U9" s="775" t="str">
        <f>[6]Birók!P23</f>
        <v xml:space="preserve"> </v>
      </c>
      <c r="V9" s="671"/>
      <c r="W9" s="671"/>
      <c r="X9" s="671"/>
      <c r="Y9" s="517"/>
      <c r="Z9" s="517"/>
      <c r="AA9" s="517" t="s">
        <v>96</v>
      </c>
      <c r="AB9" s="518">
        <v>60</v>
      </c>
      <c r="AC9" s="518">
        <v>40</v>
      </c>
      <c r="AD9" s="518">
        <v>25</v>
      </c>
      <c r="AE9" s="518">
        <v>10</v>
      </c>
      <c r="AF9" s="518">
        <v>5</v>
      </c>
      <c r="AG9" s="518">
        <v>2</v>
      </c>
      <c r="AH9" s="518">
        <v>1</v>
      </c>
      <c r="AI9" s="541"/>
      <c r="AJ9" s="541"/>
      <c r="AK9" s="541"/>
      <c r="AL9" s="671"/>
      <c r="AM9" s="671"/>
      <c r="AN9" s="671"/>
      <c r="AO9" s="671"/>
      <c r="AP9" s="671"/>
      <c r="AQ9" s="671"/>
      <c r="AR9" s="671"/>
      <c r="AS9" s="671"/>
    </row>
    <row r="10" spans="1:45" s="672" customFormat="1" ht="13.05" customHeight="1" x14ac:dyDescent="0.25">
      <c r="A10" s="674"/>
      <c r="B10" s="768"/>
      <c r="C10" s="769"/>
      <c r="D10" s="769"/>
      <c r="E10" s="779"/>
      <c r="F10" s="771"/>
      <c r="G10" s="771"/>
      <c r="H10" s="772"/>
      <c r="I10" s="771"/>
      <c r="J10" s="780"/>
      <c r="K10" s="773" t="s">
        <v>0</v>
      </c>
      <c r="L10" s="690"/>
      <c r="M10" s="774" t="s">
        <v>2993</v>
      </c>
      <c r="N10" s="781"/>
      <c r="O10" s="782"/>
      <c r="P10" s="782"/>
      <c r="Q10" s="669"/>
      <c r="R10" s="670"/>
      <c r="S10" s="671"/>
      <c r="T10" s="671"/>
      <c r="U10" s="775" t="str">
        <f>[6]Birók!P24</f>
        <v xml:space="preserve"> </v>
      </c>
      <c r="V10" s="671"/>
      <c r="W10" s="671"/>
      <c r="X10" s="671"/>
      <c r="Y10" s="517"/>
      <c r="Z10" s="517"/>
      <c r="AA10" s="517" t="s">
        <v>97</v>
      </c>
      <c r="AB10" s="518">
        <v>40</v>
      </c>
      <c r="AC10" s="518">
        <v>25</v>
      </c>
      <c r="AD10" s="518">
        <v>15</v>
      </c>
      <c r="AE10" s="518">
        <v>7</v>
      </c>
      <c r="AF10" s="518">
        <v>4</v>
      </c>
      <c r="AG10" s="518">
        <v>1</v>
      </c>
      <c r="AH10" s="518">
        <v>0</v>
      </c>
      <c r="AI10" s="541"/>
      <c r="AJ10" s="541"/>
      <c r="AK10" s="541"/>
      <c r="AL10" s="671"/>
      <c r="AM10" s="671"/>
      <c r="AN10" s="671"/>
      <c r="AO10" s="671"/>
      <c r="AP10" s="671"/>
      <c r="AQ10" s="671"/>
      <c r="AR10" s="671"/>
      <c r="AS10" s="671"/>
    </row>
    <row r="11" spans="1:45" s="672" customFormat="1" ht="13.05" customHeight="1" x14ac:dyDescent="0.25">
      <c r="A11" s="674">
        <v>3</v>
      </c>
      <c r="B11" s="762" t="str">
        <f>IF($E11="","",VLOOKUP($E11,'[6]1MD ELO'!$A$7:$O$22,14))</f>
        <v/>
      </c>
      <c r="C11" s="544" t="str">
        <f>IF($E11="","",VLOOKUP($E11,'[6]1MD ELO'!$A$7:$O$22,15))</f>
        <v/>
      </c>
      <c r="D11" s="544" t="str">
        <f>IF($E11="","",VLOOKUP($E11,'[6]1MD ELO'!$A$7:$O$22,5))</f>
        <v/>
      </c>
      <c r="E11" s="776"/>
      <c r="F11" s="545" t="s">
        <v>2994</v>
      </c>
      <c r="G11" s="545" t="str">
        <f>IF($E11="","",VLOOKUP($E11,'[6]1MD ELO'!$A$7:$O$22,3))</f>
        <v/>
      </c>
      <c r="H11" s="545"/>
      <c r="I11" s="545" t="s">
        <v>2995</v>
      </c>
      <c r="J11" s="765"/>
      <c r="K11" s="766"/>
      <c r="L11" s="783"/>
      <c r="M11" s="766" t="s">
        <v>2954</v>
      </c>
      <c r="N11" s="784"/>
      <c r="O11" s="782"/>
      <c r="P11" s="782"/>
      <c r="Q11" s="669"/>
      <c r="R11" s="670"/>
      <c r="S11" s="671"/>
      <c r="T11" s="671"/>
      <c r="U11" s="775" t="str">
        <f>[6]Birók!P25</f>
        <v xml:space="preserve"> </v>
      </c>
      <c r="V11" s="671"/>
      <c r="W11" s="671"/>
      <c r="X11" s="671"/>
      <c r="Y11" s="517"/>
      <c r="Z11" s="517"/>
      <c r="AA11" s="517" t="s">
        <v>98</v>
      </c>
      <c r="AB11" s="518">
        <v>25</v>
      </c>
      <c r="AC11" s="518">
        <v>15</v>
      </c>
      <c r="AD11" s="518">
        <v>10</v>
      </c>
      <c r="AE11" s="518">
        <v>6</v>
      </c>
      <c r="AF11" s="518">
        <v>3</v>
      </c>
      <c r="AG11" s="518">
        <v>1</v>
      </c>
      <c r="AH11" s="518">
        <v>0</v>
      </c>
      <c r="AI11" s="541"/>
      <c r="AJ11" s="541"/>
      <c r="AK11" s="541"/>
      <c r="AL11" s="671"/>
      <c r="AM11" s="671"/>
      <c r="AN11" s="671"/>
      <c r="AO11" s="671"/>
      <c r="AP11" s="671"/>
      <c r="AQ11" s="671"/>
      <c r="AR11" s="671"/>
      <c r="AS11" s="671"/>
    </row>
    <row r="12" spans="1:45" s="672" customFormat="1" ht="13.05" customHeight="1" x14ac:dyDescent="0.25">
      <c r="A12" s="674"/>
      <c r="B12" s="768"/>
      <c r="C12" s="769"/>
      <c r="D12" s="769"/>
      <c r="E12" s="779"/>
      <c r="F12" s="771"/>
      <c r="G12" s="771"/>
      <c r="H12" s="772"/>
      <c r="I12" s="773" t="s">
        <v>0</v>
      </c>
      <c r="J12" s="681"/>
      <c r="K12" s="774" t="s">
        <v>2996</v>
      </c>
      <c r="L12" s="785"/>
      <c r="M12" s="766"/>
      <c r="N12" s="784"/>
      <c r="O12" s="782"/>
      <c r="P12" s="782"/>
      <c r="Q12" s="669"/>
      <c r="R12" s="670"/>
      <c r="S12" s="671"/>
      <c r="T12" s="671"/>
      <c r="U12" s="775" t="str">
        <f>[6]Birók!P26</f>
        <v xml:space="preserve"> </v>
      </c>
      <c r="V12" s="671"/>
      <c r="W12" s="671"/>
      <c r="X12" s="671"/>
      <c r="Y12" s="517"/>
      <c r="Z12" s="517"/>
      <c r="AA12" s="517" t="s">
        <v>103</v>
      </c>
      <c r="AB12" s="518">
        <v>15</v>
      </c>
      <c r="AC12" s="518">
        <v>10</v>
      </c>
      <c r="AD12" s="518">
        <v>6</v>
      </c>
      <c r="AE12" s="518">
        <v>3</v>
      </c>
      <c r="AF12" s="518">
        <v>1</v>
      </c>
      <c r="AG12" s="518">
        <v>0</v>
      </c>
      <c r="AH12" s="518">
        <v>0</v>
      </c>
      <c r="AI12" s="541"/>
      <c r="AJ12" s="541"/>
      <c r="AK12" s="541"/>
      <c r="AL12" s="671"/>
      <c r="AM12" s="671"/>
      <c r="AN12" s="671"/>
      <c r="AO12" s="671"/>
      <c r="AP12" s="671"/>
      <c r="AQ12" s="671"/>
      <c r="AR12" s="671"/>
      <c r="AS12" s="671"/>
    </row>
    <row r="13" spans="1:45" s="672" customFormat="1" ht="13.05" customHeight="1" x14ac:dyDescent="0.25">
      <c r="A13" s="674">
        <v>4</v>
      </c>
      <c r="B13" s="762" t="str">
        <f>IF($E13="","",VLOOKUP($E13,'[6]1MD ELO'!$A$7:$O$22,14))</f>
        <v/>
      </c>
      <c r="C13" s="544" t="str">
        <f>IF($E13="","",VLOOKUP($E13,'[6]1MD ELO'!$A$7:$O$22,15))</f>
        <v/>
      </c>
      <c r="D13" s="544" t="str">
        <f>IF($E13="","",VLOOKUP($E13,'[6]1MD ELO'!$A$7:$O$22,5))</f>
        <v/>
      </c>
      <c r="E13" s="776"/>
      <c r="F13" s="545" t="s">
        <v>615</v>
      </c>
      <c r="G13" s="545" t="str">
        <f>IF($E13="","",VLOOKUP($E13,'[6]1MD ELO'!$A$7:$O$22,3))</f>
        <v/>
      </c>
      <c r="H13" s="545"/>
      <c r="I13" s="545" t="s">
        <v>2997</v>
      </c>
      <c r="J13" s="786"/>
      <c r="K13" s="766" t="s">
        <v>2949</v>
      </c>
      <c r="L13" s="766"/>
      <c r="M13" s="766"/>
      <c r="N13" s="784"/>
      <c r="O13" s="782"/>
      <c r="P13" s="782"/>
      <c r="Q13" s="669"/>
      <c r="R13" s="670"/>
      <c r="S13" s="671"/>
      <c r="T13" s="671"/>
      <c r="U13" s="775" t="str">
        <f>[6]Birók!P27</f>
        <v xml:space="preserve"> </v>
      </c>
      <c r="V13" s="671"/>
      <c r="W13" s="671"/>
      <c r="X13" s="671"/>
      <c r="Y13" s="517"/>
      <c r="Z13" s="517"/>
      <c r="AA13" s="517" t="s">
        <v>99</v>
      </c>
      <c r="AB13" s="518">
        <v>10</v>
      </c>
      <c r="AC13" s="518">
        <v>6</v>
      </c>
      <c r="AD13" s="518">
        <v>3</v>
      </c>
      <c r="AE13" s="518">
        <v>1</v>
      </c>
      <c r="AF13" s="518">
        <v>0</v>
      </c>
      <c r="AG13" s="518">
        <v>0</v>
      </c>
      <c r="AH13" s="518">
        <v>0</v>
      </c>
      <c r="AI13" s="541"/>
      <c r="AJ13" s="541"/>
      <c r="AK13" s="541"/>
      <c r="AL13" s="671"/>
      <c r="AM13" s="671"/>
      <c r="AN13" s="671"/>
      <c r="AO13" s="671"/>
      <c r="AP13" s="671"/>
      <c r="AQ13" s="671"/>
      <c r="AR13" s="671"/>
      <c r="AS13" s="671"/>
    </row>
    <row r="14" spans="1:45" s="672" customFormat="1" ht="13.05" customHeight="1" x14ac:dyDescent="0.25">
      <c r="A14" s="674"/>
      <c r="B14" s="768"/>
      <c r="C14" s="769"/>
      <c r="D14" s="769"/>
      <c r="E14" s="779"/>
      <c r="F14" s="771"/>
      <c r="G14" s="771"/>
      <c r="H14" s="772"/>
      <c r="I14" s="771"/>
      <c r="J14" s="780"/>
      <c r="K14" s="766"/>
      <c r="L14" s="766"/>
      <c r="M14" s="773" t="s">
        <v>0</v>
      </c>
      <c r="N14" s="690"/>
      <c r="O14" s="774" t="s">
        <v>2993</v>
      </c>
      <c r="P14" s="781"/>
      <c r="Q14" s="669"/>
      <c r="R14" s="670"/>
      <c r="S14" s="671"/>
      <c r="T14" s="671"/>
      <c r="U14" s="775" t="str">
        <f>[6]Birók!P28</f>
        <v xml:space="preserve"> </v>
      </c>
      <c r="V14" s="671"/>
      <c r="W14" s="671"/>
      <c r="X14" s="671"/>
      <c r="Y14" s="517"/>
      <c r="Z14" s="517"/>
      <c r="AA14" s="517" t="s">
        <v>100</v>
      </c>
      <c r="AB14" s="518">
        <v>3</v>
      </c>
      <c r="AC14" s="518">
        <v>2</v>
      </c>
      <c r="AD14" s="518">
        <v>1</v>
      </c>
      <c r="AE14" s="518">
        <v>0</v>
      </c>
      <c r="AF14" s="518">
        <v>0</v>
      </c>
      <c r="AG14" s="518">
        <v>0</v>
      </c>
      <c r="AH14" s="518">
        <v>0</v>
      </c>
      <c r="AI14" s="541"/>
      <c r="AJ14" s="541"/>
      <c r="AK14" s="541"/>
      <c r="AL14" s="671"/>
      <c r="AM14" s="671"/>
      <c r="AN14" s="671"/>
      <c r="AO14" s="671"/>
      <c r="AP14" s="671"/>
      <c r="AQ14" s="671"/>
      <c r="AR14" s="671"/>
      <c r="AS14" s="671"/>
    </row>
    <row r="15" spans="1:45" s="672" customFormat="1" ht="13.05" customHeight="1" x14ac:dyDescent="0.25">
      <c r="A15" s="787">
        <v>5</v>
      </c>
      <c r="B15" s="762" t="str">
        <f>IF($E15="","",VLOOKUP($E15,'[6]1MD ELO'!$A$7:$O$22,14))</f>
        <v/>
      </c>
      <c r="C15" s="544" t="str">
        <f>IF($E15="","",VLOOKUP($E15,'[6]1MD ELO'!$A$7:$O$22,15))</f>
        <v/>
      </c>
      <c r="D15" s="544" t="str">
        <f>IF($E15="","",VLOOKUP($E15,'[6]1MD ELO'!$A$7:$O$22,5))</f>
        <v/>
      </c>
      <c r="E15" s="776"/>
      <c r="F15" s="545" t="s">
        <v>2998</v>
      </c>
      <c r="G15" s="545" t="str">
        <f>IF($E15="","",VLOOKUP($E15,'[6]1MD ELO'!$A$7:$O$22,3))</f>
        <v/>
      </c>
      <c r="H15" s="545"/>
      <c r="I15" s="545" t="s">
        <v>2945</v>
      </c>
      <c r="J15" s="788"/>
      <c r="K15" s="766"/>
      <c r="L15" s="766"/>
      <c r="M15" s="766"/>
      <c r="N15" s="784"/>
      <c r="O15" s="766" t="s">
        <v>2954</v>
      </c>
      <c r="P15" s="782"/>
      <c r="Q15" s="669"/>
      <c r="R15" s="670"/>
      <c r="S15" s="671"/>
      <c r="T15" s="671"/>
      <c r="U15" s="775" t="str">
        <f>[6]Birók!P29</f>
        <v xml:space="preserve"> </v>
      </c>
      <c r="V15" s="671"/>
      <c r="W15" s="671"/>
      <c r="X15" s="671"/>
      <c r="Y15" s="517"/>
      <c r="Z15" s="517"/>
      <c r="AA15" s="517"/>
      <c r="AB15" s="517"/>
      <c r="AC15" s="517"/>
      <c r="AD15" s="517"/>
      <c r="AE15" s="517"/>
      <c r="AF15" s="517"/>
      <c r="AG15" s="517"/>
      <c r="AH15" s="517"/>
      <c r="AI15" s="541"/>
      <c r="AJ15" s="541"/>
      <c r="AK15" s="541"/>
      <c r="AL15" s="671"/>
      <c r="AM15" s="671"/>
      <c r="AN15" s="671"/>
      <c r="AO15" s="671"/>
      <c r="AP15" s="671"/>
      <c r="AQ15" s="671"/>
      <c r="AR15" s="671"/>
      <c r="AS15" s="671"/>
    </row>
    <row r="16" spans="1:45" s="672" customFormat="1" ht="13.05" customHeight="1" thickBot="1" x14ac:dyDescent="0.3">
      <c r="A16" s="674"/>
      <c r="B16" s="768"/>
      <c r="C16" s="769"/>
      <c r="D16" s="769"/>
      <c r="E16" s="779"/>
      <c r="F16" s="771"/>
      <c r="G16" s="771"/>
      <c r="H16" s="772"/>
      <c r="I16" s="773" t="s">
        <v>0</v>
      </c>
      <c r="J16" s="681"/>
      <c r="K16" s="774" t="s">
        <v>2999</v>
      </c>
      <c r="L16" s="774"/>
      <c r="M16" s="766"/>
      <c r="N16" s="784"/>
      <c r="O16" s="773"/>
      <c r="P16" s="782"/>
      <c r="Q16" s="669"/>
      <c r="R16" s="670"/>
      <c r="S16" s="671"/>
      <c r="T16" s="671"/>
      <c r="U16" s="789" t="str">
        <f>[6]Birók!P30</f>
        <v>Egyik sem</v>
      </c>
      <c r="V16" s="671"/>
      <c r="W16" s="671"/>
      <c r="X16" s="671"/>
      <c r="Y16" s="517"/>
      <c r="Z16" s="517"/>
      <c r="AA16" s="517" t="s">
        <v>61</v>
      </c>
      <c r="AB16" s="518">
        <v>150</v>
      </c>
      <c r="AC16" s="518">
        <v>120</v>
      </c>
      <c r="AD16" s="518">
        <v>90</v>
      </c>
      <c r="AE16" s="518">
        <v>60</v>
      </c>
      <c r="AF16" s="518">
        <v>40</v>
      </c>
      <c r="AG16" s="518">
        <v>25</v>
      </c>
      <c r="AH16" s="518">
        <v>15</v>
      </c>
      <c r="AI16" s="541"/>
      <c r="AJ16" s="541"/>
      <c r="AK16" s="541"/>
      <c r="AL16" s="671"/>
      <c r="AM16" s="671"/>
      <c r="AN16" s="671"/>
      <c r="AO16" s="671"/>
      <c r="AP16" s="671"/>
      <c r="AQ16" s="671"/>
      <c r="AR16" s="671"/>
      <c r="AS16" s="671"/>
    </row>
    <row r="17" spans="1:45" s="672" customFormat="1" ht="13.05" customHeight="1" x14ac:dyDescent="0.25">
      <c r="A17" s="674">
        <v>6</v>
      </c>
      <c r="B17" s="762" t="str">
        <f>IF($E17="","",VLOOKUP($E17,'[6]1MD ELO'!$A$7:$O$22,14))</f>
        <v/>
      </c>
      <c r="C17" s="544" t="str">
        <f>IF($E17="","",VLOOKUP($E17,'[6]1MD ELO'!$A$7:$O$22,15))</f>
        <v/>
      </c>
      <c r="D17" s="544" t="str">
        <f>IF($E17="","",VLOOKUP($E17,'[6]1MD ELO'!$A$7:$O$22,5))</f>
        <v/>
      </c>
      <c r="E17" s="776"/>
      <c r="F17" s="545" t="s">
        <v>2306</v>
      </c>
      <c r="G17" s="545" t="str">
        <f>IF($E17="","",VLOOKUP($E17,'[6]1MD ELO'!$A$7:$O$22,3))</f>
        <v/>
      </c>
      <c r="H17" s="545"/>
      <c r="I17" s="545" t="s">
        <v>3000</v>
      </c>
      <c r="J17" s="777"/>
      <c r="K17" s="766" t="s">
        <v>2946</v>
      </c>
      <c r="L17" s="778"/>
      <c r="M17" s="766"/>
      <c r="N17" s="784"/>
      <c r="O17" s="782"/>
      <c r="P17" s="782"/>
      <c r="Q17" s="669"/>
      <c r="R17" s="670"/>
      <c r="S17" s="671"/>
      <c r="T17" s="671"/>
      <c r="U17" s="671"/>
      <c r="V17" s="671"/>
      <c r="W17" s="671"/>
      <c r="X17" s="671"/>
      <c r="Y17" s="517"/>
      <c r="Z17" s="517"/>
      <c r="AA17" s="517" t="s">
        <v>91</v>
      </c>
      <c r="AB17" s="518">
        <v>120</v>
      </c>
      <c r="AC17" s="518">
        <v>90</v>
      </c>
      <c r="AD17" s="518">
        <v>60</v>
      </c>
      <c r="AE17" s="518">
        <v>40</v>
      </c>
      <c r="AF17" s="518">
        <v>25</v>
      </c>
      <c r="AG17" s="518">
        <v>15</v>
      </c>
      <c r="AH17" s="518">
        <v>8</v>
      </c>
      <c r="AI17" s="541"/>
      <c r="AJ17" s="541"/>
      <c r="AK17" s="541"/>
      <c r="AL17" s="671"/>
      <c r="AM17" s="671"/>
      <c r="AN17" s="671"/>
      <c r="AO17" s="671"/>
      <c r="AP17" s="671"/>
      <c r="AQ17" s="671"/>
      <c r="AR17" s="671"/>
      <c r="AS17" s="671"/>
    </row>
    <row r="18" spans="1:45" s="672" customFormat="1" ht="13.05" customHeight="1" x14ac:dyDescent="0.25">
      <c r="A18" s="674"/>
      <c r="B18" s="768"/>
      <c r="C18" s="769"/>
      <c r="D18" s="769"/>
      <c r="E18" s="779"/>
      <c r="F18" s="771"/>
      <c r="G18" s="771"/>
      <c r="H18" s="772"/>
      <c r="I18" s="771"/>
      <c r="J18" s="780"/>
      <c r="K18" s="773" t="s">
        <v>0</v>
      </c>
      <c r="L18" s="690"/>
      <c r="M18" s="774" t="s">
        <v>2999</v>
      </c>
      <c r="N18" s="790"/>
      <c r="O18" s="782"/>
      <c r="P18" s="782"/>
      <c r="Q18" s="669"/>
      <c r="R18" s="670"/>
      <c r="S18" s="671"/>
      <c r="T18" s="671"/>
      <c r="U18" s="671"/>
      <c r="V18" s="671"/>
      <c r="W18" s="671"/>
      <c r="X18" s="671"/>
      <c r="Y18" s="517"/>
      <c r="Z18" s="517"/>
      <c r="AA18" s="517" t="s">
        <v>92</v>
      </c>
      <c r="AB18" s="518">
        <v>90</v>
      </c>
      <c r="AC18" s="518">
        <v>60</v>
      </c>
      <c r="AD18" s="518">
        <v>40</v>
      </c>
      <c r="AE18" s="518">
        <v>25</v>
      </c>
      <c r="AF18" s="518">
        <v>15</v>
      </c>
      <c r="AG18" s="518">
        <v>8</v>
      </c>
      <c r="AH18" s="518">
        <v>4</v>
      </c>
      <c r="AI18" s="541"/>
      <c r="AJ18" s="541"/>
      <c r="AK18" s="541"/>
      <c r="AL18" s="671"/>
      <c r="AM18" s="671"/>
      <c r="AN18" s="671"/>
      <c r="AO18" s="671"/>
      <c r="AP18" s="671"/>
      <c r="AQ18" s="671"/>
      <c r="AR18" s="671"/>
      <c r="AS18" s="671"/>
    </row>
    <row r="19" spans="1:45" s="672" customFormat="1" ht="13.05" customHeight="1" x14ac:dyDescent="0.25">
      <c r="A19" s="674">
        <v>7</v>
      </c>
      <c r="B19" s="762" t="str">
        <f>IF($E19="","",VLOOKUP($E19,'[6]1MD ELO'!$A$7:$O$22,14))</f>
        <v/>
      </c>
      <c r="C19" s="544" t="str">
        <f>IF($E19="","",VLOOKUP($E19,'[6]1MD ELO'!$A$7:$O$22,15))</f>
        <v/>
      </c>
      <c r="D19" s="544" t="str">
        <f>IF($E19="","",VLOOKUP($E19,'[6]1MD ELO'!$A$7:$O$22,5))</f>
        <v/>
      </c>
      <c r="E19" s="776"/>
      <c r="F19" s="545" t="s">
        <v>3001</v>
      </c>
      <c r="G19" s="545" t="str">
        <f>IF($E19="","",VLOOKUP($E19,'[6]1MD ELO'!$A$7:$O$22,3))</f>
        <v/>
      </c>
      <c r="H19" s="545"/>
      <c r="I19" s="545" t="s">
        <v>2995</v>
      </c>
      <c r="J19" s="765"/>
      <c r="K19" s="766"/>
      <c r="L19" s="783"/>
      <c r="M19" s="766" t="s">
        <v>3002</v>
      </c>
      <c r="N19" s="782"/>
      <c r="O19" s="782"/>
      <c r="P19" s="782"/>
      <c r="Q19" s="669"/>
      <c r="R19" s="670"/>
      <c r="S19" s="671"/>
      <c r="T19" s="671"/>
      <c r="U19" s="671"/>
      <c r="V19" s="671"/>
      <c r="W19" s="671"/>
      <c r="X19" s="671"/>
      <c r="Y19" s="517"/>
      <c r="Z19" s="517"/>
      <c r="AA19" s="517" t="s">
        <v>93</v>
      </c>
      <c r="AB19" s="518">
        <v>60</v>
      </c>
      <c r="AC19" s="518">
        <v>40</v>
      </c>
      <c r="AD19" s="518">
        <v>25</v>
      </c>
      <c r="AE19" s="518">
        <v>15</v>
      </c>
      <c r="AF19" s="518">
        <v>8</v>
      </c>
      <c r="AG19" s="518">
        <v>4</v>
      </c>
      <c r="AH19" s="518">
        <v>2</v>
      </c>
      <c r="AI19" s="541"/>
      <c r="AJ19" s="541"/>
      <c r="AK19" s="541"/>
      <c r="AL19" s="671"/>
      <c r="AM19" s="671"/>
      <c r="AN19" s="671"/>
      <c r="AO19" s="671"/>
      <c r="AP19" s="671"/>
      <c r="AQ19" s="671"/>
      <c r="AR19" s="671"/>
      <c r="AS19" s="671"/>
    </row>
    <row r="20" spans="1:45" s="672" customFormat="1" ht="13.05" customHeight="1" x14ac:dyDescent="0.25">
      <c r="A20" s="674"/>
      <c r="B20" s="768"/>
      <c r="C20" s="769"/>
      <c r="D20" s="769"/>
      <c r="E20" s="770"/>
      <c r="F20" s="771"/>
      <c r="G20" s="771"/>
      <c r="H20" s="772"/>
      <c r="I20" s="773" t="s">
        <v>0</v>
      </c>
      <c r="J20" s="681"/>
      <c r="K20" s="774" t="s">
        <v>3003</v>
      </c>
      <c r="L20" s="785"/>
      <c r="M20" s="766"/>
      <c r="N20" s="782"/>
      <c r="O20" s="782"/>
      <c r="P20" s="782"/>
      <c r="Q20" s="669"/>
      <c r="R20" s="670"/>
      <c r="S20" s="671"/>
      <c r="T20" s="671"/>
      <c r="U20" s="671"/>
      <c r="V20" s="671"/>
      <c r="W20" s="671"/>
      <c r="X20" s="671"/>
      <c r="Y20" s="517"/>
      <c r="Z20" s="517"/>
      <c r="AA20" s="517" t="s">
        <v>94</v>
      </c>
      <c r="AB20" s="518">
        <v>40</v>
      </c>
      <c r="AC20" s="518">
        <v>25</v>
      </c>
      <c r="AD20" s="518">
        <v>15</v>
      </c>
      <c r="AE20" s="518">
        <v>8</v>
      </c>
      <c r="AF20" s="518">
        <v>4</v>
      </c>
      <c r="AG20" s="518">
        <v>2</v>
      </c>
      <c r="AH20" s="518">
        <v>1</v>
      </c>
      <c r="AI20" s="541"/>
      <c r="AJ20" s="541"/>
      <c r="AK20" s="541"/>
      <c r="AL20" s="671"/>
      <c r="AM20" s="671"/>
      <c r="AN20" s="671"/>
      <c r="AO20" s="671"/>
      <c r="AP20" s="671"/>
      <c r="AQ20" s="671"/>
      <c r="AR20" s="671"/>
      <c r="AS20" s="671"/>
    </row>
    <row r="21" spans="1:45" s="672" customFormat="1" ht="13.05" customHeight="1" x14ac:dyDescent="0.25">
      <c r="A21" s="703">
        <v>8</v>
      </c>
      <c r="B21" s="762" t="str">
        <f>IF($E21="","",VLOOKUP($E21,'[6]1MD ELO'!$A$7:$O$22,14))</f>
        <v/>
      </c>
      <c r="C21" s="544" t="str">
        <f>IF($E21="","",VLOOKUP($E21,'[6]1MD ELO'!$A$7:$O$22,15))</f>
        <v/>
      </c>
      <c r="D21" s="544" t="str">
        <f>IF($E21="","",VLOOKUP($E21,'[6]1MD ELO'!$A$7:$O$22,5))</f>
        <v/>
      </c>
      <c r="E21" s="763"/>
      <c r="F21" s="791" t="s">
        <v>2261</v>
      </c>
      <c r="G21" s="791" t="str">
        <f>IF($E21="","",VLOOKUP($E21,'[6]1MD ELO'!$A$7:$O$22,3))</f>
        <v/>
      </c>
      <c r="H21" s="791"/>
      <c r="I21" s="791" t="s">
        <v>2970</v>
      </c>
      <c r="J21" s="786"/>
      <c r="K21" s="766" t="s">
        <v>2946</v>
      </c>
      <c r="L21" s="766"/>
      <c r="M21" s="766"/>
      <c r="N21" s="782"/>
      <c r="O21" s="782"/>
      <c r="P21" s="782"/>
      <c r="Q21" s="669"/>
      <c r="R21" s="670"/>
      <c r="S21" s="671"/>
      <c r="T21" s="671"/>
      <c r="U21" s="671"/>
      <c r="V21" s="671"/>
      <c r="W21" s="671"/>
      <c r="X21" s="671"/>
      <c r="Y21" s="517"/>
      <c r="Z21" s="517"/>
      <c r="AA21" s="517" t="s">
        <v>95</v>
      </c>
      <c r="AB21" s="518">
        <v>25</v>
      </c>
      <c r="AC21" s="518">
        <v>15</v>
      </c>
      <c r="AD21" s="518">
        <v>10</v>
      </c>
      <c r="AE21" s="518">
        <v>6</v>
      </c>
      <c r="AF21" s="518">
        <v>3</v>
      </c>
      <c r="AG21" s="518">
        <v>1</v>
      </c>
      <c r="AH21" s="518">
        <v>0</v>
      </c>
      <c r="AI21" s="541"/>
      <c r="AJ21" s="541"/>
      <c r="AK21" s="541"/>
      <c r="AL21" s="671"/>
      <c r="AM21" s="671"/>
      <c r="AN21" s="671"/>
      <c r="AO21" s="671"/>
      <c r="AP21" s="671"/>
      <c r="AQ21" s="671"/>
      <c r="AR21" s="671"/>
      <c r="AS21" s="671"/>
    </row>
    <row r="22" spans="1:45" s="672" customFormat="1" ht="9.4499999999999993" customHeight="1" x14ac:dyDescent="0.25">
      <c r="A22" s="792"/>
      <c r="B22" s="667"/>
      <c r="C22" s="667"/>
      <c r="D22" s="667"/>
      <c r="E22" s="770"/>
      <c r="F22" s="667"/>
      <c r="G22" s="667"/>
      <c r="H22" s="667"/>
      <c r="I22" s="667"/>
      <c r="J22" s="770"/>
      <c r="K22" s="667"/>
      <c r="L22" s="667"/>
      <c r="M22" s="667"/>
      <c r="N22" s="669"/>
      <c r="O22" s="669"/>
      <c r="P22" s="669"/>
      <c r="Q22" s="669"/>
      <c r="R22" s="670"/>
      <c r="S22" s="671"/>
      <c r="T22" s="671"/>
      <c r="U22" s="671"/>
      <c r="V22" s="671"/>
      <c r="W22" s="671"/>
      <c r="X22" s="671"/>
      <c r="Y22" s="517"/>
      <c r="Z22" s="517"/>
      <c r="AA22" s="517" t="s">
        <v>96</v>
      </c>
      <c r="AB22" s="518">
        <v>15</v>
      </c>
      <c r="AC22" s="518">
        <v>10</v>
      </c>
      <c r="AD22" s="518">
        <v>6</v>
      </c>
      <c r="AE22" s="518">
        <v>3</v>
      </c>
      <c r="AF22" s="518">
        <v>1</v>
      </c>
      <c r="AG22" s="518">
        <v>0</v>
      </c>
      <c r="AH22" s="518">
        <v>0</v>
      </c>
      <c r="AI22" s="541"/>
      <c r="AJ22" s="541"/>
      <c r="AK22" s="541"/>
      <c r="AL22" s="671"/>
      <c r="AM22" s="671"/>
      <c r="AN22" s="671"/>
      <c r="AO22" s="671"/>
      <c r="AP22" s="671"/>
      <c r="AQ22" s="671"/>
      <c r="AR22" s="671"/>
      <c r="AS22" s="671"/>
    </row>
    <row r="23" spans="1:45" s="672" customFormat="1" ht="9.4499999999999993" customHeight="1" x14ac:dyDescent="0.25">
      <c r="A23" s="793"/>
      <c r="B23" s="770"/>
      <c r="C23" s="770"/>
      <c r="D23" s="770"/>
      <c r="E23" s="770"/>
      <c r="F23" s="667"/>
      <c r="G23" s="667"/>
      <c r="H23" s="671"/>
      <c r="I23" s="794"/>
      <c r="J23" s="770"/>
      <c r="K23" s="667"/>
      <c r="L23" s="667"/>
      <c r="M23" s="667"/>
      <c r="N23" s="669"/>
      <c r="O23" s="669"/>
      <c r="P23" s="669"/>
      <c r="Q23" s="669"/>
      <c r="R23" s="670"/>
      <c r="S23" s="671"/>
      <c r="T23" s="671"/>
      <c r="U23" s="671"/>
      <c r="V23" s="671"/>
      <c r="W23" s="671"/>
      <c r="X23" s="671"/>
      <c r="Y23" s="517"/>
      <c r="Z23" s="517"/>
      <c r="AA23" s="517" t="s">
        <v>97</v>
      </c>
      <c r="AB23" s="518">
        <v>10</v>
      </c>
      <c r="AC23" s="518">
        <v>6</v>
      </c>
      <c r="AD23" s="518">
        <v>3</v>
      </c>
      <c r="AE23" s="518">
        <v>1</v>
      </c>
      <c r="AF23" s="518">
        <v>0</v>
      </c>
      <c r="AG23" s="518">
        <v>0</v>
      </c>
      <c r="AH23" s="518">
        <v>0</v>
      </c>
      <c r="AI23" s="541"/>
      <c r="AJ23" s="541"/>
      <c r="AK23" s="541"/>
      <c r="AL23" s="671"/>
      <c r="AM23" s="671"/>
      <c r="AN23" s="671"/>
      <c r="AO23" s="671"/>
      <c r="AP23" s="671"/>
      <c r="AQ23" s="671"/>
      <c r="AR23" s="671"/>
      <c r="AS23" s="671"/>
    </row>
    <row r="24" spans="1:45" s="672" customFormat="1" ht="9.4499999999999993" customHeight="1" x14ac:dyDescent="0.25">
      <c r="A24" s="793"/>
      <c r="B24" s="667"/>
      <c r="C24" s="667"/>
      <c r="D24" s="667"/>
      <c r="E24" s="770"/>
      <c r="F24" s="667"/>
      <c r="G24" s="667"/>
      <c r="H24" s="667"/>
      <c r="I24" s="667"/>
      <c r="J24" s="770"/>
      <c r="K24" s="667"/>
      <c r="L24" s="795"/>
      <c r="M24" s="667"/>
      <c r="N24" s="669"/>
      <c r="O24" s="669"/>
      <c r="P24" s="669"/>
      <c r="Q24" s="669"/>
      <c r="R24" s="670"/>
      <c r="S24" s="671"/>
      <c r="T24" s="671"/>
      <c r="U24" s="671"/>
      <c r="V24" s="671"/>
      <c r="W24" s="671"/>
      <c r="X24" s="671"/>
      <c r="Y24" s="517"/>
      <c r="Z24" s="517"/>
      <c r="AA24" s="517" t="s">
        <v>98</v>
      </c>
      <c r="AB24" s="518">
        <v>6</v>
      </c>
      <c r="AC24" s="518">
        <v>3</v>
      </c>
      <c r="AD24" s="518">
        <v>1</v>
      </c>
      <c r="AE24" s="518">
        <v>0</v>
      </c>
      <c r="AF24" s="518">
        <v>0</v>
      </c>
      <c r="AG24" s="518">
        <v>0</v>
      </c>
      <c r="AH24" s="518">
        <v>0</v>
      </c>
      <c r="AI24" s="541"/>
      <c r="AJ24" s="541"/>
      <c r="AK24" s="541"/>
      <c r="AL24" s="671"/>
      <c r="AM24" s="671"/>
      <c r="AN24" s="671"/>
      <c r="AO24" s="671"/>
      <c r="AP24" s="671"/>
      <c r="AQ24" s="671"/>
      <c r="AR24" s="671"/>
      <c r="AS24" s="671"/>
    </row>
    <row r="25" spans="1:45" s="672" customFormat="1" ht="9.4499999999999993" customHeight="1" x14ac:dyDescent="0.25">
      <c r="A25" s="793"/>
      <c r="B25" s="770"/>
      <c r="C25" s="770"/>
      <c r="D25" s="770"/>
      <c r="E25" s="770"/>
      <c r="F25" s="667"/>
      <c r="G25" s="667"/>
      <c r="H25" s="671"/>
      <c r="I25" s="667"/>
      <c r="J25" s="770"/>
      <c r="K25" s="794"/>
      <c r="L25" s="770"/>
      <c r="M25" s="667"/>
      <c r="N25" s="669"/>
      <c r="O25" s="669"/>
      <c r="P25" s="669"/>
      <c r="Q25" s="669"/>
      <c r="R25" s="670"/>
      <c r="S25" s="671"/>
      <c r="T25" s="671"/>
      <c r="U25" s="671"/>
      <c r="V25" s="671"/>
      <c r="W25" s="671"/>
      <c r="X25" s="671"/>
      <c r="Y25" s="517"/>
      <c r="Z25" s="517"/>
      <c r="AA25" s="517" t="s">
        <v>103</v>
      </c>
      <c r="AB25" s="518">
        <v>3</v>
      </c>
      <c r="AC25" s="518">
        <v>2</v>
      </c>
      <c r="AD25" s="518">
        <v>1</v>
      </c>
      <c r="AE25" s="518">
        <v>0</v>
      </c>
      <c r="AF25" s="518">
        <v>0</v>
      </c>
      <c r="AG25" s="518">
        <v>0</v>
      </c>
      <c r="AH25" s="518">
        <v>0</v>
      </c>
      <c r="AI25" s="541"/>
      <c r="AJ25" s="541"/>
      <c r="AK25" s="541"/>
      <c r="AL25" s="671"/>
      <c r="AM25" s="671"/>
      <c r="AN25" s="671"/>
      <c r="AO25" s="671"/>
      <c r="AP25" s="671"/>
      <c r="AQ25" s="671"/>
      <c r="AR25" s="671"/>
      <c r="AS25" s="671"/>
    </row>
    <row r="26" spans="1:45" s="672" customFormat="1" ht="9.4499999999999993" customHeight="1" x14ac:dyDescent="0.25">
      <c r="A26" s="793"/>
      <c r="B26" s="667"/>
      <c r="C26" s="667"/>
      <c r="D26" s="667"/>
      <c r="E26" s="770"/>
      <c r="F26" s="667"/>
      <c r="G26" s="667"/>
      <c r="H26" s="667"/>
      <c r="I26" s="667"/>
      <c r="J26" s="770"/>
      <c r="K26" s="667"/>
      <c r="L26" s="667"/>
      <c r="M26" s="667"/>
      <c r="N26" s="669"/>
      <c r="O26" s="669"/>
      <c r="P26" s="669"/>
      <c r="Q26" s="669"/>
      <c r="R26" s="670"/>
      <c r="S26" s="796"/>
      <c r="T26" s="671"/>
      <c r="U26" s="671"/>
      <c r="V26" s="671"/>
      <c r="W26" s="671"/>
      <c r="X26" s="671"/>
      <c r="Y26" s="503"/>
      <c r="Z26" s="503"/>
      <c r="AA26" s="503"/>
      <c r="AB26" s="503"/>
      <c r="AC26" s="503"/>
      <c r="AD26" s="503"/>
      <c r="AE26" s="503"/>
      <c r="AF26" s="503"/>
      <c r="AG26" s="503"/>
      <c r="AH26" s="503"/>
      <c r="AI26" s="541"/>
      <c r="AJ26" s="541"/>
      <c r="AK26" s="541"/>
      <c r="AL26" s="671"/>
      <c r="AM26" s="671"/>
      <c r="AN26" s="671"/>
      <c r="AO26" s="671"/>
      <c r="AP26" s="671"/>
      <c r="AQ26" s="671"/>
      <c r="AR26" s="671"/>
      <c r="AS26" s="671"/>
    </row>
    <row r="27" spans="1:45" s="672" customFormat="1" ht="9.4499999999999993" customHeight="1" x14ac:dyDescent="0.25">
      <c r="A27" s="793"/>
      <c r="B27" s="770"/>
      <c r="C27" s="770"/>
      <c r="D27" s="770"/>
      <c r="E27" s="770"/>
      <c r="F27" s="667"/>
      <c r="G27" s="667"/>
      <c r="H27" s="671"/>
      <c r="I27" s="794"/>
      <c r="J27" s="770"/>
      <c r="K27" s="667"/>
      <c r="L27" s="667"/>
      <c r="M27" s="667"/>
      <c r="N27" s="669"/>
      <c r="O27" s="669"/>
      <c r="P27" s="669"/>
      <c r="Q27" s="669"/>
      <c r="R27" s="670"/>
      <c r="S27" s="671"/>
      <c r="T27" s="671"/>
      <c r="U27" s="671"/>
      <c r="V27" s="671"/>
      <c r="W27" s="671"/>
      <c r="X27" s="671"/>
      <c r="Y27" s="503"/>
      <c r="Z27" s="503"/>
      <c r="AA27" s="503"/>
      <c r="AB27" s="503"/>
      <c r="AC27" s="503"/>
      <c r="AD27" s="503"/>
      <c r="AE27" s="503"/>
      <c r="AF27" s="503"/>
      <c r="AG27" s="503"/>
      <c r="AH27" s="503"/>
      <c r="AI27" s="541"/>
      <c r="AJ27" s="541"/>
      <c r="AK27" s="541"/>
      <c r="AL27" s="671"/>
      <c r="AM27" s="671"/>
      <c r="AN27" s="671"/>
      <c r="AO27" s="671"/>
      <c r="AP27" s="671"/>
      <c r="AQ27" s="671"/>
      <c r="AR27" s="671"/>
      <c r="AS27" s="671"/>
    </row>
    <row r="28" spans="1:45" s="672" customFormat="1" ht="9.4499999999999993" customHeight="1" x14ac:dyDescent="0.25">
      <c r="A28" s="793"/>
      <c r="B28" s="667"/>
      <c r="C28" s="667"/>
      <c r="D28" s="667"/>
      <c r="E28" s="770"/>
      <c r="F28" s="667"/>
      <c r="G28" s="667"/>
      <c r="H28" s="667"/>
      <c r="I28" s="667"/>
      <c r="J28" s="770"/>
      <c r="K28" s="667"/>
      <c r="L28" s="667"/>
      <c r="M28" s="667"/>
      <c r="N28" s="669"/>
      <c r="O28" s="669"/>
      <c r="P28" s="669"/>
      <c r="Q28" s="669"/>
      <c r="R28" s="670"/>
      <c r="S28" s="671"/>
      <c r="T28" s="671"/>
      <c r="U28" s="671"/>
      <c r="V28" s="671"/>
      <c r="W28" s="671"/>
      <c r="X28" s="671"/>
      <c r="Y28" s="671"/>
      <c r="Z28" s="671"/>
      <c r="AA28" s="671"/>
      <c r="AB28" s="671"/>
      <c r="AC28" s="671"/>
      <c r="AD28" s="671"/>
      <c r="AE28" s="671"/>
      <c r="AF28" s="671"/>
      <c r="AG28" s="671"/>
      <c r="AH28" s="671"/>
      <c r="AI28" s="671"/>
      <c r="AJ28" s="671"/>
      <c r="AK28" s="671"/>
      <c r="AL28" s="671"/>
      <c r="AM28" s="671"/>
      <c r="AN28" s="671"/>
      <c r="AO28" s="671"/>
      <c r="AP28" s="671"/>
      <c r="AQ28" s="671"/>
      <c r="AR28" s="671"/>
      <c r="AS28" s="671"/>
    </row>
    <row r="29" spans="1:45" s="672" customFormat="1" ht="9.4499999999999993" customHeight="1" x14ac:dyDescent="0.25">
      <c r="A29" s="793"/>
      <c r="B29" s="770"/>
      <c r="C29" s="770"/>
      <c r="D29" s="770"/>
      <c r="E29" s="770"/>
      <c r="F29" s="667"/>
      <c r="G29" s="667"/>
      <c r="H29" s="671"/>
      <c r="I29" s="667"/>
      <c r="J29" s="770"/>
      <c r="K29" s="667"/>
      <c r="L29" s="667"/>
      <c r="M29" s="794"/>
      <c r="N29" s="770"/>
      <c r="O29" s="667"/>
      <c r="P29" s="669"/>
      <c r="Q29" s="669"/>
      <c r="R29" s="670"/>
      <c r="S29" s="671"/>
      <c r="T29" s="671"/>
      <c r="U29" s="671"/>
      <c r="V29" s="671"/>
      <c r="W29" s="671"/>
      <c r="X29" s="671"/>
      <c r="Y29" s="671"/>
      <c r="Z29" s="671"/>
      <c r="AA29" s="671"/>
      <c r="AB29" s="671"/>
      <c r="AC29" s="671"/>
      <c r="AD29" s="671"/>
      <c r="AE29" s="671"/>
      <c r="AF29" s="671"/>
      <c r="AG29" s="671"/>
      <c r="AH29" s="671"/>
      <c r="AI29" s="671"/>
      <c r="AJ29" s="671"/>
      <c r="AK29" s="671"/>
      <c r="AL29" s="671"/>
      <c r="AM29" s="671"/>
      <c r="AN29" s="671"/>
      <c r="AO29" s="671"/>
      <c r="AP29" s="671"/>
      <c r="AQ29" s="671"/>
      <c r="AR29" s="671"/>
      <c r="AS29" s="671"/>
    </row>
    <row r="30" spans="1:45" s="672" customFormat="1" ht="9.4499999999999993" customHeight="1" x14ac:dyDescent="0.25">
      <c r="A30" s="793"/>
      <c r="B30" s="667"/>
      <c r="C30" s="667"/>
      <c r="D30" s="667"/>
      <c r="E30" s="770"/>
      <c r="F30" s="667"/>
      <c r="G30" s="667"/>
      <c r="H30" s="667"/>
      <c r="I30" s="667"/>
      <c r="J30" s="770"/>
      <c r="K30" s="667"/>
      <c r="L30" s="667"/>
      <c r="M30" s="667"/>
      <c r="N30" s="669"/>
      <c r="O30" s="667"/>
      <c r="P30" s="669"/>
      <c r="Q30" s="669"/>
      <c r="R30" s="670"/>
      <c r="S30" s="671"/>
      <c r="T30" s="671"/>
      <c r="U30" s="671"/>
      <c r="V30" s="671"/>
      <c r="W30" s="671"/>
      <c r="X30" s="671"/>
      <c r="Y30" s="671"/>
      <c r="Z30" s="671"/>
      <c r="AA30" s="671"/>
      <c r="AB30" s="671"/>
      <c r="AC30" s="671"/>
      <c r="AD30" s="671"/>
      <c r="AE30" s="671"/>
      <c r="AF30" s="671"/>
      <c r="AG30" s="671"/>
      <c r="AH30" s="671"/>
      <c r="AI30" s="671"/>
      <c r="AJ30" s="671"/>
      <c r="AK30" s="671"/>
      <c r="AL30" s="671"/>
      <c r="AM30" s="671"/>
      <c r="AN30" s="671"/>
      <c r="AO30" s="671"/>
      <c r="AP30" s="671"/>
      <c r="AQ30" s="671"/>
      <c r="AR30" s="671"/>
      <c r="AS30" s="671"/>
    </row>
    <row r="31" spans="1:45" s="672" customFormat="1" ht="9.4499999999999993" customHeight="1" x14ac:dyDescent="0.25">
      <c r="A31" s="793"/>
      <c r="B31" s="770"/>
      <c r="C31" s="770"/>
      <c r="D31" s="770"/>
      <c r="E31" s="770"/>
      <c r="F31" s="667"/>
      <c r="G31" s="667"/>
      <c r="H31" s="671"/>
      <c r="I31" s="794"/>
      <c r="J31" s="770"/>
      <c r="K31" s="667"/>
      <c r="L31" s="667"/>
      <c r="M31" s="667"/>
      <c r="N31" s="669"/>
      <c r="O31" s="669"/>
      <c r="P31" s="669"/>
      <c r="Q31" s="669"/>
      <c r="R31" s="670"/>
      <c r="S31" s="671"/>
      <c r="T31" s="671"/>
      <c r="U31" s="671"/>
      <c r="V31" s="671"/>
      <c r="W31" s="671"/>
      <c r="X31" s="671"/>
      <c r="Y31" s="671"/>
      <c r="Z31" s="671"/>
      <c r="AA31" s="671"/>
      <c r="AB31" s="671"/>
      <c r="AC31" s="671"/>
      <c r="AD31" s="671"/>
      <c r="AE31" s="671"/>
      <c r="AF31" s="671"/>
      <c r="AG31" s="671"/>
      <c r="AH31" s="671"/>
      <c r="AI31" s="671"/>
      <c r="AJ31" s="671"/>
      <c r="AK31" s="671"/>
      <c r="AL31" s="671"/>
      <c r="AM31" s="671"/>
      <c r="AN31" s="671"/>
      <c r="AO31" s="671"/>
      <c r="AP31" s="671"/>
      <c r="AQ31" s="671"/>
      <c r="AR31" s="671"/>
      <c r="AS31" s="671"/>
    </row>
    <row r="32" spans="1:45" s="672" customFormat="1" ht="9.4499999999999993" customHeight="1" x14ac:dyDescent="0.25">
      <c r="A32" s="793"/>
      <c r="B32" s="667"/>
      <c r="C32" s="667"/>
      <c r="D32" s="667"/>
      <c r="E32" s="770"/>
      <c r="F32" s="667"/>
      <c r="G32" s="667"/>
      <c r="H32" s="667"/>
      <c r="I32" s="667"/>
      <c r="J32" s="770"/>
      <c r="K32" s="667"/>
      <c r="L32" s="795"/>
      <c r="M32" s="667"/>
      <c r="N32" s="669"/>
      <c r="O32" s="669"/>
      <c r="P32" s="669"/>
      <c r="Q32" s="669"/>
      <c r="R32" s="670"/>
      <c r="S32" s="671"/>
      <c r="T32" s="671"/>
      <c r="U32" s="671"/>
      <c r="V32" s="671"/>
      <c r="W32" s="671"/>
      <c r="X32" s="671"/>
      <c r="Y32" s="671"/>
      <c r="Z32" s="671"/>
      <c r="AA32" s="671"/>
      <c r="AB32" s="671"/>
      <c r="AC32" s="671"/>
      <c r="AD32" s="671"/>
      <c r="AE32" s="671"/>
      <c r="AF32" s="671"/>
      <c r="AG32" s="671"/>
      <c r="AH32" s="671"/>
      <c r="AI32" s="671"/>
      <c r="AJ32" s="671"/>
      <c r="AK32" s="671"/>
      <c r="AL32" s="671"/>
      <c r="AM32" s="671"/>
      <c r="AN32" s="671"/>
      <c r="AO32" s="671"/>
      <c r="AP32" s="671"/>
      <c r="AQ32" s="671"/>
      <c r="AR32" s="671"/>
      <c r="AS32" s="671"/>
    </row>
    <row r="33" spans="1:45" s="672" customFormat="1" ht="9.4499999999999993" customHeight="1" x14ac:dyDescent="0.25">
      <c r="A33" s="793"/>
      <c r="B33" s="770"/>
      <c r="C33" s="770"/>
      <c r="D33" s="770"/>
      <c r="E33" s="770"/>
      <c r="F33" s="667"/>
      <c r="G33" s="667"/>
      <c r="H33" s="671"/>
      <c r="I33" s="667"/>
      <c r="J33" s="770"/>
      <c r="K33" s="794"/>
      <c r="L33" s="770"/>
      <c r="M33" s="667"/>
      <c r="N33" s="669"/>
      <c r="O33" s="669"/>
      <c r="P33" s="669"/>
      <c r="Q33" s="669"/>
      <c r="R33" s="670"/>
      <c r="S33" s="671"/>
      <c r="T33" s="671"/>
      <c r="U33" s="671"/>
      <c r="V33" s="671"/>
      <c r="W33" s="671"/>
      <c r="X33" s="671"/>
      <c r="Y33" s="671"/>
      <c r="Z33" s="671"/>
      <c r="AA33" s="671"/>
      <c r="AB33" s="671"/>
      <c r="AC33" s="671"/>
      <c r="AD33" s="671"/>
      <c r="AE33" s="671"/>
      <c r="AF33" s="671"/>
      <c r="AG33" s="671"/>
      <c r="AH33" s="671"/>
      <c r="AI33" s="671"/>
      <c r="AJ33" s="671"/>
      <c r="AK33" s="671"/>
      <c r="AL33" s="671"/>
      <c r="AM33" s="671"/>
      <c r="AN33" s="671"/>
      <c r="AO33" s="671"/>
      <c r="AP33" s="671"/>
      <c r="AQ33" s="671"/>
      <c r="AR33" s="671"/>
      <c r="AS33" s="671"/>
    </row>
    <row r="34" spans="1:45" s="672" customFormat="1" ht="9.4499999999999993" customHeight="1" x14ac:dyDescent="0.25">
      <c r="A34" s="793"/>
      <c r="B34" s="667"/>
      <c r="C34" s="667"/>
      <c r="D34" s="667"/>
      <c r="E34" s="770"/>
      <c r="F34" s="667"/>
      <c r="G34" s="667"/>
      <c r="H34" s="667"/>
      <c r="I34" s="667"/>
      <c r="J34" s="770"/>
      <c r="K34" s="667"/>
      <c r="L34" s="667"/>
      <c r="M34" s="667"/>
      <c r="N34" s="669"/>
      <c r="O34" s="669"/>
      <c r="P34" s="669"/>
      <c r="Q34" s="669"/>
      <c r="R34" s="670"/>
      <c r="S34" s="671"/>
      <c r="T34" s="671"/>
      <c r="U34" s="671"/>
      <c r="V34" s="671"/>
      <c r="W34" s="671"/>
      <c r="X34" s="671"/>
      <c r="Y34" s="671"/>
      <c r="Z34" s="671"/>
      <c r="AA34" s="671"/>
      <c r="AB34" s="671"/>
      <c r="AC34" s="671"/>
      <c r="AD34" s="671"/>
      <c r="AE34" s="671"/>
      <c r="AF34" s="671"/>
      <c r="AG34" s="671"/>
      <c r="AH34" s="671"/>
      <c r="AI34" s="671"/>
      <c r="AJ34" s="671"/>
      <c r="AK34" s="671"/>
      <c r="AL34" s="671"/>
      <c r="AM34" s="671"/>
      <c r="AN34" s="671"/>
      <c r="AO34" s="671"/>
      <c r="AP34" s="671"/>
      <c r="AQ34" s="671"/>
      <c r="AR34" s="671"/>
      <c r="AS34" s="671"/>
    </row>
    <row r="35" spans="1:45" s="672" customFormat="1" ht="9.4499999999999993" customHeight="1" x14ac:dyDescent="0.25">
      <c r="A35" s="793"/>
      <c r="B35" s="770"/>
      <c r="C35" s="770"/>
      <c r="D35" s="770"/>
      <c r="E35" s="770"/>
      <c r="F35" s="667"/>
      <c r="G35" s="667"/>
      <c r="H35" s="671"/>
      <c r="I35" s="794"/>
      <c r="J35" s="770"/>
      <c r="K35" s="667"/>
      <c r="L35" s="667"/>
      <c r="M35" s="667"/>
      <c r="N35" s="669"/>
      <c r="O35" s="669"/>
      <c r="P35" s="669"/>
      <c r="Q35" s="669"/>
      <c r="R35" s="670"/>
      <c r="S35" s="671"/>
      <c r="T35" s="671"/>
      <c r="U35" s="671"/>
      <c r="V35" s="671"/>
      <c r="W35" s="671"/>
      <c r="X35" s="671"/>
      <c r="Y35" s="671"/>
      <c r="Z35" s="671"/>
      <c r="AA35" s="671"/>
      <c r="AB35" s="671"/>
      <c r="AC35" s="671"/>
      <c r="AD35" s="671"/>
      <c r="AE35" s="671"/>
      <c r="AF35" s="671"/>
      <c r="AG35" s="671"/>
      <c r="AH35" s="671"/>
      <c r="AI35" s="671"/>
      <c r="AJ35" s="671"/>
      <c r="AK35" s="671"/>
      <c r="AL35" s="671"/>
      <c r="AM35" s="671"/>
      <c r="AN35" s="671"/>
      <c r="AO35" s="671"/>
      <c r="AP35" s="671"/>
      <c r="AQ35" s="671"/>
      <c r="AR35" s="671"/>
      <c r="AS35" s="671"/>
    </row>
    <row r="36" spans="1:45" s="672" customFormat="1" ht="9.4499999999999993" customHeight="1" x14ac:dyDescent="0.25">
      <c r="A36" s="792"/>
      <c r="B36" s="667"/>
      <c r="C36" s="667"/>
      <c r="D36" s="667"/>
      <c r="E36" s="770"/>
      <c r="F36" s="667"/>
      <c r="G36" s="667"/>
      <c r="H36" s="667"/>
      <c r="I36" s="667"/>
      <c r="J36" s="770"/>
      <c r="K36" s="667"/>
      <c r="L36" s="667"/>
      <c r="M36" s="667"/>
      <c r="N36" s="667"/>
      <c r="O36" s="667"/>
      <c r="P36" s="667"/>
      <c r="Q36" s="669"/>
      <c r="R36" s="670"/>
      <c r="S36" s="671"/>
      <c r="T36" s="671"/>
      <c r="U36" s="671"/>
      <c r="V36" s="671"/>
      <c r="W36" s="671"/>
      <c r="X36" s="671"/>
      <c r="Y36" s="671"/>
      <c r="Z36" s="671"/>
      <c r="AA36" s="671"/>
      <c r="AB36" s="671"/>
      <c r="AC36" s="671"/>
      <c r="AD36" s="671"/>
      <c r="AE36" s="671"/>
      <c r="AF36" s="671"/>
      <c r="AG36" s="671"/>
      <c r="AH36" s="671"/>
      <c r="AI36" s="671"/>
      <c r="AJ36" s="671"/>
      <c r="AK36" s="671"/>
      <c r="AL36" s="671"/>
      <c r="AM36" s="671"/>
      <c r="AN36" s="671"/>
      <c r="AO36" s="671"/>
      <c r="AP36" s="671"/>
      <c r="AQ36" s="671"/>
      <c r="AR36" s="671"/>
      <c r="AS36" s="671"/>
    </row>
    <row r="37" spans="1:45" s="672" customFormat="1" ht="9.4499999999999993" customHeight="1" x14ac:dyDescent="0.25">
      <c r="A37" s="793"/>
      <c r="B37" s="770"/>
      <c r="C37" s="770"/>
      <c r="D37" s="770"/>
      <c r="E37" s="770"/>
      <c r="F37" s="797"/>
      <c r="G37" s="797"/>
      <c r="H37" s="798"/>
      <c r="I37" s="766"/>
      <c r="J37" s="780"/>
      <c r="K37" s="766"/>
      <c r="L37" s="766"/>
      <c r="M37" s="766"/>
      <c r="N37" s="782"/>
      <c r="O37" s="782"/>
      <c r="P37" s="782"/>
      <c r="Q37" s="669"/>
      <c r="R37" s="670"/>
      <c r="S37" s="671"/>
      <c r="T37" s="671"/>
      <c r="U37" s="671"/>
      <c r="V37" s="671"/>
      <c r="W37" s="671"/>
      <c r="X37" s="671"/>
      <c r="Y37" s="671"/>
      <c r="Z37" s="671"/>
      <c r="AA37" s="671"/>
      <c r="AB37" s="671"/>
      <c r="AC37" s="671"/>
      <c r="AD37" s="671"/>
      <c r="AE37" s="671"/>
      <c r="AF37" s="671"/>
      <c r="AG37" s="671"/>
      <c r="AH37" s="671"/>
      <c r="AI37" s="671"/>
      <c r="AJ37" s="671"/>
      <c r="AK37" s="671"/>
      <c r="AL37" s="671"/>
      <c r="AM37" s="671"/>
      <c r="AN37" s="671"/>
      <c r="AO37" s="671"/>
      <c r="AP37" s="671"/>
      <c r="AQ37" s="671"/>
      <c r="AR37" s="671"/>
      <c r="AS37" s="671"/>
    </row>
    <row r="38" spans="1:45" s="672" customFormat="1" ht="9.4499999999999993" customHeight="1" x14ac:dyDescent="0.25">
      <c r="A38" s="792"/>
      <c r="B38" s="667"/>
      <c r="C38" s="667"/>
      <c r="D38" s="667"/>
      <c r="E38" s="770"/>
      <c r="F38" s="667"/>
      <c r="G38" s="667"/>
      <c r="H38" s="667"/>
      <c r="I38" s="667"/>
      <c r="J38" s="770"/>
      <c r="K38" s="667"/>
      <c r="L38" s="667"/>
      <c r="M38" s="667"/>
      <c r="N38" s="669"/>
      <c r="O38" s="669"/>
      <c r="P38" s="669"/>
      <c r="Q38" s="669"/>
      <c r="R38" s="670"/>
      <c r="S38" s="671"/>
      <c r="T38" s="671"/>
      <c r="U38" s="671"/>
      <c r="V38" s="671"/>
      <c r="W38" s="671"/>
      <c r="X38" s="671"/>
      <c r="Y38" s="671"/>
      <c r="Z38" s="671"/>
      <c r="AA38" s="671"/>
      <c r="AB38" s="671"/>
      <c r="AC38" s="671"/>
      <c r="AD38" s="671"/>
      <c r="AE38" s="671"/>
      <c r="AF38" s="671"/>
      <c r="AG38" s="671"/>
      <c r="AH38" s="671"/>
      <c r="AI38" s="671"/>
      <c r="AJ38" s="671"/>
      <c r="AK38" s="671"/>
      <c r="AL38" s="671"/>
      <c r="AM38" s="671"/>
      <c r="AN38" s="671"/>
      <c r="AO38" s="671"/>
      <c r="AP38" s="671"/>
      <c r="AQ38" s="671"/>
      <c r="AR38" s="671"/>
      <c r="AS38" s="671"/>
    </row>
    <row r="39" spans="1:45" s="672" customFormat="1" ht="9.4499999999999993" customHeight="1" x14ac:dyDescent="0.25">
      <c r="A39" s="793"/>
      <c r="B39" s="770"/>
      <c r="C39" s="770"/>
      <c r="D39" s="770"/>
      <c r="E39" s="770"/>
      <c r="F39" s="667"/>
      <c r="G39" s="667"/>
      <c r="H39" s="671"/>
      <c r="I39" s="794"/>
      <c r="J39" s="770"/>
      <c r="K39" s="667"/>
      <c r="L39" s="667"/>
      <c r="M39" s="667"/>
      <c r="N39" s="669"/>
      <c r="O39" s="669"/>
      <c r="P39" s="669"/>
      <c r="Q39" s="669"/>
      <c r="R39" s="670"/>
      <c r="S39" s="671"/>
      <c r="T39" s="671"/>
      <c r="U39" s="671"/>
      <c r="V39" s="671"/>
      <c r="W39" s="671"/>
      <c r="X39" s="671"/>
      <c r="Y39" s="671"/>
      <c r="Z39" s="671"/>
      <c r="AA39" s="671"/>
      <c r="AB39" s="671"/>
      <c r="AC39" s="671"/>
      <c r="AD39" s="671"/>
      <c r="AE39" s="671"/>
      <c r="AF39" s="671"/>
      <c r="AG39" s="671"/>
      <c r="AH39" s="671"/>
      <c r="AI39" s="671"/>
      <c r="AJ39" s="671"/>
      <c r="AK39" s="671"/>
      <c r="AL39" s="671"/>
      <c r="AM39" s="671"/>
      <c r="AN39" s="671"/>
      <c r="AO39" s="671"/>
      <c r="AP39" s="671"/>
      <c r="AQ39" s="671"/>
      <c r="AR39" s="671"/>
      <c r="AS39" s="671"/>
    </row>
    <row r="40" spans="1:45" s="672" customFormat="1" ht="9.4499999999999993" customHeight="1" x14ac:dyDescent="0.25">
      <c r="A40" s="793"/>
      <c r="B40" s="667"/>
      <c r="C40" s="667"/>
      <c r="D40" s="667"/>
      <c r="E40" s="770"/>
      <c r="F40" s="667"/>
      <c r="G40" s="667"/>
      <c r="H40" s="667"/>
      <c r="I40" s="667"/>
      <c r="J40" s="770"/>
      <c r="K40" s="667"/>
      <c r="L40" s="795"/>
      <c r="M40" s="667"/>
      <c r="N40" s="669"/>
      <c r="O40" s="669"/>
      <c r="P40" s="669"/>
      <c r="Q40" s="669"/>
      <c r="R40" s="670"/>
      <c r="S40" s="671"/>
      <c r="T40" s="671"/>
      <c r="U40" s="671"/>
      <c r="V40" s="671"/>
      <c r="W40" s="671"/>
      <c r="X40" s="671"/>
      <c r="Y40" s="671"/>
      <c r="Z40" s="671"/>
      <c r="AA40" s="671"/>
      <c r="AB40" s="671"/>
      <c r="AC40" s="671"/>
      <c r="AD40" s="671"/>
      <c r="AE40" s="671"/>
      <c r="AF40" s="671"/>
      <c r="AG40" s="671"/>
      <c r="AH40" s="671"/>
      <c r="AI40" s="671"/>
      <c r="AJ40" s="671"/>
      <c r="AK40" s="671"/>
      <c r="AL40" s="671"/>
      <c r="AM40" s="671"/>
      <c r="AN40" s="671"/>
      <c r="AO40" s="671"/>
      <c r="AP40" s="671"/>
      <c r="AQ40" s="671"/>
      <c r="AR40" s="671"/>
      <c r="AS40" s="671"/>
    </row>
    <row r="41" spans="1:45" s="672" customFormat="1" ht="9.4499999999999993" customHeight="1" x14ac:dyDescent="0.25">
      <c r="A41" s="793"/>
      <c r="B41" s="770"/>
      <c r="C41" s="770"/>
      <c r="D41" s="770"/>
      <c r="E41" s="770"/>
      <c r="F41" s="667"/>
      <c r="G41" s="667"/>
      <c r="H41" s="671"/>
      <c r="I41" s="667"/>
      <c r="J41" s="770"/>
      <c r="K41" s="794"/>
      <c r="L41" s="770"/>
      <c r="M41" s="667"/>
      <c r="N41" s="669"/>
      <c r="O41" s="669"/>
      <c r="P41" s="669"/>
      <c r="Q41" s="669"/>
      <c r="R41" s="670"/>
      <c r="S41" s="671"/>
      <c r="T41" s="671"/>
      <c r="U41" s="671"/>
      <c r="V41" s="671"/>
      <c r="W41" s="671"/>
      <c r="X41" s="671"/>
      <c r="Y41" s="671"/>
      <c r="Z41" s="671"/>
      <c r="AA41" s="671"/>
      <c r="AB41" s="671"/>
      <c r="AC41" s="671"/>
      <c r="AD41" s="671"/>
      <c r="AE41" s="671"/>
      <c r="AF41" s="671"/>
      <c r="AG41" s="671"/>
      <c r="AH41" s="671"/>
      <c r="AI41" s="671"/>
      <c r="AJ41" s="671"/>
      <c r="AK41" s="671"/>
      <c r="AL41" s="671"/>
      <c r="AM41" s="671"/>
      <c r="AN41" s="671"/>
      <c r="AO41" s="671"/>
      <c r="AP41" s="671"/>
      <c r="AQ41" s="671"/>
      <c r="AR41" s="671"/>
      <c r="AS41" s="671"/>
    </row>
    <row r="42" spans="1:45" s="672" customFormat="1" ht="9.4499999999999993" customHeight="1" x14ac:dyDescent="0.25">
      <c r="A42" s="793"/>
      <c r="B42" s="667"/>
      <c r="C42" s="667"/>
      <c r="D42" s="667"/>
      <c r="E42" s="770"/>
      <c r="F42" s="667"/>
      <c r="G42" s="667"/>
      <c r="H42" s="667"/>
      <c r="I42" s="667"/>
      <c r="J42" s="770"/>
      <c r="K42" s="667"/>
      <c r="L42" s="667"/>
      <c r="M42" s="667"/>
      <c r="N42" s="669"/>
      <c r="O42" s="669"/>
      <c r="P42" s="669"/>
      <c r="Q42" s="669"/>
      <c r="R42" s="670"/>
      <c r="S42" s="796"/>
      <c r="T42" s="671"/>
      <c r="U42" s="671"/>
      <c r="V42" s="671"/>
      <c r="W42" s="671"/>
      <c r="X42" s="671"/>
      <c r="Y42" s="671"/>
      <c r="Z42" s="671"/>
      <c r="AA42" s="671"/>
      <c r="AB42" s="671"/>
      <c r="AC42" s="671"/>
      <c r="AD42" s="671"/>
      <c r="AE42" s="671"/>
      <c r="AF42" s="671"/>
      <c r="AG42" s="671"/>
      <c r="AH42" s="671"/>
      <c r="AI42" s="671"/>
      <c r="AJ42" s="671"/>
      <c r="AK42" s="671"/>
      <c r="AL42" s="671"/>
      <c r="AM42" s="671"/>
      <c r="AN42" s="671"/>
      <c r="AO42" s="671"/>
      <c r="AP42" s="671"/>
      <c r="AQ42" s="671"/>
      <c r="AR42" s="671"/>
      <c r="AS42" s="671"/>
    </row>
    <row r="43" spans="1:45" s="672" customFormat="1" ht="9.4499999999999993" customHeight="1" x14ac:dyDescent="0.25">
      <c r="A43" s="793"/>
      <c r="B43" s="770"/>
      <c r="C43" s="770"/>
      <c r="D43" s="770"/>
      <c r="E43" s="770"/>
      <c r="F43" s="667"/>
      <c r="G43" s="667"/>
      <c r="H43" s="671"/>
      <c r="I43" s="794"/>
      <c r="J43" s="770"/>
      <c r="K43" s="667"/>
      <c r="L43" s="667"/>
      <c r="M43" s="667"/>
      <c r="N43" s="669"/>
      <c r="O43" s="669"/>
      <c r="P43" s="669"/>
      <c r="Q43" s="669"/>
      <c r="R43" s="670"/>
      <c r="S43" s="671"/>
      <c r="T43" s="671"/>
      <c r="U43" s="671"/>
      <c r="V43" s="671"/>
      <c r="W43" s="671"/>
      <c r="X43" s="671"/>
      <c r="Y43" s="671"/>
      <c r="Z43" s="671"/>
      <c r="AA43" s="671"/>
      <c r="AB43" s="671"/>
      <c r="AC43" s="671"/>
      <c r="AD43" s="671"/>
      <c r="AE43" s="671"/>
      <c r="AF43" s="671"/>
      <c r="AG43" s="671"/>
      <c r="AH43" s="671"/>
      <c r="AI43" s="671"/>
      <c r="AJ43" s="671"/>
      <c r="AK43" s="671"/>
      <c r="AL43" s="671"/>
      <c r="AM43" s="671"/>
      <c r="AN43" s="671"/>
      <c r="AO43" s="671"/>
      <c r="AP43" s="671"/>
      <c r="AQ43" s="671"/>
      <c r="AR43" s="671"/>
      <c r="AS43" s="671"/>
    </row>
    <row r="44" spans="1:45" s="672" customFormat="1" ht="9.4499999999999993" customHeight="1" x14ac:dyDescent="0.25">
      <c r="A44" s="793"/>
      <c r="B44" s="667"/>
      <c r="C44" s="667"/>
      <c r="D44" s="667"/>
      <c r="E44" s="770"/>
      <c r="F44" s="667"/>
      <c r="G44" s="667"/>
      <c r="H44" s="667"/>
      <c r="I44" s="667"/>
      <c r="J44" s="770"/>
      <c r="K44" s="667"/>
      <c r="L44" s="667"/>
      <c r="M44" s="667"/>
      <c r="N44" s="669"/>
      <c r="O44" s="669"/>
      <c r="P44" s="669"/>
      <c r="Q44" s="669"/>
      <c r="R44" s="670"/>
      <c r="S44" s="671"/>
      <c r="T44" s="671"/>
      <c r="U44" s="671"/>
      <c r="V44" s="671"/>
      <c r="W44" s="671"/>
      <c r="X44" s="671"/>
      <c r="Y44" s="671"/>
      <c r="Z44" s="671"/>
      <c r="AA44" s="671"/>
      <c r="AB44" s="671"/>
      <c r="AC44" s="671"/>
      <c r="AD44" s="671"/>
      <c r="AE44" s="671"/>
      <c r="AF44" s="671"/>
      <c r="AG44" s="671"/>
      <c r="AH44" s="671"/>
      <c r="AI44" s="671"/>
      <c r="AJ44" s="671"/>
      <c r="AK44" s="671"/>
      <c r="AL44" s="671"/>
      <c r="AM44" s="671"/>
      <c r="AN44" s="671"/>
      <c r="AO44" s="671"/>
      <c r="AP44" s="671"/>
      <c r="AQ44" s="671"/>
      <c r="AR44" s="671"/>
      <c r="AS44" s="671"/>
    </row>
    <row r="45" spans="1:45" s="672" customFormat="1" ht="9.4499999999999993" customHeight="1" x14ac:dyDescent="0.25">
      <c r="A45" s="793"/>
      <c r="B45" s="770"/>
      <c r="C45" s="770"/>
      <c r="D45" s="770"/>
      <c r="E45" s="770"/>
      <c r="F45" s="667"/>
      <c r="G45" s="667"/>
      <c r="H45" s="671"/>
      <c r="I45" s="667"/>
      <c r="J45" s="770"/>
      <c r="K45" s="667"/>
      <c r="L45" s="667"/>
      <c r="M45" s="794"/>
      <c r="N45" s="770"/>
      <c r="O45" s="667"/>
      <c r="P45" s="669"/>
      <c r="Q45" s="669"/>
      <c r="R45" s="670"/>
      <c r="S45" s="671"/>
      <c r="T45" s="671"/>
      <c r="U45" s="671"/>
      <c r="V45" s="671"/>
      <c r="W45" s="671"/>
      <c r="X45" s="671"/>
      <c r="Y45" s="671"/>
      <c r="Z45" s="671"/>
      <c r="AA45" s="671"/>
      <c r="AB45" s="671"/>
      <c r="AC45" s="671"/>
      <c r="AD45" s="671"/>
      <c r="AE45" s="671"/>
      <c r="AF45" s="671"/>
      <c r="AG45" s="671"/>
      <c r="AH45" s="671"/>
      <c r="AI45" s="671"/>
      <c r="AJ45" s="671"/>
      <c r="AK45" s="671"/>
      <c r="AL45" s="671"/>
      <c r="AM45" s="671"/>
      <c r="AN45" s="671"/>
      <c r="AO45" s="671"/>
      <c r="AP45" s="671"/>
      <c r="AQ45" s="671"/>
      <c r="AR45" s="671"/>
      <c r="AS45" s="671"/>
    </row>
    <row r="46" spans="1:45" s="672" customFormat="1" ht="9.4499999999999993" customHeight="1" x14ac:dyDescent="0.25">
      <c r="A46" s="793"/>
      <c r="B46" s="667"/>
      <c r="C46" s="667"/>
      <c r="D46" s="667"/>
      <c r="E46" s="770"/>
      <c r="F46" s="667"/>
      <c r="G46" s="667"/>
      <c r="H46" s="667"/>
      <c r="I46" s="667"/>
      <c r="J46" s="770"/>
      <c r="K46" s="667"/>
      <c r="L46" s="667"/>
      <c r="M46" s="667"/>
      <c r="N46" s="669"/>
      <c r="O46" s="667"/>
      <c r="P46" s="669"/>
      <c r="Q46" s="669"/>
      <c r="R46" s="670"/>
      <c r="S46" s="671"/>
      <c r="T46" s="671"/>
      <c r="U46" s="671"/>
      <c r="V46" s="671"/>
      <c r="W46" s="671"/>
      <c r="X46" s="671"/>
      <c r="Y46" s="671"/>
      <c r="Z46" s="671"/>
      <c r="AA46" s="671"/>
      <c r="AB46" s="671"/>
      <c r="AC46" s="671"/>
      <c r="AD46" s="671"/>
      <c r="AE46" s="671"/>
      <c r="AF46" s="671"/>
      <c r="AG46" s="671"/>
      <c r="AH46" s="671"/>
      <c r="AI46" s="671"/>
      <c r="AJ46" s="671"/>
      <c r="AK46" s="671"/>
      <c r="AL46" s="671"/>
      <c r="AM46" s="671"/>
      <c r="AN46" s="671"/>
      <c r="AO46" s="671"/>
      <c r="AP46" s="671"/>
      <c r="AQ46" s="671"/>
      <c r="AR46" s="671"/>
      <c r="AS46" s="671"/>
    </row>
    <row r="47" spans="1:45" s="672" customFormat="1" ht="9.4499999999999993" customHeight="1" x14ac:dyDescent="0.25">
      <c r="A47" s="793"/>
      <c r="B47" s="770"/>
      <c r="C47" s="770"/>
      <c r="D47" s="770"/>
      <c r="E47" s="770"/>
      <c r="F47" s="667"/>
      <c r="G47" s="667"/>
      <c r="H47" s="671"/>
      <c r="I47" s="794"/>
      <c r="J47" s="770"/>
      <c r="K47" s="667"/>
      <c r="L47" s="667"/>
      <c r="M47" s="667"/>
      <c r="N47" s="669"/>
      <c r="O47" s="669"/>
      <c r="P47" s="669"/>
      <c r="Q47" s="669"/>
      <c r="R47" s="670"/>
      <c r="S47" s="671"/>
      <c r="T47" s="671"/>
      <c r="U47" s="671"/>
      <c r="V47" s="671"/>
      <c r="W47" s="671"/>
      <c r="X47" s="671"/>
      <c r="Y47" s="671"/>
      <c r="Z47" s="671"/>
      <c r="AA47" s="671"/>
      <c r="AB47" s="671"/>
      <c r="AC47" s="671"/>
      <c r="AD47" s="671"/>
      <c r="AE47" s="671"/>
      <c r="AF47" s="671"/>
      <c r="AG47" s="671"/>
      <c r="AH47" s="671"/>
      <c r="AI47" s="671"/>
      <c r="AJ47" s="671"/>
      <c r="AK47" s="671"/>
      <c r="AL47" s="671"/>
      <c r="AM47" s="671"/>
      <c r="AN47" s="671"/>
      <c r="AO47" s="671"/>
      <c r="AP47" s="671"/>
      <c r="AQ47" s="671"/>
      <c r="AR47" s="671"/>
      <c r="AS47" s="671"/>
    </row>
    <row r="48" spans="1:45" s="672" customFormat="1" ht="9.4499999999999993" customHeight="1" x14ac:dyDescent="0.25">
      <c r="A48" s="793"/>
      <c r="B48" s="667"/>
      <c r="C48" s="667"/>
      <c r="D48" s="667"/>
      <c r="E48" s="770"/>
      <c r="F48" s="667"/>
      <c r="G48" s="667"/>
      <c r="H48" s="667"/>
      <c r="I48" s="667"/>
      <c r="J48" s="770"/>
      <c r="K48" s="667"/>
      <c r="L48" s="795"/>
      <c r="M48" s="667"/>
      <c r="N48" s="669"/>
      <c r="O48" s="669"/>
      <c r="P48" s="669"/>
      <c r="Q48" s="669"/>
      <c r="R48" s="670"/>
      <c r="S48" s="671"/>
      <c r="T48" s="671"/>
      <c r="U48" s="671"/>
      <c r="V48" s="671"/>
      <c r="W48" s="671"/>
      <c r="X48" s="671"/>
      <c r="Y48" s="671"/>
      <c r="Z48" s="671"/>
      <c r="AA48" s="671"/>
      <c r="AB48" s="671"/>
      <c r="AC48" s="671"/>
      <c r="AD48" s="671"/>
      <c r="AE48" s="671"/>
      <c r="AF48" s="671"/>
      <c r="AG48" s="671"/>
      <c r="AH48" s="671"/>
      <c r="AI48" s="671"/>
      <c r="AJ48" s="671"/>
      <c r="AK48" s="671"/>
      <c r="AL48" s="671"/>
      <c r="AM48" s="671"/>
      <c r="AN48" s="671"/>
      <c r="AO48" s="671"/>
      <c r="AP48" s="671"/>
      <c r="AQ48" s="671"/>
      <c r="AR48" s="671"/>
      <c r="AS48" s="671"/>
    </row>
    <row r="49" spans="1:45" s="672" customFormat="1" ht="9.4499999999999993" customHeight="1" x14ac:dyDescent="0.25">
      <c r="A49" s="793"/>
      <c r="B49" s="770"/>
      <c r="C49" s="770"/>
      <c r="D49" s="770"/>
      <c r="E49" s="770"/>
      <c r="F49" s="667"/>
      <c r="G49" s="667"/>
      <c r="H49" s="671"/>
      <c r="I49" s="667"/>
      <c r="J49" s="770"/>
      <c r="K49" s="794"/>
      <c r="L49" s="770"/>
      <c r="M49" s="667"/>
      <c r="N49" s="669"/>
      <c r="O49" s="669"/>
      <c r="P49" s="669"/>
      <c r="Q49" s="669"/>
      <c r="R49" s="670"/>
      <c r="S49" s="671"/>
      <c r="T49" s="671"/>
      <c r="U49" s="671"/>
      <c r="V49" s="671"/>
      <c r="W49" s="671"/>
      <c r="X49" s="671"/>
      <c r="Y49" s="671"/>
      <c r="Z49" s="671"/>
      <c r="AA49" s="671"/>
      <c r="AB49" s="671"/>
      <c r="AC49" s="671"/>
      <c r="AD49" s="671"/>
      <c r="AE49" s="671"/>
      <c r="AF49" s="671"/>
      <c r="AG49" s="671"/>
      <c r="AH49" s="671"/>
      <c r="AI49" s="671"/>
      <c r="AJ49" s="671"/>
      <c r="AK49" s="671"/>
      <c r="AL49" s="671"/>
      <c r="AM49" s="671"/>
      <c r="AN49" s="671"/>
      <c r="AO49" s="671"/>
      <c r="AP49" s="671"/>
      <c r="AQ49" s="671"/>
      <c r="AR49" s="671"/>
      <c r="AS49" s="671"/>
    </row>
    <row r="50" spans="1:45" s="672" customFormat="1" ht="9.4499999999999993" customHeight="1" x14ac:dyDescent="0.25">
      <c r="A50" s="793"/>
      <c r="B50" s="667"/>
      <c r="C50" s="667"/>
      <c r="D50" s="667"/>
      <c r="E50" s="770"/>
      <c r="F50" s="667"/>
      <c r="G50" s="667"/>
      <c r="H50" s="667"/>
      <c r="I50" s="667"/>
      <c r="J50" s="770"/>
      <c r="K50" s="667"/>
      <c r="L50" s="667"/>
      <c r="M50" s="667"/>
      <c r="N50" s="669"/>
      <c r="O50" s="669"/>
      <c r="P50" s="669"/>
      <c r="Q50" s="669"/>
      <c r="R50" s="670"/>
      <c r="S50" s="671"/>
      <c r="T50" s="671"/>
      <c r="U50" s="671"/>
      <c r="V50" s="671"/>
      <c r="W50" s="671"/>
      <c r="X50" s="671"/>
      <c r="Y50" s="671"/>
      <c r="Z50" s="671"/>
      <c r="AA50" s="671"/>
      <c r="AB50" s="671"/>
      <c r="AC50" s="671"/>
      <c r="AD50" s="671"/>
      <c r="AE50" s="671"/>
      <c r="AF50" s="671"/>
      <c r="AG50" s="671"/>
      <c r="AH50" s="671"/>
      <c r="AI50" s="671"/>
      <c r="AJ50" s="671"/>
      <c r="AK50" s="671"/>
      <c r="AL50" s="671"/>
      <c r="AM50" s="671"/>
      <c r="AN50" s="671"/>
      <c r="AO50" s="671"/>
      <c r="AP50" s="671"/>
      <c r="AQ50" s="671"/>
      <c r="AR50" s="671"/>
      <c r="AS50" s="671"/>
    </row>
    <row r="51" spans="1:45" s="672" customFormat="1" ht="9.4499999999999993" customHeight="1" x14ac:dyDescent="0.25">
      <c r="A51" s="793"/>
      <c r="B51" s="770"/>
      <c r="C51" s="770"/>
      <c r="D51" s="770"/>
      <c r="E51" s="770"/>
      <c r="F51" s="667"/>
      <c r="G51" s="667"/>
      <c r="H51" s="671"/>
      <c r="I51" s="794"/>
      <c r="J51" s="770"/>
      <c r="K51" s="667"/>
      <c r="L51" s="667"/>
      <c r="M51" s="667"/>
      <c r="N51" s="669"/>
      <c r="O51" s="669"/>
      <c r="P51" s="669"/>
      <c r="Q51" s="669"/>
      <c r="R51" s="670"/>
      <c r="S51" s="671"/>
      <c r="T51" s="671"/>
      <c r="U51" s="671"/>
      <c r="V51" s="671"/>
      <c r="W51" s="671"/>
      <c r="X51" s="671"/>
      <c r="Y51" s="671"/>
      <c r="Z51" s="671"/>
      <c r="AA51" s="671"/>
      <c r="AB51" s="671"/>
      <c r="AC51" s="671"/>
      <c r="AD51" s="671"/>
      <c r="AE51" s="671"/>
      <c r="AF51" s="671"/>
      <c r="AG51" s="671"/>
      <c r="AH51" s="671"/>
      <c r="AI51" s="671"/>
      <c r="AJ51" s="671"/>
      <c r="AK51" s="671"/>
      <c r="AL51" s="671"/>
      <c r="AM51" s="671"/>
      <c r="AN51" s="671"/>
      <c r="AO51" s="671"/>
      <c r="AP51" s="671"/>
      <c r="AQ51" s="671"/>
      <c r="AR51" s="671"/>
      <c r="AS51" s="671"/>
    </row>
    <row r="52" spans="1:45" s="672" customFormat="1" ht="9.4499999999999993" customHeight="1" x14ac:dyDescent="0.25">
      <c r="A52" s="792"/>
      <c r="B52" s="667"/>
      <c r="C52" s="667"/>
      <c r="D52" s="667"/>
      <c r="E52" s="770"/>
      <c r="F52" s="799"/>
      <c r="G52" s="799"/>
      <c r="H52" s="799"/>
      <c r="I52" s="799"/>
      <c r="J52" s="770"/>
      <c r="K52" s="667"/>
      <c r="L52" s="667"/>
      <c r="M52" s="667"/>
      <c r="N52" s="667"/>
      <c r="O52" s="667"/>
      <c r="P52" s="667"/>
      <c r="Q52" s="669"/>
      <c r="R52" s="670"/>
      <c r="S52" s="671"/>
      <c r="T52" s="671"/>
      <c r="U52" s="671"/>
      <c r="V52" s="671"/>
      <c r="W52" s="671"/>
      <c r="X52" s="671"/>
      <c r="Y52" s="671"/>
      <c r="Z52" s="671"/>
      <c r="AA52" s="671"/>
      <c r="AB52" s="671"/>
      <c r="AC52" s="671"/>
      <c r="AD52" s="671"/>
      <c r="AE52" s="671"/>
      <c r="AF52" s="671"/>
      <c r="AG52" s="671"/>
      <c r="AH52" s="671"/>
      <c r="AI52" s="671"/>
      <c r="AJ52" s="671"/>
      <c r="AK52" s="671"/>
      <c r="AL52" s="671"/>
      <c r="AM52" s="671"/>
      <c r="AN52" s="671"/>
      <c r="AO52" s="671"/>
      <c r="AP52" s="671"/>
      <c r="AQ52" s="671"/>
      <c r="AR52" s="671"/>
      <c r="AS52" s="671"/>
    </row>
    <row r="53" spans="1:45" s="716" customFormat="1" ht="6.75" customHeight="1" x14ac:dyDescent="0.25">
      <c r="A53" s="710"/>
      <c r="B53" s="710"/>
      <c r="C53" s="710"/>
      <c r="D53" s="710"/>
      <c r="E53" s="710"/>
      <c r="F53" s="800"/>
      <c r="G53" s="800"/>
      <c r="H53" s="800"/>
      <c r="I53" s="800"/>
      <c r="J53" s="712"/>
      <c r="K53" s="713"/>
      <c r="L53" s="714"/>
      <c r="M53" s="713"/>
      <c r="N53" s="714"/>
      <c r="O53" s="713"/>
      <c r="P53" s="714"/>
      <c r="Q53" s="713"/>
      <c r="R53" s="714"/>
      <c r="S53" s="715"/>
      <c r="T53" s="715"/>
      <c r="U53" s="715"/>
      <c r="V53" s="715"/>
      <c r="W53" s="715"/>
      <c r="X53" s="715"/>
      <c r="Y53" s="715"/>
      <c r="Z53" s="715"/>
      <c r="AA53" s="715"/>
      <c r="AB53" s="715"/>
      <c r="AC53" s="715"/>
      <c r="AD53" s="715"/>
      <c r="AE53" s="715"/>
      <c r="AF53" s="715"/>
      <c r="AG53" s="715"/>
      <c r="AH53" s="715"/>
      <c r="AI53" s="671"/>
      <c r="AJ53" s="671"/>
      <c r="AK53" s="671"/>
      <c r="AL53" s="715"/>
      <c r="AM53" s="715"/>
      <c r="AN53" s="715"/>
      <c r="AO53" s="715"/>
      <c r="AP53" s="715"/>
      <c r="AQ53" s="715"/>
      <c r="AR53" s="715"/>
      <c r="AS53" s="715"/>
    </row>
    <row r="54" spans="1:45" s="726" customFormat="1" ht="10.5" customHeight="1" x14ac:dyDescent="0.25">
      <c r="A54" s="560" t="s">
        <v>41</v>
      </c>
      <c r="B54" s="561"/>
      <c r="C54" s="561"/>
      <c r="D54" s="562"/>
      <c r="E54" s="717" t="s">
        <v>5</v>
      </c>
      <c r="F54" s="718" t="s">
        <v>43</v>
      </c>
      <c r="G54" s="717"/>
      <c r="H54" s="719"/>
      <c r="I54" s="720"/>
      <c r="J54" s="717" t="s">
        <v>5</v>
      </c>
      <c r="K54" s="718" t="s">
        <v>50</v>
      </c>
      <c r="L54" s="721"/>
      <c r="M54" s="718" t="s">
        <v>51</v>
      </c>
      <c r="N54" s="722"/>
      <c r="O54" s="723" t="s">
        <v>52</v>
      </c>
      <c r="P54" s="723"/>
      <c r="Q54" s="724"/>
      <c r="R54" s="725"/>
      <c r="T54" s="600"/>
      <c r="U54" s="600"/>
      <c r="V54" s="600"/>
      <c r="W54" s="600"/>
      <c r="X54" s="600"/>
      <c r="Y54" s="600"/>
      <c r="Z54" s="600"/>
      <c r="AA54" s="600"/>
      <c r="AB54" s="600"/>
      <c r="AC54" s="600"/>
      <c r="AD54" s="600"/>
      <c r="AE54" s="600"/>
      <c r="AF54" s="600"/>
      <c r="AG54" s="600"/>
      <c r="AH54" s="600"/>
      <c r="AI54" s="801"/>
      <c r="AJ54" s="801"/>
      <c r="AK54" s="801"/>
      <c r="AL54" s="600"/>
      <c r="AM54" s="600"/>
      <c r="AN54" s="600"/>
      <c r="AO54" s="600"/>
      <c r="AP54" s="600"/>
      <c r="AQ54" s="600"/>
      <c r="AR54" s="600"/>
      <c r="AS54" s="600"/>
    </row>
    <row r="55" spans="1:45" s="726" customFormat="1" ht="9" customHeight="1" x14ac:dyDescent="0.25">
      <c r="A55" s="572" t="s">
        <v>42</v>
      </c>
      <c r="B55" s="573"/>
      <c r="C55" s="802"/>
      <c r="D55" s="574"/>
      <c r="E55" s="732">
        <v>1</v>
      </c>
      <c r="F55" s="600" t="str">
        <f>IF(E55&gt;$R$62,,UPPER(VLOOKUP(E55,'[6]1MD ELO'!$A$7:$Q$134,2)))</f>
        <v/>
      </c>
      <c r="G55" s="732"/>
      <c r="H55" s="600"/>
      <c r="I55" s="593"/>
      <c r="J55" s="803" t="s">
        <v>6</v>
      </c>
      <c r="K55" s="591"/>
      <c r="L55" s="592"/>
      <c r="M55" s="591"/>
      <c r="N55" s="804"/>
      <c r="O55" s="580" t="s">
        <v>44</v>
      </c>
      <c r="P55" s="805"/>
      <c r="Q55" s="805"/>
      <c r="R55" s="804"/>
      <c r="T55" s="600"/>
      <c r="U55" s="600"/>
      <c r="V55" s="600"/>
      <c r="W55" s="600"/>
      <c r="X55" s="600"/>
      <c r="Y55" s="600"/>
      <c r="Z55" s="600"/>
      <c r="AA55" s="600"/>
      <c r="AB55" s="600"/>
      <c r="AC55" s="600"/>
      <c r="AD55" s="600"/>
      <c r="AE55" s="600"/>
      <c r="AF55" s="600"/>
      <c r="AG55" s="600"/>
      <c r="AH55" s="600"/>
      <c r="AI55" s="801"/>
      <c r="AJ55" s="801"/>
      <c r="AK55" s="801"/>
      <c r="AL55" s="600"/>
      <c r="AM55" s="600"/>
      <c r="AN55" s="600"/>
      <c r="AO55" s="600"/>
      <c r="AP55" s="600"/>
      <c r="AQ55" s="600"/>
      <c r="AR55" s="600"/>
      <c r="AS55" s="600"/>
    </row>
    <row r="56" spans="1:45" s="726" customFormat="1" ht="9" customHeight="1" x14ac:dyDescent="0.25">
      <c r="A56" s="585" t="s">
        <v>49</v>
      </c>
      <c r="B56" s="586"/>
      <c r="C56" s="806"/>
      <c r="D56" s="587"/>
      <c r="E56" s="732">
        <v>2</v>
      </c>
      <c r="F56" s="600" t="str">
        <f>IF(E56&gt;$R$62,,UPPER(VLOOKUP(E56,'[6]1MD ELO'!$A$7:$Q$134,2)))</f>
        <v/>
      </c>
      <c r="G56" s="732"/>
      <c r="H56" s="600"/>
      <c r="I56" s="593"/>
      <c r="J56" s="803" t="s">
        <v>7</v>
      </c>
      <c r="K56" s="591"/>
      <c r="L56" s="592"/>
      <c r="M56" s="591"/>
      <c r="N56" s="804"/>
      <c r="O56" s="616"/>
      <c r="P56" s="618"/>
      <c r="Q56" s="586"/>
      <c r="R56" s="807"/>
      <c r="T56" s="600"/>
      <c r="U56" s="600"/>
      <c r="V56" s="600"/>
      <c r="W56" s="600"/>
      <c r="X56" s="600"/>
      <c r="Y56" s="600"/>
      <c r="Z56" s="600"/>
      <c r="AA56" s="600"/>
      <c r="AB56" s="600"/>
      <c r="AC56" s="600"/>
      <c r="AD56" s="600"/>
      <c r="AE56" s="600"/>
      <c r="AF56" s="600"/>
      <c r="AG56" s="600"/>
      <c r="AH56" s="600"/>
      <c r="AI56" s="801"/>
      <c r="AJ56" s="801"/>
      <c r="AK56" s="801"/>
      <c r="AL56" s="600"/>
      <c r="AM56" s="600"/>
      <c r="AN56" s="600"/>
      <c r="AO56" s="600"/>
      <c r="AP56" s="600"/>
      <c r="AQ56" s="600"/>
      <c r="AR56" s="600"/>
      <c r="AS56" s="600"/>
    </row>
    <row r="57" spans="1:45" s="726" customFormat="1" ht="9" customHeight="1" x14ac:dyDescent="0.25">
      <c r="A57" s="597"/>
      <c r="B57" s="598"/>
      <c r="C57" s="745"/>
      <c r="D57" s="599"/>
      <c r="E57" s="732"/>
      <c r="F57" s="600"/>
      <c r="G57" s="732"/>
      <c r="H57" s="600"/>
      <c r="I57" s="593"/>
      <c r="J57" s="803" t="s">
        <v>8</v>
      </c>
      <c r="K57" s="591"/>
      <c r="L57" s="592"/>
      <c r="M57" s="591"/>
      <c r="N57" s="804"/>
      <c r="O57" s="580" t="s">
        <v>45</v>
      </c>
      <c r="P57" s="805"/>
      <c r="Q57" s="805"/>
      <c r="R57" s="804"/>
      <c r="T57" s="600"/>
      <c r="U57" s="600"/>
      <c r="V57" s="600"/>
      <c r="W57" s="600"/>
      <c r="X57" s="600"/>
      <c r="Y57" s="600"/>
      <c r="Z57" s="600"/>
      <c r="AA57" s="600"/>
      <c r="AB57" s="600"/>
      <c r="AC57" s="600"/>
      <c r="AD57" s="600"/>
      <c r="AE57" s="600"/>
      <c r="AF57" s="600"/>
      <c r="AG57" s="600"/>
      <c r="AH57" s="600"/>
      <c r="AI57" s="801"/>
      <c r="AJ57" s="801"/>
      <c r="AK57" s="801"/>
      <c r="AL57" s="600"/>
      <c r="AM57" s="600"/>
      <c r="AN57" s="600"/>
      <c r="AO57" s="600"/>
      <c r="AP57" s="600"/>
      <c r="AQ57" s="600"/>
      <c r="AR57" s="600"/>
      <c r="AS57" s="600"/>
    </row>
    <row r="58" spans="1:45" s="726" customFormat="1" ht="9" customHeight="1" x14ac:dyDescent="0.25">
      <c r="A58" s="602"/>
      <c r="B58" s="603"/>
      <c r="C58" s="603"/>
      <c r="D58" s="604"/>
      <c r="E58" s="732"/>
      <c r="F58" s="600"/>
      <c r="G58" s="732"/>
      <c r="H58" s="600"/>
      <c r="I58" s="593"/>
      <c r="J58" s="803" t="s">
        <v>9</v>
      </c>
      <c r="K58" s="591"/>
      <c r="L58" s="592"/>
      <c r="M58" s="591"/>
      <c r="N58" s="804"/>
      <c r="O58" s="591"/>
      <c r="P58" s="592"/>
      <c r="Q58" s="591"/>
      <c r="R58" s="804"/>
      <c r="T58" s="600"/>
      <c r="U58" s="600"/>
      <c r="V58" s="600"/>
      <c r="W58" s="600"/>
      <c r="X58" s="600"/>
      <c r="Y58" s="600"/>
      <c r="Z58" s="600"/>
      <c r="AA58" s="600"/>
      <c r="AB58" s="600"/>
      <c r="AC58" s="600"/>
      <c r="AD58" s="600"/>
      <c r="AE58" s="600"/>
      <c r="AF58" s="600"/>
      <c r="AG58" s="600"/>
      <c r="AH58" s="600"/>
      <c r="AI58" s="801"/>
      <c r="AJ58" s="801"/>
      <c r="AK58" s="801"/>
      <c r="AL58" s="600"/>
      <c r="AM58" s="600"/>
      <c r="AN58" s="600"/>
      <c r="AO58" s="600"/>
      <c r="AP58" s="600"/>
      <c r="AQ58" s="600"/>
      <c r="AR58" s="600"/>
      <c r="AS58" s="600"/>
    </row>
    <row r="59" spans="1:45" s="726" customFormat="1" ht="9" customHeight="1" x14ac:dyDescent="0.25">
      <c r="A59" s="606"/>
      <c r="B59" s="607"/>
      <c r="C59" s="607"/>
      <c r="D59" s="608"/>
      <c r="E59" s="732"/>
      <c r="F59" s="600"/>
      <c r="G59" s="732"/>
      <c r="H59" s="600"/>
      <c r="I59" s="593"/>
      <c r="J59" s="803" t="s">
        <v>10</v>
      </c>
      <c r="K59" s="591"/>
      <c r="L59" s="592"/>
      <c r="M59" s="591"/>
      <c r="N59" s="804"/>
      <c r="O59" s="586"/>
      <c r="P59" s="618"/>
      <c r="Q59" s="586"/>
      <c r="R59" s="807"/>
      <c r="T59" s="600"/>
      <c r="U59" s="600"/>
      <c r="V59" s="600"/>
      <c r="W59" s="600"/>
      <c r="X59" s="600"/>
      <c r="Y59" s="600"/>
      <c r="Z59" s="600"/>
      <c r="AA59" s="600"/>
      <c r="AB59" s="600"/>
      <c r="AC59" s="600"/>
      <c r="AD59" s="600"/>
      <c r="AE59" s="600"/>
      <c r="AF59" s="600"/>
      <c r="AG59" s="600"/>
      <c r="AH59" s="600"/>
      <c r="AI59" s="801"/>
      <c r="AJ59" s="801"/>
      <c r="AK59" s="801"/>
      <c r="AL59" s="600"/>
      <c r="AM59" s="600"/>
      <c r="AN59" s="600"/>
      <c r="AO59" s="600"/>
      <c r="AP59" s="600"/>
      <c r="AQ59" s="600"/>
      <c r="AR59" s="600"/>
      <c r="AS59" s="600"/>
    </row>
    <row r="60" spans="1:45" s="726" customFormat="1" ht="9" customHeight="1" x14ac:dyDescent="0.25">
      <c r="A60" s="609"/>
      <c r="B60" s="610"/>
      <c r="C60" s="603"/>
      <c r="D60" s="604"/>
      <c r="E60" s="732"/>
      <c r="F60" s="600"/>
      <c r="G60" s="732"/>
      <c r="H60" s="600"/>
      <c r="I60" s="593"/>
      <c r="J60" s="803" t="s">
        <v>11</v>
      </c>
      <c r="K60" s="591"/>
      <c r="L60" s="592"/>
      <c r="M60" s="591"/>
      <c r="N60" s="804"/>
      <c r="O60" s="580" t="s">
        <v>31</v>
      </c>
      <c r="P60" s="805"/>
      <c r="Q60" s="805"/>
      <c r="R60" s="804"/>
      <c r="T60" s="600"/>
      <c r="U60" s="600"/>
      <c r="V60" s="600"/>
      <c r="W60" s="600"/>
      <c r="X60" s="600"/>
      <c r="Y60" s="600"/>
      <c r="Z60" s="600"/>
      <c r="AA60" s="600"/>
      <c r="AB60" s="600"/>
      <c r="AC60" s="600"/>
      <c r="AD60" s="600"/>
      <c r="AE60" s="600"/>
      <c r="AF60" s="600"/>
      <c r="AG60" s="600"/>
      <c r="AH60" s="600"/>
      <c r="AI60" s="801"/>
      <c r="AJ60" s="801"/>
      <c r="AK60" s="801"/>
      <c r="AL60" s="600"/>
      <c r="AM60" s="600"/>
      <c r="AN60" s="600"/>
      <c r="AO60" s="600"/>
      <c r="AP60" s="600"/>
      <c r="AQ60" s="600"/>
      <c r="AR60" s="600"/>
      <c r="AS60" s="600"/>
    </row>
    <row r="61" spans="1:45" s="726" customFormat="1" ht="9" customHeight="1" x14ac:dyDescent="0.25">
      <c r="A61" s="609"/>
      <c r="B61" s="610"/>
      <c r="C61" s="746"/>
      <c r="D61" s="611"/>
      <c r="E61" s="732"/>
      <c r="F61" s="600"/>
      <c r="G61" s="732"/>
      <c r="H61" s="600"/>
      <c r="I61" s="593"/>
      <c r="J61" s="803" t="s">
        <v>12</v>
      </c>
      <c r="K61" s="591"/>
      <c r="L61" s="592"/>
      <c r="M61" s="591"/>
      <c r="N61" s="804"/>
      <c r="O61" s="591"/>
      <c r="P61" s="592"/>
      <c r="Q61" s="591"/>
      <c r="R61" s="804"/>
      <c r="T61" s="600"/>
      <c r="U61" s="600"/>
      <c r="V61" s="600"/>
      <c r="W61" s="600"/>
      <c r="X61" s="600"/>
      <c r="Y61" s="600"/>
      <c r="Z61" s="600"/>
      <c r="AA61" s="600"/>
      <c r="AB61" s="600"/>
      <c r="AC61" s="600"/>
      <c r="AD61" s="600"/>
      <c r="AE61" s="600"/>
      <c r="AF61" s="600"/>
      <c r="AG61" s="600"/>
      <c r="AH61" s="600"/>
      <c r="AI61" s="801"/>
      <c r="AJ61" s="801"/>
      <c r="AK61" s="801"/>
      <c r="AL61" s="600"/>
      <c r="AM61" s="600"/>
      <c r="AN61" s="600"/>
      <c r="AO61" s="600"/>
      <c r="AP61" s="600"/>
      <c r="AQ61" s="600"/>
      <c r="AR61" s="600"/>
      <c r="AS61" s="600"/>
    </row>
    <row r="62" spans="1:45" s="726" customFormat="1" ht="9" customHeight="1" x14ac:dyDescent="0.25">
      <c r="A62" s="612"/>
      <c r="B62" s="613"/>
      <c r="C62" s="747"/>
      <c r="D62" s="614"/>
      <c r="E62" s="749"/>
      <c r="F62" s="616"/>
      <c r="G62" s="749"/>
      <c r="H62" s="616"/>
      <c r="I62" s="619"/>
      <c r="J62" s="808" t="s">
        <v>13</v>
      </c>
      <c r="K62" s="586"/>
      <c r="L62" s="618"/>
      <c r="M62" s="586"/>
      <c r="N62" s="807"/>
      <c r="O62" s="586">
        <f>R4</f>
        <v>0</v>
      </c>
      <c r="P62" s="618"/>
      <c r="Q62" s="586"/>
      <c r="R62" s="751">
        <f>MIN(4,'[6]1MD ELO'!Q5)</f>
        <v>4</v>
      </c>
      <c r="T62" s="600"/>
      <c r="U62" s="600"/>
      <c r="V62" s="600"/>
      <c r="W62" s="600"/>
      <c r="X62" s="600"/>
      <c r="Y62" s="600"/>
      <c r="Z62" s="600"/>
      <c r="AA62" s="600"/>
      <c r="AB62" s="600"/>
      <c r="AC62" s="600"/>
      <c r="AD62" s="600"/>
      <c r="AE62" s="600"/>
      <c r="AF62" s="600"/>
      <c r="AG62" s="600"/>
      <c r="AH62" s="600"/>
      <c r="AI62" s="801"/>
      <c r="AJ62" s="801"/>
      <c r="AK62" s="801"/>
      <c r="AL62" s="600"/>
      <c r="AM62" s="600"/>
      <c r="AN62" s="600"/>
      <c r="AO62" s="600"/>
      <c r="AP62" s="600"/>
      <c r="AQ62" s="600"/>
      <c r="AR62" s="600"/>
      <c r="AS62" s="600"/>
    </row>
    <row r="63" spans="1:45" x14ac:dyDescent="0.25">
      <c r="T63" s="540"/>
      <c r="U63" s="540"/>
      <c r="V63" s="540"/>
      <c r="W63" s="540"/>
      <c r="X63" s="540"/>
      <c r="Y63" s="540"/>
      <c r="Z63" s="540"/>
      <c r="AA63" s="540"/>
      <c r="AB63" s="540"/>
      <c r="AC63" s="540"/>
      <c r="AD63" s="540"/>
      <c r="AE63" s="540"/>
      <c r="AF63" s="540"/>
      <c r="AG63" s="540"/>
      <c r="AH63" s="540"/>
      <c r="AL63" s="540"/>
      <c r="AM63" s="540"/>
      <c r="AN63" s="540"/>
      <c r="AO63" s="540"/>
      <c r="AP63" s="540"/>
      <c r="AQ63" s="540"/>
      <c r="AR63" s="540"/>
      <c r="AS63" s="540"/>
    </row>
    <row r="64" spans="1:45" x14ac:dyDescent="0.25">
      <c r="T64" s="540"/>
      <c r="U64" s="540"/>
      <c r="V64" s="540"/>
      <c r="W64" s="540"/>
      <c r="X64" s="540"/>
      <c r="Y64" s="540"/>
      <c r="Z64" s="540"/>
      <c r="AA64" s="540"/>
      <c r="AB64" s="540"/>
      <c r="AC64" s="540"/>
      <c r="AD64" s="540"/>
      <c r="AE64" s="540"/>
      <c r="AF64" s="540"/>
      <c r="AG64" s="540"/>
      <c r="AH64" s="540"/>
      <c r="AL64" s="540"/>
      <c r="AM64" s="540"/>
      <c r="AN64" s="540"/>
      <c r="AO64" s="540"/>
      <c r="AP64" s="540"/>
      <c r="AQ64" s="540"/>
      <c r="AR64" s="540"/>
      <c r="AS64" s="540"/>
    </row>
    <row r="65" spans="20:45" x14ac:dyDescent="0.25">
      <c r="T65" s="540"/>
      <c r="U65" s="540"/>
      <c r="V65" s="540"/>
      <c r="W65" s="540"/>
      <c r="X65" s="540"/>
      <c r="Y65" s="540"/>
      <c r="Z65" s="540"/>
      <c r="AA65" s="540"/>
      <c r="AB65" s="540"/>
      <c r="AC65" s="540"/>
      <c r="AD65" s="540"/>
      <c r="AE65" s="540"/>
      <c r="AF65" s="540"/>
      <c r="AG65" s="540"/>
      <c r="AH65" s="540"/>
      <c r="AL65" s="540"/>
      <c r="AM65" s="540"/>
      <c r="AN65" s="540"/>
      <c r="AO65" s="540"/>
      <c r="AP65" s="540"/>
      <c r="AQ65" s="540"/>
      <c r="AR65" s="540"/>
      <c r="AS65" s="540"/>
    </row>
    <row r="66" spans="20:45" x14ac:dyDescent="0.25">
      <c r="T66" s="540"/>
      <c r="U66" s="540"/>
      <c r="V66" s="540"/>
      <c r="W66" s="540"/>
      <c r="X66" s="540"/>
      <c r="Y66" s="540"/>
      <c r="Z66" s="540"/>
      <c r="AA66" s="540"/>
      <c r="AB66" s="540"/>
      <c r="AC66" s="540"/>
      <c r="AD66" s="540"/>
      <c r="AE66" s="540"/>
      <c r="AF66" s="540"/>
      <c r="AG66" s="540"/>
      <c r="AH66" s="540"/>
      <c r="AL66" s="540"/>
      <c r="AM66" s="540"/>
      <c r="AN66" s="540"/>
      <c r="AO66" s="540"/>
      <c r="AP66" s="540"/>
      <c r="AQ66" s="540"/>
      <c r="AR66" s="540"/>
      <c r="AS66" s="540"/>
    </row>
    <row r="67" spans="20:45" x14ac:dyDescent="0.25">
      <c r="T67" s="540"/>
      <c r="U67" s="540"/>
      <c r="V67" s="540"/>
      <c r="W67" s="540"/>
      <c r="X67" s="540"/>
      <c r="Y67" s="540"/>
      <c r="Z67" s="540"/>
      <c r="AA67" s="540"/>
      <c r="AB67" s="540"/>
      <c r="AC67" s="540"/>
      <c r="AD67" s="540"/>
      <c r="AE67" s="540"/>
      <c r="AF67" s="540"/>
      <c r="AG67" s="540"/>
      <c r="AH67" s="540"/>
      <c r="AL67" s="540"/>
      <c r="AM67" s="540"/>
      <c r="AN67" s="540"/>
      <c r="AO67" s="540"/>
      <c r="AP67" s="540"/>
      <c r="AQ67" s="540"/>
      <c r="AR67" s="540"/>
      <c r="AS67" s="540"/>
    </row>
    <row r="68" spans="20:45" x14ac:dyDescent="0.25">
      <c r="T68" s="540"/>
      <c r="U68" s="540"/>
      <c r="V68" s="540"/>
      <c r="W68" s="540"/>
      <c r="X68" s="540"/>
      <c r="Y68" s="540"/>
      <c r="Z68" s="540"/>
      <c r="AA68" s="540"/>
      <c r="AB68" s="540"/>
      <c r="AC68" s="540"/>
      <c r="AD68" s="540"/>
      <c r="AE68" s="540"/>
      <c r="AF68" s="540"/>
      <c r="AG68" s="540"/>
      <c r="AH68" s="540"/>
      <c r="AL68" s="540"/>
      <c r="AM68" s="540"/>
      <c r="AN68" s="540"/>
      <c r="AO68" s="540"/>
      <c r="AP68" s="540"/>
      <c r="AQ68" s="540"/>
      <c r="AR68" s="540"/>
      <c r="AS68" s="540"/>
    </row>
    <row r="69" spans="20:45" x14ac:dyDescent="0.25">
      <c r="T69" s="540"/>
      <c r="U69" s="540"/>
      <c r="V69" s="540"/>
      <c r="W69" s="540"/>
      <c r="X69" s="540"/>
      <c r="Y69" s="540"/>
      <c r="Z69" s="540"/>
      <c r="AA69" s="540"/>
      <c r="AB69" s="540"/>
      <c r="AC69" s="540"/>
      <c r="AD69" s="540"/>
      <c r="AE69" s="540"/>
      <c r="AF69" s="540"/>
      <c r="AG69" s="540"/>
      <c r="AH69" s="540"/>
      <c r="AL69" s="540"/>
      <c r="AM69" s="540"/>
      <c r="AN69" s="540"/>
      <c r="AO69" s="540"/>
      <c r="AP69" s="540"/>
      <c r="AQ69" s="540"/>
      <c r="AR69" s="540"/>
      <c r="AS69" s="540"/>
    </row>
    <row r="70" spans="20:45" x14ac:dyDescent="0.25">
      <c r="T70" s="540"/>
      <c r="U70" s="540"/>
      <c r="V70" s="540"/>
      <c r="W70" s="540"/>
      <c r="X70" s="540"/>
      <c r="Y70" s="540"/>
      <c r="Z70" s="540"/>
      <c r="AA70" s="540"/>
      <c r="AB70" s="540"/>
      <c r="AC70" s="540"/>
      <c r="AD70" s="540"/>
      <c r="AE70" s="540"/>
      <c r="AF70" s="540"/>
      <c r="AG70" s="540"/>
      <c r="AH70" s="540"/>
      <c r="AL70" s="540"/>
      <c r="AM70" s="540"/>
      <c r="AN70" s="540"/>
      <c r="AO70" s="540"/>
      <c r="AP70" s="540"/>
      <c r="AQ70" s="540"/>
      <c r="AR70" s="540"/>
      <c r="AS70" s="540"/>
    </row>
    <row r="71" spans="20:45" x14ac:dyDescent="0.25">
      <c r="T71" s="540"/>
      <c r="U71" s="540"/>
      <c r="V71" s="540"/>
      <c r="W71" s="540"/>
      <c r="X71" s="540"/>
      <c r="Y71" s="540"/>
      <c r="Z71" s="540"/>
      <c r="AA71" s="540"/>
      <c r="AB71" s="540"/>
      <c r="AC71" s="540"/>
      <c r="AD71" s="540"/>
      <c r="AE71" s="540"/>
      <c r="AF71" s="540"/>
      <c r="AG71" s="540"/>
      <c r="AH71" s="540"/>
      <c r="AL71" s="540"/>
      <c r="AM71" s="540"/>
      <c r="AN71" s="540"/>
      <c r="AO71" s="540"/>
      <c r="AP71" s="540"/>
      <c r="AQ71" s="540"/>
      <c r="AR71" s="540"/>
      <c r="AS71" s="540"/>
    </row>
    <row r="72" spans="20:45" x14ac:dyDescent="0.25">
      <c r="T72" s="540"/>
      <c r="U72" s="540"/>
      <c r="V72" s="540"/>
      <c r="W72" s="540"/>
      <c r="X72" s="540"/>
      <c r="Y72" s="540"/>
      <c r="Z72" s="540"/>
      <c r="AA72" s="540"/>
      <c r="AB72" s="540"/>
      <c r="AC72" s="540"/>
      <c r="AD72" s="540"/>
      <c r="AE72" s="540"/>
      <c r="AF72" s="540"/>
      <c r="AG72" s="540"/>
      <c r="AH72" s="540"/>
      <c r="AL72" s="540"/>
      <c r="AM72" s="540"/>
      <c r="AN72" s="540"/>
      <c r="AO72" s="540"/>
      <c r="AP72" s="540"/>
      <c r="AQ72" s="540"/>
      <c r="AR72" s="540"/>
      <c r="AS72" s="540"/>
    </row>
    <row r="73" spans="20:45" x14ac:dyDescent="0.25">
      <c r="T73" s="540"/>
      <c r="U73" s="540"/>
      <c r="V73" s="540"/>
      <c r="W73" s="540"/>
      <c r="X73" s="540"/>
      <c r="Y73" s="540"/>
      <c r="Z73" s="540"/>
      <c r="AA73" s="540"/>
      <c r="AB73" s="540"/>
      <c r="AC73" s="540"/>
      <c r="AD73" s="540"/>
      <c r="AE73" s="540"/>
      <c r="AF73" s="540"/>
      <c r="AG73" s="540"/>
      <c r="AH73" s="540"/>
      <c r="AL73" s="540"/>
      <c r="AM73" s="540"/>
      <c r="AN73" s="540"/>
      <c r="AO73" s="540"/>
      <c r="AP73" s="540"/>
      <c r="AQ73" s="540"/>
      <c r="AR73" s="540"/>
      <c r="AS73" s="540"/>
    </row>
    <row r="74" spans="20:45" x14ac:dyDescent="0.25">
      <c r="T74" s="540"/>
      <c r="U74" s="540"/>
      <c r="V74" s="540"/>
      <c r="W74" s="540"/>
      <c r="X74" s="540"/>
      <c r="Y74" s="540"/>
      <c r="Z74" s="540"/>
      <c r="AA74" s="540"/>
      <c r="AB74" s="540"/>
      <c r="AC74" s="540"/>
      <c r="AD74" s="540"/>
      <c r="AE74" s="540"/>
      <c r="AF74" s="540"/>
      <c r="AG74" s="540"/>
      <c r="AH74" s="540"/>
      <c r="AL74" s="540"/>
      <c r="AM74" s="540"/>
      <c r="AN74" s="540"/>
      <c r="AO74" s="540"/>
      <c r="AP74" s="540"/>
      <c r="AQ74" s="540"/>
      <c r="AR74" s="540"/>
      <c r="AS74" s="540"/>
    </row>
    <row r="75" spans="20:45" x14ac:dyDescent="0.25">
      <c r="T75" s="540"/>
      <c r="U75" s="540"/>
      <c r="V75" s="540"/>
      <c r="W75" s="540"/>
      <c r="X75" s="540"/>
      <c r="Y75" s="540"/>
      <c r="Z75" s="540"/>
      <c r="AA75" s="540"/>
      <c r="AB75" s="540"/>
      <c r="AC75" s="540"/>
      <c r="AD75" s="540"/>
      <c r="AE75" s="540"/>
      <c r="AF75" s="540"/>
      <c r="AG75" s="540"/>
      <c r="AH75" s="540"/>
      <c r="AL75" s="540"/>
      <c r="AM75" s="540"/>
      <c r="AN75" s="540"/>
      <c r="AO75" s="540"/>
      <c r="AP75" s="540"/>
      <c r="AQ75" s="540"/>
      <c r="AR75" s="540"/>
      <c r="AS75" s="540"/>
    </row>
    <row r="76" spans="20:45" x14ac:dyDescent="0.25">
      <c r="T76" s="540"/>
      <c r="U76" s="540"/>
      <c r="V76" s="540"/>
      <c r="W76" s="540"/>
      <c r="X76" s="540"/>
      <c r="Y76" s="540"/>
      <c r="Z76" s="540"/>
      <c r="AA76" s="540"/>
      <c r="AB76" s="540"/>
      <c r="AC76" s="540"/>
      <c r="AD76" s="540"/>
      <c r="AE76" s="540"/>
      <c r="AF76" s="540"/>
      <c r="AG76" s="540"/>
      <c r="AH76" s="540"/>
      <c r="AL76" s="540"/>
      <c r="AM76" s="540"/>
      <c r="AN76" s="540"/>
      <c r="AO76" s="540"/>
      <c r="AP76" s="540"/>
      <c r="AQ76" s="540"/>
      <c r="AR76" s="540"/>
      <c r="AS76" s="540"/>
    </row>
    <row r="77" spans="20:45" x14ac:dyDescent="0.25">
      <c r="T77" s="540"/>
      <c r="U77" s="540"/>
      <c r="V77" s="540"/>
      <c r="W77" s="540"/>
      <c r="X77" s="540"/>
      <c r="Y77" s="540"/>
      <c r="Z77" s="540"/>
      <c r="AA77" s="540"/>
      <c r="AB77" s="540"/>
      <c r="AC77" s="540"/>
      <c r="AD77" s="540"/>
      <c r="AE77" s="540"/>
      <c r="AF77" s="540"/>
      <c r="AG77" s="540"/>
      <c r="AH77" s="540"/>
      <c r="AL77" s="540"/>
      <c r="AM77" s="540"/>
      <c r="AN77" s="540"/>
      <c r="AO77" s="540"/>
      <c r="AP77" s="540"/>
      <c r="AQ77" s="540"/>
      <c r="AR77" s="540"/>
      <c r="AS77" s="540"/>
    </row>
    <row r="78" spans="20:45" x14ac:dyDescent="0.25">
      <c r="T78" s="540"/>
      <c r="U78" s="540"/>
      <c r="V78" s="540"/>
      <c r="W78" s="540"/>
      <c r="X78" s="540"/>
      <c r="Y78" s="540"/>
      <c r="Z78" s="540"/>
      <c r="AA78" s="540"/>
      <c r="AB78" s="540"/>
      <c r="AC78" s="540"/>
      <c r="AD78" s="540"/>
      <c r="AE78" s="540"/>
      <c r="AF78" s="540"/>
      <c r="AG78" s="540"/>
      <c r="AH78" s="540"/>
      <c r="AL78" s="540"/>
      <c r="AM78" s="540"/>
      <c r="AN78" s="540"/>
      <c r="AO78" s="540"/>
      <c r="AP78" s="540"/>
      <c r="AQ78" s="540"/>
      <c r="AR78" s="540"/>
      <c r="AS78" s="540"/>
    </row>
    <row r="79" spans="20:45" x14ac:dyDescent="0.25">
      <c r="T79" s="540"/>
      <c r="U79" s="540"/>
      <c r="V79" s="540"/>
      <c r="W79" s="540"/>
      <c r="X79" s="540"/>
      <c r="Y79" s="540"/>
      <c r="Z79" s="540"/>
      <c r="AA79" s="540"/>
      <c r="AB79" s="540"/>
      <c r="AC79" s="540"/>
      <c r="AD79" s="540"/>
      <c r="AE79" s="540"/>
      <c r="AF79" s="540"/>
      <c r="AG79" s="540"/>
      <c r="AH79" s="540"/>
      <c r="AL79" s="540"/>
      <c r="AM79" s="540"/>
      <c r="AN79" s="540"/>
      <c r="AO79" s="540"/>
      <c r="AP79" s="540"/>
      <c r="AQ79" s="540"/>
      <c r="AR79" s="540"/>
      <c r="AS79" s="540"/>
    </row>
    <row r="80" spans="20:45" x14ac:dyDescent="0.25">
      <c r="T80" s="540"/>
      <c r="U80" s="540"/>
      <c r="V80" s="540"/>
      <c r="W80" s="540"/>
      <c r="X80" s="540"/>
      <c r="Y80" s="540"/>
      <c r="Z80" s="540"/>
      <c r="AA80" s="540"/>
      <c r="AB80" s="540"/>
      <c r="AC80" s="540"/>
      <c r="AD80" s="540"/>
      <c r="AE80" s="540"/>
      <c r="AF80" s="540"/>
      <c r="AG80" s="540"/>
      <c r="AH80" s="540"/>
      <c r="AL80" s="540"/>
      <c r="AM80" s="540"/>
      <c r="AN80" s="540"/>
      <c r="AO80" s="540"/>
      <c r="AP80" s="540"/>
      <c r="AQ80" s="540"/>
      <c r="AR80" s="540"/>
      <c r="AS80" s="540"/>
    </row>
    <row r="81" spans="20:45" x14ac:dyDescent="0.25">
      <c r="T81" s="540"/>
      <c r="U81" s="540"/>
      <c r="V81" s="540"/>
      <c r="W81" s="540"/>
      <c r="X81" s="540"/>
      <c r="Y81" s="540"/>
      <c r="Z81" s="540"/>
      <c r="AA81" s="540"/>
      <c r="AB81" s="540"/>
      <c r="AC81" s="540"/>
      <c r="AD81" s="540"/>
      <c r="AE81" s="540"/>
      <c r="AF81" s="540"/>
      <c r="AG81" s="540"/>
      <c r="AH81" s="540"/>
      <c r="AL81" s="540"/>
      <c r="AM81" s="540"/>
      <c r="AN81" s="540"/>
      <c r="AO81" s="540"/>
      <c r="AP81" s="540"/>
      <c r="AQ81" s="540"/>
      <c r="AR81" s="540"/>
      <c r="AS81" s="540"/>
    </row>
    <row r="82" spans="20:45" x14ac:dyDescent="0.25">
      <c r="T82" s="540"/>
      <c r="U82" s="540"/>
      <c r="V82" s="540"/>
      <c r="W82" s="540"/>
      <c r="X82" s="540"/>
      <c r="Y82" s="540"/>
      <c r="Z82" s="540"/>
      <c r="AA82" s="540"/>
      <c r="AB82" s="540"/>
      <c r="AC82" s="540"/>
      <c r="AD82" s="540"/>
      <c r="AE82" s="540"/>
      <c r="AF82" s="540"/>
      <c r="AG82" s="540"/>
      <c r="AH82" s="540"/>
      <c r="AL82" s="540"/>
      <c r="AM82" s="540"/>
      <c r="AN82" s="540"/>
      <c r="AO82" s="540"/>
      <c r="AP82" s="540"/>
      <c r="AQ82" s="540"/>
      <c r="AR82" s="540"/>
      <c r="AS82" s="540"/>
    </row>
    <row r="83" spans="20:45" x14ac:dyDescent="0.25">
      <c r="T83" s="540"/>
      <c r="U83" s="540"/>
      <c r="V83" s="540"/>
      <c r="W83" s="540"/>
      <c r="X83" s="540"/>
      <c r="Y83" s="540"/>
      <c r="Z83" s="540"/>
      <c r="AA83" s="540"/>
      <c r="AB83" s="540"/>
      <c r="AC83" s="540"/>
      <c r="AD83" s="540"/>
      <c r="AE83" s="540"/>
      <c r="AF83" s="540"/>
      <c r="AG83" s="540"/>
      <c r="AH83" s="540"/>
      <c r="AL83" s="540"/>
      <c r="AM83" s="540"/>
      <c r="AN83" s="540"/>
      <c r="AO83" s="540"/>
      <c r="AP83" s="540"/>
      <c r="AQ83" s="540"/>
      <c r="AR83" s="540"/>
      <c r="AS83" s="540"/>
    </row>
    <row r="84" spans="20:45" x14ac:dyDescent="0.25">
      <c r="T84" s="540"/>
      <c r="U84" s="540"/>
      <c r="V84" s="540"/>
      <c r="W84" s="540"/>
      <c r="X84" s="540"/>
      <c r="Y84" s="540"/>
      <c r="Z84" s="540"/>
      <c r="AA84" s="540"/>
      <c r="AB84" s="540"/>
      <c r="AC84" s="540"/>
      <c r="AD84" s="540"/>
      <c r="AE84" s="540"/>
      <c r="AF84" s="540"/>
      <c r="AG84" s="540"/>
      <c r="AH84" s="540"/>
      <c r="AL84" s="540"/>
      <c r="AM84" s="540"/>
      <c r="AN84" s="540"/>
      <c r="AO84" s="540"/>
      <c r="AP84" s="540"/>
      <c r="AQ84" s="540"/>
      <c r="AR84" s="540"/>
      <c r="AS84" s="540"/>
    </row>
    <row r="85" spans="20:45" x14ac:dyDescent="0.25">
      <c r="T85" s="540"/>
      <c r="U85" s="540"/>
      <c r="V85" s="540"/>
      <c r="W85" s="540"/>
      <c r="X85" s="540"/>
      <c r="Y85" s="540"/>
      <c r="Z85" s="540"/>
      <c r="AA85" s="540"/>
      <c r="AB85" s="540"/>
      <c r="AC85" s="540"/>
      <c r="AD85" s="540"/>
      <c r="AE85" s="540"/>
      <c r="AF85" s="540"/>
      <c r="AG85" s="540"/>
      <c r="AH85" s="540"/>
      <c r="AL85" s="540"/>
      <c r="AM85" s="540"/>
      <c r="AN85" s="540"/>
      <c r="AO85" s="540"/>
      <c r="AP85" s="540"/>
      <c r="AQ85" s="540"/>
      <c r="AR85" s="540"/>
      <c r="AS85" s="540"/>
    </row>
    <row r="86" spans="20:45" x14ac:dyDescent="0.25">
      <c r="T86" s="540"/>
      <c r="U86" s="540"/>
      <c r="V86" s="540"/>
      <c r="W86" s="540"/>
      <c r="X86" s="540"/>
      <c r="Y86" s="540"/>
      <c r="Z86" s="540"/>
      <c r="AA86" s="540"/>
      <c r="AB86" s="540"/>
      <c r="AC86" s="540"/>
      <c r="AD86" s="540"/>
      <c r="AE86" s="540"/>
      <c r="AF86" s="540"/>
      <c r="AG86" s="540"/>
      <c r="AH86" s="540"/>
      <c r="AL86" s="540"/>
      <c r="AM86" s="540"/>
      <c r="AN86" s="540"/>
      <c r="AO86" s="540"/>
      <c r="AP86" s="540"/>
      <c r="AQ86" s="540"/>
      <c r="AR86" s="540"/>
      <c r="AS86" s="540"/>
    </row>
    <row r="87" spans="20:45" x14ac:dyDescent="0.25">
      <c r="T87" s="540"/>
      <c r="U87" s="540"/>
      <c r="V87" s="540"/>
      <c r="W87" s="540"/>
      <c r="X87" s="540"/>
      <c r="Y87" s="540"/>
      <c r="Z87" s="540"/>
      <c r="AA87" s="540"/>
      <c r="AB87" s="540"/>
      <c r="AC87" s="540"/>
      <c r="AD87" s="540"/>
      <c r="AE87" s="540"/>
      <c r="AF87" s="540"/>
      <c r="AG87" s="540"/>
      <c r="AH87" s="540"/>
      <c r="AL87" s="540"/>
      <c r="AM87" s="540"/>
      <c r="AN87" s="540"/>
      <c r="AO87" s="540"/>
      <c r="AP87" s="540"/>
      <c r="AQ87" s="540"/>
      <c r="AR87" s="540"/>
      <c r="AS87" s="540"/>
    </row>
    <row r="88" spans="20:45" x14ac:dyDescent="0.25">
      <c r="T88" s="540"/>
      <c r="U88" s="540"/>
      <c r="V88" s="540"/>
      <c r="W88" s="540"/>
      <c r="X88" s="540"/>
      <c r="Y88" s="540"/>
      <c r="Z88" s="540"/>
      <c r="AA88" s="540"/>
      <c r="AB88" s="540"/>
      <c r="AC88" s="540"/>
      <c r="AD88" s="540"/>
      <c r="AE88" s="540"/>
      <c r="AF88" s="540"/>
      <c r="AG88" s="540"/>
      <c r="AH88" s="540"/>
      <c r="AL88" s="540"/>
      <c r="AM88" s="540"/>
      <c r="AN88" s="540"/>
      <c r="AO88" s="540"/>
      <c r="AP88" s="540"/>
      <c r="AQ88" s="540"/>
      <c r="AR88" s="540"/>
      <c r="AS88" s="540"/>
    </row>
    <row r="89" spans="20:45" x14ac:dyDescent="0.25">
      <c r="T89" s="540"/>
      <c r="U89" s="540"/>
      <c r="V89" s="540"/>
      <c r="W89" s="540"/>
      <c r="X89" s="540"/>
      <c r="Y89" s="540"/>
      <c r="Z89" s="540"/>
      <c r="AA89" s="540"/>
      <c r="AB89" s="540"/>
      <c r="AC89" s="540"/>
      <c r="AD89" s="540"/>
      <c r="AE89" s="540"/>
      <c r="AF89" s="540"/>
      <c r="AG89" s="540"/>
      <c r="AH89" s="540"/>
      <c r="AL89" s="540"/>
      <c r="AM89" s="540"/>
      <c r="AN89" s="540"/>
      <c r="AO89" s="540"/>
      <c r="AP89" s="540"/>
      <c r="AQ89" s="540"/>
      <c r="AR89" s="540"/>
      <c r="AS89" s="540"/>
    </row>
    <row r="90" spans="20:45" x14ac:dyDescent="0.25">
      <c r="T90" s="540"/>
      <c r="U90" s="540"/>
      <c r="V90" s="540"/>
      <c r="W90" s="540"/>
      <c r="X90" s="540"/>
      <c r="Y90" s="540"/>
      <c r="Z90" s="540"/>
      <c r="AA90" s="540"/>
      <c r="AB90" s="540"/>
      <c r="AC90" s="540"/>
      <c r="AD90" s="540"/>
      <c r="AE90" s="540"/>
      <c r="AF90" s="540"/>
      <c r="AG90" s="540"/>
      <c r="AH90" s="540"/>
      <c r="AL90" s="540"/>
      <c r="AM90" s="540"/>
      <c r="AN90" s="540"/>
      <c r="AO90" s="540"/>
      <c r="AP90" s="540"/>
      <c r="AQ90" s="540"/>
      <c r="AR90" s="540"/>
      <c r="AS90" s="540"/>
    </row>
    <row r="91" spans="20:45" x14ac:dyDescent="0.25">
      <c r="T91" s="540"/>
      <c r="U91" s="540"/>
      <c r="V91" s="540"/>
      <c r="W91" s="540"/>
      <c r="X91" s="540"/>
      <c r="Y91" s="540"/>
      <c r="Z91" s="540"/>
      <c r="AA91" s="540"/>
      <c r="AB91" s="540"/>
      <c r="AC91" s="540"/>
      <c r="AD91" s="540"/>
      <c r="AE91" s="540"/>
      <c r="AF91" s="540"/>
      <c r="AG91" s="540"/>
      <c r="AH91" s="540"/>
      <c r="AL91" s="540"/>
      <c r="AM91" s="540"/>
      <c r="AN91" s="540"/>
      <c r="AO91" s="540"/>
      <c r="AP91" s="540"/>
      <c r="AQ91" s="540"/>
      <c r="AR91" s="540"/>
      <c r="AS91" s="540"/>
    </row>
    <row r="92" spans="20:45" x14ac:dyDescent="0.25">
      <c r="T92" s="540"/>
      <c r="U92" s="540"/>
      <c r="V92" s="540"/>
      <c r="W92" s="540"/>
      <c r="X92" s="540"/>
      <c r="Y92" s="540"/>
      <c r="Z92" s="540"/>
      <c r="AA92" s="540"/>
      <c r="AB92" s="540"/>
      <c r="AC92" s="540"/>
      <c r="AD92" s="540"/>
      <c r="AE92" s="540"/>
      <c r="AF92" s="540"/>
      <c r="AG92" s="540"/>
      <c r="AH92" s="540"/>
      <c r="AL92" s="540"/>
      <c r="AM92" s="540"/>
      <c r="AN92" s="540"/>
      <c r="AO92" s="540"/>
      <c r="AP92" s="540"/>
      <c r="AQ92" s="540"/>
      <c r="AR92" s="540"/>
      <c r="AS92" s="540"/>
    </row>
    <row r="93" spans="20:45" x14ac:dyDescent="0.25">
      <c r="T93" s="540"/>
      <c r="U93" s="540"/>
      <c r="V93" s="540"/>
      <c r="W93" s="540"/>
      <c r="X93" s="540"/>
      <c r="Y93" s="540"/>
      <c r="Z93" s="540"/>
      <c r="AA93" s="540"/>
      <c r="AB93" s="540"/>
      <c r="AC93" s="540"/>
      <c r="AD93" s="540"/>
      <c r="AE93" s="540"/>
      <c r="AF93" s="540"/>
      <c r="AG93" s="540"/>
      <c r="AH93" s="540"/>
      <c r="AL93" s="540"/>
      <c r="AM93" s="540"/>
      <c r="AN93" s="540"/>
      <c r="AO93" s="540"/>
      <c r="AP93" s="540"/>
      <c r="AQ93" s="540"/>
      <c r="AR93" s="540"/>
      <c r="AS93" s="540"/>
    </row>
    <row r="94" spans="20:45" x14ac:dyDescent="0.25">
      <c r="T94" s="540"/>
      <c r="U94" s="540"/>
      <c r="V94" s="540"/>
      <c r="W94" s="540"/>
      <c r="X94" s="540"/>
      <c r="Y94" s="540"/>
      <c r="Z94" s="540"/>
      <c r="AA94" s="540"/>
      <c r="AB94" s="540"/>
      <c r="AC94" s="540"/>
      <c r="AD94" s="540"/>
      <c r="AE94" s="540"/>
      <c r="AF94" s="540"/>
      <c r="AG94" s="540"/>
      <c r="AH94" s="540"/>
      <c r="AL94" s="540"/>
      <c r="AM94" s="540"/>
      <c r="AN94" s="540"/>
      <c r="AO94" s="540"/>
      <c r="AP94" s="540"/>
      <c r="AQ94" s="540"/>
      <c r="AR94" s="540"/>
      <c r="AS94" s="540"/>
    </row>
    <row r="95" spans="20:45" x14ac:dyDescent="0.25">
      <c r="T95" s="540"/>
      <c r="U95" s="540"/>
      <c r="V95" s="540"/>
      <c r="W95" s="540"/>
      <c r="X95" s="540"/>
      <c r="Y95" s="540"/>
      <c r="Z95" s="540"/>
      <c r="AA95" s="540"/>
      <c r="AB95" s="540"/>
      <c r="AC95" s="540"/>
      <c r="AD95" s="540"/>
      <c r="AE95" s="540"/>
      <c r="AF95" s="540"/>
      <c r="AG95" s="540"/>
      <c r="AH95" s="540"/>
      <c r="AL95" s="540"/>
      <c r="AM95" s="540"/>
      <c r="AN95" s="540"/>
      <c r="AO95" s="540"/>
      <c r="AP95" s="540"/>
      <c r="AQ95" s="540"/>
      <c r="AR95" s="540"/>
      <c r="AS95" s="540"/>
    </row>
    <row r="96" spans="20:45" x14ac:dyDescent="0.25">
      <c r="T96" s="540"/>
      <c r="U96" s="540"/>
      <c r="V96" s="540"/>
      <c r="W96" s="540"/>
      <c r="X96" s="540"/>
      <c r="Y96" s="540"/>
      <c r="Z96" s="540"/>
      <c r="AA96" s="540"/>
      <c r="AB96" s="540"/>
      <c r="AC96" s="540"/>
      <c r="AD96" s="540"/>
      <c r="AE96" s="540"/>
      <c r="AF96" s="540"/>
      <c r="AG96" s="540"/>
      <c r="AH96" s="540"/>
      <c r="AL96" s="540"/>
      <c r="AM96" s="540"/>
      <c r="AN96" s="540"/>
      <c r="AO96" s="540"/>
      <c r="AP96" s="540"/>
      <c r="AQ96" s="540"/>
      <c r="AR96" s="540"/>
      <c r="AS96" s="540"/>
    </row>
    <row r="97" spans="20:45" x14ac:dyDescent="0.25">
      <c r="T97" s="540"/>
      <c r="U97" s="540"/>
      <c r="V97" s="540"/>
      <c r="W97" s="540"/>
      <c r="X97" s="540"/>
      <c r="Y97" s="540"/>
      <c r="Z97" s="540"/>
      <c r="AA97" s="540"/>
      <c r="AB97" s="540"/>
      <c r="AC97" s="540"/>
      <c r="AD97" s="540"/>
      <c r="AE97" s="540"/>
      <c r="AF97" s="540"/>
      <c r="AG97" s="540"/>
      <c r="AH97" s="540"/>
      <c r="AL97" s="540"/>
      <c r="AM97" s="540"/>
      <c r="AN97" s="540"/>
      <c r="AO97" s="540"/>
      <c r="AP97" s="540"/>
      <c r="AQ97" s="540"/>
      <c r="AR97" s="540"/>
      <c r="AS97" s="540"/>
    </row>
    <row r="98" spans="20:45" x14ac:dyDescent="0.25">
      <c r="T98" s="540"/>
      <c r="U98" s="540"/>
      <c r="V98" s="540"/>
      <c r="W98" s="540"/>
      <c r="X98" s="540"/>
      <c r="Y98" s="540"/>
      <c r="Z98" s="540"/>
      <c r="AA98" s="540"/>
      <c r="AB98" s="540"/>
      <c r="AC98" s="540"/>
      <c r="AD98" s="540"/>
      <c r="AE98" s="540"/>
      <c r="AF98" s="540"/>
      <c r="AG98" s="540"/>
      <c r="AH98" s="540"/>
      <c r="AL98" s="540"/>
      <c r="AM98" s="540"/>
      <c r="AN98" s="540"/>
      <c r="AO98" s="540"/>
      <c r="AP98" s="540"/>
      <c r="AQ98" s="540"/>
      <c r="AR98" s="540"/>
      <c r="AS98" s="540"/>
    </row>
    <row r="99" spans="20:45" x14ac:dyDescent="0.25">
      <c r="T99" s="540"/>
      <c r="U99" s="540"/>
      <c r="V99" s="540"/>
      <c r="W99" s="540"/>
      <c r="X99" s="540"/>
      <c r="Y99" s="540"/>
      <c r="Z99" s="540"/>
      <c r="AA99" s="540"/>
      <c r="AB99" s="540"/>
      <c r="AC99" s="540"/>
      <c r="AD99" s="540"/>
      <c r="AE99" s="540"/>
      <c r="AF99" s="540"/>
      <c r="AG99" s="540"/>
      <c r="AH99" s="540"/>
      <c r="AL99" s="540"/>
      <c r="AM99" s="540"/>
      <c r="AN99" s="540"/>
      <c r="AO99" s="540"/>
      <c r="AP99" s="540"/>
      <c r="AQ99" s="540"/>
      <c r="AR99" s="540"/>
      <c r="AS99" s="540"/>
    </row>
    <row r="100" spans="20:45" x14ac:dyDescent="0.25">
      <c r="T100" s="540"/>
      <c r="U100" s="540"/>
      <c r="V100" s="540"/>
      <c r="W100" s="540"/>
      <c r="X100" s="540"/>
      <c r="Y100" s="540"/>
      <c r="Z100" s="540"/>
      <c r="AA100" s="540"/>
      <c r="AB100" s="540"/>
      <c r="AC100" s="540"/>
      <c r="AD100" s="540"/>
      <c r="AE100" s="540"/>
      <c r="AF100" s="540"/>
      <c r="AG100" s="540"/>
      <c r="AH100" s="540"/>
      <c r="AL100" s="540"/>
      <c r="AM100" s="540"/>
      <c r="AN100" s="540"/>
      <c r="AO100" s="540"/>
      <c r="AP100" s="540"/>
      <c r="AQ100" s="540"/>
      <c r="AR100" s="540"/>
      <c r="AS100" s="540"/>
    </row>
    <row r="101" spans="20:45" x14ac:dyDescent="0.25">
      <c r="T101" s="540"/>
      <c r="U101" s="540"/>
      <c r="V101" s="540"/>
      <c r="W101" s="540"/>
      <c r="X101" s="540"/>
      <c r="Y101" s="540"/>
      <c r="Z101" s="540"/>
      <c r="AA101" s="540"/>
      <c r="AB101" s="540"/>
      <c r="AC101" s="540"/>
      <c r="AD101" s="540"/>
      <c r="AE101" s="540"/>
      <c r="AF101" s="540"/>
      <c r="AG101" s="540"/>
      <c r="AH101" s="540"/>
      <c r="AL101" s="540"/>
      <c r="AM101" s="540"/>
      <c r="AN101" s="540"/>
      <c r="AO101" s="540"/>
      <c r="AP101" s="540"/>
      <c r="AQ101" s="540"/>
      <c r="AR101" s="540"/>
      <c r="AS101" s="540"/>
    </row>
    <row r="102" spans="20:45" x14ac:dyDescent="0.25">
      <c r="T102" s="540"/>
      <c r="U102" s="540"/>
      <c r="V102" s="540"/>
      <c r="W102" s="540"/>
      <c r="X102" s="540"/>
      <c r="Y102" s="540"/>
      <c r="Z102" s="540"/>
      <c r="AA102" s="540"/>
      <c r="AB102" s="540"/>
      <c r="AC102" s="540"/>
      <c r="AD102" s="540"/>
      <c r="AE102" s="540"/>
      <c r="AF102" s="540"/>
      <c r="AG102" s="540"/>
      <c r="AH102" s="540"/>
      <c r="AL102" s="540"/>
      <c r="AM102" s="540"/>
      <c r="AN102" s="540"/>
      <c r="AO102" s="540"/>
      <c r="AP102" s="540"/>
      <c r="AQ102" s="540"/>
      <c r="AR102" s="540"/>
      <c r="AS102" s="540"/>
    </row>
    <row r="103" spans="20:45" x14ac:dyDescent="0.25">
      <c r="T103" s="540"/>
      <c r="U103" s="540"/>
      <c r="V103" s="540"/>
      <c r="W103" s="540"/>
      <c r="X103" s="540"/>
      <c r="Y103" s="540"/>
      <c r="Z103" s="540"/>
      <c r="AA103" s="540"/>
      <c r="AB103" s="540"/>
      <c r="AC103" s="540"/>
      <c r="AD103" s="540"/>
      <c r="AE103" s="540"/>
      <c r="AF103" s="540"/>
      <c r="AG103" s="540"/>
      <c r="AH103" s="540"/>
      <c r="AL103" s="540"/>
      <c r="AM103" s="540"/>
      <c r="AN103" s="540"/>
      <c r="AO103" s="540"/>
      <c r="AP103" s="540"/>
      <c r="AQ103" s="540"/>
      <c r="AR103" s="540"/>
      <c r="AS103" s="540"/>
    </row>
    <row r="104" spans="20:45" x14ac:dyDescent="0.25">
      <c r="T104" s="540"/>
      <c r="U104" s="540"/>
      <c r="V104" s="540"/>
      <c r="W104" s="540"/>
      <c r="X104" s="540"/>
      <c r="Y104" s="540"/>
      <c r="Z104" s="540"/>
      <c r="AA104" s="540"/>
      <c r="AB104" s="540"/>
      <c r="AC104" s="540"/>
      <c r="AD104" s="540"/>
      <c r="AE104" s="540"/>
      <c r="AF104" s="540"/>
      <c r="AG104" s="540"/>
      <c r="AH104" s="540"/>
      <c r="AL104" s="540"/>
      <c r="AM104" s="540"/>
      <c r="AN104" s="540"/>
      <c r="AO104" s="540"/>
      <c r="AP104" s="540"/>
      <c r="AQ104" s="540"/>
      <c r="AR104" s="540"/>
      <c r="AS104" s="540"/>
    </row>
    <row r="105" spans="20:45" x14ac:dyDescent="0.25">
      <c r="T105" s="540"/>
      <c r="U105" s="540"/>
      <c r="V105" s="540"/>
      <c r="W105" s="540"/>
      <c r="X105" s="540"/>
      <c r="Y105" s="540"/>
      <c r="Z105" s="540"/>
      <c r="AA105" s="540"/>
      <c r="AB105" s="540"/>
      <c r="AC105" s="540"/>
      <c r="AD105" s="540"/>
      <c r="AE105" s="540"/>
      <c r="AF105" s="540"/>
      <c r="AG105" s="540"/>
      <c r="AH105" s="540"/>
      <c r="AL105" s="540"/>
      <c r="AM105" s="540"/>
      <c r="AN105" s="540"/>
      <c r="AO105" s="540"/>
      <c r="AP105" s="540"/>
      <c r="AQ105" s="540"/>
      <c r="AR105" s="540"/>
      <c r="AS105" s="540"/>
    </row>
    <row r="106" spans="20:45" x14ac:dyDescent="0.25">
      <c r="T106" s="540"/>
      <c r="U106" s="540"/>
      <c r="V106" s="540"/>
      <c r="W106" s="540"/>
      <c r="X106" s="540"/>
      <c r="Y106" s="540"/>
      <c r="Z106" s="540"/>
      <c r="AA106" s="540"/>
      <c r="AB106" s="540"/>
      <c r="AC106" s="540"/>
      <c r="AD106" s="540"/>
      <c r="AE106" s="540"/>
      <c r="AF106" s="540"/>
      <c r="AG106" s="540"/>
      <c r="AH106" s="540"/>
      <c r="AL106" s="540"/>
      <c r="AM106" s="540"/>
      <c r="AN106" s="540"/>
      <c r="AO106" s="540"/>
      <c r="AP106" s="540"/>
      <c r="AQ106" s="540"/>
      <c r="AR106" s="540"/>
      <c r="AS106" s="540"/>
    </row>
    <row r="107" spans="20:45" x14ac:dyDescent="0.25">
      <c r="T107" s="540"/>
      <c r="U107" s="540"/>
      <c r="V107" s="540"/>
      <c r="W107" s="540"/>
      <c r="X107" s="540"/>
      <c r="Y107" s="540"/>
      <c r="Z107" s="540"/>
      <c r="AA107" s="540"/>
      <c r="AB107" s="540"/>
      <c r="AC107" s="540"/>
      <c r="AD107" s="540"/>
      <c r="AE107" s="540"/>
      <c r="AF107" s="540"/>
      <c r="AG107" s="540"/>
      <c r="AH107" s="540"/>
      <c r="AL107" s="540"/>
      <c r="AM107" s="540"/>
      <c r="AN107" s="540"/>
      <c r="AO107" s="540"/>
      <c r="AP107" s="540"/>
      <c r="AQ107" s="540"/>
      <c r="AR107" s="540"/>
      <c r="AS107" s="540"/>
    </row>
    <row r="108" spans="20:45" x14ac:dyDescent="0.25">
      <c r="T108" s="540"/>
      <c r="U108" s="540"/>
      <c r="V108" s="540"/>
      <c r="W108" s="540"/>
      <c r="X108" s="540"/>
      <c r="Y108" s="540"/>
      <c r="Z108" s="540"/>
      <c r="AA108" s="540"/>
      <c r="AB108" s="540"/>
      <c r="AC108" s="540"/>
      <c r="AD108" s="540"/>
      <c r="AE108" s="540"/>
      <c r="AF108" s="540"/>
      <c r="AG108" s="540"/>
      <c r="AH108" s="540"/>
      <c r="AL108" s="540"/>
      <c r="AM108" s="540"/>
      <c r="AN108" s="540"/>
      <c r="AO108" s="540"/>
      <c r="AP108" s="540"/>
      <c r="AQ108" s="540"/>
      <c r="AR108" s="540"/>
      <c r="AS108" s="540"/>
    </row>
    <row r="109" spans="20:45" x14ac:dyDescent="0.25">
      <c r="T109" s="540"/>
      <c r="U109" s="540"/>
      <c r="V109" s="540"/>
      <c r="W109" s="540"/>
      <c r="X109" s="540"/>
      <c r="Y109" s="540"/>
      <c r="Z109" s="540"/>
      <c r="AA109" s="540"/>
      <c r="AB109" s="540"/>
      <c r="AC109" s="540"/>
      <c r="AD109" s="540"/>
      <c r="AE109" s="540"/>
      <c r="AF109" s="540"/>
      <c r="AG109" s="540"/>
      <c r="AH109" s="540"/>
      <c r="AL109" s="540"/>
      <c r="AM109" s="540"/>
      <c r="AN109" s="540"/>
      <c r="AO109" s="540"/>
      <c r="AP109" s="540"/>
      <c r="AQ109" s="540"/>
      <c r="AR109" s="540"/>
      <c r="AS109" s="540"/>
    </row>
    <row r="110" spans="20:45" x14ac:dyDescent="0.25">
      <c r="T110" s="540"/>
      <c r="U110" s="540"/>
      <c r="V110" s="540"/>
      <c r="W110" s="540"/>
      <c r="X110" s="540"/>
      <c r="Y110" s="540"/>
      <c r="Z110" s="540"/>
      <c r="AA110" s="540"/>
      <c r="AB110" s="540"/>
      <c r="AC110" s="540"/>
      <c r="AD110" s="540"/>
      <c r="AE110" s="540"/>
      <c r="AF110" s="540"/>
      <c r="AG110" s="540"/>
      <c r="AH110" s="540"/>
      <c r="AL110" s="540"/>
      <c r="AM110" s="540"/>
      <c r="AN110" s="540"/>
      <c r="AO110" s="540"/>
      <c r="AP110" s="540"/>
      <c r="AQ110" s="540"/>
      <c r="AR110" s="540"/>
      <c r="AS110" s="540"/>
    </row>
    <row r="111" spans="20:45" x14ac:dyDescent="0.25">
      <c r="T111" s="540"/>
      <c r="U111" s="540"/>
      <c r="V111" s="540"/>
      <c r="W111" s="540"/>
      <c r="X111" s="540"/>
      <c r="Y111" s="540"/>
      <c r="Z111" s="540"/>
      <c r="AA111" s="540"/>
      <c r="AB111" s="540"/>
      <c r="AC111" s="540"/>
      <c r="AD111" s="540"/>
      <c r="AE111" s="540"/>
      <c r="AF111" s="540"/>
      <c r="AG111" s="540"/>
      <c r="AH111" s="540"/>
      <c r="AL111" s="540"/>
      <c r="AM111" s="540"/>
      <c r="AN111" s="540"/>
      <c r="AO111" s="540"/>
      <c r="AP111" s="540"/>
      <c r="AQ111" s="540"/>
      <c r="AR111" s="540"/>
      <c r="AS111" s="540"/>
    </row>
    <row r="112" spans="20:45" x14ac:dyDescent="0.25">
      <c r="T112" s="540"/>
      <c r="U112" s="540"/>
      <c r="V112" s="540"/>
      <c r="W112" s="540"/>
      <c r="X112" s="540"/>
      <c r="Y112" s="540"/>
      <c r="Z112" s="540"/>
      <c r="AA112" s="540"/>
      <c r="AB112" s="540"/>
      <c r="AC112" s="540"/>
      <c r="AD112" s="540"/>
      <c r="AE112" s="540"/>
      <c r="AF112" s="540"/>
      <c r="AG112" s="540"/>
      <c r="AH112" s="540"/>
      <c r="AL112" s="540"/>
      <c r="AM112" s="540"/>
      <c r="AN112" s="540"/>
      <c r="AO112" s="540"/>
      <c r="AP112" s="540"/>
      <c r="AQ112" s="540"/>
      <c r="AR112" s="540"/>
      <c r="AS112" s="540"/>
    </row>
    <row r="113" spans="20:45" x14ac:dyDescent="0.25">
      <c r="T113" s="540"/>
      <c r="U113" s="540"/>
      <c r="V113" s="540"/>
      <c r="W113" s="540"/>
      <c r="X113" s="540"/>
      <c r="Y113" s="540"/>
      <c r="Z113" s="540"/>
      <c r="AA113" s="540"/>
      <c r="AB113" s="540"/>
      <c r="AC113" s="540"/>
      <c r="AD113" s="540"/>
      <c r="AE113" s="540"/>
      <c r="AF113" s="540"/>
      <c r="AG113" s="540"/>
      <c r="AH113" s="540"/>
      <c r="AL113" s="540"/>
      <c r="AM113" s="540"/>
      <c r="AN113" s="540"/>
      <c r="AO113" s="540"/>
      <c r="AP113" s="540"/>
      <c r="AQ113" s="540"/>
      <c r="AR113" s="540"/>
      <c r="AS113" s="540"/>
    </row>
    <row r="114" spans="20:45" x14ac:dyDescent="0.25">
      <c r="T114" s="540"/>
      <c r="U114" s="540"/>
      <c r="V114" s="540"/>
      <c r="W114" s="540"/>
      <c r="X114" s="540"/>
      <c r="Y114" s="540"/>
      <c r="Z114" s="540"/>
      <c r="AA114" s="540"/>
      <c r="AB114" s="540"/>
      <c r="AC114" s="540"/>
      <c r="AD114" s="540"/>
      <c r="AE114" s="540"/>
      <c r="AF114" s="540"/>
      <c r="AG114" s="540"/>
      <c r="AH114" s="540"/>
      <c r="AL114" s="540"/>
      <c r="AM114" s="540"/>
      <c r="AN114" s="540"/>
      <c r="AO114" s="540"/>
      <c r="AP114" s="540"/>
      <c r="AQ114" s="540"/>
      <c r="AR114" s="540"/>
      <c r="AS114" s="540"/>
    </row>
    <row r="115" spans="20:45" x14ac:dyDescent="0.25">
      <c r="T115" s="540"/>
      <c r="U115" s="540"/>
      <c r="V115" s="540"/>
      <c r="W115" s="540"/>
      <c r="X115" s="540"/>
      <c r="Y115" s="540"/>
      <c r="Z115" s="540"/>
      <c r="AA115" s="540"/>
      <c r="AB115" s="540"/>
      <c r="AC115" s="540"/>
      <c r="AD115" s="540"/>
      <c r="AE115" s="540"/>
      <c r="AF115" s="540"/>
      <c r="AG115" s="540"/>
      <c r="AH115" s="540"/>
      <c r="AL115" s="540"/>
      <c r="AM115" s="540"/>
      <c r="AN115" s="540"/>
      <c r="AO115" s="540"/>
      <c r="AP115" s="540"/>
      <c r="AQ115" s="540"/>
      <c r="AR115" s="540"/>
      <c r="AS115" s="540"/>
    </row>
    <row r="116" spans="20:45" x14ac:dyDescent="0.25">
      <c r="T116" s="540"/>
      <c r="U116" s="540"/>
      <c r="V116" s="540"/>
      <c r="W116" s="540"/>
      <c r="X116" s="540"/>
      <c r="Y116" s="540"/>
      <c r="Z116" s="540"/>
      <c r="AA116" s="540"/>
      <c r="AB116" s="540"/>
      <c r="AC116" s="540"/>
      <c r="AD116" s="540"/>
      <c r="AE116" s="540"/>
      <c r="AF116" s="540"/>
      <c r="AG116" s="540"/>
      <c r="AH116" s="540"/>
      <c r="AL116" s="540"/>
      <c r="AM116" s="540"/>
      <c r="AN116" s="540"/>
      <c r="AO116" s="540"/>
      <c r="AP116" s="540"/>
      <c r="AQ116" s="540"/>
      <c r="AR116" s="540"/>
      <c r="AS116" s="540"/>
    </row>
    <row r="117" spans="20:45" x14ac:dyDescent="0.25">
      <c r="T117" s="540"/>
      <c r="U117" s="540"/>
      <c r="V117" s="540"/>
      <c r="W117" s="540"/>
      <c r="X117" s="540"/>
      <c r="Y117" s="540"/>
      <c r="Z117" s="540"/>
      <c r="AA117" s="540"/>
      <c r="AB117" s="540"/>
      <c r="AC117" s="540"/>
      <c r="AD117" s="540"/>
      <c r="AE117" s="540"/>
      <c r="AF117" s="540"/>
      <c r="AG117" s="540"/>
      <c r="AH117" s="540"/>
      <c r="AL117" s="540"/>
      <c r="AM117" s="540"/>
      <c r="AN117" s="540"/>
      <c r="AO117" s="540"/>
      <c r="AP117" s="540"/>
      <c r="AQ117" s="540"/>
      <c r="AR117" s="540"/>
      <c r="AS117" s="540"/>
    </row>
    <row r="118" spans="20:45" x14ac:dyDescent="0.25">
      <c r="T118" s="540"/>
      <c r="U118" s="540"/>
      <c r="V118" s="540"/>
      <c r="W118" s="540"/>
      <c r="X118" s="540"/>
      <c r="Y118" s="540"/>
      <c r="Z118" s="540"/>
      <c r="AA118" s="540"/>
      <c r="AB118" s="540"/>
      <c r="AC118" s="540"/>
      <c r="AD118" s="540"/>
      <c r="AE118" s="540"/>
      <c r="AF118" s="540"/>
      <c r="AG118" s="540"/>
      <c r="AH118" s="540"/>
      <c r="AL118" s="540"/>
      <c r="AM118" s="540"/>
      <c r="AN118" s="540"/>
      <c r="AO118" s="540"/>
      <c r="AP118" s="540"/>
      <c r="AQ118" s="540"/>
      <c r="AR118" s="540"/>
      <c r="AS118" s="540"/>
    </row>
    <row r="119" spans="20:45" x14ac:dyDescent="0.25">
      <c r="T119" s="540"/>
      <c r="U119" s="540"/>
      <c r="V119" s="540"/>
      <c r="W119" s="540"/>
      <c r="X119" s="540"/>
      <c r="Y119" s="540"/>
      <c r="Z119" s="540"/>
      <c r="AA119" s="540"/>
      <c r="AB119" s="540"/>
      <c r="AC119" s="540"/>
      <c r="AD119" s="540"/>
      <c r="AE119" s="540"/>
      <c r="AF119" s="540"/>
      <c r="AG119" s="540"/>
      <c r="AH119" s="540"/>
      <c r="AL119" s="540"/>
      <c r="AM119" s="540"/>
      <c r="AN119" s="540"/>
      <c r="AO119" s="540"/>
      <c r="AP119" s="540"/>
      <c r="AQ119" s="540"/>
      <c r="AR119" s="540"/>
      <c r="AS119" s="540"/>
    </row>
    <row r="120" spans="20:45" x14ac:dyDescent="0.25">
      <c r="T120" s="540"/>
      <c r="U120" s="540"/>
      <c r="V120" s="540"/>
      <c r="W120" s="540"/>
      <c r="X120" s="540"/>
      <c r="Y120" s="540"/>
      <c r="Z120" s="540"/>
      <c r="AA120" s="540"/>
      <c r="AB120" s="540"/>
      <c r="AC120" s="540"/>
      <c r="AD120" s="540"/>
      <c r="AE120" s="540"/>
      <c r="AF120" s="540"/>
      <c r="AG120" s="540"/>
      <c r="AH120" s="540"/>
      <c r="AL120" s="540"/>
      <c r="AM120" s="540"/>
      <c r="AN120" s="540"/>
      <c r="AO120" s="540"/>
      <c r="AP120" s="540"/>
      <c r="AQ120" s="540"/>
      <c r="AR120" s="540"/>
      <c r="AS120" s="540"/>
    </row>
    <row r="121" spans="20:45" x14ac:dyDescent="0.25">
      <c r="T121" s="540"/>
      <c r="U121" s="540"/>
      <c r="V121" s="540"/>
      <c r="W121" s="540"/>
      <c r="X121" s="540"/>
      <c r="Y121" s="540"/>
      <c r="Z121" s="540"/>
      <c r="AA121" s="540"/>
      <c r="AB121" s="540"/>
      <c r="AC121" s="540"/>
      <c r="AD121" s="540"/>
      <c r="AE121" s="540"/>
      <c r="AF121" s="540"/>
      <c r="AG121" s="540"/>
      <c r="AH121" s="540"/>
      <c r="AL121" s="540"/>
      <c r="AM121" s="540"/>
      <c r="AN121" s="540"/>
      <c r="AO121" s="540"/>
      <c r="AP121" s="540"/>
      <c r="AQ121" s="540"/>
      <c r="AR121" s="540"/>
      <c r="AS121" s="540"/>
    </row>
    <row r="122" spans="20:45" x14ac:dyDescent="0.25">
      <c r="T122" s="540"/>
      <c r="U122" s="540"/>
      <c r="V122" s="540"/>
      <c r="W122" s="540"/>
      <c r="X122" s="540"/>
      <c r="Y122" s="540"/>
      <c r="Z122" s="540"/>
      <c r="AA122" s="540"/>
      <c r="AB122" s="540"/>
      <c r="AC122" s="540"/>
      <c r="AD122" s="540"/>
      <c r="AE122" s="540"/>
      <c r="AF122" s="540"/>
      <c r="AG122" s="540"/>
      <c r="AH122" s="540"/>
      <c r="AL122" s="540"/>
      <c r="AM122" s="540"/>
      <c r="AN122" s="540"/>
      <c r="AO122" s="540"/>
      <c r="AP122" s="540"/>
      <c r="AQ122" s="540"/>
      <c r="AR122" s="540"/>
      <c r="AS122" s="540"/>
    </row>
    <row r="123" spans="20:45" x14ac:dyDescent="0.25">
      <c r="T123" s="540"/>
      <c r="U123" s="540"/>
      <c r="V123" s="540"/>
      <c r="W123" s="540"/>
      <c r="X123" s="540"/>
      <c r="Y123" s="540"/>
      <c r="Z123" s="540"/>
      <c r="AA123" s="540"/>
      <c r="AB123" s="540"/>
      <c r="AC123" s="540"/>
      <c r="AD123" s="540"/>
      <c r="AE123" s="540"/>
      <c r="AF123" s="540"/>
      <c r="AG123" s="540"/>
      <c r="AH123" s="540"/>
      <c r="AL123" s="540"/>
      <c r="AM123" s="540"/>
      <c r="AN123" s="540"/>
      <c r="AO123" s="540"/>
      <c r="AP123" s="540"/>
      <c r="AQ123" s="540"/>
      <c r="AR123" s="540"/>
      <c r="AS123" s="540"/>
    </row>
    <row r="124" spans="20:45" x14ac:dyDescent="0.25">
      <c r="T124" s="540"/>
      <c r="U124" s="540"/>
      <c r="V124" s="540"/>
      <c r="W124" s="540"/>
      <c r="X124" s="540"/>
      <c r="Y124" s="540"/>
      <c r="Z124" s="540"/>
      <c r="AA124" s="540"/>
      <c r="AB124" s="540"/>
      <c r="AC124" s="540"/>
      <c r="AD124" s="540"/>
      <c r="AE124" s="540"/>
      <c r="AF124" s="540"/>
      <c r="AG124" s="540"/>
      <c r="AH124" s="540"/>
      <c r="AL124" s="540"/>
      <c r="AM124" s="540"/>
      <c r="AN124" s="540"/>
      <c r="AO124" s="540"/>
      <c r="AP124" s="540"/>
      <c r="AQ124" s="540"/>
      <c r="AR124" s="540"/>
      <c r="AS124" s="540"/>
    </row>
    <row r="125" spans="20:45" x14ac:dyDescent="0.25">
      <c r="T125" s="540"/>
      <c r="U125" s="540"/>
      <c r="V125" s="540"/>
      <c r="W125" s="540"/>
      <c r="X125" s="540"/>
      <c r="Y125" s="540"/>
      <c r="Z125" s="540"/>
      <c r="AA125" s="540"/>
      <c r="AB125" s="540"/>
      <c r="AC125" s="540"/>
      <c r="AD125" s="540"/>
      <c r="AE125" s="540"/>
      <c r="AF125" s="540"/>
      <c r="AG125" s="540"/>
      <c r="AH125" s="540"/>
      <c r="AL125" s="540"/>
      <c r="AM125" s="540"/>
      <c r="AN125" s="540"/>
      <c r="AO125" s="540"/>
      <c r="AP125" s="540"/>
      <c r="AQ125" s="540"/>
      <c r="AR125" s="540"/>
      <c r="AS125" s="540"/>
    </row>
    <row r="126" spans="20:45" x14ac:dyDescent="0.25">
      <c r="T126" s="540"/>
      <c r="U126" s="540"/>
      <c r="V126" s="540"/>
      <c r="W126" s="540"/>
      <c r="X126" s="540"/>
      <c r="Y126" s="540"/>
      <c r="Z126" s="540"/>
      <c r="AA126" s="540"/>
      <c r="AB126" s="540"/>
      <c r="AC126" s="540"/>
      <c r="AD126" s="540"/>
      <c r="AE126" s="540"/>
      <c r="AF126" s="540"/>
      <c r="AG126" s="540"/>
      <c r="AH126" s="540"/>
      <c r="AL126" s="540"/>
      <c r="AM126" s="540"/>
      <c r="AN126" s="540"/>
      <c r="AO126" s="540"/>
      <c r="AP126" s="540"/>
      <c r="AQ126" s="540"/>
      <c r="AR126" s="540"/>
      <c r="AS126" s="540"/>
    </row>
    <row r="127" spans="20:45" x14ac:dyDescent="0.25">
      <c r="T127" s="540"/>
      <c r="U127" s="540"/>
      <c r="V127" s="540"/>
      <c r="W127" s="540"/>
      <c r="X127" s="540"/>
      <c r="Y127" s="540"/>
      <c r="Z127" s="540"/>
      <c r="AA127" s="540"/>
      <c r="AB127" s="540"/>
      <c r="AC127" s="540"/>
      <c r="AD127" s="540"/>
      <c r="AE127" s="540"/>
      <c r="AF127" s="540"/>
      <c r="AG127" s="540"/>
      <c r="AH127" s="540"/>
      <c r="AL127" s="540"/>
      <c r="AM127" s="540"/>
      <c r="AN127" s="540"/>
      <c r="AO127" s="540"/>
      <c r="AP127" s="540"/>
      <c r="AQ127" s="540"/>
      <c r="AR127" s="540"/>
      <c r="AS127" s="540"/>
    </row>
    <row r="128" spans="20:45" x14ac:dyDescent="0.25">
      <c r="T128" s="540"/>
      <c r="U128" s="540"/>
      <c r="V128" s="540"/>
      <c r="W128" s="540"/>
      <c r="X128" s="540"/>
      <c r="Y128" s="540"/>
      <c r="Z128" s="540"/>
      <c r="AA128" s="540"/>
      <c r="AB128" s="540"/>
      <c r="AC128" s="540"/>
      <c r="AD128" s="540"/>
      <c r="AE128" s="540"/>
      <c r="AF128" s="540"/>
      <c r="AG128" s="540"/>
      <c r="AH128" s="540"/>
      <c r="AL128" s="540"/>
      <c r="AM128" s="540"/>
      <c r="AN128" s="540"/>
      <c r="AO128" s="540"/>
      <c r="AP128" s="540"/>
      <c r="AQ128" s="540"/>
      <c r="AR128" s="540"/>
      <c r="AS128" s="540"/>
    </row>
    <row r="129" spans="20:45" x14ac:dyDescent="0.25">
      <c r="T129" s="540"/>
      <c r="U129" s="540"/>
      <c r="V129" s="540"/>
      <c r="W129" s="540"/>
      <c r="X129" s="540"/>
      <c r="Y129" s="540"/>
      <c r="Z129" s="540"/>
      <c r="AA129" s="540"/>
      <c r="AB129" s="540"/>
      <c r="AC129" s="540"/>
      <c r="AD129" s="540"/>
      <c r="AE129" s="540"/>
      <c r="AF129" s="540"/>
      <c r="AG129" s="540"/>
      <c r="AH129" s="540"/>
      <c r="AL129" s="540"/>
      <c r="AM129" s="540"/>
      <c r="AN129" s="540"/>
      <c r="AO129" s="540"/>
      <c r="AP129" s="540"/>
      <c r="AQ129" s="540"/>
      <c r="AR129" s="540"/>
      <c r="AS129" s="540"/>
    </row>
    <row r="130" spans="20:45" x14ac:dyDescent="0.25">
      <c r="T130" s="540"/>
      <c r="U130" s="540"/>
      <c r="V130" s="540"/>
      <c r="W130" s="540"/>
      <c r="X130" s="540"/>
      <c r="Y130" s="540"/>
      <c r="Z130" s="540"/>
      <c r="AA130" s="540"/>
      <c r="AB130" s="540"/>
      <c r="AC130" s="540"/>
      <c r="AD130" s="540"/>
      <c r="AE130" s="540"/>
      <c r="AF130" s="540"/>
      <c r="AG130" s="540"/>
      <c r="AH130" s="540"/>
      <c r="AL130" s="540"/>
      <c r="AM130" s="540"/>
      <c r="AN130" s="540"/>
      <c r="AO130" s="540"/>
      <c r="AP130" s="540"/>
      <c r="AQ130" s="540"/>
      <c r="AR130" s="540"/>
      <c r="AS130" s="540"/>
    </row>
    <row r="131" spans="20:45" x14ac:dyDescent="0.25">
      <c r="T131" s="540"/>
      <c r="U131" s="540"/>
      <c r="V131" s="540"/>
      <c r="W131" s="540"/>
      <c r="X131" s="540"/>
      <c r="Y131" s="540"/>
      <c r="Z131" s="540"/>
      <c r="AA131" s="540"/>
      <c r="AB131" s="540"/>
      <c r="AC131" s="540"/>
      <c r="AD131" s="540"/>
      <c r="AE131" s="540"/>
      <c r="AF131" s="540"/>
      <c r="AG131" s="540"/>
      <c r="AH131" s="540"/>
      <c r="AL131" s="540"/>
      <c r="AM131" s="540"/>
      <c r="AN131" s="540"/>
      <c r="AO131" s="540"/>
      <c r="AP131" s="540"/>
      <c r="AQ131" s="540"/>
      <c r="AR131" s="540"/>
      <c r="AS131" s="540"/>
    </row>
    <row r="132" spans="20:45" x14ac:dyDescent="0.25">
      <c r="T132" s="540"/>
      <c r="U132" s="540"/>
      <c r="V132" s="540"/>
      <c r="W132" s="540"/>
      <c r="X132" s="540"/>
      <c r="Y132" s="540"/>
      <c r="Z132" s="540"/>
      <c r="AA132" s="540"/>
      <c r="AB132" s="540"/>
      <c r="AC132" s="540"/>
      <c r="AD132" s="540"/>
      <c r="AE132" s="540"/>
      <c r="AF132" s="540"/>
      <c r="AG132" s="540"/>
      <c r="AH132" s="540"/>
      <c r="AL132" s="540"/>
      <c r="AM132" s="540"/>
      <c r="AN132" s="540"/>
      <c r="AO132" s="540"/>
      <c r="AP132" s="540"/>
      <c r="AQ132" s="540"/>
      <c r="AR132" s="540"/>
      <c r="AS132" s="540"/>
    </row>
    <row r="133" spans="20:45" x14ac:dyDescent="0.25">
      <c r="T133" s="540"/>
      <c r="U133" s="540"/>
      <c r="V133" s="540"/>
      <c r="W133" s="540"/>
      <c r="X133" s="540"/>
      <c r="Y133" s="540"/>
      <c r="Z133" s="540"/>
      <c r="AA133" s="540"/>
      <c r="AB133" s="540"/>
      <c r="AC133" s="540"/>
      <c r="AD133" s="540"/>
      <c r="AE133" s="540"/>
      <c r="AF133" s="540"/>
      <c r="AG133" s="540"/>
      <c r="AH133" s="540"/>
      <c r="AL133" s="540"/>
      <c r="AM133" s="540"/>
      <c r="AN133" s="540"/>
      <c r="AO133" s="540"/>
      <c r="AP133" s="540"/>
      <c r="AQ133" s="540"/>
      <c r="AR133" s="540"/>
      <c r="AS133" s="540"/>
    </row>
    <row r="134" spans="20:45" x14ac:dyDescent="0.25">
      <c r="T134" s="540"/>
      <c r="U134" s="540"/>
      <c r="V134" s="540"/>
      <c r="W134" s="540"/>
      <c r="X134" s="540"/>
      <c r="Y134" s="540"/>
      <c r="Z134" s="540"/>
      <c r="AA134" s="540"/>
      <c r="AB134" s="540"/>
      <c r="AC134" s="540"/>
      <c r="AD134" s="540"/>
      <c r="AE134" s="540"/>
      <c r="AF134" s="540"/>
      <c r="AG134" s="540"/>
      <c r="AH134" s="540"/>
      <c r="AL134" s="540"/>
      <c r="AM134" s="540"/>
      <c r="AN134" s="540"/>
      <c r="AO134" s="540"/>
      <c r="AP134" s="540"/>
      <c r="AQ134" s="540"/>
      <c r="AR134" s="540"/>
      <c r="AS134" s="540"/>
    </row>
    <row r="135" spans="20:45" x14ac:dyDescent="0.25">
      <c r="T135" s="540"/>
      <c r="U135" s="540"/>
      <c r="V135" s="540"/>
      <c r="W135" s="540"/>
      <c r="X135" s="540"/>
      <c r="Y135" s="540"/>
      <c r="Z135" s="540"/>
      <c r="AA135" s="540"/>
      <c r="AB135" s="540"/>
      <c r="AC135" s="540"/>
      <c r="AD135" s="540"/>
      <c r="AE135" s="540"/>
      <c r="AF135" s="540"/>
      <c r="AG135" s="540"/>
      <c r="AH135" s="540"/>
      <c r="AL135" s="540"/>
      <c r="AM135" s="540"/>
      <c r="AN135" s="540"/>
      <c r="AO135" s="540"/>
      <c r="AP135" s="540"/>
      <c r="AQ135" s="540"/>
      <c r="AR135" s="540"/>
      <c r="AS135" s="540"/>
    </row>
    <row r="136" spans="20:45" x14ac:dyDescent="0.25">
      <c r="T136" s="540"/>
      <c r="U136" s="540"/>
      <c r="V136" s="540"/>
      <c r="W136" s="540"/>
      <c r="X136" s="540"/>
      <c r="Y136" s="540"/>
      <c r="Z136" s="540"/>
      <c r="AA136" s="540"/>
      <c r="AB136" s="540"/>
      <c r="AC136" s="540"/>
      <c r="AD136" s="540"/>
      <c r="AE136" s="540"/>
      <c r="AF136" s="540"/>
      <c r="AG136" s="540"/>
      <c r="AH136" s="540"/>
      <c r="AL136" s="540"/>
      <c r="AM136" s="540"/>
      <c r="AN136" s="540"/>
      <c r="AO136" s="540"/>
      <c r="AP136" s="540"/>
      <c r="AQ136" s="540"/>
      <c r="AR136" s="540"/>
      <c r="AS136" s="540"/>
    </row>
    <row r="137" spans="20:45" x14ac:dyDescent="0.25">
      <c r="T137" s="540"/>
      <c r="U137" s="540"/>
      <c r="V137" s="540"/>
      <c r="W137" s="540"/>
      <c r="X137" s="540"/>
      <c r="Y137" s="540"/>
      <c r="Z137" s="540"/>
      <c r="AA137" s="540"/>
      <c r="AB137" s="540"/>
      <c r="AC137" s="540"/>
      <c r="AD137" s="540"/>
      <c r="AE137" s="540"/>
      <c r="AF137" s="540"/>
      <c r="AG137" s="540"/>
      <c r="AH137" s="540"/>
      <c r="AL137" s="540"/>
      <c r="AM137" s="540"/>
      <c r="AN137" s="540"/>
      <c r="AO137" s="540"/>
      <c r="AP137" s="540"/>
      <c r="AQ137" s="540"/>
      <c r="AR137" s="540"/>
      <c r="AS137" s="540"/>
    </row>
    <row r="138" spans="20:45" x14ac:dyDescent="0.25">
      <c r="T138" s="540"/>
      <c r="U138" s="540"/>
      <c r="V138" s="540"/>
      <c r="W138" s="540"/>
      <c r="X138" s="540"/>
      <c r="Y138" s="540"/>
      <c r="Z138" s="540"/>
      <c r="AA138" s="540"/>
      <c r="AB138" s="540"/>
      <c r="AC138" s="540"/>
      <c r="AD138" s="540"/>
      <c r="AE138" s="540"/>
      <c r="AF138" s="540"/>
      <c r="AG138" s="540"/>
      <c r="AH138" s="540"/>
      <c r="AL138" s="540"/>
      <c r="AM138" s="540"/>
      <c r="AN138" s="540"/>
      <c r="AO138" s="540"/>
      <c r="AP138" s="540"/>
      <c r="AQ138" s="540"/>
      <c r="AR138" s="540"/>
      <c r="AS138" s="540"/>
    </row>
    <row r="139" spans="20:45" x14ac:dyDescent="0.25">
      <c r="T139" s="540"/>
      <c r="U139" s="540"/>
      <c r="V139" s="540"/>
      <c r="W139" s="540"/>
      <c r="X139" s="540"/>
      <c r="Y139" s="540"/>
      <c r="Z139" s="540"/>
      <c r="AA139" s="540"/>
      <c r="AB139" s="540"/>
      <c r="AC139" s="540"/>
      <c r="AD139" s="540"/>
      <c r="AE139" s="540"/>
      <c r="AF139" s="540"/>
      <c r="AG139" s="540"/>
      <c r="AH139" s="540"/>
      <c r="AL139" s="540"/>
      <c r="AM139" s="540"/>
      <c r="AN139" s="540"/>
      <c r="AO139" s="540"/>
      <c r="AP139" s="540"/>
      <c r="AQ139" s="540"/>
      <c r="AR139" s="540"/>
      <c r="AS139" s="540"/>
    </row>
    <row r="140" spans="20:45" x14ac:dyDescent="0.25">
      <c r="T140" s="540"/>
      <c r="U140" s="540"/>
      <c r="V140" s="540"/>
      <c r="W140" s="540"/>
      <c r="X140" s="540"/>
      <c r="Y140" s="540"/>
      <c r="Z140" s="540"/>
      <c r="AA140" s="540"/>
      <c r="AB140" s="540"/>
      <c r="AC140" s="540"/>
      <c r="AD140" s="540"/>
      <c r="AE140" s="540"/>
      <c r="AF140" s="540"/>
      <c r="AG140" s="540"/>
      <c r="AH140" s="540"/>
      <c r="AL140" s="540"/>
      <c r="AM140" s="540"/>
      <c r="AN140" s="540"/>
      <c r="AO140" s="540"/>
      <c r="AP140" s="540"/>
      <c r="AQ140" s="540"/>
      <c r="AR140" s="540"/>
      <c r="AS140" s="540"/>
    </row>
  </sheetData>
  <mergeCells count="1">
    <mergeCell ref="A4:C4"/>
  </mergeCells>
  <conditionalFormatting sqref="B22 B24 B26 B28 B30 B32 B34 B36 B38 B40 B42 B44 B46 B48 B50 B52">
    <cfRule type="cellIs" dxfId="41" priority="13" stopIfTrue="1" operator="equal">
      <formula>"QA"</formula>
    </cfRule>
    <cfRule type="cellIs" dxfId="40" priority="14" stopIfTrue="1" operator="equal">
      <formula>"DA"</formula>
    </cfRule>
  </conditionalFormatting>
  <conditionalFormatting sqref="E7 E21">
    <cfRule type="expression" dxfId="39" priority="16" stopIfTrue="1">
      <formula>$E7&lt;5</formula>
    </cfRule>
  </conditionalFormatting>
  <conditionalFormatting sqref="E22 E24 E26 E28 E30 E32 E34 E36 E38 E40 E42 E44 E46 E48 E50 E52">
    <cfRule type="expression" dxfId="38" priority="8" stopIfTrue="1">
      <formula>AND($E22&lt;9,$C22&gt;0)</formula>
    </cfRule>
  </conditionalFormatting>
  <conditionalFormatting sqref="F7 F9 F11 F13 F15 F17 F19">
    <cfRule type="cellIs" dxfId="37" priority="17" stopIfTrue="1" operator="equal">
      <formula>"Bye"</formula>
    </cfRule>
  </conditionalFormatting>
  <conditionalFormatting sqref="F21:F22 F24 F26 F28 F30 F32 F34 F36 F38 F40 F42 F44 F46 F48 F50">
    <cfRule type="cellIs" dxfId="36" priority="9" stopIfTrue="1" operator="equal">
      <formula>"Bye"</formula>
    </cfRule>
  </conditionalFormatting>
  <conditionalFormatting sqref="F22 F24 F26 F28 F30 F32 F34 F36 F38 F40 F42 F44 F46 F48 F50">
    <cfRule type="expression" dxfId="35" priority="10" stopIfTrue="1">
      <formula>AND($E22&lt;9,$C22&gt;0)</formula>
    </cfRule>
  </conditionalFormatting>
  <conditionalFormatting sqref="H7 H9 H11 H13 H15 H17 H19 H21 G22:I22 G24:I24 G26:I26 G28:I28 G30:I30 G32:I32 G34:I34 G36:I36 G38:I38 G40:I40 G42:I42 G44:I44 G46:I46 G48:I48 G50:I50">
    <cfRule type="expression" dxfId="34" priority="4" stopIfTrue="1">
      <formula>AND($E7&lt;9,$C7&gt;0)</formula>
    </cfRule>
  </conditionalFormatting>
  <conditionalFormatting sqref="I8 K10 I12 M14 I16 K18 I20 I23 K25 I27 M29 I31 K33 I35 I39 K41 I43 M45 I47 K49 I51">
    <cfRule type="expression" dxfId="33" priority="5" stopIfTrue="1">
      <formula>AND($O$1="CU",I8="Umpire")</formula>
    </cfRule>
    <cfRule type="expression" dxfId="32" priority="6" stopIfTrue="1">
      <formula>AND($O$1="CU",I8&lt;&gt;"Umpire",J8&lt;&gt;"")</formula>
    </cfRule>
    <cfRule type="expression" dxfId="31" priority="7" stopIfTrue="1">
      <formula>AND($O$1="CU",I8&lt;&gt;"Umpire")</formula>
    </cfRule>
  </conditionalFormatting>
  <conditionalFormatting sqref="J8 L10 J12 N14 J16 L18 J20 R62">
    <cfRule type="expression" dxfId="30" priority="15" stopIfTrue="1">
      <formula>$O$1="CU"</formula>
    </cfRule>
  </conditionalFormatting>
  <conditionalFormatting sqref="K8 M10 K12 O14 K16 M18 K20 K23 M25 K27 O29 K31 M33 K35 K39 M41 K43 O45 K47 M49 K51">
    <cfRule type="expression" dxfId="29" priority="11" stopIfTrue="1">
      <formula>J8="as"</formula>
    </cfRule>
    <cfRule type="expression" dxfId="28" priority="12" stopIfTrue="1">
      <formula>J8="bs"</formula>
    </cfRule>
  </conditionalFormatting>
  <conditionalFormatting sqref="O16">
    <cfRule type="expression" dxfId="27" priority="1" stopIfTrue="1">
      <formula>AND($O$1="CU",O16="Umpire")</formula>
    </cfRule>
    <cfRule type="expression" dxfId="26" priority="2" stopIfTrue="1">
      <formula>AND($O$1="CU",O16&lt;&gt;"Umpire",P16&lt;&gt;"")</formula>
    </cfRule>
    <cfRule type="expression" dxfId="25" priority="3" stopIfTrue="1">
      <formula>AND($O$1="CU",O16&lt;&gt;"Umpire")</formula>
    </cfRule>
  </conditionalFormatting>
  <dataValidations count="1">
    <dataValidation type="list" allowBlank="1" showInputMessage="1" sqref="I23 I39 I27 I35 I43 I31 I51 I47 K49 K41 M45 K33 K25 M29 I16 K18 K10 I20 I12 I8 M14 O16" xr:uid="{65B74D35-4A58-400C-8B20-7826E9BC71FB}">
      <formula1>$U$7:$U$16</formula1>
    </dataValidation>
  </dataValidations>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00097" r:id="rId4" name="Button 1">
              <controlPr defaultSize="0" print="0" autoFill="0" autoPict="0" macro="[0]!Jun_Show_CU">
                <anchor moveWithCells="1" sizeWithCells="1">
                  <from>
                    <xdr:col>12</xdr:col>
                    <xdr:colOff>518160</xdr:colOff>
                    <xdr:row>0</xdr:row>
                    <xdr:rowOff>15240</xdr:rowOff>
                  </from>
                  <to>
                    <xdr:col>14</xdr:col>
                    <xdr:colOff>365760</xdr:colOff>
                    <xdr:row>0</xdr:row>
                    <xdr:rowOff>175260</xdr:rowOff>
                  </to>
                </anchor>
              </controlPr>
            </control>
          </mc:Choice>
        </mc:AlternateContent>
        <mc:AlternateContent xmlns:mc="http://schemas.openxmlformats.org/markup-compatibility/2006">
          <mc:Choice Requires="x14">
            <control shapeId="900098" r:id="rId5" name="Button 2">
              <controlPr defaultSize="0" print="0" autoFill="0" autoPict="0" macro="[0]!Jun_Hide_CU">
                <anchor moveWithCells="1" sizeWithCells="1">
                  <from>
                    <xdr:col>12</xdr:col>
                    <xdr:colOff>518160</xdr:colOff>
                    <xdr:row>0</xdr:row>
                    <xdr:rowOff>175260</xdr:rowOff>
                  </from>
                  <to>
                    <xdr:col>14</xdr:col>
                    <xdr:colOff>365760</xdr:colOff>
                    <xdr:row>1</xdr:row>
                    <xdr:rowOff>60960</xdr:rowOff>
                  </to>
                </anchor>
              </controlPr>
            </control>
          </mc:Choice>
        </mc:AlternateContent>
      </controls>
    </mc:Choice>
  </mc:AlternateConten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23F4D-4C43-4B5E-891B-75B8038F4732}">
  <sheetPr>
    <tabColor indexed="11"/>
  </sheetPr>
  <dimension ref="A1:AK41"/>
  <sheetViews>
    <sheetView workbookViewId="0">
      <selection activeCell="K7" sqref="K7"/>
    </sheetView>
  </sheetViews>
  <sheetFormatPr defaultColWidth="8.77734375" defaultRowHeight="13.2" x14ac:dyDescent="0.25"/>
  <cols>
    <col min="1" max="1" width="5.44140625" style="503" customWidth="1"/>
    <col min="2" max="2" width="4.44140625" style="503" customWidth="1"/>
    <col min="3" max="3" width="8.33203125" style="503" customWidth="1"/>
    <col min="4" max="4" width="7.109375" style="503" customWidth="1"/>
    <col min="5" max="5" width="9.33203125" style="503" customWidth="1"/>
    <col min="6" max="6" width="7.109375" style="503" customWidth="1"/>
    <col min="7" max="7" width="9.33203125" style="503" customWidth="1"/>
    <col min="8" max="8" width="7.109375" style="503" customWidth="1"/>
    <col min="9" max="9" width="44.44140625" style="503" bestFit="1" customWidth="1"/>
    <col min="10" max="13" width="8.44140625" style="503" customWidth="1"/>
    <col min="14" max="14" width="8.77734375" style="503"/>
    <col min="15" max="15" width="5.44140625" style="503" customWidth="1"/>
    <col min="16" max="16" width="4.44140625" style="503" customWidth="1"/>
    <col min="17" max="17" width="11.6640625" style="503" customWidth="1"/>
    <col min="18" max="24" width="8.77734375" style="503"/>
    <col min="25" max="25" width="10.33203125" style="503" hidden="1" customWidth="1"/>
    <col min="26" max="37" width="0" style="503" hidden="1" customWidth="1"/>
    <col min="38" max="16384" width="8.77734375" style="503"/>
  </cols>
  <sheetData>
    <row r="1" spans="1:37" ht="24.6" x14ac:dyDescent="0.25">
      <c r="A1" s="498" t="str">
        <f>[5]Altalanos!$A$6</f>
        <v>OB</v>
      </c>
      <c r="B1" s="498"/>
      <c r="C1" s="498"/>
      <c r="D1" s="498"/>
      <c r="E1" s="498"/>
      <c r="F1" s="498"/>
      <c r="G1" s="499"/>
      <c r="H1" s="500" t="s">
        <v>48</v>
      </c>
      <c r="I1" s="501"/>
      <c r="J1" s="502"/>
      <c r="L1" s="504"/>
      <c r="M1" s="505"/>
      <c r="N1" s="506"/>
      <c r="O1" s="506" t="s">
        <v>14</v>
      </c>
      <c r="P1" s="506"/>
      <c r="Q1" s="507"/>
      <c r="R1" s="506"/>
      <c r="AB1" s="508" t="e">
        <f>IF(Y5=1,CONCATENATE(VLOOKUP(Y3,AA16:AH27,2)),CONCATENATE(VLOOKUP(Y3,AA2:AK13,2)))</f>
        <v>#N/A</v>
      </c>
      <c r="AC1" s="508" t="e">
        <f>IF(Y5=1,CONCATENATE(VLOOKUP(Y3,AA16:AK27,3)),CONCATENATE(VLOOKUP(Y3,AA2:AK13,3)))</f>
        <v>#N/A</v>
      </c>
      <c r="AD1" s="508" t="e">
        <f>IF(Y5=1,CONCATENATE(VLOOKUP(Y3,AA16:AK27,4)),CONCATENATE(VLOOKUP(Y3,AA2:AK13,4)))</f>
        <v>#N/A</v>
      </c>
      <c r="AE1" s="508" t="e">
        <f>IF(Y5=1,CONCATENATE(VLOOKUP(Y3,AA16:AK27,5)),CONCATENATE(VLOOKUP(Y3,AA2:AK13,5)))</f>
        <v>#N/A</v>
      </c>
      <c r="AF1" s="508" t="e">
        <f>IF(Y5=1,CONCATENATE(VLOOKUP(Y3,AA16:AK27,6)),CONCATENATE(VLOOKUP(Y3,AA2:AK13,6)))</f>
        <v>#N/A</v>
      </c>
      <c r="AG1" s="508" t="e">
        <f>IF(Y5=1,CONCATENATE(VLOOKUP(Y3,AA16:AK27,7)),CONCATENATE(VLOOKUP(Y3,AA2:AK13,7)))</f>
        <v>#N/A</v>
      </c>
      <c r="AH1" s="508" t="e">
        <f>IF(Y5=1,CONCATENATE(VLOOKUP(Y3,AA16:AK27,8)),CONCATENATE(VLOOKUP(Y3,AA2:AK13,8)))</f>
        <v>#N/A</v>
      </c>
      <c r="AI1" s="508" t="e">
        <f>IF(Y5=1,CONCATENATE(VLOOKUP(Y3,AA16:AK27,9)),CONCATENATE(VLOOKUP(Y3,AA2:AK13,9)))</f>
        <v>#N/A</v>
      </c>
      <c r="AJ1" s="508" t="e">
        <f>IF(Y5=1,CONCATENATE(VLOOKUP(Y3,AA16:AK27,10)),CONCATENATE(VLOOKUP(Y3,AA2:AK13,10)))</f>
        <v>#N/A</v>
      </c>
      <c r="AK1" s="508" t="e">
        <f>IF(Y5=1,CONCATENATE(VLOOKUP(Y3,AA16:AK27,11)),CONCATENATE(VLOOKUP(Y3,AA2:AK13,11)))</f>
        <v>#N/A</v>
      </c>
    </row>
    <row r="2" spans="1:37" x14ac:dyDescent="0.25">
      <c r="A2" s="509" t="s">
        <v>47</v>
      </c>
      <c r="B2" s="510"/>
      <c r="C2" s="510"/>
      <c r="D2" s="510"/>
      <c r="E2" s="510">
        <f>[5]Altalanos!$A$8</f>
        <v>0</v>
      </c>
      <c r="F2" s="510"/>
      <c r="G2" s="511"/>
      <c r="H2" s="512"/>
      <c r="I2" s="512"/>
      <c r="J2" s="513"/>
      <c r="K2" s="504"/>
      <c r="L2" s="504"/>
      <c r="M2" s="504"/>
      <c r="N2" s="514"/>
      <c r="O2" s="515"/>
      <c r="P2" s="514"/>
      <c r="Q2" s="515"/>
      <c r="R2" s="514"/>
      <c r="Y2" s="516"/>
      <c r="Z2" s="517"/>
      <c r="AA2" s="517" t="s">
        <v>61</v>
      </c>
      <c r="AB2" s="518">
        <v>150</v>
      </c>
      <c r="AC2" s="518">
        <v>120</v>
      </c>
      <c r="AD2" s="518">
        <v>100</v>
      </c>
      <c r="AE2" s="518">
        <v>80</v>
      </c>
      <c r="AF2" s="518">
        <v>70</v>
      </c>
      <c r="AG2" s="518">
        <v>60</v>
      </c>
      <c r="AH2" s="518">
        <v>55</v>
      </c>
      <c r="AI2" s="518">
        <v>50</v>
      </c>
      <c r="AJ2" s="518">
        <v>45</v>
      </c>
      <c r="AK2" s="518">
        <v>40</v>
      </c>
    </row>
    <row r="3" spans="1:37" x14ac:dyDescent="0.25">
      <c r="A3" s="519" t="s">
        <v>24</v>
      </c>
      <c r="B3" s="519"/>
      <c r="C3" s="519"/>
      <c r="D3" s="519"/>
      <c r="E3" s="519" t="s">
        <v>22</v>
      </c>
      <c r="F3" s="519"/>
      <c r="G3" s="519"/>
      <c r="H3" s="519" t="s">
        <v>27</v>
      </c>
      <c r="I3" s="519"/>
      <c r="J3" s="520"/>
      <c r="K3" s="519"/>
      <c r="L3" s="521" t="s">
        <v>28</v>
      </c>
      <c r="M3" s="519"/>
      <c r="N3" s="522"/>
      <c r="O3" s="523"/>
      <c r="P3" s="522"/>
      <c r="Q3" s="524" t="s">
        <v>75</v>
      </c>
      <c r="R3" s="518" t="s">
        <v>81</v>
      </c>
      <c r="Y3" s="517">
        <f>IF(H4="OB","A",IF(H4="IX","W",H4))</f>
        <v>0</v>
      </c>
      <c r="Z3" s="517"/>
      <c r="AA3" s="517" t="s">
        <v>91</v>
      </c>
      <c r="AB3" s="518">
        <v>120</v>
      </c>
      <c r="AC3" s="518">
        <v>90</v>
      </c>
      <c r="AD3" s="518">
        <v>65</v>
      </c>
      <c r="AE3" s="518">
        <v>55</v>
      </c>
      <c r="AF3" s="518">
        <v>50</v>
      </c>
      <c r="AG3" s="518">
        <v>45</v>
      </c>
      <c r="AH3" s="518">
        <v>40</v>
      </c>
      <c r="AI3" s="518">
        <v>35</v>
      </c>
      <c r="AJ3" s="518">
        <v>25</v>
      </c>
      <c r="AK3" s="518">
        <v>20</v>
      </c>
    </row>
    <row r="4" spans="1:37" ht="13.8" thickBot="1" x14ac:dyDescent="0.3">
      <c r="A4" s="525">
        <f>[5]Altalanos!$A$10</f>
        <v>0</v>
      </c>
      <c r="B4" s="525"/>
      <c r="C4" s="525"/>
      <c r="D4" s="526"/>
      <c r="E4" s="527">
        <f>[5]Altalanos!$C$10</f>
        <v>0</v>
      </c>
      <c r="F4" s="527"/>
      <c r="G4" s="527"/>
      <c r="H4" s="528"/>
      <c r="I4" s="527"/>
      <c r="J4" s="529"/>
      <c r="K4" s="528"/>
      <c r="L4" s="530">
        <f>[5]Altalanos!$E$10</f>
        <v>0</v>
      </c>
      <c r="M4" s="528"/>
      <c r="N4" s="531"/>
      <c r="O4" s="532"/>
      <c r="P4" s="531"/>
      <c r="Q4" s="533" t="s">
        <v>82</v>
      </c>
      <c r="R4" s="534" t="s">
        <v>77</v>
      </c>
      <c r="Y4" s="517"/>
      <c r="Z4" s="517"/>
      <c r="AA4" s="517" t="s">
        <v>92</v>
      </c>
      <c r="AB4" s="518">
        <v>90</v>
      </c>
      <c r="AC4" s="518">
        <v>60</v>
      </c>
      <c r="AD4" s="518">
        <v>45</v>
      </c>
      <c r="AE4" s="518">
        <v>34</v>
      </c>
      <c r="AF4" s="518">
        <v>27</v>
      </c>
      <c r="AG4" s="518">
        <v>22</v>
      </c>
      <c r="AH4" s="518">
        <v>18</v>
      </c>
      <c r="AI4" s="518">
        <v>15</v>
      </c>
      <c r="AJ4" s="518">
        <v>12</v>
      </c>
      <c r="AK4" s="518">
        <v>9</v>
      </c>
    </row>
    <row r="5" spans="1:37" x14ac:dyDescent="0.25">
      <c r="A5" s="535"/>
      <c r="B5" s="535" t="s">
        <v>46</v>
      </c>
      <c r="C5" s="536" t="s">
        <v>59</v>
      </c>
      <c r="D5" s="535" t="s">
        <v>41</v>
      </c>
      <c r="E5" s="535" t="s">
        <v>64</v>
      </c>
      <c r="F5" s="535"/>
      <c r="G5" s="535" t="s">
        <v>26</v>
      </c>
      <c r="H5" s="535"/>
      <c r="I5" s="535" t="s">
        <v>29</v>
      </c>
      <c r="J5" s="535"/>
      <c r="K5" s="537" t="s">
        <v>65</v>
      </c>
      <c r="L5" s="537" t="s">
        <v>66</v>
      </c>
      <c r="M5" s="537" t="s">
        <v>67</v>
      </c>
      <c r="Q5" s="538" t="s">
        <v>83</v>
      </c>
      <c r="R5" s="539" t="s">
        <v>79</v>
      </c>
      <c r="Y5" s="517">
        <f>IF(OR([5]Altalanos!$A$8="F1",[5]Altalanos!$A$8="F2",[5]Altalanos!$A$8="N1",[5]Altalanos!$A$8="N2"),1,2)</f>
        <v>2</v>
      </c>
      <c r="Z5" s="517"/>
      <c r="AA5" s="517" t="s">
        <v>93</v>
      </c>
      <c r="AB5" s="518">
        <v>60</v>
      </c>
      <c r="AC5" s="518">
        <v>40</v>
      </c>
      <c r="AD5" s="518">
        <v>30</v>
      </c>
      <c r="AE5" s="518">
        <v>20</v>
      </c>
      <c r="AF5" s="518">
        <v>18</v>
      </c>
      <c r="AG5" s="518">
        <v>15</v>
      </c>
      <c r="AH5" s="518">
        <v>12</v>
      </c>
      <c r="AI5" s="518">
        <v>10</v>
      </c>
      <c r="AJ5" s="518">
        <v>8</v>
      </c>
      <c r="AK5" s="518">
        <v>6</v>
      </c>
    </row>
    <row r="6" spans="1:37" x14ac:dyDescent="0.25">
      <c r="A6" s="540"/>
      <c r="B6" s="540"/>
      <c r="C6" s="541"/>
      <c r="D6" s="540"/>
      <c r="E6" s="540"/>
      <c r="F6" s="540"/>
      <c r="G6" s="540"/>
      <c r="H6" s="540"/>
      <c r="I6" s="540"/>
      <c r="J6" s="540"/>
      <c r="K6" s="540"/>
      <c r="L6" s="540"/>
      <c r="M6" s="540"/>
      <c r="Y6" s="517"/>
      <c r="Z6" s="517"/>
      <c r="AA6" s="517" t="s">
        <v>94</v>
      </c>
      <c r="AB6" s="518">
        <v>40</v>
      </c>
      <c r="AC6" s="518">
        <v>25</v>
      </c>
      <c r="AD6" s="518">
        <v>18</v>
      </c>
      <c r="AE6" s="518">
        <v>13</v>
      </c>
      <c r="AF6" s="518">
        <v>10</v>
      </c>
      <c r="AG6" s="518">
        <v>8</v>
      </c>
      <c r="AH6" s="518">
        <v>6</v>
      </c>
      <c r="AI6" s="518">
        <v>5</v>
      </c>
      <c r="AJ6" s="518">
        <v>4</v>
      </c>
      <c r="AK6" s="518">
        <v>3</v>
      </c>
    </row>
    <row r="7" spans="1:37" ht="14.4" x14ac:dyDescent="0.3">
      <c r="A7" s="542" t="s">
        <v>61</v>
      </c>
      <c r="B7" s="543"/>
      <c r="C7" s="544" t="str">
        <f>IF($B7="","",VLOOKUP($B7,'[5]1MD ELO'!$A$7:$O$22,5))</f>
        <v/>
      </c>
      <c r="D7" s="544" t="str">
        <f>IF($B7="","",VLOOKUP($B7,'[5]1MD ELO'!$A$7:$O$22,15))</f>
        <v/>
      </c>
      <c r="E7" s="545" t="s">
        <v>2331</v>
      </c>
      <c r="F7" s="546"/>
      <c r="G7" s="545"/>
      <c r="H7" s="546"/>
      <c r="I7" s="547" t="s">
        <v>2988</v>
      </c>
      <c r="J7" s="540"/>
      <c r="K7" s="548" t="s">
        <v>2861</v>
      </c>
      <c r="L7" s="549" t="e">
        <f>IF(K7="","",CONCATENATE(VLOOKUP($Y$3,$AB$1:$AK$1,K7)," pont"))</f>
        <v>#N/A</v>
      </c>
      <c r="M7" s="550"/>
      <c r="Y7" s="517"/>
      <c r="Z7" s="517"/>
      <c r="AA7" s="517" t="s">
        <v>95</v>
      </c>
      <c r="AB7" s="518">
        <v>25</v>
      </c>
      <c r="AC7" s="518">
        <v>15</v>
      </c>
      <c r="AD7" s="518">
        <v>13</v>
      </c>
      <c r="AE7" s="518">
        <v>8</v>
      </c>
      <c r="AF7" s="518">
        <v>6</v>
      </c>
      <c r="AG7" s="518">
        <v>4</v>
      </c>
      <c r="AH7" s="518">
        <v>3</v>
      </c>
      <c r="AI7" s="518">
        <v>2</v>
      </c>
      <c r="AJ7" s="518">
        <v>1</v>
      </c>
      <c r="AK7" s="518">
        <v>0</v>
      </c>
    </row>
    <row r="8" spans="1:37" x14ac:dyDescent="0.25">
      <c r="A8" s="542"/>
      <c r="B8" s="551"/>
      <c r="C8" s="540"/>
      <c r="D8" s="540"/>
      <c r="E8" s="540"/>
      <c r="F8" s="540"/>
      <c r="G8" s="540"/>
      <c r="H8" s="540"/>
      <c r="I8" s="540"/>
      <c r="J8" s="540"/>
      <c r="K8" s="542"/>
      <c r="L8" s="542"/>
      <c r="M8" s="552"/>
      <c r="Y8" s="517"/>
      <c r="Z8" s="517"/>
      <c r="AA8" s="517" t="s">
        <v>96</v>
      </c>
      <c r="AB8" s="518">
        <v>15</v>
      </c>
      <c r="AC8" s="518">
        <v>10</v>
      </c>
      <c r="AD8" s="518">
        <v>7</v>
      </c>
      <c r="AE8" s="518">
        <v>5</v>
      </c>
      <c r="AF8" s="518">
        <v>4</v>
      </c>
      <c r="AG8" s="518">
        <v>3</v>
      </c>
      <c r="AH8" s="518">
        <v>2</v>
      </c>
      <c r="AI8" s="518">
        <v>1</v>
      </c>
      <c r="AJ8" s="518">
        <v>0</v>
      </c>
      <c r="AK8" s="518">
        <v>0</v>
      </c>
    </row>
    <row r="9" spans="1:37" x14ac:dyDescent="0.25">
      <c r="A9" s="542" t="s">
        <v>62</v>
      </c>
      <c r="B9" s="543"/>
      <c r="C9" s="544" t="str">
        <f>IF($B9="","",VLOOKUP($B9,'[5]1MD ELO'!$A$7:$O$22,5))</f>
        <v/>
      </c>
      <c r="D9" s="544" t="str">
        <f>IF($B9="","",VLOOKUP($B9,'[5]1MD ELO'!$A$7:$O$22,15))</f>
        <v/>
      </c>
      <c r="E9" s="545" t="s">
        <v>2356</v>
      </c>
      <c r="F9" s="546"/>
      <c r="G9" s="545" t="str">
        <f>IF($B9="","",VLOOKUP($B9,'[5]1MD ELO'!$A$7:$O$22,3))</f>
        <v/>
      </c>
      <c r="H9" s="546"/>
      <c r="I9" s="545" t="s">
        <v>2970</v>
      </c>
      <c r="J9" s="540"/>
      <c r="K9" s="548" t="s">
        <v>120</v>
      </c>
      <c r="L9" s="549" t="e">
        <f>IF(K9="","",CONCATENATE(VLOOKUP($Y$3,$AB$1:$AK$1,K9)," pont"))</f>
        <v>#N/A</v>
      </c>
      <c r="M9" s="550"/>
      <c r="Y9" s="517"/>
      <c r="Z9" s="517"/>
      <c r="AA9" s="517" t="s">
        <v>97</v>
      </c>
      <c r="AB9" s="518">
        <v>10</v>
      </c>
      <c r="AC9" s="518">
        <v>6</v>
      </c>
      <c r="AD9" s="518">
        <v>4</v>
      </c>
      <c r="AE9" s="518">
        <v>2</v>
      </c>
      <c r="AF9" s="518">
        <v>1</v>
      </c>
      <c r="AG9" s="518">
        <v>0</v>
      </c>
      <c r="AH9" s="518">
        <v>0</v>
      </c>
      <c r="AI9" s="518">
        <v>0</v>
      </c>
      <c r="AJ9" s="518">
        <v>0</v>
      </c>
      <c r="AK9" s="518">
        <v>0</v>
      </c>
    </row>
    <row r="10" spans="1:37" x14ac:dyDescent="0.25">
      <c r="A10" s="542"/>
      <c r="B10" s="551"/>
      <c r="C10" s="540"/>
      <c r="D10" s="540"/>
      <c r="E10" s="540"/>
      <c r="F10" s="540"/>
      <c r="G10" s="540"/>
      <c r="H10" s="540"/>
      <c r="I10" s="540"/>
      <c r="J10" s="540"/>
      <c r="K10" s="542"/>
      <c r="L10" s="542"/>
      <c r="M10" s="552"/>
      <c r="Y10" s="517"/>
      <c r="Z10" s="517"/>
      <c r="AA10" s="517" t="s">
        <v>98</v>
      </c>
      <c r="AB10" s="518">
        <v>6</v>
      </c>
      <c r="AC10" s="518">
        <v>3</v>
      </c>
      <c r="AD10" s="518">
        <v>2</v>
      </c>
      <c r="AE10" s="518">
        <v>1</v>
      </c>
      <c r="AF10" s="518">
        <v>0</v>
      </c>
      <c r="AG10" s="518">
        <v>0</v>
      </c>
      <c r="AH10" s="518">
        <v>0</v>
      </c>
      <c r="AI10" s="518">
        <v>0</v>
      </c>
      <c r="AJ10" s="518">
        <v>0</v>
      </c>
      <c r="AK10" s="518">
        <v>0</v>
      </c>
    </row>
    <row r="11" spans="1:37" x14ac:dyDescent="0.25">
      <c r="A11" s="542" t="s">
        <v>63</v>
      </c>
      <c r="B11" s="543"/>
      <c r="C11" s="544" t="str">
        <f>IF($B11="","",VLOOKUP($B11,'[5]1MD ELO'!$A$7:$O$22,5))</f>
        <v/>
      </c>
      <c r="D11" s="544" t="str">
        <f>IF($B11="","",VLOOKUP($B11,'[5]1MD ELO'!$A$7:$O$22,15))</f>
        <v/>
      </c>
      <c r="E11" s="545" t="str">
        <f>UPPER(IF($B11="","",VLOOKUP($B11,'[5]1MD ELO'!$A$7:$O$22,2)))</f>
        <v/>
      </c>
      <c r="F11" s="546"/>
      <c r="G11" s="545" t="str">
        <f>IF($B11="","",VLOOKUP($B11,'[5]1MD ELO'!$A$7:$O$22,3))</f>
        <v/>
      </c>
      <c r="H11" s="546"/>
      <c r="I11" s="545" t="str">
        <f>IF($B11="","",VLOOKUP($B11,'[5]1MD ELO'!$A$7:$O$22,4))</f>
        <v/>
      </c>
      <c r="J11" s="540"/>
      <c r="K11" s="548"/>
      <c r="L11" s="549" t="str">
        <f>IF(K11="","",CONCATENATE(VLOOKUP($Y$3,$AB$1:$AK$1,K11)," pont"))</f>
        <v/>
      </c>
      <c r="M11" s="550"/>
      <c r="Y11" s="517"/>
      <c r="Z11" s="517"/>
      <c r="AA11" s="517" t="s">
        <v>103</v>
      </c>
      <c r="AB11" s="518">
        <v>3</v>
      </c>
      <c r="AC11" s="518">
        <v>2</v>
      </c>
      <c r="AD11" s="518">
        <v>1</v>
      </c>
      <c r="AE11" s="518">
        <v>0</v>
      </c>
      <c r="AF11" s="518">
        <v>0</v>
      </c>
      <c r="AG11" s="518">
        <v>0</v>
      </c>
      <c r="AH11" s="518">
        <v>0</v>
      </c>
      <c r="AI11" s="518">
        <v>0</v>
      </c>
      <c r="AJ11" s="518">
        <v>0</v>
      </c>
      <c r="AK11" s="518">
        <v>0</v>
      </c>
    </row>
    <row r="12" spans="1:37" x14ac:dyDescent="0.25">
      <c r="A12" s="540"/>
      <c r="B12" s="540"/>
      <c r="C12" s="540"/>
      <c r="D12" s="540"/>
      <c r="E12" s="540"/>
      <c r="F12" s="540"/>
      <c r="G12" s="540"/>
      <c r="H12" s="540"/>
      <c r="I12" s="540"/>
      <c r="J12" s="540"/>
      <c r="K12" s="540"/>
      <c r="L12" s="540"/>
      <c r="M12" s="540"/>
      <c r="Y12" s="517"/>
      <c r="Z12" s="517"/>
      <c r="AA12" s="517" t="s">
        <v>99</v>
      </c>
      <c r="AB12" s="553">
        <v>0</v>
      </c>
      <c r="AC12" s="553">
        <v>0</v>
      </c>
      <c r="AD12" s="553">
        <v>0</v>
      </c>
      <c r="AE12" s="553">
        <v>0</v>
      </c>
      <c r="AF12" s="553">
        <v>0</v>
      </c>
      <c r="AG12" s="553">
        <v>0</v>
      </c>
      <c r="AH12" s="553">
        <v>0</v>
      </c>
      <c r="AI12" s="553">
        <v>0</v>
      </c>
      <c r="AJ12" s="553">
        <v>0</v>
      </c>
      <c r="AK12" s="553">
        <v>0</v>
      </c>
    </row>
    <row r="13" spans="1:37" x14ac:dyDescent="0.25">
      <c r="A13" s="540"/>
      <c r="B13" s="540"/>
      <c r="C13" s="540"/>
      <c r="D13" s="540"/>
      <c r="E13" s="540"/>
      <c r="F13" s="540"/>
      <c r="G13" s="540"/>
      <c r="H13" s="540"/>
      <c r="I13" s="540"/>
      <c r="J13" s="540"/>
      <c r="K13" s="540"/>
      <c r="L13" s="540"/>
      <c r="M13" s="540"/>
      <c r="Y13" s="517"/>
      <c r="Z13" s="517"/>
      <c r="AA13" s="517" t="s">
        <v>100</v>
      </c>
      <c r="AB13" s="553">
        <v>0</v>
      </c>
      <c r="AC13" s="553">
        <v>0</v>
      </c>
      <c r="AD13" s="553">
        <v>0</v>
      </c>
      <c r="AE13" s="553">
        <v>0</v>
      </c>
      <c r="AF13" s="553">
        <v>0</v>
      </c>
      <c r="AG13" s="553">
        <v>0</v>
      </c>
      <c r="AH13" s="553">
        <v>0</v>
      </c>
      <c r="AI13" s="553">
        <v>0</v>
      </c>
      <c r="AJ13" s="553">
        <v>0</v>
      </c>
      <c r="AK13" s="553">
        <v>0</v>
      </c>
    </row>
    <row r="14" spans="1:37" x14ac:dyDescent="0.25">
      <c r="A14" s="540"/>
      <c r="B14" s="540"/>
      <c r="C14" s="540"/>
      <c r="D14" s="540"/>
      <c r="E14" s="540"/>
      <c r="F14" s="540"/>
      <c r="G14" s="540"/>
      <c r="H14" s="540"/>
      <c r="I14" s="540"/>
      <c r="J14" s="540"/>
      <c r="K14" s="540"/>
      <c r="L14" s="540"/>
      <c r="M14" s="540"/>
      <c r="Y14" s="517"/>
      <c r="Z14" s="517"/>
      <c r="AA14" s="517"/>
      <c r="AB14" s="517"/>
      <c r="AC14" s="517"/>
      <c r="AD14" s="517"/>
      <c r="AE14" s="517"/>
      <c r="AF14" s="517"/>
      <c r="AG14" s="517"/>
      <c r="AH14" s="517"/>
      <c r="AI14" s="517"/>
      <c r="AJ14" s="517"/>
      <c r="AK14" s="517"/>
    </row>
    <row r="15" spans="1:37" x14ac:dyDescent="0.25">
      <c r="A15" s="540"/>
      <c r="B15" s="540"/>
      <c r="C15" s="540"/>
      <c r="D15" s="540"/>
      <c r="E15" s="540"/>
      <c r="F15" s="540"/>
      <c r="G15" s="540"/>
      <c r="H15" s="540"/>
      <c r="I15" s="540"/>
      <c r="J15" s="540"/>
      <c r="K15" s="540"/>
      <c r="L15" s="540"/>
      <c r="M15" s="540"/>
      <c r="Y15" s="517"/>
      <c r="Z15" s="517"/>
      <c r="AA15" s="517"/>
      <c r="AB15" s="517"/>
      <c r="AC15" s="517"/>
      <c r="AD15" s="517"/>
      <c r="AE15" s="517"/>
      <c r="AF15" s="517"/>
      <c r="AG15" s="517"/>
      <c r="AH15" s="517"/>
      <c r="AI15" s="517"/>
      <c r="AJ15" s="517"/>
      <c r="AK15" s="517"/>
    </row>
    <row r="16" spans="1:37" x14ac:dyDescent="0.25">
      <c r="A16" s="540"/>
      <c r="B16" s="540"/>
      <c r="C16" s="540"/>
      <c r="D16" s="540"/>
      <c r="E16" s="540"/>
      <c r="F16" s="540"/>
      <c r="G16" s="540"/>
      <c r="H16" s="540"/>
      <c r="I16" s="540"/>
      <c r="J16" s="540"/>
      <c r="K16" s="540"/>
      <c r="L16" s="540"/>
      <c r="M16" s="540"/>
      <c r="Y16" s="517"/>
      <c r="Z16" s="517"/>
      <c r="AA16" s="517" t="s">
        <v>61</v>
      </c>
      <c r="AB16" s="517">
        <v>300</v>
      </c>
      <c r="AC16" s="517">
        <v>250</v>
      </c>
      <c r="AD16" s="517">
        <v>220</v>
      </c>
      <c r="AE16" s="517">
        <v>180</v>
      </c>
      <c r="AF16" s="517">
        <v>160</v>
      </c>
      <c r="AG16" s="517">
        <v>150</v>
      </c>
      <c r="AH16" s="517">
        <v>140</v>
      </c>
      <c r="AI16" s="517">
        <v>130</v>
      </c>
      <c r="AJ16" s="517">
        <v>120</v>
      </c>
      <c r="AK16" s="517">
        <v>110</v>
      </c>
    </row>
    <row r="17" spans="1:37" x14ac:dyDescent="0.25">
      <c r="A17" s="540"/>
      <c r="B17" s="540"/>
      <c r="C17" s="540"/>
      <c r="D17" s="540"/>
      <c r="E17" s="540"/>
      <c r="F17" s="540"/>
      <c r="G17" s="540"/>
      <c r="H17" s="540"/>
      <c r="I17" s="540"/>
      <c r="J17" s="540"/>
      <c r="K17" s="540"/>
      <c r="L17" s="540"/>
      <c r="M17" s="540"/>
      <c r="Y17" s="517"/>
      <c r="Z17" s="517"/>
      <c r="AA17" s="517" t="s">
        <v>91</v>
      </c>
      <c r="AB17" s="517">
        <v>250</v>
      </c>
      <c r="AC17" s="517">
        <v>200</v>
      </c>
      <c r="AD17" s="517">
        <v>160</v>
      </c>
      <c r="AE17" s="517">
        <v>140</v>
      </c>
      <c r="AF17" s="517">
        <v>120</v>
      </c>
      <c r="AG17" s="517">
        <v>110</v>
      </c>
      <c r="AH17" s="517">
        <v>100</v>
      </c>
      <c r="AI17" s="517">
        <v>90</v>
      </c>
      <c r="AJ17" s="517">
        <v>80</v>
      </c>
      <c r="AK17" s="517">
        <v>70</v>
      </c>
    </row>
    <row r="18" spans="1:37" ht="18.75" customHeight="1" x14ac:dyDescent="0.25">
      <c r="A18" s="540"/>
      <c r="B18" s="554"/>
      <c r="C18" s="554"/>
      <c r="D18" s="555" t="str">
        <f>E7</f>
        <v>Balázsfalvi Noémi</v>
      </c>
      <c r="E18" s="555"/>
      <c r="F18" s="555" t="str">
        <f>E9</f>
        <v>Neuvirth Hanna</v>
      </c>
      <c r="G18" s="555"/>
      <c r="H18" s="555" t="str">
        <f>E11</f>
        <v/>
      </c>
      <c r="I18" s="555"/>
      <c r="J18" s="540"/>
      <c r="K18" s="540"/>
      <c r="L18" s="540"/>
      <c r="M18" s="540"/>
      <c r="Y18" s="517"/>
      <c r="Z18" s="517"/>
      <c r="AA18" s="517" t="s">
        <v>92</v>
      </c>
      <c r="AB18" s="517">
        <v>200</v>
      </c>
      <c r="AC18" s="517">
        <v>150</v>
      </c>
      <c r="AD18" s="517">
        <v>130</v>
      </c>
      <c r="AE18" s="517">
        <v>110</v>
      </c>
      <c r="AF18" s="517">
        <v>95</v>
      </c>
      <c r="AG18" s="517">
        <v>80</v>
      </c>
      <c r="AH18" s="517">
        <v>70</v>
      </c>
      <c r="AI18" s="517">
        <v>60</v>
      </c>
      <c r="AJ18" s="517">
        <v>55</v>
      </c>
      <c r="AK18" s="517">
        <v>50</v>
      </c>
    </row>
    <row r="19" spans="1:37" ht="18.75" customHeight="1" x14ac:dyDescent="0.25">
      <c r="A19" s="556" t="s">
        <v>61</v>
      </c>
      <c r="B19" s="557" t="str">
        <f>E7</f>
        <v>Balázsfalvi Noémi</v>
      </c>
      <c r="C19" s="557"/>
      <c r="D19" s="558"/>
      <c r="E19" s="558"/>
      <c r="F19" s="559" t="s">
        <v>2989</v>
      </c>
      <c r="G19" s="559"/>
      <c r="H19" s="559"/>
      <c r="I19" s="559"/>
      <c r="J19" s="540"/>
      <c r="K19" s="540"/>
      <c r="L19" s="540"/>
      <c r="M19" s="540"/>
      <c r="Y19" s="517"/>
      <c r="Z19" s="517"/>
      <c r="AA19" s="517" t="s">
        <v>93</v>
      </c>
      <c r="AB19" s="517">
        <v>150</v>
      </c>
      <c r="AC19" s="517">
        <v>120</v>
      </c>
      <c r="AD19" s="517">
        <v>100</v>
      </c>
      <c r="AE19" s="517">
        <v>80</v>
      </c>
      <c r="AF19" s="517">
        <v>70</v>
      </c>
      <c r="AG19" s="517">
        <v>60</v>
      </c>
      <c r="AH19" s="517">
        <v>55</v>
      </c>
      <c r="AI19" s="517">
        <v>50</v>
      </c>
      <c r="AJ19" s="517">
        <v>45</v>
      </c>
      <c r="AK19" s="517">
        <v>40</v>
      </c>
    </row>
    <row r="20" spans="1:37" ht="18.75" customHeight="1" x14ac:dyDescent="0.25">
      <c r="A20" s="556" t="s">
        <v>62</v>
      </c>
      <c r="B20" s="557" t="str">
        <f>E9</f>
        <v>Neuvirth Hanna</v>
      </c>
      <c r="C20" s="557"/>
      <c r="D20" s="559" t="s">
        <v>2990</v>
      </c>
      <c r="E20" s="559"/>
      <c r="F20" s="558"/>
      <c r="G20" s="558"/>
      <c r="H20" s="559"/>
      <c r="I20" s="559"/>
      <c r="J20" s="540"/>
      <c r="K20" s="540"/>
      <c r="L20" s="540"/>
      <c r="M20" s="540"/>
      <c r="Y20" s="517"/>
      <c r="Z20" s="517"/>
      <c r="AA20" s="517" t="s">
        <v>94</v>
      </c>
      <c r="AB20" s="517">
        <v>120</v>
      </c>
      <c r="AC20" s="517">
        <v>90</v>
      </c>
      <c r="AD20" s="517">
        <v>65</v>
      </c>
      <c r="AE20" s="517">
        <v>55</v>
      </c>
      <c r="AF20" s="517">
        <v>50</v>
      </c>
      <c r="AG20" s="517">
        <v>45</v>
      </c>
      <c r="AH20" s="517">
        <v>40</v>
      </c>
      <c r="AI20" s="517">
        <v>35</v>
      </c>
      <c r="AJ20" s="517">
        <v>25</v>
      </c>
      <c r="AK20" s="517">
        <v>20</v>
      </c>
    </row>
    <row r="21" spans="1:37" ht="18.75" customHeight="1" x14ac:dyDescent="0.25">
      <c r="A21" s="556" t="s">
        <v>63</v>
      </c>
      <c r="B21" s="557" t="str">
        <f>E11</f>
        <v/>
      </c>
      <c r="C21" s="557"/>
      <c r="D21" s="559"/>
      <c r="E21" s="559"/>
      <c r="F21" s="559"/>
      <c r="G21" s="559"/>
      <c r="H21" s="558"/>
      <c r="I21" s="558"/>
      <c r="J21" s="540"/>
      <c r="K21" s="540"/>
      <c r="L21" s="540"/>
      <c r="M21" s="540"/>
      <c r="Y21" s="517"/>
      <c r="Z21" s="517"/>
      <c r="AA21" s="517" t="s">
        <v>95</v>
      </c>
      <c r="AB21" s="517">
        <v>90</v>
      </c>
      <c r="AC21" s="517">
        <v>60</v>
      </c>
      <c r="AD21" s="517">
        <v>45</v>
      </c>
      <c r="AE21" s="517">
        <v>34</v>
      </c>
      <c r="AF21" s="517">
        <v>27</v>
      </c>
      <c r="AG21" s="517">
        <v>22</v>
      </c>
      <c r="AH21" s="517">
        <v>18</v>
      </c>
      <c r="AI21" s="517">
        <v>15</v>
      </c>
      <c r="AJ21" s="517">
        <v>12</v>
      </c>
      <c r="AK21" s="517">
        <v>9</v>
      </c>
    </row>
    <row r="22" spans="1:37" x14ac:dyDescent="0.25">
      <c r="A22" s="540"/>
      <c r="B22" s="540"/>
      <c r="C22" s="540"/>
      <c r="D22" s="540"/>
      <c r="E22" s="540"/>
      <c r="F22" s="540"/>
      <c r="G22" s="540"/>
      <c r="H22" s="540"/>
      <c r="I22" s="540"/>
      <c r="J22" s="540"/>
      <c r="K22" s="540"/>
      <c r="L22" s="540"/>
      <c r="M22" s="540"/>
      <c r="Y22" s="517"/>
      <c r="Z22" s="517"/>
      <c r="AA22" s="517" t="s">
        <v>96</v>
      </c>
      <c r="AB22" s="517">
        <v>60</v>
      </c>
      <c r="AC22" s="517">
        <v>40</v>
      </c>
      <c r="AD22" s="517">
        <v>30</v>
      </c>
      <c r="AE22" s="517">
        <v>20</v>
      </c>
      <c r="AF22" s="517">
        <v>18</v>
      </c>
      <c r="AG22" s="517">
        <v>15</v>
      </c>
      <c r="AH22" s="517">
        <v>12</v>
      </c>
      <c r="AI22" s="517">
        <v>10</v>
      </c>
      <c r="AJ22" s="517">
        <v>8</v>
      </c>
      <c r="AK22" s="517">
        <v>6</v>
      </c>
    </row>
    <row r="23" spans="1:37" x14ac:dyDescent="0.25">
      <c r="A23" s="540"/>
      <c r="B23" s="540"/>
      <c r="C23" s="540"/>
      <c r="D23" s="540"/>
      <c r="E23" s="540"/>
      <c r="F23" s="540"/>
      <c r="G23" s="540"/>
      <c r="H23" s="540"/>
      <c r="I23" s="540"/>
      <c r="J23" s="540"/>
      <c r="K23" s="540"/>
      <c r="L23" s="540"/>
      <c r="M23" s="540"/>
      <c r="Y23" s="517"/>
      <c r="Z23" s="517"/>
      <c r="AA23" s="517" t="s">
        <v>97</v>
      </c>
      <c r="AB23" s="517">
        <v>40</v>
      </c>
      <c r="AC23" s="517">
        <v>25</v>
      </c>
      <c r="AD23" s="517">
        <v>18</v>
      </c>
      <c r="AE23" s="517">
        <v>13</v>
      </c>
      <c r="AF23" s="517">
        <v>8</v>
      </c>
      <c r="AG23" s="517">
        <v>7</v>
      </c>
      <c r="AH23" s="517">
        <v>6</v>
      </c>
      <c r="AI23" s="517">
        <v>5</v>
      </c>
      <c r="AJ23" s="517">
        <v>4</v>
      </c>
      <c r="AK23" s="517">
        <v>3</v>
      </c>
    </row>
    <row r="24" spans="1:37" x14ac:dyDescent="0.25">
      <c r="A24" s="540"/>
      <c r="B24" s="540"/>
      <c r="C24" s="540"/>
      <c r="D24" s="540"/>
      <c r="E24" s="540"/>
      <c r="F24" s="540"/>
      <c r="G24" s="540"/>
      <c r="H24" s="540"/>
      <c r="I24" s="540"/>
      <c r="J24" s="540"/>
      <c r="K24" s="540"/>
      <c r="L24" s="540"/>
      <c r="M24" s="540"/>
      <c r="Y24" s="517"/>
      <c r="Z24" s="517"/>
      <c r="AA24" s="517" t="s">
        <v>98</v>
      </c>
      <c r="AB24" s="517">
        <v>25</v>
      </c>
      <c r="AC24" s="517">
        <v>15</v>
      </c>
      <c r="AD24" s="517">
        <v>13</v>
      </c>
      <c r="AE24" s="517">
        <v>7</v>
      </c>
      <c r="AF24" s="517">
        <v>6</v>
      </c>
      <c r="AG24" s="517">
        <v>5</v>
      </c>
      <c r="AH24" s="517">
        <v>4</v>
      </c>
      <c r="AI24" s="517">
        <v>3</v>
      </c>
      <c r="AJ24" s="517">
        <v>2</v>
      </c>
      <c r="AK24" s="517">
        <v>1</v>
      </c>
    </row>
    <row r="25" spans="1:37" x14ac:dyDescent="0.25">
      <c r="A25" s="540"/>
      <c r="B25" s="540"/>
      <c r="C25" s="540"/>
      <c r="D25" s="540"/>
      <c r="E25" s="540"/>
      <c r="F25" s="540"/>
      <c r="G25" s="540"/>
      <c r="H25" s="540"/>
      <c r="I25" s="540"/>
      <c r="J25" s="540"/>
      <c r="K25" s="540"/>
      <c r="L25" s="540"/>
      <c r="M25" s="540"/>
      <c r="Y25" s="517"/>
      <c r="Z25" s="517"/>
      <c r="AA25" s="517" t="s">
        <v>103</v>
      </c>
      <c r="AB25" s="517">
        <v>15</v>
      </c>
      <c r="AC25" s="517">
        <v>10</v>
      </c>
      <c r="AD25" s="517">
        <v>8</v>
      </c>
      <c r="AE25" s="517">
        <v>4</v>
      </c>
      <c r="AF25" s="517">
        <v>3</v>
      </c>
      <c r="AG25" s="517">
        <v>2</v>
      </c>
      <c r="AH25" s="517">
        <v>1</v>
      </c>
      <c r="AI25" s="517">
        <v>0</v>
      </c>
      <c r="AJ25" s="517">
        <v>0</v>
      </c>
      <c r="AK25" s="517">
        <v>0</v>
      </c>
    </row>
    <row r="26" spans="1:37" x14ac:dyDescent="0.25">
      <c r="A26" s="540"/>
      <c r="B26" s="540"/>
      <c r="C26" s="540"/>
      <c r="D26" s="540"/>
      <c r="E26" s="540"/>
      <c r="F26" s="540"/>
      <c r="G26" s="540"/>
      <c r="H26" s="540"/>
      <c r="I26" s="540"/>
      <c r="J26" s="540"/>
      <c r="K26" s="540"/>
      <c r="L26" s="540"/>
      <c r="M26" s="540"/>
      <c r="Y26" s="517"/>
      <c r="Z26" s="517"/>
      <c r="AA26" s="517" t="s">
        <v>99</v>
      </c>
      <c r="AB26" s="517">
        <v>10</v>
      </c>
      <c r="AC26" s="517">
        <v>6</v>
      </c>
      <c r="AD26" s="517">
        <v>4</v>
      </c>
      <c r="AE26" s="517">
        <v>2</v>
      </c>
      <c r="AF26" s="517">
        <v>1</v>
      </c>
      <c r="AG26" s="517">
        <v>0</v>
      </c>
      <c r="AH26" s="517">
        <v>0</v>
      </c>
      <c r="AI26" s="517">
        <v>0</v>
      </c>
      <c r="AJ26" s="517">
        <v>0</v>
      </c>
      <c r="AK26" s="517">
        <v>0</v>
      </c>
    </row>
    <row r="27" spans="1:37" x14ac:dyDescent="0.25">
      <c r="A27" s="540"/>
      <c r="B27" s="540"/>
      <c r="C27" s="540"/>
      <c r="D27" s="540"/>
      <c r="E27" s="540"/>
      <c r="F27" s="540"/>
      <c r="G27" s="540"/>
      <c r="H27" s="540"/>
      <c r="I27" s="540"/>
      <c r="J27" s="540"/>
      <c r="K27" s="540"/>
      <c r="L27" s="540"/>
      <c r="M27" s="540"/>
      <c r="Y27" s="517"/>
      <c r="Z27" s="517"/>
      <c r="AA27" s="517" t="s">
        <v>100</v>
      </c>
      <c r="AB27" s="517">
        <v>3</v>
      </c>
      <c r="AC27" s="517">
        <v>2</v>
      </c>
      <c r="AD27" s="517">
        <v>1</v>
      </c>
      <c r="AE27" s="517">
        <v>0</v>
      </c>
      <c r="AF27" s="517">
        <v>0</v>
      </c>
      <c r="AG27" s="517">
        <v>0</v>
      </c>
      <c r="AH27" s="517">
        <v>0</v>
      </c>
      <c r="AI27" s="517">
        <v>0</v>
      </c>
      <c r="AJ27" s="517">
        <v>0</v>
      </c>
      <c r="AK27" s="517">
        <v>0</v>
      </c>
    </row>
    <row r="28" spans="1:37" x14ac:dyDescent="0.25">
      <c r="A28" s="540"/>
      <c r="B28" s="540"/>
      <c r="C28" s="540"/>
      <c r="D28" s="540"/>
      <c r="E28" s="540"/>
      <c r="F28" s="540"/>
      <c r="G28" s="540"/>
      <c r="H28" s="540"/>
      <c r="I28" s="540"/>
      <c r="J28" s="540"/>
      <c r="K28" s="540"/>
      <c r="L28" s="540"/>
      <c r="M28" s="540"/>
    </row>
    <row r="29" spans="1:37" x14ac:dyDescent="0.25">
      <c r="A29" s="540"/>
      <c r="B29" s="540"/>
      <c r="C29" s="540"/>
      <c r="D29" s="540"/>
      <c r="E29" s="540"/>
      <c r="F29" s="540"/>
      <c r="G29" s="540"/>
      <c r="H29" s="540"/>
      <c r="I29" s="540"/>
      <c r="J29" s="540"/>
      <c r="K29" s="540"/>
      <c r="L29" s="540"/>
      <c r="M29" s="540"/>
    </row>
    <row r="30" spans="1:37" x14ac:dyDescent="0.25">
      <c r="A30" s="540"/>
      <c r="B30" s="540"/>
      <c r="C30" s="540"/>
      <c r="D30" s="540"/>
      <c r="E30" s="540"/>
      <c r="F30" s="540"/>
      <c r="G30" s="540"/>
      <c r="H30" s="540"/>
      <c r="I30" s="540"/>
      <c r="J30" s="540"/>
      <c r="K30" s="540"/>
      <c r="L30" s="540"/>
      <c r="M30" s="540"/>
    </row>
    <row r="31" spans="1:37" x14ac:dyDescent="0.25">
      <c r="A31" s="540"/>
      <c r="B31" s="540"/>
      <c r="C31" s="540"/>
      <c r="D31" s="540"/>
      <c r="E31" s="540"/>
      <c r="F31" s="540"/>
      <c r="G31" s="540"/>
      <c r="H31" s="540"/>
      <c r="I31" s="540"/>
      <c r="J31" s="540"/>
      <c r="K31" s="540"/>
      <c r="L31" s="540"/>
      <c r="M31" s="540"/>
    </row>
    <row r="32" spans="1:37" x14ac:dyDescent="0.25">
      <c r="A32" s="540"/>
      <c r="B32" s="540"/>
      <c r="C32" s="540"/>
      <c r="D32" s="540"/>
      <c r="E32" s="540"/>
      <c r="F32" s="540"/>
      <c r="G32" s="540"/>
      <c r="H32" s="540"/>
      <c r="I32" s="540"/>
      <c r="J32" s="540"/>
      <c r="K32" s="540"/>
      <c r="L32" s="546"/>
      <c r="M32" s="546"/>
    </row>
    <row r="33" spans="1:18" x14ac:dyDescent="0.25">
      <c r="A33" s="560" t="s">
        <v>41</v>
      </c>
      <c r="B33" s="561"/>
      <c r="C33" s="562"/>
      <c r="D33" s="563" t="s">
        <v>5</v>
      </c>
      <c r="E33" s="564" t="s">
        <v>43</v>
      </c>
      <c r="F33" s="565"/>
      <c r="G33" s="563" t="s">
        <v>5</v>
      </c>
      <c r="H33" s="564" t="s">
        <v>50</v>
      </c>
      <c r="I33" s="566"/>
      <c r="J33" s="564" t="s">
        <v>51</v>
      </c>
      <c r="K33" s="567" t="s">
        <v>52</v>
      </c>
      <c r="L33" s="535"/>
      <c r="M33" s="568"/>
      <c r="N33" s="569"/>
      <c r="P33" s="570"/>
      <c r="Q33" s="570"/>
      <c r="R33" s="571"/>
    </row>
    <row r="34" spans="1:18" x14ac:dyDescent="0.25">
      <c r="A34" s="572" t="s">
        <v>42</v>
      </c>
      <c r="B34" s="573"/>
      <c r="C34" s="574"/>
      <c r="D34" s="575"/>
      <c r="E34" s="576"/>
      <c r="F34" s="576"/>
      <c r="G34" s="577" t="s">
        <v>6</v>
      </c>
      <c r="H34" s="573"/>
      <c r="I34" s="578"/>
      <c r="J34" s="579"/>
      <c r="K34" s="580" t="s">
        <v>44</v>
      </c>
      <c r="L34" s="581"/>
      <c r="M34" s="582"/>
      <c r="P34" s="583"/>
      <c r="Q34" s="583"/>
      <c r="R34" s="584"/>
    </row>
    <row r="35" spans="1:18" x14ac:dyDescent="0.25">
      <c r="A35" s="585" t="s">
        <v>49</v>
      </c>
      <c r="B35" s="586"/>
      <c r="C35" s="587"/>
      <c r="D35" s="588"/>
      <c r="E35" s="589"/>
      <c r="F35" s="589"/>
      <c r="G35" s="590" t="s">
        <v>7</v>
      </c>
      <c r="H35" s="591"/>
      <c r="I35" s="592"/>
      <c r="J35" s="593"/>
      <c r="K35" s="594"/>
      <c r="L35" s="546"/>
      <c r="M35" s="595"/>
      <c r="P35" s="584"/>
      <c r="Q35" s="596"/>
      <c r="R35" s="584"/>
    </row>
    <row r="36" spans="1:18" x14ac:dyDescent="0.25">
      <c r="A36" s="597"/>
      <c r="B36" s="598"/>
      <c r="C36" s="599"/>
      <c r="D36" s="588"/>
      <c r="E36" s="600"/>
      <c r="F36" s="540"/>
      <c r="G36" s="590" t="s">
        <v>8</v>
      </c>
      <c r="H36" s="591"/>
      <c r="I36" s="592"/>
      <c r="J36" s="593"/>
      <c r="K36" s="580" t="s">
        <v>45</v>
      </c>
      <c r="L36" s="581"/>
      <c r="M36" s="601"/>
      <c r="P36" s="583"/>
      <c r="Q36" s="583"/>
      <c r="R36" s="584"/>
    </row>
    <row r="37" spans="1:18" x14ac:dyDescent="0.25">
      <c r="A37" s="602"/>
      <c r="B37" s="603"/>
      <c r="C37" s="604"/>
      <c r="D37" s="588"/>
      <c r="E37" s="600"/>
      <c r="F37" s="540"/>
      <c r="G37" s="590" t="s">
        <v>9</v>
      </c>
      <c r="H37" s="591"/>
      <c r="I37" s="592"/>
      <c r="J37" s="593"/>
      <c r="K37" s="605"/>
      <c r="L37" s="540"/>
      <c r="M37" s="582"/>
      <c r="P37" s="584"/>
      <c r="Q37" s="596"/>
      <c r="R37" s="584"/>
    </row>
    <row r="38" spans="1:18" x14ac:dyDescent="0.25">
      <c r="A38" s="606"/>
      <c r="B38" s="607"/>
      <c r="C38" s="608"/>
      <c r="D38" s="588"/>
      <c r="E38" s="600"/>
      <c r="F38" s="540"/>
      <c r="G38" s="590" t="s">
        <v>10</v>
      </c>
      <c r="H38" s="591"/>
      <c r="I38" s="592"/>
      <c r="J38" s="593"/>
      <c r="K38" s="585"/>
      <c r="L38" s="546"/>
      <c r="M38" s="595"/>
      <c r="P38" s="584"/>
      <c r="Q38" s="596"/>
      <c r="R38" s="584"/>
    </row>
    <row r="39" spans="1:18" x14ac:dyDescent="0.25">
      <c r="A39" s="609"/>
      <c r="B39" s="610"/>
      <c r="C39" s="604"/>
      <c r="D39" s="588"/>
      <c r="E39" s="600"/>
      <c r="F39" s="540"/>
      <c r="G39" s="590" t="s">
        <v>11</v>
      </c>
      <c r="H39" s="591"/>
      <c r="I39" s="592"/>
      <c r="J39" s="593"/>
      <c r="K39" s="580" t="s">
        <v>31</v>
      </c>
      <c r="L39" s="581"/>
      <c r="M39" s="601"/>
      <c r="P39" s="583"/>
      <c r="Q39" s="583"/>
      <c r="R39" s="584"/>
    </row>
    <row r="40" spans="1:18" x14ac:dyDescent="0.25">
      <c r="A40" s="609"/>
      <c r="B40" s="610"/>
      <c r="C40" s="611"/>
      <c r="D40" s="588"/>
      <c r="E40" s="600"/>
      <c r="F40" s="540"/>
      <c r="G40" s="590" t="s">
        <v>12</v>
      </c>
      <c r="H40" s="591"/>
      <c r="I40" s="592"/>
      <c r="J40" s="593"/>
      <c r="K40" s="605"/>
      <c r="L40" s="540"/>
      <c r="M40" s="582"/>
      <c r="P40" s="584"/>
      <c r="Q40" s="596"/>
      <c r="R40" s="584"/>
    </row>
    <row r="41" spans="1:18" x14ac:dyDescent="0.25">
      <c r="A41" s="612"/>
      <c r="B41" s="613"/>
      <c r="C41" s="614"/>
      <c r="D41" s="615"/>
      <c r="E41" s="616"/>
      <c r="F41" s="546"/>
      <c r="G41" s="617" t="s">
        <v>13</v>
      </c>
      <c r="H41" s="586"/>
      <c r="I41" s="618"/>
      <c r="J41" s="619"/>
      <c r="K41" s="585">
        <f>L4</f>
        <v>0</v>
      </c>
      <c r="L41" s="546"/>
      <c r="M41" s="595"/>
      <c r="P41" s="584"/>
      <c r="Q41" s="596"/>
      <c r="R41" s="620"/>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43" priority="1" stopIfTrue="1" operator="equal">
      <formula>"Bye"</formula>
    </cfRule>
  </conditionalFormatting>
  <conditionalFormatting sqref="R41">
    <cfRule type="expression" dxfId="42"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C3CB1-AF31-4FF7-B7B7-44CBB19F0806}">
  <sheetPr>
    <tabColor indexed="11"/>
  </sheetPr>
  <dimension ref="A1:AK41"/>
  <sheetViews>
    <sheetView workbookViewId="0">
      <selection activeCell="K13" sqref="K13"/>
    </sheetView>
  </sheetViews>
  <sheetFormatPr defaultColWidth="8.77734375" defaultRowHeight="13.2" x14ac:dyDescent="0.25"/>
  <cols>
    <col min="1" max="1" width="5.44140625" style="503" customWidth="1"/>
    <col min="2" max="2" width="4.44140625" style="503" customWidth="1"/>
    <col min="3" max="3" width="8.33203125" style="503" customWidth="1"/>
    <col min="4" max="4" width="7.109375" style="503" customWidth="1"/>
    <col min="5" max="5" width="9.33203125" style="503" customWidth="1"/>
    <col min="6" max="6" width="7.109375" style="503" customWidth="1"/>
    <col min="7" max="7" width="9.33203125" style="503" customWidth="1"/>
    <col min="8" max="8" width="7.109375" style="503" customWidth="1"/>
    <col min="9" max="9" width="9.33203125" style="503" customWidth="1"/>
    <col min="10" max="10" width="7.77734375" style="503" customWidth="1"/>
    <col min="11" max="12" width="8.44140625" style="503" customWidth="1"/>
    <col min="13" max="13" width="7.77734375" style="503" customWidth="1"/>
    <col min="14" max="14" width="8.77734375" style="503"/>
    <col min="15" max="16" width="4.44140625" style="503" customWidth="1"/>
    <col min="17" max="17" width="12.109375" style="503" customWidth="1"/>
    <col min="18" max="18" width="7.77734375" style="503" customWidth="1"/>
    <col min="19" max="19" width="7.44140625" style="503" customWidth="1"/>
    <col min="20" max="24" width="8.77734375" style="503"/>
    <col min="25" max="37" width="0" style="503" hidden="1" customWidth="1"/>
    <col min="38" max="16384" width="8.77734375" style="503"/>
  </cols>
  <sheetData>
    <row r="1" spans="1:37" ht="24.6" x14ac:dyDescent="0.25">
      <c r="A1" s="498" t="str">
        <f>[7]Altalanos!$A$6</f>
        <v>OB</v>
      </c>
      <c r="B1" s="498"/>
      <c r="C1" s="498"/>
      <c r="D1" s="498"/>
      <c r="E1" s="498"/>
      <c r="F1" s="498"/>
      <c r="G1" s="499"/>
      <c r="H1" s="500" t="s">
        <v>48</v>
      </c>
      <c r="I1" s="501"/>
      <c r="J1" s="502"/>
      <c r="L1" s="504"/>
      <c r="M1" s="505"/>
      <c r="N1" s="506"/>
      <c r="O1" s="506" t="s">
        <v>14</v>
      </c>
      <c r="P1" s="506"/>
      <c r="Q1" s="507"/>
      <c r="R1" s="506"/>
      <c r="AB1" s="508" t="e">
        <f>IF(Y5=1,CONCATENATE(VLOOKUP(Y3,AA16:AH27,2)),CONCATENATE(VLOOKUP(Y3,AA2:AK13,2)))</f>
        <v>#N/A</v>
      </c>
      <c r="AC1" s="508" t="e">
        <f>IF(Y5=1,CONCATENATE(VLOOKUP(Y3,AA16:AK27,3)),CONCATENATE(VLOOKUP(Y3,AA2:AK13,3)))</f>
        <v>#N/A</v>
      </c>
      <c r="AD1" s="508" t="e">
        <f>IF(Y5=1,CONCATENATE(VLOOKUP(Y3,AA16:AK27,4)),CONCATENATE(VLOOKUP(Y3,AA2:AK13,4)))</f>
        <v>#N/A</v>
      </c>
      <c r="AE1" s="508" t="e">
        <f>IF(Y5=1,CONCATENATE(VLOOKUP(Y3,AA16:AK27,5)),CONCATENATE(VLOOKUP(Y3,AA2:AK13,5)))</f>
        <v>#N/A</v>
      </c>
      <c r="AF1" s="508" t="e">
        <f>IF(Y5=1,CONCATENATE(VLOOKUP(Y3,AA16:AK27,6)),CONCATENATE(VLOOKUP(Y3,AA2:AK13,6)))</f>
        <v>#N/A</v>
      </c>
      <c r="AG1" s="508" t="e">
        <f>IF(Y5=1,CONCATENATE(VLOOKUP(Y3,AA16:AK27,7)),CONCATENATE(VLOOKUP(Y3,AA2:AK13,7)))</f>
        <v>#N/A</v>
      </c>
      <c r="AH1" s="508" t="e">
        <f>IF(Y5=1,CONCATENATE(VLOOKUP(Y3,AA16:AK27,8)),CONCATENATE(VLOOKUP(Y3,AA2:AK13,8)))</f>
        <v>#N/A</v>
      </c>
      <c r="AI1" s="508" t="e">
        <f>IF(Y5=1,CONCATENATE(VLOOKUP(Y3,AA16:AK27,9)),CONCATENATE(VLOOKUP(Y3,AA2:AK13,9)))</f>
        <v>#N/A</v>
      </c>
      <c r="AJ1" s="508" t="e">
        <f>IF(Y5=1,CONCATENATE(VLOOKUP(Y3,AA16:AK27,10)),CONCATENATE(VLOOKUP(Y3,AA2:AK13,10)))</f>
        <v>#N/A</v>
      </c>
      <c r="AK1" s="508" t="e">
        <f>IF(Y5=1,CONCATENATE(VLOOKUP(Y3,AA16:AK27,11)),CONCATENATE(VLOOKUP(Y3,AA2:AK13,11)))</f>
        <v>#N/A</v>
      </c>
    </row>
    <row r="2" spans="1:37" x14ac:dyDescent="0.25">
      <c r="A2" s="509" t="s">
        <v>47</v>
      </c>
      <c r="B2" s="510"/>
      <c r="C2" s="510"/>
      <c r="D2" s="510"/>
      <c r="E2" s="510">
        <f>[7]Altalanos!$A$8</f>
        <v>0</v>
      </c>
      <c r="F2" s="510"/>
      <c r="G2" s="511"/>
      <c r="H2" s="512"/>
      <c r="I2" s="512"/>
      <c r="J2" s="513"/>
      <c r="K2" s="504"/>
      <c r="L2" s="504"/>
      <c r="M2" s="504"/>
      <c r="N2" s="514"/>
      <c r="O2" s="515"/>
      <c r="P2" s="514"/>
      <c r="Q2" s="515"/>
      <c r="R2" s="514"/>
      <c r="Y2" s="516"/>
      <c r="Z2" s="517"/>
      <c r="AA2" s="517" t="s">
        <v>61</v>
      </c>
      <c r="AB2" s="518">
        <v>150</v>
      </c>
      <c r="AC2" s="518">
        <v>120</v>
      </c>
      <c r="AD2" s="518">
        <v>100</v>
      </c>
      <c r="AE2" s="518">
        <v>80</v>
      </c>
      <c r="AF2" s="518">
        <v>70</v>
      </c>
      <c r="AG2" s="518">
        <v>60</v>
      </c>
      <c r="AH2" s="518">
        <v>55</v>
      </c>
      <c r="AI2" s="518">
        <v>50</v>
      </c>
      <c r="AJ2" s="518">
        <v>45</v>
      </c>
      <c r="AK2" s="518">
        <v>40</v>
      </c>
    </row>
    <row r="3" spans="1:37" x14ac:dyDescent="0.25">
      <c r="A3" s="519" t="s">
        <v>24</v>
      </c>
      <c r="B3" s="519"/>
      <c r="C3" s="519"/>
      <c r="D3" s="519"/>
      <c r="E3" s="519" t="s">
        <v>22</v>
      </c>
      <c r="F3" s="519"/>
      <c r="G3" s="519"/>
      <c r="H3" s="519" t="s">
        <v>27</v>
      </c>
      <c r="I3" s="519"/>
      <c r="J3" s="520"/>
      <c r="K3" s="519"/>
      <c r="L3" s="521"/>
      <c r="M3" s="521" t="s">
        <v>28</v>
      </c>
      <c r="N3" s="522"/>
      <c r="O3" s="523"/>
      <c r="P3" s="522"/>
      <c r="Q3" s="524" t="s">
        <v>75</v>
      </c>
      <c r="R3" s="518" t="s">
        <v>81</v>
      </c>
      <c r="S3" s="518" t="s">
        <v>76</v>
      </c>
      <c r="Y3" s="517">
        <f>IF(H4="OB","A",IF(H4="IX","W",H4))</f>
        <v>0</v>
      </c>
      <c r="Z3" s="517"/>
      <c r="AA3" s="517" t="s">
        <v>91</v>
      </c>
      <c r="AB3" s="518">
        <v>120</v>
      </c>
      <c r="AC3" s="518">
        <v>90</v>
      </c>
      <c r="AD3" s="518">
        <v>65</v>
      </c>
      <c r="AE3" s="518">
        <v>55</v>
      </c>
      <c r="AF3" s="518">
        <v>50</v>
      </c>
      <c r="AG3" s="518">
        <v>45</v>
      </c>
      <c r="AH3" s="518">
        <v>40</v>
      </c>
      <c r="AI3" s="518">
        <v>35</v>
      </c>
      <c r="AJ3" s="518">
        <v>25</v>
      </c>
      <c r="AK3" s="518">
        <v>20</v>
      </c>
    </row>
    <row r="4" spans="1:37" ht="13.8" thickBot="1" x14ac:dyDescent="0.3">
      <c r="A4" s="525">
        <f>[7]Altalanos!$A$10</f>
        <v>0</v>
      </c>
      <c r="B4" s="525"/>
      <c r="C4" s="525"/>
      <c r="D4" s="526"/>
      <c r="E4" s="527">
        <f>[7]Altalanos!$C$10</f>
        <v>0</v>
      </c>
      <c r="F4" s="527"/>
      <c r="G4" s="527"/>
      <c r="H4" s="528"/>
      <c r="I4" s="527"/>
      <c r="J4" s="529"/>
      <c r="K4" s="528"/>
      <c r="L4" s="809"/>
      <c r="M4" s="530">
        <f>[7]Altalanos!$E$10</f>
        <v>0</v>
      </c>
      <c r="N4" s="531"/>
      <c r="O4" s="532"/>
      <c r="P4" s="531"/>
      <c r="Q4" s="533" t="s">
        <v>82</v>
      </c>
      <c r="R4" s="534" t="s">
        <v>77</v>
      </c>
      <c r="S4" s="534" t="s">
        <v>78</v>
      </c>
      <c r="Y4" s="517"/>
      <c r="Z4" s="517"/>
      <c r="AA4" s="517" t="s">
        <v>92</v>
      </c>
      <c r="AB4" s="518">
        <v>90</v>
      </c>
      <c r="AC4" s="518">
        <v>60</v>
      </c>
      <c r="AD4" s="518">
        <v>45</v>
      </c>
      <c r="AE4" s="518">
        <v>34</v>
      </c>
      <c r="AF4" s="518">
        <v>27</v>
      </c>
      <c r="AG4" s="518">
        <v>22</v>
      </c>
      <c r="AH4" s="518">
        <v>18</v>
      </c>
      <c r="AI4" s="518">
        <v>15</v>
      </c>
      <c r="AJ4" s="518">
        <v>12</v>
      </c>
      <c r="AK4" s="518">
        <v>9</v>
      </c>
    </row>
    <row r="5" spans="1:37" x14ac:dyDescent="0.25">
      <c r="A5" s="535"/>
      <c r="B5" s="535" t="s">
        <v>46</v>
      </c>
      <c r="C5" s="536" t="s">
        <v>59</v>
      </c>
      <c r="D5" s="535" t="s">
        <v>41</v>
      </c>
      <c r="E5" s="535" t="s">
        <v>64</v>
      </c>
      <c r="F5" s="535"/>
      <c r="G5" s="535" t="s">
        <v>26</v>
      </c>
      <c r="H5" s="535"/>
      <c r="I5" s="535" t="s">
        <v>29</v>
      </c>
      <c r="J5" s="535"/>
      <c r="K5" s="537" t="s">
        <v>65</v>
      </c>
      <c r="L5" s="537" t="s">
        <v>66</v>
      </c>
      <c r="M5" s="537" t="s">
        <v>67</v>
      </c>
      <c r="Q5" s="538" t="s">
        <v>83</v>
      </c>
      <c r="R5" s="539" t="s">
        <v>79</v>
      </c>
      <c r="S5" s="539" t="s">
        <v>80</v>
      </c>
      <c r="Y5" s="517">
        <f>IF(OR([7]Altalanos!$A$8="F1",[7]Altalanos!$A$8="F2",[7]Altalanos!$A$8="N1",[7]Altalanos!$A$8="N2"),1,2)</f>
        <v>2</v>
      </c>
      <c r="Z5" s="517"/>
      <c r="AA5" s="517" t="s">
        <v>93</v>
      </c>
      <c r="AB5" s="518">
        <v>60</v>
      </c>
      <c r="AC5" s="518">
        <v>40</v>
      </c>
      <c r="AD5" s="518">
        <v>30</v>
      </c>
      <c r="AE5" s="518">
        <v>20</v>
      </c>
      <c r="AF5" s="518">
        <v>18</v>
      </c>
      <c r="AG5" s="518">
        <v>15</v>
      </c>
      <c r="AH5" s="518">
        <v>12</v>
      </c>
      <c r="AI5" s="518">
        <v>10</v>
      </c>
      <c r="AJ5" s="518">
        <v>8</v>
      </c>
      <c r="AK5" s="518">
        <v>6</v>
      </c>
    </row>
    <row r="6" spans="1:37" x14ac:dyDescent="0.25">
      <c r="A6" s="540"/>
      <c r="B6" s="540"/>
      <c r="C6" s="541"/>
      <c r="D6" s="540"/>
      <c r="E6" s="540"/>
      <c r="F6" s="540"/>
      <c r="G6" s="540"/>
      <c r="H6" s="540"/>
      <c r="I6" s="540"/>
      <c r="J6" s="540"/>
      <c r="K6" s="540"/>
      <c r="L6" s="540"/>
      <c r="M6" s="540"/>
      <c r="Y6" s="517"/>
      <c r="Z6" s="517"/>
      <c r="AA6" s="517" t="s">
        <v>94</v>
      </c>
      <c r="AB6" s="518">
        <v>40</v>
      </c>
      <c r="AC6" s="518">
        <v>25</v>
      </c>
      <c r="AD6" s="518">
        <v>18</v>
      </c>
      <c r="AE6" s="518">
        <v>13</v>
      </c>
      <c r="AF6" s="518">
        <v>10</v>
      </c>
      <c r="AG6" s="518">
        <v>8</v>
      </c>
      <c r="AH6" s="518">
        <v>6</v>
      </c>
      <c r="AI6" s="518">
        <v>5</v>
      </c>
      <c r="AJ6" s="518">
        <v>4</v>
      </c>
      <c r="AK6" s="518">
        <v>3</v>
      </c>
    </row>
    <row r="7" spans="1:37" x14ac:dyDescent="0.25">
      <c r="A7" s="542" t="s">
        <v>61</v>
      </c>
      <c r="B7" s="543"/>
      <c r="C7" s="810" t="str">
        <f>IF($B7="","",VLOOKUP($B7,'[7]1MD ELO'!$A$7:$O$22,5))</f>
        <v/>
      </c>
      <c r="D7" s="810" t="str">
        <f>IF($B7="","",VLOOKUP($B7,'[7]1MD ELO'!$A$7:$O$22,15))</f>
        <v/>
      </c>
      <c r="E7" s="811" t="s">
        <v>3004</v>
      </c>
      <c r="F7" s="811"/>
      <c r="G7" s="811"/>
      <c r="H7" s="811"/>
      <c r="I7" s="812" t="s">
        <v>2945</v>
      </c>
      <c r="J7" s="540"/>
      <c r="K7" s="548" t="s">
        <v>3005</v>
      </c>
      <c r="L7" s="549" t="e">
        <f>IF(K7="","",CONCATENATE(VLOOKUP($Y$3,$AB$1:$AK$1,K7)," pont"))</f>
        <v>#N/A</v>
      </c>
      <c r="M7" s="550"/>
      <c r="Y7" s="517"/>
      <c r="Z7" s="517"/>
      <c r="AA7" s="517" t="s">
        <v>95</v>
      </c>
      <c r="AB7" s="518">
        <v>25</v>
      </c>
      <c r="AC7" s="518">
        <v>15</v>
      </c>
      <c r="AD7" s="518">
        <v>13</v>
      </c>
      <c r="AE7" s="518">
        <v>8</v>
      </c>
      <c r="AF7" s="518">
        <v>6</v>
      </c>
      <c r="AG7" s="518">
        <v>4</v>
      </c>
      <c r="AH7" s="518">
        <v>3</v>
      </c>
      <c r="AI7" s="518">
        <v>2</v>
      </c>
      <c r="AJ7" s="518">
        <v>1</v>
      </c>
      <c r="AK7" s="518">
        <v>0</v>
      </c>
    </row>
    <row r="8" spans="1:37" x14ac:dyDescent="0.25">
      <c r="A8" s="542"/>
      <c r="B8" s="551"/>
      <c r="C8" s="813"/>
      <c r="D8" s="813"/>
      <c r="E8" s="813"/>
      <c r="F8" s="813"/>
      <c r="G8" s="813"/>
      <c r="H8" s="813"/>
      <c r="I8" s="813"/>
      <c r="J8" s="540"/>
      <c r="K8" s="542"/>
      <c r="L8" s="542"/>
      <c r="M8" s="552"/>
      <c r="Y8" s="517"/>
      <c r="Z8" s="517"/>
      <c r="AA8" s="517" t="s">
        <v>96</v>
      </c>
      <c r="AB8" s="518">
        <v>15</v>
      </c>
      <c r="AC8" s="518">
        <v>10</v>
      </c>
      <c r="AD8" s="518">
        <v>7</v>
      </c>
      <c r="AE8" s="518">
        <v>5</v>
      </c>
      <c r="AF8" s="518">
        <v>4</v>
      </c>
      <c r="AG8" s="518">
        <v>3</v>
      </c>
      <c r="AH8" s="518">
        <v>2</v>
      </c>
      <c r="AI8" s="518">
        <v>1</v>
      </c>
      <c r="AJ8" s="518">
        <v>0</v>
      </c>
      <c r="AK8" s="518">
        <v>0</v>
      </c>
    </row>
    <row r="9" spans="1:37" x14ac:dyDescent="0.25">
      <c r="A9" s="542" t="s">
        <v>62</v>
      </c>
      <c r="B9" s="543"/>
      <c r="C9" s="810" t="str">
        <f>IF($B9="","",VLOOKUP($B9,'[7]1MD ELO'!$A$7:$O$22,5))</f>
        <v/>
      </c>
      <c r="D9" s="810" t="str">
        <f>IF($B9="","",VLOOKUP($B9,'[7]1MD ELO'!$A$7:$O$22,15))</f>
        <v/>
      </c>
      <c r="E9" s="811" t="s">
        <v>3006</v>
      </c>
      <c r="F9" s="811"/>
      <c r="G9" s="811" t="str">
        <f>IF($B9="","",VLOOKUP($B9,'[7]1MD ELO'!$A$7:$O$22,3))</f>
        <v/>
      </c>
      <c r="H9" s="811"/>
      <c r="I9" s="812" t="s">
        <v>2970</v>
      </c>
      <c r="J9" s="540"/>
      <c r="K9" s="548" t="s">
        <v>2861</v>
      </c>
      <c r="L9" s="549" t="e">
        <f>IF(K9="","",CONCATENATE(VLOOKUP($Y$3,$AB$1:$AK$1,K9)," pont"))</f>
        <v>#N/A</v>
      </c>
      <c r="M9" s="550"/>
      <c r="Y9" s="517"/>
      <c r="Z9" s="517"/>
      <c r="AA9" s="517" t="s">
        <v>97</v>
      </c>
      <c r="AB9" s="518">
        <v>10</v>
      </c>
      <c r="AC9" s="518">
        <v>6</v>
      </c>
      <c r="AD9" s="518">
        <v>4</v>
      </c>
      <c r="AE9" s="518">
        <v>2</v>
      </c>
      <c r="AF9" s="518">
        <v>1</v>
      </c>
      <c r="AG9" s="518">
        <v>0</v>
      </c>
      <c r="AH9" s="518">
        <v>0</v>
      </c>
      <c r="AI9" s="518">
        <v>0</v>
      </c>
      <c r="AJ9" s="518">
        <v>0</v>
      </c>
      <c r="AK9" s="518">
        <v>0</v>
      </c>
    </row>
    <row r="10" spans="1:37" x14ac:dyDescent="0.25">
      <c r="A10" s="542"/>
      <c r="B10" s="551"/>
      <c r="C10" s="813"/>
      <c r="D10" s="813"/>
      <c r="E10" s="813"/>
      <c r="F10" s="813"/>
      <c r="G10" s="813"/>
      <c r="H10" s="813"/>
      <c r="I10" s="813"/>
      <c r="J10" s="540"/>
      <c r="K10" s="542"/>
      <c r="L10" s="542"/>
      <c r="M10" s="552"/>
      <c r="Y10" s="517"/>
      <c r="Z10" s="517"/>
      <c r="AA10" s="517" t="s">
        <v>98</v>
      </c>
      <c r="AB10" s="518">
        <v>6</v>
      </c>
      <c r="AC10" s="518">
        <v>3</v>
      </c>
      <c r="AD10" s="518">
        <v>2</v>
      </c>
      <c r="AE10" s="518">
        <v>1</v>
      </c>
      <c r="AF10" s="518">
        <v>0</v>
      </c>
      <c r="AG10" s="518">
        <v>0</v>
      </c>
      <c r="AH10" s="518">
        <v>0</v>
      </c>
      <c r="AI10" s="518">
        <v>0</v>
      </c>
      <c r="AJ10" s="518">
        <v>0</v>
      </c>
      <c r="AK10" s="518">
        <v>0</v>
      </c>
    </row>
    <row r="11" spans="1:37" x14ac:dyDescent="0.25">
      <c r="A11" s="542" t="s">
        <v>63</v>
      </c>
      <c r="B11" s="543"/>
      <c r="C11" s="810" t="str">
        <f>IF($B11="","",VLOOKUP($B11,'[7]1MD ELO'!$A$7:$O$22,5))</f>
        <v/>
      </c>
      <c r="D11" s="810" t="str">
        <f>IF($B11="","",VLOOKUP($B11,'[7]1MD ELO'!$A$7:$O$22,15))</f>
        <v/>
      </c>
      <c r="E11" s="811" t="s">
        <v>2418</v>
      </c>
      <c r="F11" s="811"/>
      <c r="G11" s="811" t="str">
        <f>IF($B11="","",VLOOKUP($B11,'[7]1MD ELO'!$A$7:$O$22,3))</f>
        <v/>
      </c>
      <c r="H11" s="811"/>
      <c r="I11" s="812" t="s">
        <v>3007</v>
      </c>
      <c r="J11" s="540"/>
      <c r="K11" s="548" t="s">
        <v>2862</v>
      </c>
      <c r="L11" s="549" t="e">
        <f>IF(K11="","",CONCATENATE(VLOOKUP($Y$3,$AB$1:$AK$1,K11)," pont"))</f>
        <v>#N/A</v>
      </c>
      <c r="M11" s="550"/>
      <c r="Y11" s="517"/>
      <c r="Z11" s="517"/>
      <c r="AA11" s="517" t="s">
        <v>103</v>
      </c>
      <c r="AB11" s="518">
        <v>3</v>
      </c>
      <c r="AC11" s="518">
        <v>2</v>
      </c>
      <c r="AD11" s="518">
        <v>1</v>
      </c>
      <c r="AE11" s="518">
        <v>0</v>
      </c>
      <c r="AF11" s="518">
        <v>0</v>
      </c>
      <c r="AG11" s="518">
        <v>0</v>
      </c>
      <c r="AH11" s="518">
        <v>0</v>
      </c>
      <c r="AI11" s="518">
        <v>0</v>
      </c>
      <c r="AJ11" s="518">
        <v>0</v>
      </c>
      <c r="AK11" s="518">
        <v>0</v>
      </c>
    </row>
    <row r="12" spans="1:37" x14ac:dyDescent="0.25">
      <c r="A12" s="542"/>
      <c r="B12" s="551"/>
      <c r="C12" s="813"/>
      <c r="D12" s="813"/>
      <c r="E12" s="813"/>
      <c r="F12" s="813"/>
      <c r="G12" s="813"/>
      <c r="H12" s="813"/>
      <c r="I12" s="813"/>
      <c r="J12" s="540"/>
      <c r="K12" s="541"/>
      <c r="L12" s="541"/>
      <c r="M12" s="552"/>
      <c r="Y12" s="517"/>
      <c r="Z12" s="517"/>
      <c r="AA12" s="517" t="s">
        <v>99</v>
      </c>
      <c r="AB12" s="553">
        <v>0</v>
      </c>
      <c r="AC12" s="553">
        <v>0</v>
      </c>
      <c r="AD12" s="553">
        <v>0</v>
      </c>
      <c r="AE12" s="553">
        <v>0</v>
      </c>
      <c r="AF12" s="553">
        <v>0</v>
      </c>
      <c r="AG12" s="553">
        <v>0</v>
      </c>
      <c r="AH12" s="553">
        <v>0</v>
      </c>
      <c r="AI12" s="553">
        <v>0</v>
      </c>
      <c r="AJ12" s="553">
        <v>0</v>
      </c>
      <c r="AK12" s="553">
        <v>0</v>
      </c>
    </row>
    <row r="13" spans="1:37" x14ac:dyDescent="0.25">
      <c r="A13" s="542" t="s">
        <v>68</v>
      </c>
      <c r="B13" s="543"/>
      <c r="C13" s="810" t="str">
        <f>IF($B13="","",VLOOKUP($B13,'[7]1MD ELO'!$A$7:$O$22,5))</f>
        <v/>
      </c>
      <c r="D13" s="810" t="str">
        <f>IF($B13="","",VLOOKUP($B13,'[7]1MD ELO'!$A$7:$O$22,15))</f>
        <v/>
      </c>
      <c r="E13" s="811" t="s">
        <v>2445</v>
      </c>
      <c r="F13" s="811"/>
      <c r="G13" s="811" t="str">
        <f>IF($B13="","",VLOOKUP($B13,'[7]1MD ELO'!$A$7:$O$22,3))</f>
        <v/>
      </c>
      <c r="H13" s="811"/>
      <c r="I13" s="812" t="s">
        <v>2970</v>
      </c>
      <c r="J13" s="540"/>
      <c r="K13" s="548" t="s">
        <v>120</v>
      </c>
      <c r="L13" s="549" t="e">
        <f>IF(K13="","",CONCATENATE(VLOOKUP($Y$3,$AB$1:$AK$1,K13)," pont"))</f>
        <v>#N/A</v>
      </c>
      <c r="M13" s="550"/>
      <c r="Y13" s="517"/>
      <c r="Z13" s="517"/>
      <c r="AA13" s="517" t="s">
        <v>100</v>
      </c>
      <c r="AB13" s="553">
        <v>0</v>
      </c>
      <c r="AC13" s="553">
        <v>0</v>
      </c>
      <c r="AD13" s="553">
        <v>0</v>
      </c>
      <c r="AE13" s="553">
        <v>0</v>
      </c>
      <c r="AF13" s="553">
        <v>0</v>
      </c>
      <c r="AG13" s="553">
        <v>0</v>
      </c>
      <c r="AH13" s="553">
        <v>0</v>
      </c>
      <c r="AI13" s="553">
        <v>0</v>
      </c>
      <c r="AJ13" s="553">
        <v>0</v>
      </c>
      <c r="AK13" s="553">
        <v>0</v>
      </c>
    </row>
    <row r="14" spans="1:37" x14ac:dyDescent="0.25">
      <c r="A14" s="540"/>
      <c r="B14" s="540"/>
      <c r="C14" s="540"/>
      <c r="D14" s="540"/>
      <c r="E14" s="540"/>
      <c r="F14" s="540"/>
      <c r="G14" s="540"/>
      <c r="H14" s="540"/>
      <c r="I14" s="540"/>
      <c r="J14" s="540"/>
      <c r="K14" s="540"/>
      <c r="L14" s="540"/>
      <c r="M14" s="540"/>
      <c r="Y14" s="517"/>
      <c r="Z14" s="517"/>
      <c r="AA14" s="517"/>
      <c r="AB14" s="517"/>
      <c r="AC14" s="517"/>
      <c r="AD14" s="517"/>
      <c r="AE14" s="517"/>
      <c r="AF14" s="517"/>
      <c r="AG14" s="517"/>
      <c r="AH14" s="517"/>
      <c r="AI14" s="517"/>
      <c r="AJ14" s="517"/>
      <c r="AK14" s="517"/>
    </row>
    <row r="15" spans="1:37" x14ac:dyDescent="0.25">
      <c r="A15" s="540"/>
      <c r="B15" s="540"/>
      <c r="C15" s="540"/>
      <c r="D15" s="540"/>
      <c r="E15" s="540"/>
      <c r="F15" s="540"/>
      <c r="G15" s="540"/>
      <c r="H15" s="540"/>
      <c r="I15" s="540"/>
      <c r="J15" s="540"/>
      <c r="K15" s="540"/>
      <c r="L15" s="540"/>
      <c r="M15" s="540"/>
      <c r="Y15" s="517"/>
      <c r="Z15" s="517"/>
      <c r="AA15" s="517"/>
      <c r="AB15" s="517"/>
      <c r="AC15" s="517"/>
      <c r="AD15" s="517"/>
      <c r="AE15" s="517"/>
      <c r="AF15" s="517"/>
      <c r="AG15" s="517"/>
      <c r="AH15" s="517"/>
      <c r="AI15" s="517"/>
      <c r="AJ15" s="517"/>
      <c r="AK15" s="517"/>
    </row>
    <row r="16" spans="1:37" x14ac:dyDescent="0.25">
      <c r="A16" s="540"/>
      <c r="B16" s="540"/>
      <c r="C16" s="540"/>
      <c r="D16" s="540"/>
      <c r="E16" s="540"/>
      <c r="F16" s="540"/>
      <c r="G16" s="540"/>
      <c r="H16" s="540"/>
      <c r="I16" s="540"/>
      <c r="J16" s="540"/>
      <c r="K16" s="540"/>
      <c r="L16" s="540"/>
      <c r="M16" s="540"/>
      <c r="Y16" s="517"/>
      <c r="Z16" s="517"/>
      <c r="AA16" s="517" t="s">
        <v>61</v>
      </c>
      <c r="AB16" s="517">
        <v>300</v>
      </c>
      <c r="AC16" s="517">
        <v>250</v>
      </c>
      <c r="AD16" s="517">
        <v>220</v>
      </c>
      <c r="AE16" s="517">
        <v>180</v>
      </c>
      <c r="AF16" s="517">
        <v>160</v>
      </c>
      <c r="AG16" s="517">
        <v>150</v>
      </c>
      <c r="AH16" s="517">
        <v>140</v>
      </c>
      <c r="AI16" s="517">
        <v>130</v>
      </c>
      <c r="AJ16" s="517">
        <v>120</v>
      </c>
      <c r="AK16" s="517">
        <v>110</v>
      </c>
    </row>
    <row r="17" spans="1:37" x14ac:dyDescent="0.25">
      <c r="A17" s="540"/>
      <c r="B17" s="540"/>
      <c r="C17" s="540"/>
      <c r="D17" s="540"/>
      <c r="E17" s="540"/>
      <c r="F17" s="540"/>
      <c r="G17" s="540"/>
      <c r="H17" s="540"/>
      <c r="I17" s="540"/>
      <c r="J17" s="540"/>
      <c r="K17" s="540"/>
      <c r="L17" s="540"/>
      <c r="M17" s="540"/>
      <c r="Y17" s="517"/>
      <c r="Z17" s="517"/>
      <c r="AA17" s="517" t="s">
        <v>91</v>
      </c>
      <c r="AB17" s="517">
        <v>250</v>
      </c>
      <c r="AC17" s="517">
        <v>200</v>
      </c>
      <c r="AD17" s="517">
        <v>160</v>
      </c>
      <c r="AE17" s="517">
        <v>140</v>
      </c>
      <c r="AF17" s="517">
        <v>120</v>
      </c>
      <c r="AG17" s="517">
        <v>110</v>
      </c>
      <c r="AH17" s="517">
        <v>100</v>
      </c>
      <c r="AI17" s="517">
        <v>90</v>
      </c>
      <c r="AJ17" s="517">
        <v>80</v>
      </c>
      <c r="AK17" s="517">
        <v>70</v>
      </c>
    </row>
    <row r="18" spans="1:37" ht="18.75" customHeight="1" x14ac:dyDescent="0.25">
      <c r="A18" s="540"/>
      <c r="B18" s="554"/>
      <c r="C18" s="554"/>
      <c r="D18" s="555" t="str">
        <f>E7</f>
        <v>Básti Júlia</v>
      </c>
      <c r="E18" s="555"/>
      <c r="F18" s="555" t="str">
        <f>E9</f>
        <v>Májerhofer Kamilla</v>
      </c>
      <c r="G18" s="555"/>
      <c r="H18" s="555" t="str">
        <f>E11</f>
        <v>Bodorkós Lili</v>
      </c>
      <c r="I18" s="555"/>
      <c r="J18" s="555" t="str">
        <f>E13</f>
        <v>Tóth Emma</v>
      </c>
      <c r="K18" s="555"/>
      <c r="L18" s="540"/>
      <c r="M18" s="540"/>
      <c r="Y18" s="517"/>
      <c r="Z18" s="517"/>
      <c r="AA18" s="517" t="s">
        <v>92</v>
      </c>
      <c r="AB18" s="517">
        <v>200</v>
      </c>
      <c r="AC18" s="517">
        <v>150</v>
      </c>
      <c r="AD18" s="517">
        <v>130</v>
      </c>
      <c r="AE18" s="517">
        <v>110</v>
      </c>
      <c r="AF18" s="517">
        <v>95</v>
      </c>
      <c r="AG18" s="517">
        <v>80</v>
      </c>
      <c r="AH18" s="517">
        <v>70</v>
      </c>
      <c r="AI18" s="517">
        <v>60</v>
      </c>
      <c r="AJ18" s="517">
        <v>55</v>
      </c>
      <c r="AK18" s="517">
        <v>50</v>
      </c>
    </row>
    <row r="19" spans="1:37" ht="18.75" customHeight="1" x14ac:dyDescent="0.25">
      <c r="A19" s="556" t="s">
        <v>61</v>
      </c>
      <c r="B19" s="557" t="str">
        <f>E7</f>
        <v>Básti Júlia</v>
      </c>
      <c r="C19" s="557"/>
      <c r="D19" s="558"/>
      <c r="E19" s="558"/>
      <c r="F19" s="559" t="s">
        <v>2984</v>
      </c>
      <c r="G19" s="559"/>
      <c r="H19" s="559" t="s">
        <v>2989</v>
      </c>
      <c r="I19" s="559"/>
      <c r="J19" s="555" t="s">
        <v>2983</v>
      </c>
      <c r="K19" s="555"/>
      <c r="L19" s="540"/>
      <c r="M19" s="540"/>
      <c r="Y19" s="517"/>
      <c r="Z19" s="517"/>
      <c r="AA19" s="517" t="s">
        <v>93</v>
      </c>
      <c r="AB19" s="517">
        <v>150</v>
      </c>
      <c r="AC19" s="517">
        <v>120</v>
      </c>
      <c r="AD19" s="517">
        <v>100</v>
      </c>
      <c r="AE19" s="517">
        <v>80</v>
      </c>
      <c r="AF19" s="517">
        <v>70</v>
      </c>
      <c r="AG19" s="517">
        <v>60</v>
      </c>
      <c r="AH19" s="517">
        <v>55</v>
      </c>
      <c r="AI19" s="517">
        <v>50</v>
      </c>
      <c r="AJ19" s="517">
        <v>45</v>
      </c>
      <c r="AK19" s="517">
        <v>40</v>
      </c>
    </row>
    <row r="20" spans="1:37" ht="18.75" customHeight="1" x14ac:dyDescent="0.25">
      <c r="A20" s="556" t="s">
        <v>62</v>
      </c>
      <c r="B20" s="557" t="str">
        <f>E9</f>
        <v>Májerhofer Kamilla</v>
      </c>
      <c r="C20" s="557"/>
      <c r="D20" s="814" t="s">
        <v>2967</v>
      </c>
      <c r="E20" s="559"/>
      <c r="F20" s="558"/>
      <c r="G20" s="558"/>
      <c r="H20" s="559" t="s">
        <v>2972</v>
      </c>
      <c r="I20" s="559"/>
      <c r="J20" s="559" t="s">
        <v>3008</v>
      </c>
      <c r="K20" s="559"/>
      <c r="L20" s="540"/>
      <c r="M20" s="540"/>
      <c r="Y20" s="517"/>
      <c r="Z20" s="517"/>
      <c r="AA20" s="517" t="s">
        <v>94</v>
      </c>
      <c r="AB20" s="517">
        <v>120</v>
      </c>
      <c r="AC20" s="517">
        <v>90</v>
      </c>
      <c r="AD20" s="517">
        <v>65</v>
      </c>
      <c r="AE20" s="517">
        <v>55</v>
      </c>
      <c r="AF20" s="517">
        <v>50</v>
      </c>
      <c r="AG20" s="517">
        <v>45</v>
      </c>
      <c r="AH20" s="517">
        <v>40</v>
      </c>
      <c r="AI20" s="517">
        <v>35</v>
      </c>
      <c r="AJ20" s="517">
        <v>25</v>
      </c>
      <c r="AK20" s="517">
        <v>20</v>
      </c>
    </row>
    <row r="21" spans="1:37" ht="18.75" customHeight="1" x14ac:dyDescent="0.25">
      <c r="A21" s="556" t="s">
        <v>63</v>
      </c>
      <c r="B21" s="557" t="str">
        <f>E11</f>
        <v>Bodorkós Lili</v>
      </c>
      <c r="C21" s="557"/>
      <c r="D21" s="559" t="s">
        <v>2990</v>
      </c>
      <c r="E21" s="559"/>
      <c r="F21" s="559" t="s">
        <v>3009</v>
      </c>
      <c r="G21" s="559"/>
      <c r="H21" s="558"/>
      <c r="I21" s="558"/>
      <c r="J21" s="559" t="s">
        <v>2983</v>
      </c>
      <c r="K21" s="559"/>
      <c r="L21" s="540"/>
      <c r="M21" s="540"/>
      <c r="Y21" s="517"/>
      <c r="Z21" s="517"/>
      <c r="AA21" s="517" t="s">
        <v>95</v>
      </c>
      <c r="AB21" s="517">
        <v>90</v>
      </c>
      <c r="AC21" s="517">
        <v>60</v>
      </c>
      <c r="AD21" s="517">
        <v>45</v>
      </c>
      <c r="AE21" s="517">
        <v>34</v>
      </c>
      <c r="AF21" s="517">
        <v>27</v>
      </c>
      <c r="AG21" s="517">
        <v>22</v>
      </c>
      <c r="AH21" s="517">
        <v>18</v>
      </c>
      <c r="AI21" s="517">
        <v>15</v>
      </c>
      <c r="AJ21" s="517">
        <v>12</v>
      </c>
      <c r="AK21" s="517">
        <v>9</v>
      </c>
    </row>
    <row r="22" spans="1:37" ht="18.75" customHeight="1" x14ac:dyDescent="0.25">
      <c r="A22" s="556" t="s">
        <v>68</v>
      </c>
      <c r="B22" s="557" t="str">
        <f>E13</f>
        <v>Tóth Emma</v>
      </c>
      <c r="C22" s="557"/>
      <c r="D22" s="559" t="s">
        <v>2949</v>
      </c>
      <c r="E22" s="559"/>
      <c r="F22" s="559" t="s">
        <v>3010</v>
      </c>
      <c r="G22" s="559"/>
      <c r="H22" s="555" t="s">
        <v>2949</v>
      </c>
      <c r="I22" s="555"/>
      <c r="J22" s="558"/>
      <c r="K22" s="558"/>
      <c r="L22" s="540"/>
      <c r="M22" s="540"/>
      <c r="Y22" s="517"/>
      <c r="Z22" s="517"/>
      <c r="AA22" s="517" t="s">
        <v>96</v>
      </c>
      <c r="AB22" s="517">
        <v>60</v>
      </c>
      <c r="AC22" s="517">
        <v>40</v>
      </c>
      <c r="AD22" s="517">
        <v>30</v>
      </c>
      <c r="AE22" s="517">
        <v>20</v>
      </c>
      <c r="AF22" s="517">
        <v>18</v>
      </c>
      <c r="AG22" s="517">
        <v>15</v>
      </c>
      <c r="AH22" s="517">
        <v>12</v>
      </c>
      <c r="AI22" s="517">
        <v>10</v>
      </c>
      <c r="AJ22" s="517">
        <v>8</v>
      </c>
      <c r="AK22" s="517">
        <v>6</v>
      </c>
    </row>
    <row r="23" spans="1:37" x14ac:dyDescent="0.25">
      <c r="A23" s="540"/>
      <c r="B23" s="540"/>
      <c r="C23" s="540"/>
      <c r="D23" s="540"/>
      <c r="E23" s="540"/>
      <c r="F23" s="540"/>
      <c r="G23" s="540"/>
      <c r="H23" s="540"/>
      <c r="I23" s="540"/>
      <c r="J23" s="540"/>
      <c r="K23" s="540"/>
      <c r="L23" s="540"/>
      <c r="M23" s="540"/>
      <c r="Y23" s="517"/>
      <c r="Z23" s="517"/>
      <c r="AA23" s="517" t="s">
        <v>97</v>
      </c>
      <c r="AB23" s="517">
        <v>40</v>
      </c>
      <c r="AC23" s="517">
        <v>25</v>
      </c>
      <c r="AD23" s="517">
        <v>18</v>
      </c>
      <c r="AE23" s="517">
        <v>13</v>
      </c>
      <c r="AF23" s="517">
        <v>8</v>
      </c>
      <c r="AG23" s="517">
        <v>7</v>
      </c>
      <c r="AH23" s="517">
        <v>6</v>
      </c>
      <c r="AI23" s="517">
        <v>5</v>
      </c>
      <c r="AJ23" s="517">
        <v>4</v>
      </c>
      <c r="AK23" s="517">
        <v>3</v>
      </c>
    </row>
    <row r="24" spans="1:37" x14ac:dyDescent="0.25">
      <c r="A24" s="540"/>
      <c r="B24" s="540"/>
      <c r="C24" s="540"/>
      <c r="D24" s="540"/>
      <c r="E24" s="540"/>
      <c r="F24" s="540"/>
      <c r="G24" s="540"/>
      <c r="H24" s="540"/>
      <c r="I24" s="540"/>
      <c r="J24" s="540"/>
      <c r="K24" s="540"/>
      <c r="L24" s="540"/>
      <c r="M24" s="540"/>
      <c r="Y24" s="517"/>
      <c r="Z24" s="517"/>
      <c r="AA24" s="517" t="s">
        <v>98</v>
      </c>
      <c r="AB24" s="517">
        <v>25</v>
      </c>
      <c r="AC24" s="517">
        <v>15</v>
      </c>
      <c r="AD24" s="517">
        <v>13</v>
      </c>
      <c r="AE24" s="517">
        <v>7</v>
      </c>
      <c r="AF24" s="517">
        <v>6</v>
      </c>
      <c r="AG24" s="517">
        <v>5</v>
      </c>
      <c r="AH24" s="517">
        <v>4</v>
      </c>
      <c r="AI24" s="517">
        <v>3</v>
      </c>
      <c r="AJ24" s="517">
        <v>2</v>
      </c>
      <c r="AK24" s="517">
        <v>1</v>
      </c>
    </row>
    <row r="25" spans="1:37" x14ac:dyDescent="0.25">
      <c r="A25" s="540"/>
      <c r="B25" s="540"/>
      <c r="C25" s="540"/>
      <c r="D25" s="540"/>
      <c r="E25" s="540"/>
      <c r="F25" s="540"/>
      <c r="G25" s="540"/>
      <c r="H25" s="540"/>
      <c r="I25" s="540"/>
      <c r="J25" s="540"/>
      <c r="K25" s="540"/>
      <c r="L25" s="540"/>
      <c r="M25" s="540"/>
      <c r="Y25" s="517"/>
      <c r="Z25" s="517"/>
      <c r="AA25" s="517" t="s">
        <v>103</v>
      </c>
      <c r="AB25" s="517">
        <v>15</v>
      </c>
      <c r="AC25" s="517">
        <v>10</v>
      </c>
      <c r="AD25" s="517">
        <v>8</v>
      </c>
      <c r="AE25" s="517">
        <v>4</v>
      </c>
      <c r="AF25" s="517">
        <v>3</v>
      </c>
      <c r="AG25" s="517">
        <v>2</v>
      </c>
      <c r="AH25" s="517">
        <v>1</v>
      </c>
      <c r="AI25" s="517">
        <v>0</v>
      </c>
      <c r="AJ25" s="517">
        <v>0</v>
      </c>
      <c r="AK25" s="517">
        <v>0</v>
      </c>
    </row>
    <row r="26" spans="1:37" x14ac:dyDescent="0.25">
      <c r="A26" s="540"/>
      <c r="B26" s="540"/>
      <c r="C26" s="540"/>
      <c r="D26" s="540"/>
      <c r="E26" s="540"/>
      <c r="F26" s="540"/>
      <c r="G26" s="540"/>
      <c r="H26" s="540"/>
      <c r="I26" s="540"/>
      <c r="J26" s="540"/>
      <c r="K26" s="540"/>
      <c r="L26" s="540"/>
      <c r="M26" s="540"/>
      <c r="Y26" s="517"/>
      <c r="Z26" s="517"/>
      <c r="AA26" s="517" t="s">
        <v>99</v>
      </c>
      <c r="AB26" s="517">
        <v>10</v>
      </c>
      <c r="AC26" s="517">
        <v>6</v>
      </c>
      <c r="AD26" s="517">
        <v>4</v>
      </c>
      <c r="AE26" s="517">
        <v>2</v>
      </c>
      <c r="AF26" s="517">
        <v>1</v>
      </c>
      <c r="AG26" s="517">
        <v>0</v>
      </c>
      <c r="AH26" s="517">
        <v>0</v>
      </c>
      <c r="AI26" s="517">
        <v>0</v>
      </c>
      <c r="AJ26" s="517">
        <v>0</v>
      </c>
      <c r="AK26" s="517">
        <v>0</v>
      </c>
    </row>
    <row r="27" spans="1:37" x14ac:dyDescent="0.25">
      <c r="A27" s="540"/>
      <c r="B27" s="540"/>
      <c r="C27" s="540"/>
      <c r="D27" s="540"/>
      <c r="E27" s="540"/>
      <c r="F27" s="540"/>
      <c r="G27" s="540"/>
      <c r="H27" s="540"/>
      <c r="I27" s="540"/>
      <c r="J27" s="540"/>
      <c r="K27" s="540"/>
      <c r="L27" s="540"/>
      <c r="M27" s="540"/>
      <c r="Y27" s="517"/>
      <c r="Z27" s="517"/>
      <c r="AA27" s="517" t="s">
        <v>100</v>
      </c>
      <c r="AB27" s="517">
        <v>3</v>
      </c>
      <c r="AC27" s="517">
        <v>2</v>
      </c>
      <c r="AD27" s="517">
        <v>1</v>
      </c>
      <c r="AE27" s="517">
        <v>0</v>
      </c>
      <c r="AF27" s="517">
        <v>0</v>
      </c>
      <c r="AG27" s="517">
        <v>0</v>
      </c>
      <c r="AH27" s="517">
        <v>0</v>
      </c>
      <c r="AI27" s="517">
        <v>0</v>
      </c>
      <c r="AJ27" s="517">
        <v>0</v>
      </c>
      <c r="AK27" s="517">
        <v>0</v>
      </c>
    </row>
    <row r="28" spans="1:37" x14ac:dyDescent="0.25">
      <c r="A28" s="540"/>
      <c r="B28" s="540"/>
      <c r="C28" s="540"/>
      <c r="D28" s="540"/>
      <c r="E28" s="540"/>
      <c r="F28" s="540"/>
      <c r="G28" s="540"/>
      <c r="H28" s="540"/>
      <c r="I28" s="540"/>
      <c r="J28" s="540"/>
      <c r="K28" s="540"/>
      <c r="L28" s="540"/>
      <c r="M28" s="540"/>
    </row>
    <row r="29" spans="1:37" x14ac:dyDescent="0.25">
      <c r="A29" s="540"/>
      <c r="B29" s="540"/>
      <c r="C29" s="540"/>
      <c r="D29" s="540"/>
      <c r="E29" s="540"/>
      <c r="F29" s="540"/>
      <c r="G29" s="540"/>
      <c r="H29" s="540"/>
      <c r="I29" s="540"/>
      <c r="J29" s="540"/>
      <c r="K29" s="540"/>
      <c r="L29" s="540"/>
      <c r="M29" s="540"/>
    </row>
    <row r="30" spans="1:37" x14ac:dyDescent="0.25">
      <c r="A30" s="540"/>
      <c r="B30" s="540"/>
      <c r="C30" s="540"/>
      <c r="D30" s="540"/>
      <c r="E30" s="540"/>
      <c r="F30" s="540"/>
      <c r="G30" s="540"/>
      <c r="H30" s="540"/>
      <c r="I30" s="540"/>
      <c r="J30" s="540"/>
      <c r="K30" s="540"/>
      <c r="L30" s="540"/>
      <c r="M30" s="540"/>
    </row>
    <row r="31" spans="1:37" x14ac:dyDescent="0.25">
      <c r="A31" s="540"/>
      <c r="B31" s="540"/>
      <c r="C31" s="540"/>
      <c r="D31" s="540"/>
      <c r="E31" s="540"/>
      <c r="F31" s="540"/>
      <c r="G31" s="540"/>
      <c r="H31" s="540"/>
      <c r="I31" s="540"/>
      <c r="J31" s="540"/>
      <c r="K31" s="540"/>
      <c r="L31" s="540"/>
      <c r="M31" s="540"/>
    </row>
    <row r="32" spans="1:37" x14ac:dyDescent="0.25">
      <c r="A32" s="540"/>
      <c r="B32" s="540"/>
      <c r="C32" s="540"/>
      <c r="D32" s="540"/>
      <c r="E32" s="540"/>
      <c r="F32" s="540"/>
      <c r="G32" s="540"/>
      <c r="H32" s="540"/>
      <c r="I32" s="540"/>
      <c r="J32" s="540"/>
      <c r="K32" s="540"/>
      <c r="L32" s="546"/>
      <c r="M32" s="540"/>
    </row>
    <row r="33" spans="1:18" x14ac:dyDescent="0.25">
      <c r="A33" s="560" t="s">
        <v>41</v>
      </c>
      <c r="B33" s="561"/>
      <c r="C33" s="562"/>
      <c r="D33" s="563" t="s">
        <v>5</v>
      </c>
      <c r="E33" s="564" t="s">
        <v>43</v>
      </c>
      <c r="F33" s="565"/>
      <c r="G33" s="563" t="s">
        <v>5</v>
      </c>
      <c r="H33" s="564" t="s">
        <v>50</v>
      </c>
      <c r="I33" s="566"/>
      <c r="J33" s="564" t="s">
        <v>51</v>
      </c>
      <c r="K33" s="567" t="s">
        <v>52</v>
      </c>
      <c r="L33" s="535"/>
      <c r="M33" s="565"/>
      <c r="P33" s="570"/>
      <c r="Q33" s="570"/>
      <c r="R33" s="571"/>
    </row>
    <row r="34" spans="1:18" x14ac:dyDescent="0.25">
      <c r="A34" s="572" t="s">
        <v>42</v>
      </c>
      <c r="B34" s="573"/>
      <c r="C34" s="574"/>
      <c r="D34" s="575"/>
      <c r="E34" s="576"/>
      <c r="F34" s="576"/>
      <c r="G34" s="577" t="s">
        <v>6</v>
      </c>
      <c r="H34" s="573"/>
      <c r="I34" s="578"/>
      <c r="J34" s="579"/>
      <c r="K34" s="580" t="s">
        <v>44</v>
      </c>
      <c r="L34" s="581"/>
      <c r="M34" s="601"/>
      <c r="P34" s="583"/>
      <c r="Q34" s="583"/>
      <c r="R34" s="584"/>
    </row>
    <row r="35" spans="1:18" x14ac:dyDescent="0.25">
      <c r="A35" s="585" t="s">
        <v>49</v>
      </c>
      <c r="B35" s="586"/>
      <c r="C35" s="587"/>
      <c r="D35" s="588"/>
      <c r="E35" s="589"/>
      <c r="F35" s="589"/>
      <c r="G35" s="590" t="s">
        <v>7</v>
      </c>
      <c r="H35" s="591"/>
      <c r="I35" s="592"/>
      <c r="J35" s="593"/>
      <c r="K35" s="594"/>
      <c r="L35" s="546"/>
      <c r="M35" s="595"/>
      <c r="P35" s="584"/>
      <c r="Q35" s="596"/>
      <c r="R35" s="584"/>
    </row>
    <row r="36" spans="1:18" x14ac:dyDescent="0.25">
      <c r="A36" s="597"/>
      <c r="B36" s="598"/>
      <c r="C36" s="599"/>
      <c r="D36" s="588"/>
      <c r="E36" s="600"/>
      <c r="F36" s="540"/>
      <c r="G36" s="590" t="s">
        <v>8</v>
      </c>
      <c r="H36" s="591"/>
      <c r="I36" s="592"/>
      <c r="J36" s="593"/>
      <c r="K36" s="580" t="s">
        <v>45</v>
      </c>
      <c r="L36" s="581"/>
      <c r="M36" s="601"/>
      <c r="P36" s="583"/>
      <c r="Q36" s="583"/>
      <c r="R36" s="584"/>
    </row>
    <row r="37" spans="1:18" x14ac:dyDescent="0.25">
      <c r="A37" s="602"/>
      <c r="B37" s="603"/>
      <c r="C37" s="604"/>
      <c r="D37" s="588"/>
      <c r="E37" s="600"/>
      <c r="F37" s="540"/>
      <c r="G37" s="590" t="s">
        <v>9</v>
      </c>
      <c r="H37" s="591"/>
      <c r="I37" s="592"/>
      <c r="J37" s="593"/>
      <c r="K37" s="605"/>
      <c r="L37" s="540"/>
      <c r="M37" s="582"/>
      <c r="P37" s="584"/>
      <c r="Q37" s="596"/>
      <c r="R37" s="584"/>
    </row>
    <row r="38" spans="1:18" x14ac:dyDescent="0.25">
      <c r="A38" s="606"/>
      <c r="B38" s="607"/>
      <c r="C38" s="608"/>
      <c r="D38" s="588"/>
      <c r="E38" s="600"/>
      <c r="F38" s="540"/>
      <c r="G38" s="590" t="s">
        <v>10</v>
      </c>
      <c r="H38" s="591"/>
      <c r="I38" s="592"/>
      <c r="J38" s="593"/>
      <c r="K38" s="585"/>
      <c r="L38" s="546"/>
      <c r="M38" s="595"/>
      <c r="P38" s="584"/>
      <c r="Q38" s="596"/>
      <c r="R38" s="584"/>
    </row>
    <row r="39" spans="1:18" x14ac:dyDescent="0.25">
      <c r="A39" s="609"/>
      <c r="B39" s="610"/>
      <c r="C39" s="604"/>
      <c r="D39" s="588"/>
      <c r="E39" s="600"/>
      <c r="F39" s="540"/>
      <c r="G39" s="590" t="s">
        <v>11</v>
      </c>
      <c r="H39" s="591"/>
      <c r="I39" s="592"/>
      <c r="J39" s="593"/>
      <c r="K39" s="580" t="s">
        <v>31</v>
      </c>
      <c r="L39" s="581"/>
      <c r="M39" s="601"/>
      <c r="P39" s="583"/>
      <c r="Q39" s="583"/>
      <c r="R39" s="584"/>
    </row>
    <row r="40" spans="1:18" x14ac:dyDescent="0.25">
      <c r="A40" s="609"/>
      <c r="B40" s="610"/>
      <c r="C40" s="611"/>
      <c r="D40" s="588"/>
      <c r="E40" s="600"/>
      <c r="F40" s="540"/>
      <c r="G40" s="590" t="s">
        <v>12</v>
      </c>
      <c r="H40" s="591"/>
      <c r="I40" s="592"/>
      <c r="J40" s="593"/>
      <c r="K40" s="605"/>
      <c r="L40" s="540"/>
      <c r="M40" s="582"/>
      <c r="P40" s="584"/>
      <c r="Q40" s="596"/>
      <c r="R40" s="584"/>
    </row>
    <row r="41" spans="1:18" x14ac:dyDescent="0.25">
      <c r="A41" s="612"/>
      <c r="B41" s="613"/>
      <c r="C41" s="614"/>
      <c r="D41" s="615"/>
      <c r="E41" s="616"/>
      <c r="F41" s="546"/>
      <c r="G41" s="617" t="s">
        <v>13</v>
      </c>
      <c r="H41" s="586"/>
      <c r="I41" s="618"/>
      <c r="J41" s="619"/>
      <c r="K41" s="585">
        <f>M4</f>
        <v>0</v>
      </c>
      <c r="L41" s="546"/>
      <c r="M41" s="595"/>
      <c r="P41" s="584"/>
      <c r="Q41" s="596"/>
      <c r="R41" s="620"/>
    </row>
  </sheetData>
  <mergeCells count="37">
    <mergeCell ref="E35:F35"/>
    <mergeCell ref="B22:C22"/>
    <mergeCell ref="D22:E22"/>
    <mergeCell ref="F22:G22"/>
    <mergeCell ref="H22:I22"/>
    <mergeCell ref="J22:K22"/>
    <mergeCell ref="E34:F34"/>
    <mergeCell ref="B20:C20"/>
    <mergeCell ref="D20:E20"/>
    <mergeCell ref="F20:G20"/>
    <mergeCell ref="H20:I20"/>
    <mergeCell ref="J20:K20"/>
    <mergeCell ref="B21:C21"/>
    <mergeCell ref="D21:E21"/>
    <mergeCell ref="F21:G21"/>
    <mergeCell ref="H21:I21"/>
    <mergeCell ref="J21:K21"/>
    <mergeCell ref="J18:K18"/>
    <mergeCell ref="B19:C19"/>
    <mergeCell ref="D19:E19"/>
    <mergeCell ref="F19:G19"/>
    <mergeCell ref="H19:I19"/>
    <mergeCell ref="J19:K19"/>
    <mergeCell ref="E11:F11"/>
    <mergeCell ref="G11:H11"/>
    <mergeCell ref="E13:F13"/>
    <mergeCell ref="G13:H13"/>
    <mergeCell ref="B18:C18"/>
    <mergeCell ref="D18:E18"/>
    <mergeCell ref="F18:G18"/>
    <mergeCell ref="H18:I18"/>
    <mergeCell ref="A1:F1"/>
    <mergeCell ref="A4:C4"/>
    <mergeCell ref="E7:F7"/>
    <mergeCell ref="G7:H7"/>
    <mergeCell ref="E9:F9"/>
    <mergeCell ref="G9:H9"/>
  </mergeCells>
  <conditionalFormatting sqref="E7 E9 E11 E13">
    <cfRule type="cellIs" dxfId="24" priority="1" stopIfTrue="1" operator="equal">
      <formula>"Bye"</formula>
    </cfRule>
  </conditionalFormatting>
  <conditionalFormatting sqref="R41">
    <cfRule type="expression" dxfId="23" priority="2" stopIfTrue="1">
      <formula>$O$1="CU"</formula>
    </cfRule>
  </conditionalFormatting>
  <printOptions horizontalCentered="1" verticalCentered="1"/>
  <pageMargins left="0" right="0" top="0.98425196850393704" bottom="0.98425196850393704" header="0.51181102362204722" footer="0.51181102362204722"/>
  <pageSetup paperSize="9" scale="95" orientation="portrait" horizontalDpi="1200" verticalDpi="12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97C2D-119D-44A1-9293-C7D73EAF378A}">
  <dimension ref="A1:AK33"/>
  <sheetViews>
    <sheetView workbookViewId="0">
      <selection activeCell="L21" sqref="L21"/>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4" max="14" width="1.88671875" customWidth="1"/>
    <col min="15" max="15" width="1.109375" customWidth="1"/>
    <col min="16" max="16" width="1" customWidth="1"/>
    <col min="17" max="17" width="11.6640625" customWidth="1"/>
    <col min="25" max="25" width="10.33203125" hidden="1" customWidth="1"/>
    <col min="26"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IF(Y5=1,CONCATENATE(VLOOKUP(Y3,AA16:AH22,2)),CONCATENATE(VLOOKUP(Y3,AA2:AK13,2)))</f>
        <v>#N/A</v>
      </c>
      <c r="AC1" s="373" t="e">
        <f>IF(Y5=1,CONCATENATE(VLOOKUP(Y3,AA16:AK22,3)),CONCATENATE(VLOOKUP(Y3,AA2:AK13,3)))</f>
        <v>#N/A</v>
      </c>
      <c r="AD1" s="373" t="e">
        <f>IF(Y5=1,CONCATENATE(VLOOKUP(Y3,AA16:AK22,4)),CONCATENATE(VLOOKUP(Y3,AA2:AK13,4)))</f>
        <v>#N/A</v>
      </c>
      <c r="AE1" s="373" t="e">
        <f>IF(Y5=1,CONCATENATE(VLOOKUP(Y3,AA16:AK22,5)),CONCATENATE(VLOOKUP(Y3,AA2:AK13,5)))</f>
        <v>#N/A</v>
      </c>
      <c r="AF1" s="373" t="e">
        <f>IF(Y5=1,CONCATENATE(VLOOKUP(Y3,AA16:AK22,6)),CONCATENATE(VLOOKUP(Y3,AA2:AK13,6)))</f>
        <v>#N/A</v>
      </c>
      <c r="AG1" s="373" t="e">
        <f>IF(Y5=1,CONCATENATE(VLOOKUP(Y3,AA16:AK22,7)),CONCATENATE(VLOOKUP(Y3,AA2:AK13,7)))</f>
        <v>#N/A</v>
      </c>
      <c r="AH1" s="373" t="e">
        <f>IF(Y5=1,CONCATENATE(VLOOKUP(Y3,AA16:AK22,8)),CONCATENATE(VLOOKUP(Y3,AA2:AK13,8)))</f>
        <v>#N/A</v>
      </c>
      <c r="AI1" s="373" t="e">
        <f>IF(Y5=1,CONCATENATE(VLOOKUP(Y3,AA16:AK22,9)),CONCATENATE(VLOOKUP(Y3,AA2:AK13,9)))</f>
        <v>#N/A</v>
      </c>
      <c r="AJ1" s="373" t="e">
        <f>IF(Y5=1,CONCATENATE(VLOOKUP(Y3,AA16:AK22,10)),CONCATENATE(VLOOKUP(Y3,AA2:AK13,10)))</f>
        <v>#N/A</v>
      </c>
      <c r="AK1" s="373" t="e">
        <f>IF(Y5=1,CONCATENATE(VLOOKUP(Y3,AA16:AK22,11)),CONCATENATE(VLOOKUP(Y3,AA2:AK13,11)))</f>
        <v>#N/A</v>
      </c>
    </row>
    <row r="2" spans="1:37" x14ac:dyDescent="0.25">
      <c r="A2" s="252" t="s">
        <v>47</v>
      </c>
      <c r="B2" s="253"/>
      <c r="C2" s="253"/>
      <c r="D2" s="253"/>
      <c r="E2" s="236" t="s">
        <v>147</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t="s">
        <v>28</v>
      </c>
      <c r="M3" s="39"/>
      <c r="N3" s="318"/>
      <c r="O3" s="317"/>
      <c r="P3" s="318"/>
      <c r="Q3" s="357" t="s">
        <v>75</v>
      </c>
      <c r="R3" s="358" t="s">
        <v>81</v>
      </c>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263">
        <f>Altalanos!$E$10</f>
        <v>0</v>
      </c>
      <c r="M4" s="261"/>
      <c r="N4" s="320"/>
      <c r="O4" s="321"/>
      <c r="P4" s="320"/>
      <c r="Q4" s="359" t="s">
        <v>82</v>
      </c>
      <c r="R4" s="360" t="s">
        <v>77</v>
      </c>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Q5" s="361" t="s">
        <v>83</v>
      </c>
      <c r="R5" s="362" t="s">
        <v>79</v>
      </c>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Y6" s="367"/>
      <c r="Z6" s="367"/>
      <c r="AA6" s="367" t="s">
        <v>94</v>
      </c>
      <c r="AB6" s="358">
        <v>40</v>
      </c>
      <c r="AC6" s="358">
        <v>25</v>
      </c>
      <c r="AD6" s="358">
        <v>18</v>
      </c>
      <c r="AE6" s="358">
        <v>13</v>
      </c>
      <c r="AF6" s="358">
        <v>10</v>
      </c>
      <c r="AG6" s="358">
        <v>8</v>
      </c>
      <c r="AH6" s="358">
        <v>6</v>
      </c>
      <c r="AI6" s="358">
        <v>5</v>
      </c>
      <c r="AJ6" s="358">
        <v>4</v>
      </c>
      <c r="AK6" s="358">
        <v>3</v>
      </c>
    </row>
    <row r="7" spans="1:37" x14ac:dyDescent="0.25">
      <c r="A7" s="322" t="s">
        <v>61</v>
      </c>
      <c r="B7" s="347"/>
      <c r="C7" s="315" t="str">
        <f>IF($B7="","",VLOOKUP($B7,#REF!,5))</f>
        <v/>
      </c>
      <c r="D7" s="315" t="str">
        <f>IF($B7="","",VLOOKUP($B7,#REF!,15))</f>
        <v/>
      </c>
      <c r="E7" s="437" t="s">
        <v>117</v>
      </c>
      <c r="F7" s="316"/>
      <c r="G7" s="437" t="s">
        <v>118</v>
      </c>
      <c r="H7" s="316"/>
      <c r="I7" t="s">
        <v>119</v>
      </c>
      <c r="J7" s="291"/>
      <c r="K7" s="438" t="s">
        <v>120</v>
      </c>
      <c r="L7" s="369" t="e">
        <f>IF(K7="","",CONCATENATE(VLOOKUP($Y$3,$AB$1:$AK$1,K7)," pont"))</f>
        <v>#N/A</v>
      </c>
      <c r="M7" s="375"/>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23"/>
      <c r="D8" s="323"/>
      <c r="E8" s="323"/>
      <c r="F8" s="323"/>
      <c r="G8" s="323"/>
      <c r="H8" s="323"/>
      <c r="I8" s="323"/>
      <c r="J8" s="291"/>
      <c r="K8" s="322"/>
      <c r="L8" s="322"/>
      <c r="M8" s="376"/>
      <c r="Y8" s="367"/>
      <c r="Z8" s="367"/>
      <c r="AA8" s="367" t="s">
        <v>96</v>
      </c>
      <c r="AB8" s="358">
        <v>15</v>
      </c>
      <c r="AC8" s="358">
        <v>10</v>
      </c>
      <c r="AD8" s="358">
        <v>7</v>
      </c>
      <c r="AE8" s="358">
        <v>5</v>
      </c>
      <c r="AF8" s="358">
        <v>4</v>
      </c>
      <c r="AG8" s="358">
        <v>3</v>
      </c>
      <c r="AH8" s="358">
        <v>2</v>
      </c>
      <c r="AI8" s="358">
        <v>1</v>
      </c>
      <c r="AJ8" s="358">
        <v>0</v>
      </c>
      <c r="AK8" s="358">
        <v>0</v>
      </c>
    </row>
    <row r="9" spans="1:37" x14ac:dyDescent="0.25">
      <c r="A9" s="322" t="s">
        <v>62</v>
      </c>
      <c r="B9" s="347"/>
      <c r="C9" s="315" t="str">
        <f>IF($B9="","",VLOOKUP($B9,#REF!,5))</f>
        <v/>
      </c>
      <c r="D9" s="315" t="str">
        <f>IF($B9="","",VLOOKUP($B9,#REF!,15))</f>
        <v/>
      </c>
      <c r="E9" s="310" t="str">
        <f>UPPER(IF($B9="","",VLOOKUP($B9,#REF!,2)))</f>
        <v/>
      </c>
      <c r="F9" s="316"/>
      <c r="G9" s="310" t="str">
        <f>IF($B9="","",VLOOKUP($B9,#REF!,3))</f>
        <v/>
      </c>
      <c r="H9" s="316"/>
      <c r="I9" s="310" t="str">
        <f>IF($B9="","",VLOOKUP($B9,#REF!,4))</f>
        <v/>
      </c>
      <c r="J9" s="291"/>
      <c r="K9" s="374"/>
      <c r="L9" s="369" t="str">
        <f>IF(K9="","",CONCATENATE(VLOOKUP($Y$3,$AB$1:$AK$1,K9)," pont"))</f>
        <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23"/>
      <c r="D10" s="323"/>
      <c r="E10" s="323"/>
      <c r="F10" s="323"/>
      <c r="G10" s="323"/>
      <c r="H10" s="323"/>
      <c r="I10" s="323"/>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47"/>
      <c r="C11" s="315" t="str">
        <f>IF($B11="","",VLOOKUP($B11,#REF!,5))</f>
        <v/>
      </c>
      <c r="D11" s="315" t="str">
        <f>IF($B11="","",VLOOKUP($B11,#REF!,15))</f>
        <v/>
      </c>
      <c r="E11" s="310" t="str">
        <f>UPPER(IF($B11="","",VLOOKUP($B11,#REF!,2)))</f>
        <v/>
      </c>
      <c r="F11" s="316"/>
      <c r="G11" s="310" t="str">
        <f>IF($B11="","",VLOOKUP($B11,#REF!,3))</f>
        <v/>
      </c>
      <c r="H11" s="316"/>
      <c r="I11" s="310" t="str">
        <f>IF($B11="","",VLOOKUP($B11,#REF!,4))</f>
        <v/>
      </c>
      <c r="J11" s="291"/>
      <c r="K11" s="374"/>
      <c r="L11" s="369" t="str">
        <f>IF(K11="","",CONCATENATE(VLOOKUP($Y$3,$AB$1:$AK$1,K11)," pont"))</f>
        <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291"/>
      <c r="B12" s="291"/>
      <c r="C12" s="291"/>
      <c r="D12" s="291"/>
      <c r="E12" s="291"/>
      <c r="F12" s="291"/>
      <c r="G12" s="291"/>
      <c r="H12" s="291"/>
      <c r="I12" s="291"/>
      <c r="J12" s="291"/>
      <c r="K12" s="291"/>
      <c r="L12" s="291"/>
      <c r="M12" s="291"/>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291"/>
      <c r="B13" s="291"/>
      <c r="C13" s="291"/>
      <c r="D13" s="291"/>
      <c r="E13" s="291"/>
      <c r="F13" s="291"/>
      <c r="G13" s="291"/>
      <c r="H13" s="291"/>
      <c r="I13" s="291"/>
      <c r="J13" s="291"/>
      <c r="K13" s="291"/>
      <c r="L13" s="291"/>
      <c r="M13" s="291"/>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291"/>
      <c r="B14" s="291"/>
      <c r="C14" s="291"/>
      <c r="D14" s="291"/>
      <c r="E14" s="291"/>
      <c r="F14" s="291"/>
      <c r="G14" s="291"/>
      <c r="H14" s="291"/>
      <c r="I14" s="291"/>
      <c r="J14" s="291"/>
      <c r="K14" s="291"/>
      <c r="L14" s="291"/>
      <c r="M14" s="291"/>
      <c r="Y14" s="367"/>
      <c r="Z14" s="367"/>
      <c r="AA14" s="367"/>
      <c r="AB14" s="367"/>
      <c r="AC14" s="367"/>
      <c r="AD14" s="367"/>
      <c r="AE14" s="367"/>
      <c r="AF14" s="367"/>
      <c r="AG14" s="367"/>
      <c r="AH14" s="367"/>
      <c r="AI14" s="367"/>
      <c r="AJ14" s="367"/>
      <c r="AK14" s="367"/>
    </row>
    <row r="15" spans="1:37" x14ac:dyDescent="0.25">
      <c r="A15" s="291"/>
      <c r="B15" s="291"/>
      <c r="C15" s="291"/>
      <c r="D15" s="291"/>
      <c r="E15" s="291"/>
      <c r="F15" s="291"/>
      <c r="G15" s="291"/>
      <c r="H15" s="291"/>
      <c r="I15" s="291"/>
      <c r="J15" s="291"/>
      <c r="K15" s="291"/>
      <c r="L15" s="291"/>
      <c r="M15" s="291"/>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KIS</v>
      </c>
      <c r="E18" s="473"/>
      <c r="F18" s="473" t="str">
        <f>E9</f>
        <v/>
      </c>
      <c r="G18" s="473"/>
      <c r="H18" s="473" t="str">
        <f>E11</f>
        <v/>
      </c>
      <c r="I18" s="473"/>
      <c r="J18" s="291"/>
      <c r="K18" s="291"/>
      <c r="L18" s="291"/>
      <c r="M18" s="291"/>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KIS</v>
      </c>
      <c r="C19" s="469"/>
      <c r="D19" s="470"/>
      <c r="E19" s="470"/>
      <c r="F19" s="471"/>
      <c r="G19" s="471"/>
      <c r="H19" s="471"/>
      <c r="I19" s="471"/>
      <c r="J19" s="291"/>
      <c r="K19" s="291"/>
      <c r="L19" s="291"/>
      <c r="M19" s="291"/>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
      </c>
      <c r="C20" s="469"/>
      <c r="D20" s="471"/>
      <c r="E20" s="471"/>
      <c r="F20" s="470"/>
      <c r="G20" s="470"/>
      <c r="H20" s="471"/>
      <c r="I20" s="471"/>
      <c r="J20" s="291"/>
      <c r="K20" s="291"/>
      <c r="L20" s="291"/>
      <c r="M20" s="291"/>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
      </c>
      <c r="C21" s="469"/>
      <c r="D21" s="471"/>
      <c r="E21" s="471"/>
      <c r="F21" s="471"/>
      <c r="G21" s="471"/>
      <c r="H21" s="470"/>
      <c r="I21" s="470"/>
      <c r="J21" s="291"/>
      <c r="K21" s="291"/>
      <c r="L21" s="291"/>
      <c r="M21" s="291"/>
      <c r="Y21" s="367"/>
      <c r="Z21" s="367"/>
      <c r="AA21" s="367" t="s">
        <v>95</v>
      </c>
      <c r="AB21" s="367">
        <v>90</v>
      </c>
      <c r="AC21" s="367">
        <v>60</v>
      </c>
      <c r="AD21" s="367">
        <v>45</v>
      </c>
      <c r="AE21" s="367">
        <v>34</v>
      </c>
      <c r="AF21" s="367">
        <v>27</v>
      </c>
      <c r="AG21" s="367">
        <v>22</v>
      </c>
      <c r="AH21" s="367">
        <v>18</v>
      </c>
      <c r="AI21" s="367">
        <v>15</v>
      </c>
      <c r="AJ21" s="367">
        <v>12</v>
      </c>
      <c r="AK21" s="367">
        <v>9</v>
      </c>
    </row>
    <row r="22" spans="1:37" x14ac:dyDescent="0.25">
      <c r="A22" s="291"/>
      <c r="B22" s="291"/>
      <c r="C22" s="291"/>
      <c r="D22" s="291"/>
      <c r="E22" s="291"/>
      <c r="F22" s="291"/>
      <c r="G22" s="291"/>
      <c r="H22" s="291"/>
      <c r="I22" s="291"/>
      <c r="J22" s="291"/>
      <c r="K22" s="291"/>
      <c r="L22" s="291"/>
      <c r="M22" s="291"/>
      <c r="Y22" s="367"/>
      <c r="Z22" s="367"/>
      <c r="AA22" s="367" t="s">
        <v>96</v>
      </c>
      <c r="AB22" s="367">
        <v>60</v>
      </c>
      <c r="AC22" s="367">
        <v>40</v>
      </c>
      <c r="AD22" s="367">
        <v>30</v>
      </c>
      <c r="AE22" s="367">
        <v>20</v>
      </c>
      <c r="AF22" s="367">
        <v>18</v>
      </c>
      <c r="AG22" s="367">
        <v>15</v>
      </c>
      <c r="AH22" s="367">
        <v>12</v>
      </c>
      <c r="AI22" s="367">
        <v>10</v>
      </c>
      <c r="AJ22" s="367">
        <v>8</v>
      </c>
      <c r="AK22" s="367">
        <v>6</v>
      </c>
    </row>
    <row r="23" spans="1:37" x14ac:dyDescent="0.25">
      <c r="A23" s="291"/>
      <c r="B23" s="291"/>
      <c r="C23" s="291"/>
      <c r="D23" s="291"/>
      <c r="E23" s="291"/>
      <c r="F23" s="291"/>
      <c r="G23" s="291"/>
      <c r="H23" s="291"/>
      <c r="I23" s="291"/>
      <c r="J23" s="291"/>
      <c r="K23" s="291"/>
      <c r="L23" s="291"/>
      <c r="M23" s="291"/>
    </row>
    <row r="24" spans="1:37" x14ac:dyDescent="0.25">
      <c r="A24" s="291"/>
      <c r="B24" s="291"/>
      <c r="C24" s="291"/>
      <c r="D24" s="291"/>
      <c r="E24" s="291"/>
      <c r="F24" s="291"/>
      <c r="G24" s="291"/>
      <c r="H24" s="291"/>
      <c r="I24" s="291"/>
      <c r="J24" s="291"/>
      <c r="K24" s="291"/>
      <c r="L24" s="274"/>
      <c r="M24" s="274"/>
    </row>
    <row r="25" spans="1:37" x14ac:dyDescent="0.25">
      <c r="A25" s="142" t="s">
        <v>41</v>
      </c>
      <c r="B25" s="143"/>
      <c r="C25" s="227"/>
      <c r="D25" s="328" t="s">
        <v>5</v>
      </c>
      <c r="E25" s="329" t="s">
        <v>43</v>
      </c>
      <c r="F25" s="343"/>
      <c r="G25" s="328" t="s">
        <v>5</v>
      </c>
      <c r="H25" s="329" t="s">
        <v>50</v>
      </c>
      <c r="I25" s="184"/>
      <c r="J25" s="329" t="s">
        <v>51</v>
      </c>
      <c r="K25" s="183" t="s">
        <v>52</v>
      </c>
      <c r="L25" s="32"/>
      <c r="M25" s="414"/>
      <c r="N25" s="413"/>
      <c r="P25" s="324"/>
      <c r="Q25" s="324"/>
      <c r="R25" s="325"/>
    </row>
    <row r="26" spans="1:37" x14ac:dyDescent="0.25">
      <c r="A26" s="302" t="s">
        <v>42</v>
      </c>
      <c r="B26" s="303"/>
      <c r="C26" s="305"/>
      <c r="D26" s="330"/>
      <c r="E26" s="472"/>
      <c r="F26" s="472"/>
      <c r="G26" s="337" t="s">
        <v>6</v>
      </c>
      <c r="H26" s="303"/>
      <c r="I26" s="331"/>
      <c r="J26" s="338"/>
      <c r="K26" s="297" t="s">
        <v>44</v>
      </c>
      <c r="L26" s="344"/>
      <c r="M26" s="334"/>
      <c r="P26" s="326"/>
      <c r="Q26" s="326"/>
      <c r="R26" s="157"/>
    </row>
    <row r="27" spans="1:37" x14ac:dyDescent="0.25">
      <c r="A27" s="306" t="s">
        <v>49</v>
      </c>
      <c r="B27" s="182"/>
      <c r="C27" s="308"/>
      <c r="D27" s="333"/>
      <c r="E27" s="468"/>
      <c r="F27" s="468"/>
      <c r="G27" s="339" t="s">
        <v>7</v>
      </c>
      <c r="H27" s="44"/>
      <c r="I27" s="295"/>
      <c r="J27" s="45"/>
      <c r="K27" s="341"/>
      <c r="L27" s="274"/>
      <c r="M27" s="336"/>
      <c r="P27" s="157"/>
      <c r="Q27" s="153"/>
      <c r="R27" s="157"/>
    </row>
    <row r="28" spans="1:37" x14ac:dyDescent="0.25">
      <c r="A28" s="196"/>
      <c r="B28" s="197"/>
      <c r="C28" s="198"/>
      <c r="D28" s="333"/>
      <c r="E28" s="46"/>
      <c r="F28" s="291"/>
      <c r="G28" s="339" t="s">
        <v>8</v>
      </c>
      <c r="H28" s="44"/>
      <c r="I28" s="295"/>
      <c r="J28" s="45"/>
      <c r="K28" s="297" t="s">
        <v>45</v>
      </c>
      <c r="L28" s="344"/>
      <c r="M28" s="332"/>
      <c r="P28" s="326"/>
      <c r="Q28" s="326"/>
      <c r="R28" s="157"/>
    </row>
    <row r="29" spans="1:37" x14ac:dyDescent="0.25">
      <c r="A29" s="168"/>
      <c r="B29" s="87"/>
      <c r="C29" s="169"/>
      <c r="D29" s="333"/>
      <c r="E29" s="46"/>
      <c r="F29" s="291"/>
      <c r="G29" s="339" t="s">
        <v>9</v>
      </c>
      <c r="H29" s="44"/>
      <c r="I29" s="295"/>
      <c r="J29" s="45"/>
      <c r="K29" s="342"/>
      <c r="L29" s="291"/>
      <c r="M29" s="334"/>
      <c r="P29" s="157"/>
      <c r="Q29" s="153"/>
      <c r="R29" s="157"/>
    </row>
    <row r="30" spans="1:37" x14ac:dyDescent="0.25">
      <c r="A30" s="186"/>
      <c r="B30" s="199"/>
      <c r="C30" s="226"/>
      <c r="D30" s="333"/>
      <c r="E30" s="46"/>
      <c r="F30" s="291"/>
      <c r="G30" s="339" t="s">
        <v>10</v>
      </c>
      <c r="H30" s="44"/>
      <c r="I30" s="295"/>
      <c r="J30" s="45"/>
      <c r="K30" s="306"/>
      <c r="L30" s="274"/>
      <c r="M30" s="336"/>
      <c r="P30" s="157"/>
      <c r="Q30" s="153"/>
      <c r="R30" s="157"/>
    </row>
    <row r="31" spans="1:37" x14ac:dyDescent="0.25">
      <c r="A31" s="187"/>
      <c r="B31" s="22"/>
      <c r="C31" s="169"/>
      <c r="D31" s="333"/>
      <c r="E31" s="46"/>
      <c r="F31" s="291"/>
      <c r="G31" s="339" t="s">
        <v>11</v>
      </c>
      <c r="H31" s="44"/>
      <c r="I31" s="295"/>
      <c r="J31" s="45"/>
      <c r="K31" s="297" t="s">
        <v>31</v>
      </c>
      <c r="L31" s="344"/>
      <c r="M31" s="332"/>
      <c r="P31" s="326"/>
      <c r="Q31" s="326"/>
      <c r="R31" s="157"/>
    </row>
    <row r="32" spans="1:37" x14ac:dyDescent="0.25">
      <c r="A32" s="187"/>
      <c r="B32" s="22"/>
      <c r="C32" s="194"/>
      <c r="D32" s="333"/>
      <c r="E32" s="46"/>
      <c r="F32" s="291"/>
      <c r="G32" s="339" t="s">
        <v>12</v>
      </c>
      <c r="H32" s="44"/>
      <c r="I32" s="295"/>
      <c r="J32" s="45"/>
      <c r="K32" s="342"/>
      <c r="L32" s="291"/>
      <c r="M32" s="334"/>
      <c r="P32" s="157"/>
      <c r="Q32" s="153"/>
      <c r="R32" s="157"/>
    </row>
    <row r="33" spans="1:18" x14ac:dyDescent="0.25">
      <c r="A33" s="188"/>
      <c r="B33" s="185"/>
      <c r="C33" s="195"/>
      <c r="D33" s="335"/>
      <c r="E33" s="171"/>
      <c r="F33" s="274"/>
      <c r="G33" s="340" t="s">
        <v>13</v>
      </c>
      <c r="H33" s="182"/>
      <c r="I33" s="299"/>
      <c r="J33" s="173"/>
      <c r="K33" s="306">
        <f>L4</f>
        <v>0</v>
      </c>
      <c r="L33" s="274"/>
      <c r="M33" s="336"/>
      <c r="P33" s="157"/>
      <c r="Q33" s="153"/>
      <c r="R33" s="327"/>
    </row>
  </sheetData>
  <mergeCells count="20">
    <mergeCell ref="H18:I18"/>
    <mergeCell ref="A1:F1"/>
    <mergeCell ref="A4:C4"/>
    <mergeCell ref="B18:C18"/>
    <mergeCell ref="D18:E18"/>
    <mergeCell ref="F18:G18"/>
    <mergeCell ref="E27:F27"/>
    <mergeCell ref="B19:C19"/>
    <mergeCell ref="D19:E19"/>
    <mergeCell ref="F19:G19"/>
    <mergeCell ref="H19:I19"/>
    <mergeCell ref="B20:C20"/>
    <mergeCell ref="D20:E20"/>
    <mergeCell ref="F20:G20"/>
    <mergeCell ref="H20:I20"/>
    <mergeCell ref="B21:C21"/>
    <mergeCell ref="D21:E21"/>
    <mergeCell ref="F21:G21"/>
    <mergeCell ref="H21:I21"/>
    <mergeCell ref="E26:F26"/>
  </mergeCells>
  <conditionalFormatting sqref="E7 E9 E11">
    <cfRule type="cellIs" dxfId="296" priority="1" stopIfTrue="1" operator="equal">
      <formula>"Bye"</formula>
    </cfRule>
  </conditionalFormatting>
  <conditionalFormatting sqref="R33">
    <cfRule type="expression" dxfId="295" priority="2" stopIfTrue="1">
      <formula>$O$1="CU"</formula>
    </cfRule>
  </conditionalFormatting>
  <pageMargins left="0.7" right="0.7" top="0.75" bottom="0.75" header="0.3" footer="0.3"/>
  <pageSetup paperSize="9" orientation="landscape"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F6E6-B6A7-4DB7-9B4B-3AFAE998D8D6}">
  <sheetPr>
    <tabColor indexed="11"/>
  </sheetPr>
  <dimension ref="A1:AK41"/>
  <sheetViews>
    <sheetView workbookViewId="0">
      <selection activeCell="K11" sqref="K11"/>
    </sheetView>
  </sheetViews>
  <sheetFormatPr defaultColWidth="8.77734375" defaultRowHeight="13.2" x14ac:dyDescent="0.25"/>
  <cols>
    <col min="1" max="1" width="5.44140625" style="503" customWidth="1"/>
    <col min="2" max="2" width="4.44140625" style="503" customWidth="1"/>
    <col min="3" max="3" width="8.33203125" style="503" customWidth="1"/>
    <col min="4" max="4" width="7.109375" style="503" customWidth="1"/>
    <col min="5" max="5" width="9.33203125" style="503" customWidth="1"/>
    <col min="6" max="6" width="7.109375" style="503" customWidth="1"/>
    <col min="7" max="7" width="9.33203125" style="503" customWidth="1"/>
    <col min="8" max="8" width="7.109375" style="503" customWidth="1"/>
    <col min="9" max="9" width="44.44140625" style="503" bestFit="1" customWidth="1"/>
    <col min="10" max="13" width="8.44140625" style="503" customWidth="1"/>
    <col min="14" max="14" width="8.77734375" style="503"/>
    <col min="15" max="15" width="5.44140625" style="503" customWidth="1"/>
    <col min="16" max="16" width="4.44140625" style="503" customWidth="1"/>
    <col min="17" max="17" width="11.6640625" style="503" customWidth="1"/>
    <col min="18" max="24" width="8.77734375" style="503"/>
    <col min="25" max="25" width="10.33203125" style="503" hidden="1" customWidth="1"/>
    <col min="26" max="37" width="0" style="503" hidden="1" customWidth="1"/>
    <col min="38" max="16384" width="8.77734375" style="503"/>
  </cols>
  <sheetData>
    <row r="1" spans="1:37" ht="24.6" x14ac:dyDescent="0.25">
      <c r="A1" s="498" t="str">
        <f>[8]Altalanos!$A$6</f>
        <v>OB</v>
      </c>
      <c r="B1" s="498"/>
      <c r="C1" s="498"/>
      <c r="D1" s="498"/>
      <c r="E1" s="498"/>
      <c r="F1" s="498"/>
      <c r="G1" s="499"/>
      <c r="H1" s="500" t="s">
        <v>48</v>
      </c>
      <c r="I1" s="501"/>
      <c r="J1" s="502"/>
      <c r="L1" s="504"/>
      <c r="M1" s="505"/>
      <c r="N1" s="506"/>
      <c r="O1" s="506" t="s">
        <v>14</v>
      </c>
      <c r="P1" s="506"/>
      <c r="Q1" s="507"/>
      <c r="R1" s="506"/>
      <c r="AB1" s="508" t="e">
        <f>IF(Y5=1,CONCATENATE(VLOOKUP(Y3,AA16:AH27,2)),CONCATENATE(VLOOKUP(Y3,AA2:AK13,2)))</f>
        <v>#N/A</v>
      </c>
      <c r="AC1" s="508" t="e">
        <f>IF(Y5=1,CONCATENATE(VLOOKUP(Y3,AA16:AK27,3)),CONCATENATE(VLOOKUP(Y3,AA2:AK13,3)))</f>
        <v>#N/A</v>
      </c>
      <c r="AD1" s="508" t="e">
        <f>IF(Y5=1,CONCATENATE(VLOOKUP(Y3,AA16:AK27,4)),CONCATENATE(VLOOKUP(Y3,AA2:AK13,4)))</f>
        <v>#N/A</v>
      </c>
      <c r="AE1" s="508" t="e">
        <f>IF(Y5=1,CONCATENATE(VLOOKUP(Y3,AA16:AK27,5)),CONCATENATE(VLOOKUP(Y3,AA2:AK13,5)))</f>
        <v>#N/A</v>
      </c>
      <c r="AF1" s="508" t="e">
        <f>IF(Y5=1,CONCATENATE(VLOOKUP(Y3,AA16:AK27,6)),CONCATENATE(VLOOKUP(Y3,AA2:AK13,6)))</f>
        <v>#N/A</v>
      </c>
      <c r="AG1" s="508" t="e">
        <f>IF(Y5=1,CONCATENATE(VLOOKUP(Y3,AA16:AK27,7)),CONCATENATE(VLOOKUP(Y3,AA2:AK13,7)))</f>
        <v>#N/A</v>
      </c>
      <c r="AH1" s="508" t="e">
        <f>IF(Y5=1,CONCATENATE(VLOOKUP(Y3,AA16:AK27,8)),CONCATENATE(VLOOKUP(Y3,AA2:AK13,8)))</f>
        <v>#N/A</v>
      </c>
      <c r="AI1" s="508" t="e">
        <f>IF(Y5=1,CONCATENATE(VLOOKUP(Y3,AA16:AK27,9)),CONCATENATE(VLOOKUP(Y3,AA2:AK13,9)))</f>
        <v>#N/A</v>
      </c>
      <c r="AJ1" s="508" t="e">
        <f>IF(Y5=1,CONCATENATE(VLOOKUP(Y3,AA16:AK27,10)),CONCATENATE(VLOOKUP(Y3,AA2:AK13,10)))</f>
        <v>#N/A</v>
      </c>
      <c r="AK1" s="508" t="e">
        <f>IF(Y5=1,CONCATENATE(VLOOKUP(Y3,AA16:AK27,11)),CONCATENATE(VLOOKUP(Y3,AA2:AK13,11)))</f>
        <v>#N/A</v>
      </c>
    </row>
    <row r="2" spans="1:37" x14ac:dyDescent="0.25">
      <c r="A2" s="509" t="s">
        <v>47</v>
      </c>
      <c r="B2" s="510"/>
      <c r="C2" s="510"/>
      <c r="D2" s="510"/>
      <c r="E2" s="510">
        <f>[8]Altalanos!$A$8</f>
        <v>0</v>
      </c>
      <c r="F2" s="510"/>
      <c r="G2" s="511"/>
      <c r="H2" s="512"/>
      <c r="I2" s="512"/>
      <c r="J2" s="513"/>
      <c r="K2" s="504"/>
      <c r="L2" s="504"/>
      <c r="M2" s="504"/>
      <c r="N2" s="514"/>
      <c r="O2" s="515"/>
      <c r="P2" s="514"/>
      <c r="Q2" s="515"/>
      <c r="R2" s="514"/>
      <c r="Y2" s="516"/>
      <c r="Z2" s="517"/>
      <c r="AA2" s="517" t="s">
        <v>61</v>
      </c>
      <c r="AB2" s="518">
        <v>150</v>
      </c>
      <c r="AC2" s="518">
        <v>120</v>
      </c>
      <c r="AD2" s="518">
        <v>100</v>
      </c>
      <c r="AE2" s="518">
        <v>80</v>
      </c>
      <c r="AF2" s="518">
        <v>70</v>
      </c>
      <c r="AG2" s="518">
        <v>60</v>
      </c>
      <c r="AH2" s="518">
        <v>55</v>
      </c>
      <c r="AI2" s="518">
        <v>50</v>
      </c>
      <c r="AJ2" s="518">
        <v>45</v>
      </c>
      <c r="AK2" s="518">
        <v>40</v>
      </c>
    </row>
    <row r="3" spans="1:37" x14ac:dyDescent="0.25">
      <c r="A3" s="519" t="s">
        <v>24</v>
      </c>
      <c r="B3" s="519"/>
      <c r="C3" s="519"/>
      <c r="D3" s="519"/>
      <c r="E3" s="519" t="s">
        <v>22</v>
      </c>
      <c r="F3" s="519"/>
      <c r="G3" s="519"/>
      <c r="H3" s="519" t="s">
        <v>27</v>
      </c>
      <c r="I3" s="519"/>
      <c r="J3" s="520"/>
      <c r="K3" s="519"/>
      <c r="L3" s="521" t="s">
        <v>28</v>
      </c>
      <c r="M3" s="519"/>
      <c r="N3" s="522"/>
      <c r="O3" s="523"/>
      <c r="P3" s="522"/>
      <c r="Q3" s="524" t="s">
        <v>75</v>
      </c>
      <c r="R3" s="518" t="s">
        <v>81</v>
      </c>
      <c r="Y3" s="517">
        <f>IF(H4="OB","A",IF(H4="IX","W",H4))</f>
        <v>0</v>
      </c>
      <c r="Z3" s="517"/>
      <c r="AA3" s="517" t="s">
        <v>91</v>
      </c>
      <c r="AB3" s="518">
        <v>120</v>
      </c>
      <c r="AC3" s="518">
        <v>90</v>
      </c>
      <c r="AD3" s="518">
        <v>65</v>
      </c>
      <c r="AE3" s="518">
        <v>55</v>
      </c>
      <c r="AF3" s="518">
        <v>50</v>
      </c>
      <c r="AG3" s="518">
        <v>45</v>
      </c>
      <c r="AH3" s="518">
        <v>40</v>
      </c>
      <c r="AI3" s="518">
        <v>35</v>
      </c>
      <c r="AJ3" s="518">
        <v>25</v>
      </c>
      <c r="AK3" s="518">
        <v>20</v>
      </c>
    </row>
    <row r="4" spans="1:37" ht="13.8" thickBot="1" x14ac:dyDescent="0.3">
      <c r="A4" s="525">
        <f>[8]Altalanos!$A$10</f>
        <v>0</v>
      </c>
      <c r="B4" s="525"/>
      <c r="C4" s="525"/>
      <c r="D4" s="526"/>
      <c r="E4" s="527">
        <f>[8]Altalanos!$C$10</f>
        <v>0</v>
      </c>
      <c r="F4" s="527"/>
      <c r="G4" s="527"/>
      <c r="H4" s="528"/>
      <c r="I4" s="527"/>
      <c r="J4" s="529"/>
      <c r="K4" s="528"/>
      <c r="L4" s="530">
        <f>[8]Altalanos!$E$10</f>
        <v>0</v>
      </c>
      <c r="M4" s="528"/>
      <c r="N4" s="531"/>
      <c r="O4" s="532"/>
      <c r="P4" s="531"/>
      <c r="Q4" s="533" t="s">
        <v>82</v>
      </c>
      <c r="R4" s="534" t="s">
        <v>77</v>
      </c>
      <c r="Y4" s="517"/>
      <c r="Z4" s="517"/>
      <c r="AA4" s="517" t="s">
        <v>92</v>
      </c>
      <c r="AB4" s="518">
        <v>90</v>
      </c>
      <c r="AC4" s="518">
        <v>60</v>
      </c>
      <c r="AD4" s="518">
        <v>45</v>
      </c>
      <c r="AE4" s="518">
        <v>34</v>
      </c>
      <c r="AF4" s="518">
        <v>27</v>
      </c>
      <c r="AG4" s="518">
        <v>22</v>
      </c>
      <c r="AH4" s="518">
        <v>18</v>
      </c>
      <c r="AI4" s="518">
        <v>15</v>
      </c>
      <c r="AJ4" s="518">
        <v>12</v>
      </c>
      <c r="AK4" s="518">
        <v>9</v>
      </c>
    </row>
    <row r="5" spans="1:37" x14ac:dyDescent="0.25">
      <c r="A5" s="535"/>
      <c r="B5" s="535" t="s">
        <v>46</v>
      </c>
      <c r="C5" s="536" t="s">
        <v>59</v>
      </c>
      <c r="D5" s="535" t="s">
        <v>41</v>
      </c>
      <c r="E5" s="535" t="s">
        <v>64</v>
      </c>
      <c r="F5" s="535"/>
      <c r="G5" s="535" t="s">
        <v>26</v>
      </c>
      <c r="H5" s="535"/>
      <c r="I5" s="535" t="s">
        <v>29</v>
      </c>
      <c r="J5" s="535"/>
      <c r="K5" s="537" t="s">
        <v>65</v>
      </c>
      <c r="L5" s="537" t="s">
        <v>66</v>
      </c>
      <c r="M5" s="537" t="s">
        <v>67</v>
      </c>
      <c r="Q5" s="538" t="s">
        <v>83</v>
      </c>
      <c r="R5" s="539" t="s">
        <v>79</v>
      </c>
      <c r="Y5" s="517">
        <f>IF(OR([8]Altalanos!$A$8="F1",[8]Altalanos!$A$8="F2",[8]Altalanos!$A$8="N1",[8]Altalanos!$A$8="N2"),1,2)</f>
        <v>2</v>
      </c>
      <c r="Z5" s="517"/>
      <c r="AA5" s="517" t="s">
        <v>93</v>
      </c>
      <c r="AB5" s="518">
        <v>60</v>
      </c>
      <c r="AC5" s="518">
        <v>40</v>
      </c>
      <c r="AD5" s="518">
        <v>30</v>
      </c>
      <c r="AE5" s="518">
        <v>20</v>
      </c>
      <c r="AF5" s="518">
        <v>18</v>
      </c>
      <c r="AG5" s="518">
        <v>15</v>
      </c>
      <c r="AH5" s="518">
        <v>12</v>
      </c>
      <c r="AI5" s="518">
        <v>10</v>
      </c>
      <c r="AJ5" s="518">
        <v>8</v>
      </c>
      <c r="AK5" s="518">
        <v>6</v>
      </c>
    </row>
    <row r="6" spans="1:37" x14ac:dyDescent="0.25">
      <c r="A6" s="540"/>
      <c r="B6" s="540"/>
      <c r="C6" s="541"/>
      <c r="D6" s="540"/>
      <c r="E6" s="540"/>
      <c r="F6" s="540"/>
      <c r="G6" s="540"/>
      <c r="H6" s="540"/>
      <c r="I6" s="540"/>
      <c r="J6" s="540"/>
      <c r="K6" s="540"/>
      <c r="L6" s="540"/>
      <c r="M6" s="540"/>
      <c r="Y6" s="517"/>
      <c r="Z6" s="517"/>
      <c r="AA6" s="517" t="s">
        <v>94</v>
      </c>
      <c r="AB6" s="518">
        <v>40</v>
      </c>
      <c r="AC6" s="518">
        <v>25</v>
      </c>
      <c r="AD6" s="518">
        <v>18</v>
      </c>
      <c r="AE6" s="518">
        <v>13</v>
      </c>
      <c r="AF6" s="518">
        <v>10</v>
      </c>
      <c r="AG6" s="518">
        <v>8</v>
      </c>
      <c r="AH6" s="518">
        <v>6</v>
      </c>
      <c r="AI6" s="518">
        <v>5</v>
      </c>
      <c r="AJ6" s="518">
        <v>4</v>
      </c>
      <c r="AK6" s="518">
        <v>3</v>
      </c>
    </row>
    <row r="7" spans="1:37" ht="14.4" x14ac:dyDescent="0.3">
      <c r="A7" s="542" t="s">
        <v>61</v>
      </c>
      <c r="B7" s="543"/>
      <c r="C7" s="544" t="str">
        <f>IF($B7="","",VLOOKUP($B7,'[8]1MD ELO'!$A$7:$O$22,5))</f>
        <v/>
      </c>
      <c r="D7" s="544" t="str">
        <f>IF($B7="","",VLOOKUP($B7,'[8]1MD ELO'!$A$7:$O$22,15))</f>
        <v/>
      </c>
      <c r="E7" s="545" t="s">
        <v>2482</v>
      </c>
      <c r="F7" s="546"/>
      <c r="G7" s="545"/>
      <c r="H7" s="546"/>
      <c r="I7" s="547" t="s">
        <v>2992</v>
      </c>
      <c r="J7" s="540"/>
      <c r="K7" s="548" t="s">
        <v>2862</v>
      </c>
      <c r="L7" s="549" t="e">
        <f>IF(K7="","",CONCATENATE(VLOOKUP($Y$3,$AB$1:$AK$1,K7)," pont"))</f>
        <v>#N/A</v>
      </c>
      <c r="M7" s="550"/>
      <c r="Y7" s="517"/>
      <c r="Z7" s="517"/>
      <c r="AA7" s="517" t="s">
        <v>95</v>
      </c>
      <c r="AB7" s="518">
        <v>25</v>
      </c>
      <c r="AC7" s="518">
        <v>15</v>
      </c>
      <c r="AD7" s="518">
        <v>13</v>
      </c>
      <c r="AE7" s="518">
        <v>8</v>
      </c>
      <c r="AF7" s="518">
        <v>6</v>
      </c>
      <c r="AG7" s="518">
        <v>4</v>
      </c>
      <c r="AH7" s="518">
        <v>3</v>
      </c>
      <c r="AI7" s="518">
        <v>2</v>
      </c>
      <c r="AJ7" s="518">
        <v>1</v>
      </c>
      <c r="AK7" s="518">
        <v>0</v>
      </c>
    </row>
    <row r="8" spans="1:37" x14ac:dyDescent="0.25">
      <c r="A8" s="542"/>
      <c r="B8" s="551"/>
      <c r="C8" s="540"/>
      <c r="D8" s="540"/>
      <c r="E8" s="540"/>
      <c r="F8" s="540"/>
      <c r="G8" s="540"/>
      <c r="H8" s="540"/>
      <c r="I8" s="540"/>
      <c r="J8" s="540"/>
      <c r="K8" s="542"/>
      <c r="L8" s="542"/>
      <c r="M8" s="552"/>
      <c r="Y8" s="517"/>
      <c r="Z8" s="517"/>
      <c r="AA8" s="517" t="s">
        <v>96</v>
      </c>
      <c r="AB8" s="518">
        <v>15</v>
      </c>
      <c r="AC8" s="518">
        <v>10</v>
      </c>
      <c r="AD8" s="518">
        <v>7</v>
      </c>
      <c r="AE8" s="518">
        <v>5</v>
      </c>
      <c r="AF8" s="518">
        <v>4</v>
      </c>
      <c r="AG8" s="518">
        <v>3</v>
      </c>
      <c r="AH8" s="518">
        <v>2</v>
      </c>
      <c r="AI8" s="518">
        <v>1</v>
      </c>
      <c r="AJ8" s="518">
        <v>0</v>
      </c>
      <c r="AK8" s="518">
        <v>0</v>
      </c>
    </row>
    <row r="9" spans="1:37" x14ac:dyDescent="0.25">
      <c r="A9" s="542" t="s">
        <v>62</v>
      </c>
      <c r="B9" s="543"/>
      <c r="C9" s="544" t="str">
        <f>IF($B9="","",VLOOKUP($B9,'[8]1MD ELO'!$A$7:$O$22,5))</f>
        <v/>
      </c>
      <c r="D9" s="544" t="str">
        <f>IF($B9="","",VLOOKUP($B9,'[8]1MD ELO'!$A$7:$O$22,15))</f>
        <v/>
      </c>
      <c r="E9" s="545" t="s">
        <v>3011</v>
      </c>
      <c r="F9" s="546"/>
      <c r="G9" s="545" t="str">
        <f>IF($B9="","",VLOOKUP($B9,'[8]1MD ELO'!$A$7:$O$22,3))</f>
        <v/>
      </c>
      <c r="H9" s="546"/>
      <c r="I9" s="545" t="s">
        <v>2945</v>
      </c>
      <c r="J9" s="540"/>
      <c r="K9" s="548" t="s">
        <v>120</v>
      </c>
      <c r="L9" s="549" t="e">
        <f>IF(K9="","",CONCATENATE(VLOOKUP($Y$3,$AB$1:$AK$1,K9)," pont"))</f>
        <v>#N/A</v>
      </c>
      <c r="M9" s="550"/>
      <c r="Y9" s="517"/>
      <c r="Z9" s="517"/>
      <c r="AA9" s="517" t="s">
        <v>97</v>
      </c>
      <c r="AB9" s="518">
        <v>10</v>
      </c>
      <c r="AC9" s="518">
        <v>6</v>
      </c>
      <c r="AD9" s="518">
        <v>4</v>
      </c>
      <c r="AE9" s="518">
        <v>2</v>
      </c>
      <c r="AF9" s="518">
        <v>1</v>
      </c>
      <c r="AG9" s="518">
        <v>0</v>
      </c>
      <c r="AH9" s="518">
        <v>0</v>
      </c>
      <c r="AI9" s="518">
        <v>0</v>
      </c>
      <c r="AJ9" s="518">
        <v>0</v>
      </c>
      <c r="AK9" s="518">
        <v>0</v>
      </c>
    </row>
    <row r="10" spans="1:37" x14ac:dyDescent="0.25">
      <c r="A10" s="542"/>
      <c r="B10" s="551"/>
      <c r="C10" s="540"/>
      <c r="D10" s="540"/>
      <c r="E10" s="540"/>
      <c r="F10" s="540"/>
      <c r="G10" s="540"/>
      <c r="H10" s="540"/>
      <c r="I10" s="540"/>
      <c r="J10" s="540"/>
      <c r="K10" s="542"/>
      <c r="L10" s="542"/>
      <c r="M10" s="552"/>
      <c r="Y10" s="517"/>
      <c r="Z10" s="517"/>
      <c r="AA10" s="517" t="s">
        <v>98</v>
      </c>
      <c r="AB10" s="518">
        <v>6</v>
      </c>
      <c r="AC10" s="518">
        <v>3</v>
      </c>
      <c r="AD10" s="518">
        <v>2</v>
      </c>
      <c r="AE10" s="518">
        <v>1</v>
      </c>
      <c r="AF10" s="518">
        <v>0</v>
      </c>
      <c r="AG10" s="518">
        <v>0</v>
      </c>
      <c r="AH10" s="518">
        <v>0</v>
      </c>
      <c r="AI10" s="518">
        <v>0</v>
      </c>
      <c r="AJ10" s="518">
        <v>0</v>
      </c>
      <c r="AK10" s="518">
        <v>0</v>
      </c>
    </row>
    <row r="11" spans="1:37" x14ac:dyDescent="0.25">
      <c r="A11" s="542" t="s">
        <v>63</v>
      </c>
      <c r="B11" s="543"/>
      <c r="C11" s="544" t="str">
        <f>IF($B11="","",VLOOKUP($B11,'[8]1MD ELO'!$A$7:$O$22,5))</f>
        <v/>
      </c>
      <c r="D11" s="544" t="str">
        <f>IF($B11="","",VLOOKUP($B11,'[8]1MD ELO'!$A$7:$O$22,15))</f>
        <v/>
      </c>
      <c r="E11" s="545" t="s">
        <v>2503</v>
      </c>
      <c r="F11" s="546"/>
      <c r="G11" s="545" t="str">
        <f>IF($B11="","",VLOOKUP($B11,'[8]1MD ELO'!$A$7:$O$22,3))</f>
        <v/>
      </c>
      <c r="H11" s="546"/>
      <c r="I11" s="545" t="s">
        <v>2970</v>
      </c>
      <c r="J11" s="540"/>
      <c r="K11" s="548" t="s">
        <v>2861</v>
      </c>
      <c r="L11" s="549" t="e">
        <f>IF(K11="","",CONCATENATE(VLOOKUP($Y$3,$AB$1:$AK$1,K11)," pont"))</f>
        <v>#N/A</v>
      </c>
      <c r="M11" s="550"/>
      <c r="Y11" s="517"/>
      <c r="Z11" s="517"/>
      <c r="AA11" s="517" t="s">
        <v>103</v>
      </c>
      <c r="AB11" s="518">
        <v>3</v>
      </c>
      <c r="AC11" s="518">
        <v>2</v>
      </c>
      <c r="AD11" s="518">
        <v>1</v>
      </c>
      <c r="AE11" s="518">
        <v>0</v>
      </c>
      <c r="AF11" s="518">
        <v>0</v>
      </c>
      <c r="AG11" s="518">
        <v>0</v>
      </c>
      <c r="AH11" s="518">
        <v>0</v>
      </c>
      <c r="AI11" s="518">
        <v>0</v>
      </c>
      <c r="AJ11" s="518">
        <v>0</v>
      </c>
      <c r="AK11" s="518">
        <v>0</v>
      </c>
    </row>
    <row r="12" spans="1:37" x14ac:dyDescent="0.25">
      <c r="A12" s="540"/>
      <c r="B12" s="540"/>
      <c r="C12" s="540"/>
      <c r="D12" s="540"/>
      <c r="E12" s="540"/>
      <c r="F12" s="540"/>
      <c r="G12" s="540"/>
      <c r="H12" s="540"/>
      <c r="I12" s="540"/>
      <c r="J12" s="540"/>
      <c r="K12" s="540"/>
      <c r="L12" s="540"/>
      <c r="M12" s="540"/>
      <c r="Y12" s="517"/>
      <c r="Z12" s="517"/>
      <c r="AA12" s="517" t="s">
        <v>99</v>
      </c>
      <c r="AB12" s="553">
        <v>0</v>
      </c>
      <c r="AC12" s="553">
        <v>0</v>
      </c>
      <c r="AD12" s="553">
        <v>0</v>
      </c>
      <c r="AE12" s="553">
        <v>0</v>
      </c>
      <c r="AF12" s="553">
        <v>0</v>
      </c>
      <c r="AG12" s="553">
        <v>0</v>
      </c>
      <c r="AH12" s="553">
        <v>0</v>
      </c>
      <c r="AI12" s="553">
        <v>0</v>
      </c>
      <c r="AJ12" s="553">
        <v>0</v>
      </c>
      <c r="AK12" s="553">
        <v>0</v>
      </c>
    </row>
    <row r="13" spans="1:37" x14ac:dyDescent="0.25">
      <c r="A13" s="540"/>
      <c r="B13" s="540"/>
      <c r="C13" s="540"/>
      <c r="D13" s="540"/>
      <c r="E13" s="540"/>
      <c r="F13" s="540"/>
      <c r="G13" s="540"/>
      <c r="H13" s="540"/>
      <c r="I13" s="540"/>
      <c r="J13" s="540"/>
      <c r="K13" s="540"/>
      <c r="L13" s="540"/>
      <c r="M13" s="540"/>
      <c r="Y13" s="517"/>
      <c r="Z13" s="517"/>
      <c r="AA13" s="517" t="s">
        <v>100</v>
      </c>
      <c r="AB13" s="553">
        <v>0</v>
      </c>
      <c r="AC13" s="553">
        <v>0</v>
      </c>
      <c r="AD13" s="553">
        <v>0</v>
      </c>
      <c r="AE13" s="553">
        <v>0</v>
      </c>
      <c r="AF13" s="553">
        <v>0</v>
      </c>
      <c r="AG13" s="553">
        <v>0</v>
      </c>
      <c r="AH13" s="553">
        <v>0</v>
      </c>
      <c r="AI13" s="553">
        <v>0</v>
      </c>
      <c r="AJ13" s="553">
        <v>0</v>
      </c>
      <c r="AK13" s="553">
        <v>0</v>
      </c>
    </row>
    <row r="14" spans="1:37" x14ac:dyDescent="0.25">
      <c r="A14" s="540"/>
      <c r="B14" s="540"/>
      <c r="C14" s="540"/>
      <c r="D14" s="540"/>
      <c r="E14" s="540"/>
      <c r="F14" s="540"/>
      <c r="G14" s="540"/>
      <c r="H14" s="540"/>
      <c r="I14" s="540"/>
      <c r="J14" s="540"/>
      <c r="K14" s="540"/>
      <c r="L14" s="540"/>
      <c r="M14" s="540"/>
      <c r="Y14" s="517"/>
      <c r="Z14" s="517"/>
      <c r="AA14" s="517"/>
      <c r="AB14" s="517"/>
      <c r="AC14" s="517"/>
      <c r="AD14" s="517"/>
      <c r="AE14" s="517"/>
      <c r="AF14" s="517"/>
      <c r="AG14" s="517"/>
      <c r="AH14" s="517"/>
      <c r="AI14" s="517"/>
      <c r="AJ14" s="517"/>
      <c r="AK14" s="517"/>
    </row>
    <row r="15" spans="1:37" x14ac:dyDescent="0.25">
      <c r="A15" s="540"/>
      <c r="B15" s="540"/>
      <c r="C15" s="540"/>
      <c r="D15" s="540"/>
      <c r="E15" s="540"/>
      <c r="F15" s="540"/>
      <c r="G15" s="540"/>
      <c r="H15" s="540"/>
      <c r="I15" s="540"/>
      <c r="J15" s="540"/>
      <c r="K15" s="540"/>
      <c r="L15" s="540"/>
      <c r="M15" s="540"/>
      <c r="Y15" s="517"/>
      <c r="Z15" s="517"/>
      <c r="AA15" s="517"/>
      <c r="AB15" s="517"/>
      <c r="AC15" s="517"/>
      <c r="AD15" s="517"/>
      <c r="AE15" s="517"/>
      <c r="AF15" s="517"/>
      <c r="AG15" s="517"/>
      <c r="AH15" s="517"/>
      <c r="AI15" s="517"/>
      <c r="AJ15" s="517"/>
      <c r="AK15" s="517"/>
    </row>
    <row r="16" spans="1:37" x14ac:dyDescent="0.25">
      <c r="A16" s="540"/>
      <c r="B16" s="540"/>
      <c r="C16" s="540"/>
      <c r="D16" s="540"/>
      <c r="E16" s="540"/>
      <c r="F16" s="540"/>
      <c r="G16" s="540"/>
      <c r="H16" s="540"/>
      <c r="I16" s="540"/>
      <c r="J16" s="540"/>
      <c r="K16" s="540"/>
      <c r="L16" s="540"/>
      <c r="M16" s="540"/>
      <c r="Y16" s="517"/>
      <c r="Z16" s="517"/>
      <c r="AA16" s="517" t="s">
        <v>61</v>
      </c>
      <c r="AB16" s="517">
        <v>300</v>
      </c>
      <c r="AC16" s="517">
        <v>250</v>
      </c>
      <c r="AD16" s="517">
        <v>220</v>
      </c>
      <c r="AE16" s="517">
        <v>180</v>
      </c>
      <c r="AF16" s="517">
        <v>160</v>
      </c>
      <c r="AG16" s="517">
        <v>150</v>
      </c>
      <c r="AH16" s="517">
        <v>140</v>
      </c>
      <c r="AI16" s="517">
        <v>130</v>
      </c>
      <c r="AJ16" s="517">
        <v>120</v>
      </c>
      <c r="AK16" s="517">
        <v>110</v>
      </c>
    </row>
    <row r="17" spans="1:37" x14ac:dyDescent="0.25">
      <c r="A17" s="540"/>
      <c r="B17" s="540"/>
      <c r="C17" s="540"/>
      <c r="D17" s="540"/>
      <c r="E17" s="540"/>
      <c r="F17" s="540"/>
      <c r="G17" s="540"/>
      <c r="H17" s="540"/>
      <c r="I17" s="540"/>
      <c r="J17" s="540"/>
      <c r="K17" s="540"/>
      <c r="L17" s="540"/>
      <c r="M17" s="540"/>
      <c r="Y17" s="517"/>
      <c r="Z17" s="517"/>
      <c r="AA17" s="517" t="s">
        <v>91</v>
      </c>
      <c r="AB17" s="517">
        <v>250</v>
      </c>
      <c r="AC17" s="517">
        <v>200</v>
      </c>
      <c r="AD17" s="517">
        <v>160</v>
      </c>
      <c r="AE17" s="517">
        <v>140</v>
      </c>
      <c r="AF17" s="517">
        <v>120</v>
      </c>
      <c r="AG17" s="517">
        <v>110</v>
      </c>
      <c r="AH17" s="517">
        <v>100</v>
      </c>
      <c r="AI17" s="517">
        <v>90</v>
      </c>
      <c r="AJ17" s="517">
        <v>80</v>
      </c>
      <c r="AK17" s="517">
        <v>70</v>
      </c>
    </row>
    <row r="18" spans="1:37" ht="18.75" customHeight="1" x14ac:dyDescent="0.25">
      <c r="A18" s="540"/>
      <c r="B18" s="554"/>
      <c r="C18" s="554"/>
      <c r="D18" s="555" t="str">
        <f>E7</f>
        <v>Karáth Gergely</v>
      </c>
      <c r="E18" s="555"/>
      <c r="F18" s="555" t="str">
        <f>E9</f>
        <v>Markovits Móricz</v>
      </c>
      <c r="G18" s="555"/>
      <c r="H18" s="555" t="str">
        <f>E11</f>
        <v>Horváth Flórián</v>
      </c>
      <c r="I18" s="555"/>
      <c r="J18" s="540"/>
      <c r="K18" s="540"/>
      <c r="L18" s="540"/>
      <c r="M18" s="540"/>
      <c r="Y18" s="517"/>
      <c r="Z18" s="517"/>
      <c r="AA18" s="517" t="s">
        <v>92</v>
      </c>
      <c r="AB18" s="517">
        <v>200</v>
      </c>
      <c r="AC18" s="517">
        <v>150</v>
      </c>
      <c r="AD18" s="517">
        <v>130</v>
      </c>
      <c r="AE18" s="517">
        <v>110</v>
      </c>
      <c r="AF18" s="517">
        <v>95</v>
      </c>
      <c r="AG18" s="517">
        <v>80</v>
      </c>
      <c r="AH18" s="517">
        <v>70</v>
      </c>
      <c r="AI18" s="517">
        <v>60</v>
      </c>
      <c r="AJ18" s="517">
        <v>55</v>
      </c>
      <c r="AK18" s="517">
        <v>50</v>
      </c>
    </row>
    <row r="19" spans="1:37" ht="18.75" customHeight="1" x14ac:dyDescent="0.25">
      <c r="A19" s="556" t="s">
        <v>61</v>
      </c>
      <c r="B19" s="557" t="str">
        <f>E7</f>
        <v>Karáth Gergely</v>
      </c>
      <c r="C19" s="557"/>
      <c r="D19" s="558"/>
      <c r="E19" s="558"/>
      <c r="F19" s="559" t="s">
        <v>2989</v>
      </c>
      <c r="G19" s="559"/>
      <c r="H19" s="559" t="s">
        <v>3012</v>
      </c>
      <c r="I19" s="559"/>
      <c r="J19" s="540"/>
      <c r="K19" s="540"/>
      <c r="L19" s="540"/>
      <c r="M19" s="540"/>
      <c r="Y19" s="517"/>
      <c r="Z19" s="517"/>
      <c r="AA19" s="517" t="s">
        <v>93</v>
      </c>
      <c r="AB19" s="517">
        <v>150</v>
      </c>
      <c r="AC19" s="517">
        <v>120</v>
      </c>
      <c r="AD19" s="517">
        <v>100</v>
      </c>
      <c r="AE19" s="517">
        <v>80</v>
      </c>
      <c r="AF19" s="517">
        <v>70</v>
      </c>
      <c r="AG19" s="517">
        <v>60</v>
      </c>
      <c r="AH19" s="517">
        <v>55</v>
      </c>
      <c r="AI19" s="517">
        <v>50</v>
      </c>
      <c r="AJ19" s="517">
        <v>45</v>
      </c>
      <c r="AK19" s="517">
        <v>40</v>
      </c>
    </row>
    <row r="20" spans="1:37" ht="18.75" customHeight="1" x14ac:dyDescent="0.25">
      <c r="A20" s="556" t="s">
        <v>62</v>
      </c>
      <c r="B20" s="557" t="str">
        <f>E9</f>
        <v>Markovits Móricz</v>
      </c>
      <c r="C20" s="557"/>
      <c r="D20" s="559" t="s">
        <v>2990</v>
      </c>
      <c r="E20" s="559"/>
      <c r="F20" s="558"/>
      <c r="G20" s="558"/>
      <c r="H20" s="559" t="s">
        <v>3013</v>
      </c>
      <c r="I20" s="559"/>
      <c r="J20" s="540"/>
      <c r="K20" s="540"/>
      <c r="L20" s="540"/>
      <c r="M20" s="540"/>
      <c r="Y20" s="517"/>
      <c r="Z20" s="517"/>
      <c r="AA20" s="517" t="s">
        <v>94</v>
      </c>
      <c r="AB20" s="517">
        <v>120</v>
      </c>
      <c r="AC20" s="517">
        <v>90</v>
      </c>
      <c r="AD20" s="517">
        <v>65</v>
      </c>
      <c r="AE20" s="517">
        <v>55</v>
      </c>
      <c r="AF20" s="517">
        <v>50</v>
      </c>
      <c r="AG20" s="517">
        <v>45</v>
      </c>
      <c r="AH20" s="517">
        <v>40</v>
      </c>
      <c r="AI20" s="517">
        <v>35</v>
      </c>
      <c r="AJ20" s="517">
        <v>25</v>
      </c>
      <c r="AK20" s="517">
        <v>20</v>
      </c>
    </row>
    <row r="21" spans="1:37" ht="18.75" customHeight="1" x14ac:dyDescent="0.25">
      <c r="A21" s="556" t="s">
        <v>63</v>
      </c>
      <c r="B21" s="557" t="str">
        <f>E11</f>
        <v>Horváth Flórián</v>
      </c>
      <c r="C21" s="557"/>
      <c r="D21" s="559" t="s">
        <v>2977</v>
      </c>
      <c r="E21" s="559"/>
      <c r="F21" s="559" t="s">
        <v>3014</v>
      </c>
      <c r="G21" s="559"/>
      <c r="H21" s="558"/>
      <c r="I21" s="558"/>
      <c r="J21" s="540"/>
      <c r="K21" s="540"/>
      <c r="L21" s="540"/>
      <c r="M21" s="540"/>
      <c r="Y21" s="517"/>
      <c r="Z21" s="517"/>
      <c r="AA21" s="517" t="s">
        <v>95</v>
      </c>
      <c r="AB21" s="517">
        <v>90</v>
      </c>
      <c r="AC21" s="517">
        <v>60</v>
      </c>
      <c r="AD21" s="517">
        <v>45</v>
      </c>
      <c r="AE21" s="517">
        <v>34</v>
      </c>
      <c r="AF21" s="517">
        <v>27</v>
      </c>
      <c r="AG21" s="517">
        <v>22</v>
      </c>
      <c r="AH21" s="517">
        <v>18</v>
      </c>
      <c r="AI21" s="517">
        <v>15</v>
      </c>
      <c r="AJ21" s="517">
        <v>12</v>
      </c>
      <c r="AK21" s="517">
        <v>9</v>
      </c>
    </row>
    <row r="22" spans="1:37" x14ac:dyDescent="0.25">
      <c r="A22" s="540"/>
      <c r="B22" s="540"/>
      <c r="C22" s="540"/>
      <c r="D22" s="540"/>
      <c r="E22" s="540"/>
      <c r="F22" s="540"/>
      <c r="G22" s="540"/>
      <c r="H22" s="540"/>
      <c r="I22" s="540"/>
      <c r="J22" s="540"/>
      <c r="K22" s="540"/>
      <c r="L22" s="540"/>
      <c r="M22" s="540"/>
      <c r="Y22" s="517"/>
      <c r="Z22" s="517"/>
      <c r="AA22" s="517" t="s">
        <v>96</v>
      </c>
      <c r="AB22" s="517">
        <v>60</v>
      </c>
      <c r="AC22" s="517">
        <v>40</v>
      </c>
      <c r="AD22" s="517">
        <v>30</v>
      </c>
      <c r="AE22" s="517">
        <v>20</v>
      </c>
      <c r="AF22" s="517">
        <v>18</v>
      </c>
      <c r="AG22" s="517">
        <v>15</v>
      </c>
      <c r="AH22" s="517">
        <v>12</v>
      </c>
      <c r="AI22" s="517">
        <v>10</v>
      </c>
      <c r="AJ22" s="517">
        <v>8</v>
      </c>
      <c r="AK22" s="517">
        <v>6</v>
      </c>
    </row>
    <row r="23" spans="1:37" x14ac:dyDescent="0.25">
      <c r="A23" s="540"/>
      <c r="B23" s="540"/>
      <c r="C23" s="540"/>
      <c r="D23" s="540"/>
      <c r="E23" s="540"/>
      <c r="F23" s="540"/>
      <c r="G23" s="540"/>
      <c r="H23" s="540"/>
      <c r="I23" s="540"/>
      <c r="J23" s="540"/>
      <c r="K23" s="540"/>
      <c r="L23" s="540"/>
      <c r="M23" s="540"/>
      <c r="Y23" s="517"/>
      <c r="Z23" s="517"/>
      <c r="AA23" s="517" t="s">
        <v>97</v>
      </c>
      <c r="AB23" s="517">
        <v>40</v>
      </c>
      <c r="AC23" s="517">
        <v>25</v>
      </c>
      <c r="AD23" s="517">
        <v>18</v>
      </c>
      <c r="AE23" s="517">
        <v>13</v>
      </c>
      <c r="AF23" s="517">
        <v>8</v>
      </c>
      <c r="AG23" s="517">
        <v>7</v>
      </c>
      <c r="AH23" s="517">
        <v>6</v>
      </c>
      <c r="AI23" s="517">
        <v>5</v>
      </c>
      <c r="AJ23" s="517">
        <v>4</v>
      </c>
      <c r="AK23" s="517">
        <v>3</v>
      </c>
    </row>
    <row r="24" spans="1:37" x14ac:dyDescent="0.25">
      <c r="A24" s="540"/>
      <c r="B24" s="540"/>
      <c r="C24" s="540"/>
      <c r="D24" s="540"/>
      <c r="E24" s="540"/>
      <c r="F24" s="540"/>
      <c r="G24" s="540"/>
      <c r="H24" s="540"/>
      <c r="I24" s="540"/>
      <c r="J24" s="540"/>
      <c r="K24" s="540"/>
      <c r="L24" s="540"/>
      <c r="M24" s="540"/>
      <c r="Y24" s="517"/>
      <c r="Z24" s="517"/>
      <c r="AA24" s="517" t="s">
        <v>98</v>
      </c>
      <c r="AB24" s="517">
        <v>25</v>
      </c>
      <c r="AC24" s="517">
        <v>15</v>
      </c>
      <c r="AD24" s="517">
        <v>13</v>
      </c>
      <c r="AE24" s="517">
        <v>7</v>
      </c>
      <c r="AF24" s="517">
        <v>6</v>
      </c>
      <c r="AG24" s="517">
        <v>5</v>
      </c>
      <c r="AH24" s="517">
        <v>4</v>
      </c>
      <c r="AI24" s="517">
        <v>3</v>
      </c>
      <c r="AJ24" s="517">
        <v>2</v>
      </c>
      <c r="AK24" s="517">
        <v>1</v>
      </c>
    </row>
    <row r="25" spans="1:37" x14ac:dyDescent="0.25">
      <c r="A25" s="540"/>
      <c r="B25" s="540"/>
      <c r="C25" s="540"/>
      <c r="D25" s="540"/>
      <c r="E25" s="540"/>
      <c r="F25" s="540"/>
      <c r="G25" s="540"/>
      <c r="H25" s="540"/>
      <c r="I25" s="540"/>
      <c r="J25" s="540"/>
      <c r="K25" s="540"/>
      <c r="L25" s="540"/>
      <c r="M25" s="540"/>
      <c r="Y25" s="517"/>
      <c r="Z25" s="517"/>
      <c r="AA25" s="517" t="s">
        <v>103</v>
      </c>
      <c r="AB25" s="517">
        <v>15</v>
      </c>
      <c r="AC25" s="517">
        <v>10</v>
      </c>
      <c r="AD25" s="517">
        <v>8</v>
      </c>
      <c r="AE25" s="517">
        <v>4</v>
      </c>
      <c r="AF25" s="517">
        <v>3</v>
      </c>
      <c r="AG25" s="517">
        <v>2</v>
      </c>
      <c r="AH25" s="517">
        <v>1</v>
      </c>
      <c r="AI25" s="517">
        <v>0</v>
      </c>
      <c r="AJ25" s="517">
        <v>0</v>
      </c>
      <c r="AK25" s="517">
        <v>0</v>
      </c>
    </row>
    <row r="26" spans="1:37" x14ac:dyDescent="0.25">
      <c r="A26" s="540"/>
      <c r="B26" s="540"/>
      <c r="C26" s="540"/>
      <c r="D26" s="540"/>
      <c r="E26" s="540"/>
      <c r="F26" s="540"/>
      <c r="G26" s="540"/>
      <c r="H26" s="540"/>
      <c r="I26" s="540"/>
      <c r="J26" s="540"/>
      <c r="K26" s="540"/>
      <c r="L26" s="540"/>
      <c r="M26" s="540"/>
      <c r="Y26" s="517"/>
      <c r="Z26" s="517"/>
      <c r="AA26" s="517" t="s">
        <v>99</v>
      </c>
      <c r="AB26" s="517">
        <v>10</v>
      </c>
      <c r="AC26" s="517">
        <v>6</v>
      </c>
      <c r="AD26" s="517">
        <v>4</v>
      </c>
      <c r="AE26" s="517">
        <v>2</v>
      </c>
      <c r="AF26" s="517">
        <v>1</v>
      </c>
      <c r="AG26" s="517">
        <v>0</v>
      </c>
      <c r="AH26" s="517">
        <v>0</v>
      </c>
      <c r="AI26" s="517">
        <v>0</v>
      </c>
      <c r="AJ26" s="517">
        <v>0</v>
      </c>
      <c r="AK26" s="517">
        <v>0</v>
      </c>
    </row>
    <row r="27" spans="1:37" x14ac:dyDescent="0.25">
      <c r="A27" s="540"/>
      <c r="B27" s="540"/>
      <c r="C27" s="540"/>
      <c r="D27" s="540"/>
      <c r="E27" s="540"/>
      <c r="F27" s="540"/>
      <c r="G27" s="540"/>
      <c r="H27" s="540"/>
      <c r="I27" s="540"/>
      <c r="J27" s="540"/>
      <c r="K27" s="540"/>
      <c r="L27" s="540"/>
      <c r="M27" s="540"/>
      <c r="Y27" s="517"/>
      <c r="Z27" s="517"/>
      <c r="AA27" s="517" t="s">
        <v>100</v>
      </c>
      <c r="AB27" s="517">
        <v>3</v>
      </c>
      <c r="AC27" s="517">
        <v>2</v>
      </c>
      <c r="AD27" s="517">
        <v>1</v>
      </c>
      <c r="AE27" s="517">
        <v>0</v>
      </c>
      <c r="AF27" s="517">
        <v>0</v>
      </c>
      <c r="AG27" s="517">
        <v>0</v>
      </c>
      <c r="AH27" s="517">
        <v>0</v>
      </c>
      <c r="AI27" s="517">
        <v>0</v>
      </c>
      <c r="AJ27" s="517">
        <v>0</v>
      </c>
      <c r="AK27" s="517">
        <v>0</v>
      </c>
    </row>
    <row r="28" spans="1:37" x14ac:dyDescent="0.25">
      <c r="A28" s="540"/>
      <c r="B28" s="540"/>
      <c r="C28" s="540"/>
      <c r="D28" s="540"/>
      <c r="E28" s="540"/>
      <c r="F28" s="540"/>
      <c r="G28" s="540"/>
      <c r="H28" s="540"/>
      <c r="I28" s="540"/>
      <c r="J28" s="540"/>
      <c r="K28" s="540"/>
      <c r="L28" s="540"/>
      <c r="M28" s="540"/>
    </row>
    <row r="29" spans="1:37" x14ac:dyDescent="0.25">
      <c r="A29" s="540"/>
      <c r="B29" s="540"/>
      <c r="C29" s="540"/>
      <c r="D29" s="540"/>
      <c r="E29" s="540"/>
      <c r="F29" s="540"/>
      <c r="G29" s="540"/>
      <c r="H29" s="540"/>
      <c r="I29" s="540"/>
      <c r="J29" s="540"/>
      <c r="K29" s="540"/>
      <c r="L29" s="540"/>
      <c r="M29" s="540"/>
    </row>
    <row r="30" spans="1:37" x14ac:dyDescent="0.25">
      <c r="A30" s="540"/>
      <c r="B30" s="540"/>
      <c r="C30" s="540"/>
      <c r="D30" s="540"/>
      <c r="E30" s="540"/>
      <c r="F30" s="540"/>
      <c r="G30" s="540"/>
      <c r="H30" s="540"/>
      <c r="I30" s="540"/>
      <c r="J30" s="540"/>
      <c r="K30" s="540"/>
      <c r="L30" s="540"/>
      <c r="M30" s="540"/>
    </row>
    <row r="31" spans="1:37" x14ac:dyDescent="0.25">
      <c r="A31" s="540"/>
      <c r="B31" s="540"/>
      <c r="C31" s="540"/>
      <c r="D31" s="540"/>
      <c r="E31" s="540"/>
      <c r="F31" s="540"/>
      <c r="G31" s="540"/>
      <c r="H31" s="540"/>
      <c r="I31" s="540"/>
      <c r="J31" s="540"/>
      <c r="K31" s="540"/>
      <c r="L31" s="540"/>
      <c r="M31" s="540"/>
    </row>
    <row r="32" spans="1:37" x14ac:dyDescent="0.25">
      <c r="A32" s="540"/>
      <c r="B32" s="540"/>
      <c r="C32" s="540"/>
      <c r="D32" s="540"/>
      <c r="E32" s="540"/>
      <c r="F32" s="540"/>
      <c r="G32" s="540"/>
      <c r="H32" s="540"/>
      <c r="I32" s="540"/>
      <c r="J32" s="540"/>
      <c r="K32" s="540"/>
      <c r="L32" s="546"/>
      <c r="M32" s="546"/>
    </row>
    <row r="33" spans="1:18" x14ac:dyDescent="0.25">
      <c r="A33" s="560" t="s">
        <v>41</v>
      </c>
      <c r="B33" s="561"/>
      <c r="C33" s="562"/>
      <c r="D33" s="563" t="s">
        <v>5</v>
      </c>
      <c r="E33" s="564" t="s">
        <v>43</v>
      </c>
      <c r="F33" s="565"/>
      <c r="G33" s="563" t="s">
        <v>5</v>
      </c>
      <c r="H33" s="564" t="s">
        <v>50</v>
      </c>
      <c r="I33" s="566"/>
      <c r="J33" s="564" t="s">
        <v>51</v>
      </c>
      <c r="K33" s="567" t="s">
        <v>52</v>
      </c>
      <c r="L33" s="535"/>
      <c r="M33" s="568"/>
      <c r="N33" s="569"/>
      <c r="P33" s="570"/>
      <c r="Q33" s="570"/>
      <c r="R33" s="571"/>
    </row>
    <row r="34" spans="1:18" x14ac:dyDescent="0.25">
      <c r="A34" s="572" t="s">
        <v>42</v>
      </c>
      <c r="B34" s="573"/>
      <c r="C34" s="574"/>
      <c r="D34" s="575"/>
      <c r="E34" s="576"/>
      <c r="F34" s="576"/>
      <c r="G34" s="577" t="s">
        <v>6</v>
      </c>
      <c r="H34" s="573"/>
      <c r="I34" s="578"/>
      <c r="J34" s="579"/>
      <c r="K34" s="580" t="s">
        <v>44</v>
      </c>
      <c r="L34" s="581"/>
      <c r="M34" s="582"/>
      <c r="P34" s="583"/>
      <c r="Q34" s="583"/>
      <c r="R34" s="584"/>
    </row>
    <row r="35" spans="1:18" x14ac:dyDescent="0.25">
      <c r="A35" s="585" t="s">
        <v>49</v>
      </c>
      <c r="B35" s="586"/>
      <c r="C35" s="587"/>
      <c r="D35" s="588"/>
      <c r="E35" s="589"/>
      <c r="F35" s="589"/>
      <c r="G35" s="590" t="s">
        <v>7</v>
      </c>
      <c r="H35" s="591"/>
      <c r="I35" s="592"/>
      <c r="J35" s="593"/>
      <c r="K35" s="594"/>
      <c r="L35" s="546"/>
      <c r="M35" s="595"/>
      <c r="P35" s="584"/>
      <c r="Q35" s="596"/>
      <c r="R35" s="584"/>
    </row>
    <row r="36" spans="1:18" x14ac:dyDescent="0.25">
      <c r="A36" s="597"/>
      <c r="B36" s="598"/>
      <c r="C36" s="599"/>
      <c r="D36" s="588"/>
      <c r="E36" s="600"/>
      <c r="F36" s="540"/>
      <c r="G36" s="590" t="s">
        <v>8</v>
      </c>
      <c r="H36" s="591"/>
      <c r="I36" s="592"/>
      <c r="J36" s="593"/>
      <c r="K36" s="580" t="s">
        <v>45</v>
      </c>
      <c r="L36" s="581"/>
      <c r="M36" s="601"/>
      <c r="P36" s="583"/>
      <c r="Q36" s="583"/>
      <c r="R36" s="584"/>
    </row>
    <row r="37" spans="1:18" x14ac:dyDescent="0.25">
      <c r="A37" s="602"/>
      <c r="B37" s="603"/>
      <c r="C37" s="604"/>
      <c r="D37" s="588"/>
      <c r="E37" s="600"/>
      <c r="F37" s="540"/>
      <c r="G37" s="590" t="s">
        <v>9</v>
      </c>
      <c r="H37" s="591"/>
      <c r="I37" s="592"/>
      <c r="J37" s="593"/>
      <c r="K37" s="605"/>
      <c r="L37" s="540"/>
      <c r="M37" s="582"/>
      <c r="P37" s="584"/>
      <c r="Q37" s="596"/>
      <c r="R37" s="584"/>
    </row>
    <row r="38" spans="1:18" x14ac:dyDescent="0.25">
      <c r="A38" s="606"/>
      <c r="B38" s="607"/>
      <c r="C38" s="608"/>
      <c r="D38" s="588"/>
      <c r="E38" s="600"/>
      <c r="F38" s="540"/>
      <c r="G38" s="590" t="s">
        <v>10</v>
      </c>
      <c r="H38" s="591"/>
      <c r="I38" s="592"/>
      <c r="J38" s="593"/>
      <c r="K38" s="585"/>
      <c r="L38" s="546"/>
      <c r="M38" s="595"/>
      <c r="P38" s="584"/>
      <c r="Q38" s="596"/>
      <c r="R38" s="584"/>
    </row>
    <row r="39" spans="1:18" x14ac:dyDescent="0.25">
      <c r="A39" s="609"/>
      <c r="B39" s="610"/>
      <c r="C39" s="604"/>
      <c r="D39" s="588"/>
      <c r="E39" s="600"/>
      <c r="F39" s="540"/>
      <c r="G39" s="590" t="s">
        <v>11</v>
      </c>
      <c r="H39" s="591"/>
      <c r="I39" s="592"/>
      <c r="J39" s="593"/>
      <c r="K39" s="580" t="s">
        <v>31</v>
      </c>
      <c r="L39" s="581"/>
      <c r="M39" s="601"/>
      <c r="P39" s="583"/>
      <c r="Q39" s="583"/>
      <c r="R39" s="584"/>
    </row>
    <row r="40" spans="1:18" x14ac:dyDescent="0.25">
      <c r="A40" s="609"/>
      <c r="B40" s="610"/>
      <c r="C40" s="611"/>
      <c r="D40" s="588"/>
      <c r="E40" s="600"/>
      <c r="F40" s="540"/>
      <c r="G40" s="590" t="s">
        <v>12</v>
      </c>
      <c r="H40" s="591"/>
      <c r="I40" s="592"/>
      <c r="J40" s="593"/>
      <c r="K40" s="605"/>
      <c r="L40" s="540"/>
      <c r="M40" s="582"/>
      <c r="P40" s="584"/>
      <c r="Q40" s="596"/>
      <c r="R40" s="584"/>
    </row>
    <row r="41" spans="1:18" x14ac:dyDescent="0.25">
      <c r="A41" s="612"/>
      <c r="B41" s="613"/>
      <c r="C41" s="614"/>
      <c r="D41" s="615"/>
      <c r="E41" s="616"/>
      <c r="F41" s="546"/>
      <c r="G41" s="617" t="s">
        <v>13</v>
      </c>
      <c r="H41" s="586"/>
      <c r="I41" s="618"/>
      <c r="J41" s="619"/>
      <c r="K41" s="585">
        <f>L4</f>
        <v>0</v>
      </c>
      <c r="L41" s="546"/>
      <c r="M41" s="595"/>
      <c r="P41" s="584"/>
      <c r="Q41" s="596"/>
      <c r="R41" s="620"/>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22" priority="1" stopIfTrue="1" operator="equal">
      <formula>"Bye"</formula>
    </cfRule>
  </conditionalFormatting>
  <conditionalFormatting sqref="R41">
    <cfRule type="expression" dxfId="21"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AEB6B-DAC6-4F15-8E1A-8F66509635E9}">
  <sheetPr>
    <tabColor indexed="11"/>
    <pageSetUpPr fitToPage="1"/>
  </sheetPr>
  <dimension ref="A1:AK57"/>
  <sheetViews>
    <sheetView showGridLines="0" showZeros="0" topLeftCell="A4" workbookViewId="0">
      <selection activeCell="Q23" sqref="Q23"/>
    </sheetView>
  </sheetViews>
  <sheetFormatPr defaultColWidth="8.77734375" defaultRowHeight="13.2" x14ac:dyDescent="0.25"/>
  <cols>
    <col min="1" max="2" width="3.33203125" style="503" customWidth="1"/>
    <col min="3" max="3" width="4.6640625" style="503" customWidth="1"/>
    <col min="4" max="4" width="7.44140625" style="503" customWidth="1"/>
    <col min="5" max="5" width="4.33203125" style="503" customWidth="1"/>
    <col min="6" max="6" width="12.6640625" style="503" customWidth="1"/>
    <col min="7" max="7" width="18.33203125" style="503" bestFit="1" customWidth="1"/>
    <col min="8" max="8" width="9.77734375" style="503" bestFit="1" customWidth="1"/>
    <col min="9" max="9" width="13" style="503" bestFit="1" customWidth="1"/>
    <col min="10" max="10" width="1.6640625" style="752" customWidth="1"/>
    <col min="11" max="11" width="10.6640625" style="503" customWidth="1"/>
    <col min="12" max="12" width="1.6640625" style="752" customWidth="1"/>
    <col min="13" max="13" width="10.6640625" style="503" customWidth="1"/>
    <col min="14" max="14" width="1.6640625" style="753" customWidth="1"/>
    <col min="15" max="15" width="10.6640625" style="503" customWidth="1"/>
    <col min="16" max="16" width="1.6640625" style="752" customWidth="1"/>
    <col min="17" max="17" width="10.6640625" style="503" customWidth="1"/>
    <col min="18" max="18" width="1.6640625" style="753" customWidth="1"/>
    <col min="19" max="19" width="9.109375" style="503" hidden="1" customWidth="1"/>
    <col min="20" max="20" width="8.6640625" style="503" customWidth="1"/>
    <col min="21" max="21" width="9.109375" style="503" hidden="1" customWidth="1"/>
    <col min="22" max="24" width="8.77734375" style="503"/>
    <col min="25" max="34" width="9.109375" style="503" hidden="1" customWidth="1"/>
    <col min="35" max="37" width="9.109375" style="503" customWidth="1"/>
    <col min="38" max="16384" width="8.77734375" style="503"/>
  </cols>
  <sheetData>
    <row r="1" spans="1:37" s="626" customFormat="1" ht="21.75" customHeight="1" x14ac:dyDescent="0.25">
      <c r="A1" s="621" t="str">
        <f>[9]Altalanos!$A$6</f>
        <v>OB</v>
      </c>
      <c r="B1" s="621"/>
      <c r="C1" s="507"/>
      <c r="D1" s="507"/>
      <c r="E1" s="507"/>
      <c r="F1" s="507"/>
      <c r="G1" s="507"/>
      <c r="H1" s="621"/>
      <c r="I1" s="622"/>
      <c r="J1" s="506"/>
      <c r="K1" s="623" t="s">
        <v>48</v>
      </c>
      <c r="L1" s="624"/>
      <c r="M1" s="625"/>
      <c r="N1" s="506"/>
      <c r="O1" s="506" t="s">
        <v>3</v>
      </c>
      <c r="P1" s="506"/>
      <c r="Q1" s="507"/>
      <c r="R1" s="506"/>
      <c r="Y1" s="627"/>
      <c r="Z1" s="627"/>
      <c r="AA1" s="627"/>
      <c r="AB1" s="508" t="e">
        <f>IF($Y$5=1,CONCATENATE(VLOOKUP($Y$3,$AA$2:$AH$14,2)),CONCATENATE(VLOOKUP($Y$3,$AA$16:$AH$25,2)))</f>
        <v>#N/A</v>
      </c>
      <c r="AC1" s="508" t="e">
        <f>IF($Y$5=1,CONCATENATE(VLOOKUP($Y$3,$AA$2:$AH$14,3)),CONCATENATE(VLOOKUP($Y$3,$AA$16:$AH$25,3)))</f>
        <v>#N/A</v>
      </c>
      <c r="AD1" s="508" t="e">
        <f>IF($Y$5=1,CONCATENATE(VLOOKUP($Y$3,$AA$2:$AH$14,4)),CONCATENATE(VLOOKUP($Y$3,$AA$16:$AH$25,4)))</f>
        <v>#N/A</v>
      </c>
      <c r="AE1" s="508" t="e">
        <f>IF($Y$5=1,CONCATENATE(VLOOKUP($Y$3,$AA$2:$AH$14,5)),CONCATENATE(VLOOKUP($Y$3,$AA$16:$AH$25,5)))</f>
        <v>#N/A</v>
      </c>
      <c r="AF1" s="508" t="e">
        <f>IF($Y$5=1,CONCATENATE(VLOOKUP($Y$3,$AA$2:$AH$14,6)),CONCATENATE(VLOOKUP($Y$3,$AA$16:$AH$25,6)))</f>
        <v>#N/A</v>
      </c>
      <c r="AG1" s="508" t="e">
        <f>IF($Y$5=1,CONCATENATE(VLOOKUP($Y$3,$AA$2:$AH$14,7)),CONCATENATE(VLOOKUP($Y$3,$AA$16:$AH$25,7)))</f>
        <v>#N/A</v>
      </c>
      <c r="AH1" s="508" t="e">
        <f>IF($Y$5=1,CONCATENATE(VLOOKUP($Y$3,$AA$2:$AH$14,8)),CONCATENATE(VLOOKUP($Y$3,$AA$16:$AH$25,8)))</f>
        <v>#N/A</v>
      </c>
    </row>
    <row r="2" spans="1:37" s="631" customFormat="1" x14ac:dyDescent="0.25">
      <c r="A2" s="628" t="s">
        <v>47</v>
      </c>
      <c r="B2" s="629"/>
      <c r="C2" s="629"/>
      <c r="D2" s="629"/>
      <c r="E2" s="629">
        <f>[9]Altalanos!$A$8</f>
        <v>0</v>
      </c>
      <c r="F2" s="629"/>
      <c r="G2" s="630"/>
      <c r="H2" s="515"/>
      <c r="I2" s="515"/>
      <c r="J2" s="514"/>
      <c r="K2" s="624"/>
      <c r="L2" s="624"/>
      <c r="M2" s="624"/>
      <c r="N2" s="514"/>
      <c r="O2" s="515"/>
      <c r="P2" s="514"/>
      <c r="Q2" s="515"/>
      <c r="R2" s="514"/>
      <c r="Y2" s="516"/>
      <c r="Z2" s="517"/>
      <c r="AA2" s="632" t="s">
        <v>61</v>
      </c>
      <c r="AB2" s="633">
        <v>300</v>
      </c>
      <c r="AC2" s="633">
        <v>250</v>
      </c>
      <c r="AD2" s="633">
        <v>200</v>
      </c>
      <c r="AE2" s="633">
        <v>150</v>
      </c>
      <c r="AF2" s="633">
        <v>120</v>
      </c>
      <c r="AG2" s="633">
        <v>90</v>
      </c>
      <c r="AH2" s="633">
        <v>40</v>
      </c>
      <c r="AI2" s="503"/>
      <c r="AJ2" s="503"/>
      <c r="AK2" s="503"/>
    </row>
    <row r="3" spans="1:37" s="634" customFormat="1" ht="11.25" customHeight="1" x14ac:dyDescent="0.25">
      <c r="A3" s="519" t="s">
        <v>24</v>
      </c>
      <c r="B3" s="519"/>
      <c r="C3" s="519"/>
      <c r="D3" s="519"/>
      <c r="E3" s="519"/>
      <c r="F3" s="519"/>
      <c r="G3" s="519" t="s">
        <v>22</v>
      </c>
      <c r="H3" s="519"/>
      <c r="I3" s="519"/>
      <c r="J3" s="520"/>
      <c r="K3" s="519" t="s">
        <v>27</v>
      </c>
      <c r="L3" s="520"/>
      <c r="M3" s="519"/>
      <c r="N3" s="520"/>
      <c r="O3" s="519"/>
      <c r="P3" s="520"/>
      <c r="Q3" s="519"/>
      <c r="R3" s="521" t="s">
        <v>28</v>
      </c>
      <c r="Y3" s="517" t="str">
        <f>IF(K4="OB","A",IF(K4="IX","W",IF(K4="","",K4)))</f>
        <v/>
      </c>
      <c r="Z3" s="517"/>
      <c r="AA3" s="632" t="s">
        <v>62</v>
      </c>
      <c r="AB3" s="633">
        <v>280</v>
      </c>
      <c r="AC3" s="633">
        <v>230</v>
      </c>
      <c r="AD3" s="633">
        <v>180</v>
      </c>
      <c r="AE3" s="633">
        <v>140</v>
      </c>
      <c r="AF3" s="633">
        <v>80</v>
      </c>
      <c r="AG3" s="633">
        <v>0</v>
      </c>
      <c r="AH3" s="633">
        <v>0</v>
      </c>
      <c r="AI3" s="503"/>
      <c r="AJ3" s="503"/>
      <c r="AK3" s="503"/>
    </row>
    <row r="4" spans="1:37" s="643" customFormat="1" ht="11.25" customHeight="1" thickBot="1" x14ac:dyDescent="0.3">
      <c r="A4" s="635">
        <f>[9]Altalanos!$A$10</f>
        <v>0</v>
      </c>
      <c r="B4" s="635"/>
      <c r="C4" s="635"/>
      <c r="D4" s="636"/>
      <c r="E4" s="637"/>
      <c r="F4" s="637"/>
      <c r="G4" s="637">
        <f>[9]Altalanos!$C$10</f>
        <v>0</v>
      </c>
      <c r="H4" s="638"/>
      <c r="I4" s="637"/>
      <c r="J4" s="639"/>
      <c r="K4" s="640"/>
      <c r="L4" s="639"/>
      <c r="M4" s="641"/>
      <c r="N4" s="639"/>
      <c r="O4" s="637"/>
      <c r="P4" s="639"/>
      <c r="Q4" s="637"/>
      <c r="R4" s="642">
        <f>[9]Altalanos!$E$10</f>
        <v>0</v>
      </c>
      <c r="Y4" s="517"/>
      <c r="Z4" s="517"/>
      <c r="AA4" s="632" t="s">
        <v>91</v>
      </c>
      <c r="AB4" s="633">
        <v>250</v>
      </c>
      <c r="AC4" s="633">
        <v>200</v>
      </c>
      <c r="AD4" s="633">
        <v>150</v>
      </c>
      <c r="AE4" s="633">
        <v>120</v>
      </c>
      <c r="AF4" s="633">
        <v>90</v>
      </c>
      <c r="AG4" s="633">
        <v>60</v>
      </c>
      <c r="AH4" s="633">
        <v>25</v>
      </c>
      <c r="AI4" s="503"/>
      <c r="AJ4" s="503"/>
      <c r="AK4" s="503"/>
    </row>
    <row r="5" spans="1:37" s="634" customFormat="1" x14ac:dyDescent="0.25">
      <c r="A5" s="603"/>
      <c r="B5" s="644" t="s">
        <v>4</v>
      </c>
      <c r="C5" s="645" t="s">
        <v>41</v>
      </c>
      <c r="D5" s="644" t="s">
        <v>40</v>
      </c>
      <c r="E5" s="644" t="s">
        <v>38</v>
      </c>
      <c r="F5" s="646" t="s">
        <v>25</v>
      </c>
      <c r="G5" s="646" t="s">
        <v>26</v>
      </c>
      <c r="H5" s="646"/>
      <c r="I5" s="646" t="s">
        <v>29</v>
      </c>
      <c r="J5" s="646"/>
      <c r="K5" s="644" t="s">
        <v>39</v>
      </c>
      <c r="L5" s="647"/>
      <c r="M5" s="644" t="s">
        <v>55</v>
      </c>
      <c r="N5" s="647"/>
      <c r="O5" s="644" t="s">
        <v>54</v>
      </c>
      <c r="P5" s="647"/>
      <c r="Q5" s="644" t="s">
        <v>53</v>
      </c>
      <c r="R5" s="648"/>
      <c r="Y5" s="517">
        <f>IF(OR([9]Altalanos!$A$8="F1",[9]Altalanos!$A$8="F2",[9]Altalanos!$A$8="N1",[9]Altalanos!$A$8="N2"),1,2)</f>
        <v>2</v>
      </c>
      <c r="Z5" s="517"/>
      <c r="AA5" s="632" t="s">
        <v>92</v>
      </c>
      <c r="AB5" s="633">
        <v>200</v>
      </c>
      <c r="AC5" s="633">
        <v>150</v>
      </c>
      <c r="AD5" s="633">
        <v>120</v>
      </c>
      <c r="AE5" s="633">
        <v>90</v>
      </c>
      <c r="AF5" s="633">
        <v>60</v>
      </c>
      <c r="AG5" s="633">
        <v>40</v>
      </c>
      <c r="AH5" s="633">
        <v>15</v>
      </c>
      <c r="AI5" s="503"/>
      <c r="AJ5" s="503"/>
      <c r="AK5" s="503"/>
    </row>
    <row r="6" spans="1:37" s="656" customFormat="1" ht="10.95" customHeight="1" thickBot="1" x14ac:dyDescent="0.3">
      <c r="A6" s="649"/>
      <c r="B6" s="650"/>
      <c r="C6" s="650"/>
      <c r="D6" s="650"/>
      <c r="E6" s="650"/>
      <c r="F6" s="651" t="str">
        <f>IF(Y3="","",CONCATENATE(AH1," / ",VLOOKUP(Y3,AB1:AH1,5)," pont"))</f>
        <v/>
      </c>
      <c r="G6" s="652"/>
      <c r="H6" s="653"/>
      <c r="I6" s="652"/>
      <c r="J6" s="654"/>
      <c r="K6" s="650" t="str">
        <f>IF(Y3="","",CONCATENATE(VLOOKUP(Y3,AB1:AH1,4)," pont"))</f>
        <v/>
      </c>
      <c r="L6" s="654"/>
      <c r="M6" s="650" t="str">
        <f>IF(Y3="","",CONCATENATE(VLOOKUP(Y3,AB1:AH1,3)," pont"))</f>
        <v/>
      </c>
      <c r="N6" s="654"/>
      <c r="O6" s="650" t="str">
        <f>IF(Y3="","",CONCATENATE(VLOOKUP(Y3,AB1:AH1,2)," pont"))</f>
        <v/>
      </c>
      <c r="P6" s="654"/>
      <c r="Q6" s="650" t="str">
        <f>IF(Y3="","",CONCATENATE(VLOOKUP(Y3,AB1:AH1,1)," pont"))</f>
        <v/>
      </c>
      <c r="R6" s="655"/>
      <c r="Y6" s="657"/>
      <c r="Z6" s="657"/>
      <c r="AA6" s="657" t="s">
        <v>93</v>
      </c>
      <c r="AB6" s="658">
        <v>150</v>
      </c>
      <c r="AC6" s="658">
        <v>120</v>
      </c>
      <c r="AD6" s="658">
        <v>90</v>
      </c>
      <c r="AE6" s="658">
        <v>60</v>
      </c>
      <c r="AF6" s="658">
        <v>40</v>
      </c>
      <c r="AG6" s="658">
        <v>25</v>
      </c>
      <c r="AH6" s="658">
        <v>10</v>
      </c>
      <c r="AI6" s="659"/>
      <c r="AJ6" s="659"/>
      <c r="AK6" s="659"/>
    </row>
    <row r="7" spans="1:37" s="672" customFormat="1" ht="13.05" customHeight="1" x14ac:dyDescent="0.25">
      <c r="A7" s="660">
        <v>1</v>
      </c>
      <c r="B7" s="661" t="str">
        <f>IF($E7="","",VLOOKUP($E7,'[9]1MD ELO'!$A$7:$O$22,14))</f>
        <v/>
      </c>
      <c r="C7" s="662" t="str">
        <f>IF($E7="","",VLOOKUP($E7,'[9]1MD ELO'!$A$7:$O$22,15))</f>
        <v/>
      </c>
      <c r="D7" s="662" t="str">
        <f>IF($E7="","",VLOOKUP($E7,'[9]1MD ELO'!$A$7:$O$22,5))</f>
        <v/>
      </c>
      <c r="E7" s="663"/>
      <c r="F7" s="664" t="str">
        <f>UPPER(IF($E7="","",VLOOKUP($E7,'[9]1MD ELO'!$A$7:$O$22,2)))</f>
        <v/>
      </c>
      <c r="G7" s="664" t="str">
        <f>IF($E7="","",VLOOKUP($E7,'[9]1MD ELO'!$A$7:$O$22,3))</f>
        <v/>
      </c>
      <c r="H7" s="664"/>
      <c r="I7" s="664" t="str">
        <f>IF($E7="","",VLOOKUP($E7,'[9]1MD ELO'!$A$7:$O$22,4))</f>
        <v/>
      </c>
      <c r="J7" s="665"/>
      <c r="K7" s="666"/>
      <c r="L7" s="666"/>
      <c r="M7" s="666"/>
      <c r="N7" s="666"/>
      <c r="O7" s="667"/>
      <c r="P7" s="668"/>
      <c r="Q7" s="669"/>
      <c r="R7" s="670"/>
      <c r="S7" s="671"/>
      <c r="U7" s="673" t="str">
        <f>[9]Birók!P21</f>
        <v>Bíró</v>
      </c>
      <c r="Y7" s="517"/>
      <c r="Z7" s="517"/>
      <c r="AA7" s="632" t="s">
        <v>94</v>
      </c>
      <c r="AB7" s="633">
        <v>120</v>
      </c>
      <c r="AC7" s="633">
        <v>90</v>
      </c>
      <c r="AD7" s="633">
        <v>60</v>
      </c>
      <c r="AE7" s="633">
        <v>40</v>
      </c>
      <c r="AF7" s="633">
        <v>25</v>
      </c>
      <c r="AG7" s="633">
        <v>10</v>
      </c>
      <c r="AH7" s="633">
        <v>5</v>
      </c>
      <c r="AI7" s="503"/>
      <c r="AJ7" s="503"/>
      <c r="AK7" s="503"/>
    </row>
    <row r="8" spans="1:37" s="672" customFormat="1" ht="13.05" customHeight="1" x14ac:dyDescent="0.25">
      <c r="A8" s="674"/>
      <c r="B8" s="675"/>
      <c r="C8" s="676"/>
      <c r="D8" s="676"/>
      <c r="E8" s="677"/>
      <c r="F8" s="678"/>
      <c r="G8" s="678"/>
      <c r="H8" s="679"/>
      <c r="I8" s="680" t="s">
        <v>0</v>
      </c>
      <c r="J8" s="681"/>
      <c r="K8" s="815" t="s">
        <v>2565</v>
      </c>
      <c r="L8" s="682"/>
      <c r="M8" s="666"/>
      <c r="N8" s="666"/>
      <c r="O8" s="667"/>
      <c r="P8" s="668"/>
      <c r="Q8" s="669"/>
      <c r="R8" s="670"/>
      <c r="S8" s="671"/>
      <c r="U8" s="683" t="str">
        <f>[9]Birók!P22</f>
        <v xml:space="preserve"> </v>
      </c>
      <c r="Y8" s="517"/>
      <c r="Z8" s="517"/>
      <c r="AA8" s="632" t="s">
        <v>95</v>
      </c>
      <c r="AB8" s="633">
        <v>90</v>
      </c>
      <c r="AC8" s="633">
        <v>60</v>
      </c>
      <c r="AD8" s="633">
        <v>40</v>
      </c>
      <c r="AE8" s="633">
        <v>25</v>
      </c>
      <c r="AF8" s="633">
        <v>10</v>
      </c>
      <c r="AG8" s="633">
        <v>5</v>
      </c>
      <c r="AH8" s="633">
        <v>2</v>
      </c>
      <c r="AI8" s="503"/>
      <c r="AJ8" s="503"/>
      <c r="AK8" s="503"/>
    </row>
    <row r="9" spans="1:37" s="672" customFormat="1" ht="13.05" customHeight="1" x14ac:dyDescent="0.3">
      <c r="A9" s="674">
        <v>2</v>
      </c>
      <c r="B9" s="661" t="str">
        <f>IF($E9="","",VLOOKUP($E9,'[9]1MD ELO'!$A$7:$O$22,14))</f>
        <v/>
      </c>
      <c r="C9" s="662" t="str">
        <f>IF($E9="","",VLOOKUP($E9,'[9]1MD ELO'!$A$7:$O$22,15))</f>
        <v/>
      </c>
      <c r="D9" s="662" t="str">
        <f>IF($E9="","",VLOOKUP($E9,'[9]1MD ELO'!$A$7:$O$22,5))</f>
        <v/>
      </c>
      <c r="E9" s="663"/>
      <c r="F9" s="684" t="str">
        <f>UPPER(IF($E9="","",VLOOKUP($E9,'[9]1MD ELO'!$A$7:$O$22,2)))</f>
        <v/>
      </c>
      <c r="G9" s="684" t="str">
        <f>IF($E9="","",VLOOKUP($E9,'[9]1MD ELO'!$A$7:$O$22,3))</f>
        <v/>
      </c>
      <c r="H9" s="684"/>
      <c r="I9" s="664" t="str">
        <f>IF($E9="","",VLOOKUP($E9,'[9]1MD ELO'!$A$7:$O$22,4))</f>
        <v/>
      </c>
      <c r="J9" s="685"/>
      <c r="K9" s="547" t="s">
        <v>3015</v>
      </c>
      <c r="L9" s="686"/>
      <c r="M9" s="666"/>
      <c r="N9" s="666"/>
      <c r="O9" s="667"/>
      <c r="P9" s="668"/>
      <c r="Q9" s="669"/>
      <c r="R9" s="670"/>
      <c r="S9" s="671"/>
      <c r="U9" s="683" t="str">
        <f>[9]Birók!P23</f>
        <v xml:space="preserve"> </v>
      </c>
      <c r="Y9" s="517"/>
      <c r="Z9" s="517"/>
      <c r="AA9" s="632" t="s">
        <v>96</v>
      </c>
      <c r="AB9" s="633">
        <v>60</v>
      </c>
      <c r="AC9" s="633">
        <v>40</v>
      </c>
      <c r="AD9" s="633">
        <v>25</v>
      </c>
      <c r="AE9" s="633">
        <v>10</v>
      </c>
      <c r="AF9" s="633">
        <v>5</v>
      </c>
      <c r="AG9" s="633">
        <v>2</v>
      </c>
      <c r="AH9" s="633">
        <v>1</v>
      </c>
      <c r="AI9" s="503"/>
      <c r="AJ9" s="503"/>
      <c r="AK9" s="503"/>
    </row>
    <row r="10" spans="1:37" s="672" customFormat="1" ht="13.05" customHeight="1" x14ac:dyDescent="0.25">
      <c r="A10" s="674"/>
      <c r="B10" s="675"/>
      <c r="C10" s="676"/>
      <c r="D10" s="676"/>
      <c r="E10" s="687"/>
      <c r="F10" s="678"/>
      <c r="G10" s="678"/>
      <c r="H10" s="679"/>
      <c r="I10" s="666"/>
      <c r="J10" s="688"/>
      <c r="K10" s="689" t="s">
        <v>0</v>
      </c>
      <c r="L10" s="690"/>
      <c r="M10" s="682" t="s">
        <v>3016</v>
      </c>
      <c r="N10" s="691"/>
      <c r="O10" s="692"/>
      <c r="P10" s="692"/>
      <c r="Q10" s="669"/>
      <c r="R10" s="670"/>
      <c r="S10" s="671"/>
      <c r="U10" s="683" t="str">
        <f>[9]Birók!P24</f>
        <v xml:space="preserve"> </v>
      </c>
      <c r="Y10" s="517"/>
      <c r="Z10" s="517"/>
      <c r="AA10" s="632" t="s">
        <v>97</v>
      </c>
      <c r="AB10" s="633">
        <v>40</v>
      </c>
      <c r="AC10" s="633">
        <v>25</v>
      </c>
      <c r="AD10" s="633">
        <v>15</v>
      </c>
      <c r="AE10" s="633">
        <v>7</v>
      </c>
      <c r="AF10" s="633">
        <v>4</v>
      </c>
      <c r="AG10" s="633">
        <v>1</v>
      </c>
      <c r="AH10" s="633">
        <v>0</v>
      </c>
      <c r="AI10" s="503"/>
      <c r="AJ10" s="503"/>
      <c r="AK10" s="503"/>
    </row>
    <row r="11" spans="1:37" s="672" customFormat="1" ht="13.05" customHeight="1" x14ac:dyDescent="0.25">
      <c r="A11" s="674">
        <v>3</v>
      </c>
      <c r="B11" s="661" t="str">
        <f>IF($E11="","",VLOOKUP($E11,'[9]1MD ELO'!$A$7:$O$22,14))</f>
        <v/>
      </c>
      <c r="C11" s="662" t="str">
        <f>IF($E11="","",VLOOKUP($E11,'[9]1MD ELO'!$A$7:$O$22,15))</f>
        <v/>
      </c>
      <c r="D11" s="662" t="str">
        <f>IF($E11="","",VLOOKUP($E11,'[9]1MD ELO'!$A$7:$O$22,5))</f>
        <v/>
      </c>
      <c r="E11" s="663"/>
      <c r="F11" s="684" t="s">
        <v>2600</v>
      </c>
      <c r="G11" s="816"/>
      <c r="H11" s="684"/>
      <c r="I11" s="684" t="s">
        <v>3017</v>
      </c>
      <c r="J11" s="665"/>
      <c r="K11" s="666"/>
      <c r="L11" s="693"/>
      <c r="M11" s="666" t="s">
        <v>2949</v>
      </c>
      <c r="N11" s="694"/>
      <c r="O11" s="692"/>
      <c r="P11" s="692"/>
      <c r="Q11" s="669"/>
      <c r="R11" s="670"/>
      <c r="S11" s="671"/>
      <c r="U11" s="683" t="str">
        <f>[9]Birók!P25</f>
        <v xml:space="preserve"> </v>
      </c>
      <c r="Y11" s="517"/>
      <c r="Z11" s="517"/>
      <c r="AA11" s="632" t="s">
        <v>98</v>
      </c>
      <c r="AB11" s="633">
        <v>25</v>
      </c>
      <c r="AC11" s="633">
        <v>15</v>
      </c>
      <c r="AD11" s="633">
        <v>10</v>
      </c>
      <c r="AE11" s="633">
        <v>6</v>
      </c>
      <c r="AF11" s="633">
        <v>3</v>
      </c>
      <c r="AG11" s="633">
        <v>1</v>
      </c>
      <c r="AH11" s="633">
        <v>0</v>
      </c>
      <c r="AI11" s="503"/>
      <c r="AJ11" s="503"/>
      <c r="AK11" s="503"/>
    </row>
    <row r="12" spans="1:37" s="672" customFormat="1" ht="13.05" customHeight="1" x14ac:dyDescent="0.25">
      <c r="A12" s="674"/>
      <c r="B12" s="675"/>
      <c r="C12" s="676"/>
      <c r="D12" s="676"/>
      <c r="E12" s="687"/>
      <c r="F12" s="678"/>
      <c r="G12" s="678"/>
      <c r="H12" s="679"/>
      <c r="I12" s="680" t="s">
        <v>0</v>
      </c>
      <c r="J12" s="681"/>
      <c r="K12" s="682" t="s">
        <v>3018</v>
      </c>
      <c r="L12" s="695"/>
      <c r="M12" s="666"/>
      <c r="N12" s="694"/>
      <c r="O12" s="692"/>
      <c r="P12" s="692"/>
      <c r="Q12" s="669"/>
      <c r="R12" s="670"/>
      <c r="S12" s="671"/>
      <c r="U12" s="683" t="str">
        <f>[9]Birók!P26</f>
        <v xml:space="preserve"> </v>
      </c>
      <c r="Y12" s="517"/>
      <c r="Z12" s="517"/>
      <c r="AA12" s="632" t="s">
        <v>103</v>
      </c>
      <c r="AB12" s="633">
        <v>15</v>
      </c>
      <c r="AC12" s="633">
        <v>10</v>
      </c>
      <c r="AD12" s="633">
        <v>6</v>
      </c>
      <c r="AE12" s="633">
        <v>3</v>
      </c>
      <c r="AF12" s="633">
        <v>1</v>
      </c>
      <c r="AG12" s="633">
        <v>0</v>
      </c>
      <c r="AH12" s="633">
        <v>0</v>
      </c>
      <c r="AI12" s="503"/>
      <c r="AJ12" s="503"/>
      <c r="AK12" s="503"/>
    </row>
    <row r="13" spans="1:37" s="672" customFormat="1" ht="13.05" customHeight="1" x14ac:dyDescent="0.25">
      <c r="A13" s="674">
        <v>4</v>
      </c>
      <c r="B13" s="661" t="str">
        <f>IF($E13="","",VLOOKUP($E13,'[9]1MD ELO'!$A$7:$O$22,14))</f>
        <v/>
      </c>
      <c r="C13" s="662" t="str">
        <f>IF($E13="","",VLOOKUP($E13,'[9]1MD ELO'!$A$7:$O$22,15))</f>
        <v/>
      </c>
      <c r="D13" s="662" t="str">
        <f>IF($E13="","",VLOOKUP($E13,'[9]1MD ELO'!$A$7:$O$22,5))</f>
        <v/>
      </c>
      <c r="E13" s="663"/>
      <c r="F13" s="666" t="s">
        <v>2618</v>
      </c>
      <c r="G13" s="816"/>
      <c r="H13" s="684"/>
      <c r="I13" s="682" t="s">
        <v>2970</v>
      </c>
      <c r="J13" s="696"/>
      <c r="K13" s="666" t="s">
        <v>2949</v>
      </c>
      <c r="L13" s="666"/>
      <c r="M13" s="666"/>
      <c r="N13" s="694"/>
      <c r="O13" s="692"/>
      <c r="P13" s="692"/>
      <c r="Q13" s="669"/>
      <c r="R13" s="670"/>
      <c r="S13" s="671"/>
      <c r="U13" s="683" t="str">
        <f>[9]Birók!P27</f>
        <v xml:space="preserve"> </v>
      </c>
      <c r="Y13" s="517"/>
      <c r="Z13" s="517"/>
      <c r="AA13" s="632" t="s">
        <v>99</v>
      </c>
      <c r="AB13" s="633">
        <v>10</v>
      </c>
      <c r="AC13" s="633">
        <v>6</v>
      </c>
      <c r="AD13" s="633">
        <v>3</v>
      </c>
      <c r="AE13" s="633">
        <v>1</v>
      </c>
      <c r="AF13" s="633">
        <v>0</v>
      </c>
      <c r="AG13" s="633">
        <v>0</v>
      </c>
      <c r="AH13" s="633">
        <v>0</v>
      </c>
      <c r="AI13" s="503"/>
      <c r="AJ13" s="503"/>
      <c r="AK13" s="503"/>
    </row>
    <row r="14" spans="1:37" s="672" customFormat="1" ht="13.05" customHeight="1" x14ac:dyDescent="0.25">
      <c r="A14" s="674"/>
      <c r="B14" s="675"/>
      <c r="C14" s="676"/>
      <c r="D14" s="676"/>
      <c r="E14" s="687"/>
      <c r="F14" s="666"/>
      <c r="G14" s="666"/>
      <c r="H14" s="697"/>
      <c r="I14" s="698"/>
      <c r="J14" s="688"/>
      <c r="K14" s="666"/>
      <c r="L14" s="666"/>
      <c r="M14" s="689" t="s">
        <v>0</v>
      </c>
      <c r="N14" s="690"/>
      <c r="O14" s="682" t="s">
        <v>3016</v>
      </c>
      <c r="P14" s="691"/>
      <c r="Q14" s="669"/>
      <c r="R14" s="670"/>
      <c r="S14" s="671"/>
      <c r="U14" s="683" t="str">
        <f>[9]Birók!P28</f>
        <v xml:space="preserve"> </v>
      </c>
      <c r="Y14" s="517"/>
      <c r="Z14" s="517"/>
      <c r="AA14" s="632" t="s">
        <v>100</v>
      </c>
      <c r="AB14" s="633">
        <v>3</v>
      </c>
      <c r="AC14" s="633">
        <v>2</v>
      </c>
      <c r="AD14" s="633">
        <v>1</v>
      </c>
      <c r="AE14" s="633">
        <v>0</v>
      </c>
      <c r="AF14" s="633">
        <v>0</v>
      </c>
      <c r="AG14" s="633">
        <v>0</v>
      </c>
      <c r="AH14" s="633">
        <v>0</v>
      </c>
      <c r="AI14" s="503"/>
      <c r="AJ14" s="503"/>
      <c r="AK14" s="503"/>
    </row>
    <row r="15" spans="1:37" s="672" customFormat="1" ht="13.05" customHeight="1" x14ac:dyDescent="0.25">
      <c r="A15" s="660">
        <v>5</v>
      </c>
      <c r="B15" s="661" t="str">
        <f>IF($E15="","",VLOOKUP($E15,'[9]1MD ELO'!$A$7:$O$22,14))</f>
        <v/>
      </c>
      <c r="C15" s="662" t="str">
        <f>IF($E15="","",VLOOKUP($E15,'[9]1MD ELO'!$A$7:$O$22,15))</f>
        <v/>
      </c>
      <c r="D15" s="662" t="str">
        <f>IF($E15="","",VLOOKUP($E15,'[9]1MD ELO'!$A$7:$O$22,5))</f>
        <v/>
      </c>
      <c r="E15" s="663"/>
      <c r="F15" s="684" t="s">
        <v>2582</v>
      </c>
      <c r="G15" s="664"/>
      <c r="H15" s="664"/>
      <c r="I15" s="684" t="s">
        <v>2945</v>
      </c>
      <c r="J15" s="699"/>
      <c r="K15" s="666"/>
      <c r="L15" s="666"/>
      <c r="M15" s="666"/>
      <c r="N15" s="694"/>
      <c r="O15" s="666" t="s">
        <v>3019</v>
      </c>
      <c r="P15" s="694"/>
      <c r="Q15" s="669"/>
      <c r="R15" s="670"/>
      <c r="S15" s="671"/>
      <c r="U15" s="683" t="str">
        <f>[9]Birók!P29</f>
        <v xml:space="preserve"> </v>
      </c>
      <c r="Y15" s="517"/>
      <c r="Z15" s="517"/>
      <c r="AA15" s="632"/>
      <c r="AB15" s="632"/>
      <c r="AC15" s="632"/>
      <c r="AD15" s="632"/>
      <c r="AE15" s="632"/>
      <c r="AF15" s="632"/>
      <c r="AG15" s="632"/>
      <c r="AH15" s="632"/>
      <c r="AI15" s="503"/>
      <c r="AJ15" s="503"/>
      <c r="AK15" s="503"/>
    </row>
    <row r="16" spans="1:37" s="672" customFormat="1" ht="13.05" customHeight="1" thickBot="1" x14ac:dyDescent="0.3">
      <c r="A16" s="674"/>
      <c r="B16" s="675"/>
      <c r="C16" s="676"/>
      <c r="D16" s="676"/>
      <c r="E16" s="687"/>
      <c r="F16" s="678"/>
      <c r="G16" s="678"/>
      <c r="H16" s="679"/>
      <c r="I16" s="680" t="s">
        <v>0</v>
      </c>
      <c r="J16" s="681"/>
      <c r="K16" s="682" t="s">
        <v>3020</v>
      </c>
      <c r="L16" s="682"/>
      <c r="M16" s="666"/>
      <c r="N16" s="694"/>
      <c r="O16" s="692"/>
      <c r="P16" s="694"/>
      <c r="Q16" s="669"/>
      <c r="R16" s="670"/>
      <c r="S16" s="671"/>
      <c r="U16" s="700" t="str">
        <f>[9]Birók!P30</f>
        <v>Egyik sem</v>
      </c>
      <c r="Y16" s="517"/>
      <c r="Z16" s="517"/>
      <c r="AA16" s="632" t="s">
        <v>61</v>
      </c>
      <c r="AB16" s="633">
        <v>150</v>
      </c>
      <c r="AC16" s="633">
        <v>120</v>
      </c>
      <c r="AD16" s="633">
        <v>90</v>
      </c>
      <c r="AE16" s="633">
        <v>60</v>
      </c>
      <c r="AF16" s="633">
        <v>40</v>
      </c>
      <c r="AG16" s="633">
        <v>25</v>
      </c>
      <c r="AH16" s="633">
        <v>15</v>
      </c>
      <c r="AI16" s="503"/>
      <c r="AJ16" s="503"/>
      <c r="AK16" s="503"/>
    </row>
    <row r="17" spans="1:37" s="672" customFormat="1" ht="13.05" customHeight="1" x14ac:dyDescent="0.25">
      <c r="A17" s="674">
        <v>6</v>
      </c>
      <c r="B17" s="661" t="str">
        <f>IF($E17="","",VLOOKUP($E17,'[9]1MD ELO'!$A$7:$O$22,14))</f>
        <v/>
      </c>
      <c r="C17" s="662" t="str">
        <f>IF($E17="","",VLOOKUP($E17,'[9]1MD ELO'!$A$7:$O$22,15))</f>
        <v/>
      </c>
      <c r="D17" s="662" t="str">
        <f>IF($E17="","",VLOOKUP($E17,'[9]1MD ELO'!$A$7:$O$22,5))</f>
        <v/>
      </c>
      <c r="E17" s="663"/>
      <c r="F17" s="684" t="s">
        <v>3021</v>
      </c>
      <c r="G17" s="684"/>
      <c r="H17" s="684"/>
      <c r="I17" s="684" t="s">
        <v>2970</v>
      </c>
      <c r="J17" s="685"/>
      <c r="K17" s="666" t="s">
        <v>2954</v>
      </c>
      <c r="L17" s="686"/>
      <c r="M17" s="666"/>
      <c r="N17" s="694"/>
      <c r="O17" s="692"/>
      <c r="P17" s="694"/>
      <c r="Q17" s="669"/>
      <c r="R17" s="670"/>
      <c r="S17" s="671"/>
      <c r="Y17" s="517"/>
      <c r="Z17" s="517"/>
      <c r="AA17" s="632" t="s">
        <v>91</v>
      </c>
      <c r="AB17" s="633">
        <v>120</v>
      </c>
      <c r="AC17" s="633">
        <v>90</v>
      </c>
      <c r="AD17" s="633">
        <v>60</v>
      </c>
      <c r="AE17" s="633">
        <v>40</v>
      </c>
      <c r="AF17" s="633">
        <v>25</v>
      </c>
      <c r="AG17" s="633">
        <v>15</v>
      </c>
      <c r="AH17" s="633">
        <v>8</v>
      </c>
      <c r="AI17" s="503"/>
      <c r="AJ17" s="503"/>
      <c r="AK17" s="503"/>
    </row>
    <row r="18" spans="1:37" s="672" customFormat="1" ht="13.05" customHeight="1" x14ac:dyDescent="0.25">
      <c r="A18" s="674"/>
      <c r="B18" s="675"/>
      <c r="C18" s="676"/>
      <c r="D18" s="676"/>
      <c r="E18" s="687"/>
      <c r="F18" s="678"/>
      <c r="G18" s="678"/>
      <c r="H18" s="679"/>
      <c r="I18" s="666"/>
      <c r="J18" s="688"/>
      <c r="K18" s="689" t="s">
        <v>0</v>
      </c>
      <c r="L18" s="690"/>
      <c r="M18" s="682" t="s">
        <v>3022</v>
      </c>
      <c r="N18" s="701"/>
      <c r="O18" s="692"/>
      <c r="P18" s="694"/>
      <c r="Q18" s="669"/>
      <c r="R18" s="670"/>
      <c r="S18" s="671"/>
      <c r="Y18" s="517"/>
      <c r="Z18" s="517"/>
      <c r="AA18" s="632" t="s">
        <v>92</v>
      </c>
      <c r="AB18" s="633">
        <v>90</v>
      </c>
      <c r="AC18" s="633">
        <v>60</v>
      </c>
      <c r="AD18" s="633">
        <v>40</v>
      </c>
      <c r="AE18" s="633">
        <v>25</v>
      </c>
      <c r="AF18" s="633">
        <v>15</v>
      </c>
      <c r="AG18" s="633">
        <v>8</v>
      </c>
      <c r="AH18" s="633">
        <v>4</v>
      </c>
      <c r="AI18" s="503"/>
      <c r="AJ18" s="503"/>
      <c r="AK18" s="503"/>
    </row>
    <row r="19" spans="1:37" s="672" customFormat="1" ht="13.05" customHeight="1" x14ac:dyDescent="0.25">
      <c r="A19" s="674">
        <v>7</v>
      </c>
      <c r="B19" s="661" t="str">
        <f>IF($E19="","",VLOOKUP($E19,'[9]1MD ELO'!$A$7:$O$22,14))</f>
        <v/>
      </c>
      <c r="C19" s="662" t="str">
        <f>IF($E19="","",VLOOKUP($E19,'[9]1MD ELO'!$A$7:$O$22,15))</f>
        <v/>
      </c>
      <c r="D19" s="662" t="str">
        <f>IF($E19="","",VLOOKUP($E19,'[9]1MD ELO'!$A$7:$O$22,5))</f>
        <v/>
      </c>
      <c r="E19" s="663"/>
      <c r="F19" s="684" t="str">
        <f>UPPER(IF($E19="","",VLOOKUP($E19,'[9]1MD ELO'!$A$7:$O$22,2)))</f>
        <v/>
      </c>
      <c r="G19" s="684"/>
      <c r="H19" s="684"/>
      <c r="I19" s="684" t="str">
        <f>IF($E19="","",VLOOKUP($E19,'[9]1MD ELO'!$A$7:$O$22,4))</f>
        <v/>
      </c>
      <c r="J19" s="665"/>
      <c r="K19" s="666"/>
      <c r="L19" s="693"/>
      <c r="M19" s="666" t="s">
        <v>2949</v>
      </c>
      <c r="N19" s="692"/>
      <c r="O19" s="692"/>
      <c r="P19" s="694"/>
      <c r="Q19" s="669"/>
      <c r="R19" s="670"/>
      <c r="S19" s="671"/>
      <c r="Y19" s="517"/>
      <c r="Z19" s="517"/>
      <c r="AA19" s="632" t="s">
        <v>93</v>
      </c>
      <c r="AB19" s="633">
        <v>60</v>
      </c>
      <c r="AC19" s="633">
        <v>40</v>
      </c>
      <c r="AD19" s="633">
        <v>25</v>
      </c>
      <c r="AE19" s="633">
        <v>15</v>
      </c>
      <c r="AF19" s="633">
        <v>8</v>
      </c>
      <c r="AG19" s="633">
        <v>4</v>
      </c>
      <c r="AH19" s="633">
        <v>2</v>
      </c>
      <c r="AI19" s="503"/>
      <c r="AJ19" s="503"/>
      <c r="AK19" s="503"/>
    </row>
    <row r="20" spans="1:37" s="672" customFormat="1" ht="13.05" customHeight="1" x14ac:dyDescent="0.25">
      <c r="A20" s="674"/>
      <c r="B20" s="675"/>
      <c r="C20" s="676"/>
      <c r="D20" s="676"/>
      <c r="E20" s="677"/>
      <c r="F20" s="678"/>
      <c r="G20" s="678"/>
      <c r="H20" s="679"/>
      <c r="I20" s="680" t="s">
        <v>0</v>
      </c>
      <c r="J20" s="681"/>
      <c r="K20" s="817" t="s">
        <v>3023</v>
      </c>
      <c r="L20" s="695"/>
      <c r="M20" s="666"/>
      <c r="N20" s="692"/>
      <c r="O20" s="692"/>
      <c r="P20" s="694"/>
      <c r="Q20" s="669"/>
      <c r="R20" s="670"/>
      <c r="S20" s="671"/>
      <c r="Y20" s="517"/>
      <c r="Z20" s="517"/>
      <c r="AA20" s="632" t="s">
        <v>94</v>
      </c>
      <c r="AB20" s="633">
        <v>40</v>
      </c>
      <c r="AC20" s="633">
        <v>25</v>
      </c>
      <c r="AD20" s="633">
        <v>15</v>
      </c>
      <c r="AE20" s="633">
        <v>8</v>
      </c>
      <c r="AF20" s="633">
        <v>4</v>
      </c>
      <c r="AG20" s="633">
        <v>2</v>
      </c>
      <c r="AH20" s="633">
        <v>1</v>
      </c>
      <c r="AI20" s="503"/>
      <c r="AJ20" s="503"/>
      <c r="AK20" s="503"/>
    </row>
    <row r="21" spans="1:37" s="672" customFormat="1" ht="13.05" customHeight="1" x14ac:dyDescent="0.25">
      <c r="A21" s="674">
        <v>8</v>
      </c>
      <c r="B21" s="661" t="str">
        <f>IF($E21="","",VLOOKUP($E21,'[9]1MD ELO'!$A$7:$O$22,14))</f>
        <v/>
      </c>
      <c r="C21" s="662" t="str">
        <f>IF($E21="","",VLOOKUP($E21,'[9]1MD ELO'!$A$7:$O$22,15))</f>
        <v/>
      </c>
      <c r="D21" s="662" t="str">
        <f>IF($E21="","",VLOOKUP($E21,'[9]1MD ELO'!$A$7:$O$22,5))</f>
        <v/>
      </c>
      <c r="E21" s="663"/>
      <c r="F21" s="684"/>
      <c r="G21" s="684"/>
      <c r="H21" s="684"/>
      <c r="I21" s="684"/>
      <c r="J21" s="699"/>
      <c r="K21" s="706" t="s">
        <v>2970</v>
      </c>
      <c r="L21" s="666"/>
      <c r="M21" s="666"/>
      <c r="N21" s="692"/>
      <c r="O21" s="692"/>
      <c r="P21" s="694"/>
      <c r="Q21" s="669"/>
      <c r="R21" s="670"/>
      <c r="S21" s="671"/>
      <c r="Y21" s="517"/>
      <c r="Z21" s="517"/>
      <c r="AA21" s="632" t="s">
        <v>95</v>
      </c>
      <c r="AB21" s="633">
        <v>25</v>
      </c>
      <c r="AC21" s="633">
        <v>15</v>
      </c>
      <c r="AD21" s="633">
        <v>10</v>
      </c>
      <c r="AE21" s="633">
        <v>6</v>
      </c>
      <c r="AF21" s="633">
        <v>3</v>
      </c>
      <c r="AG21" s="633">
        <v>1</v>
      </c>
      <c r="AH21" s="633">
        <v>0</v>
      </c>
      <c r="AI21" s="503"/>
      <c r="AJ21" s="503"/>
      <c r="AK21" s="503"/>
    </row>
    <row r="22" spans="1:37" s="672" customFormat="1" ht="13.05" customHeight="1" x14ac:dyDescent="0.25">
      <c r="A22" s="674"/>
      <c r="B22" s="675"/>
      <c r="C22" s="676"/>
      <c r="D22" s="676"/>
      <c r="E22" s="677"/>
      <c r="F22" s="698"/>
      <c r="G22" s="698"/>
      <c r="H22" s="702"/>
      <c r="I22" s="698"/>
      <c r="J22" s="688"/>
      <c r="K22" s="666"/>
      <c r="L22" s="666"/>
      <c r="M22" s="666"/>
      <c r="N22" s="692"/>
      <c r="O22" s="689" t="s">
        <v>0</v>
      </c>
      <c r="P22" s="690"/>
      <c r="Q22" s="682" t="s">
        <v>2996</v>
      </c>
      <c r="R22" s="691"/>
      <c r="S22" s="671"/>
      <c r="Y22" s="517"/>
      <c r="Z22" s="517"/>
      <c r="AA22" s="632" t="s">
        <v>96</v>
      </c>
      <c r="AB22" s="633">
        <v>15</v>
      </c>
      <c r="AC22" s="633">
        <v>10</v>
      </c>
      <c r="AD22" s="633">
        <v>6</v>
      </c>
      <c r="AE22" s="633">
        <v>3</v>
      </c>
      <c r="AF22" s="633">
        <v>1</v>
      </c>
      <c r="AG22" s="633">
        <v>0</v>
      </c>
      <c r="AH22" s="633">
        <v>0</v>
      </c>
      <c r="AI22" s="503"/>
      <c r="AJ22" s="503"/>
      <c r="AK22" s="503"/>
    </row>
    <row r="23" spans="1:37" s="672" customFormat="1" ht="13.05" customHeight="1" x14ac:dyDescent="0.25">
      <c r="A23" s="674">
        <v>9</v>
      </c>
      <c r="B23" s="661" t="str">
        <f>IF($E23="","",VLOOKUP($E23,'[9]1MD ELO'!$A$7:$O$22,14))</f>
        <v/>
      </c>
      <c r="C23" s="662" t="str">
        <f>IF($E23="","",VLOOKUP($E23,'[9]1MD ELO'!$A$7:$O$22,15))</f>
        <v/>
      </c>
      <c r="D23" s="662" t="str">
        <f>IF($E23="","",VLOOKUP($E23,'[9]1MD ELO'!$A$7:$O$22,5))</f>
        <v/>
      </c>
      <c r="E23" s="663"/>
      <c r="F23" s="684" t="s">
        <v>2616</v>
      </c>
      <c r="G23" s="684"/>
      <c r="H23" s="664"/>
      <c r="I23" s="684" t="s">
        <v>2970</v>
      </c>
      <c r="J23" s="665"/>
      <c r="K23" s="666"/>
      <c r="L23" s="666"/>
      <c r="M23" s="666"/>
      <c r="N23" s="692"/>
      <c r="O23" s="666"/>
      <c r="P23" s="694"/>
      <c r="Q23" s="666" t="s">
        <v>3024</v>
      </c>
      <c r="R23" s="692"/>
      <c r="S23" s="671"/>
      <c r="Y23" s="517"/>
      <c r="Z23" s="517"/>
      <c r="AA23" s="632" t="s">
        <v>97</v>
      </c>
      <c r="AB23" s="633">
        <v>10</v>
      </c>
      <c r="AC23" s="633">
        <v>6</v>
      </c>
      <c r="AD23" s="633">
        <v>3</v>
      </c>
      <c r="AE23" s="633">
        <v>1</v>
      </c>
      <c r="AF23" s="633">
        <v>0</v>
      </c>
      <c r="AG23" s="633">
        <v>0</v>
      </c>
      <c r="AH23" s="633">
        <v>0</v>
      </c>
      <c r="AI23" s="503"/>
      <c r="AJ23" s="503"/>
      <c r="AK23" s="503"/>
    </row>
    <row r="24" spans="1:37" s="672" customFormat="1" ht="13.05" customHeight="1" x14ac:dyDescent="0.25">
      <c r="A24" s="674"/>
      <c r="B24" s="675"/>
      <c r="C24" s="676"/>
      <c r="D24" s="676"/>
      <c r="E24" s="677"/>
      <c r="F24" s="678"/>
      <c r="G24" s="678"/>
      <c r="H24" s="679"/>
      <c r="I24" s="680" t="s">
        <v>0</v>
      </c>
      <c r="J24" s="681"/>
      <c r="K24" s="682" t="s">
        <v>3025</v>
      </c>
      <c r="L24" s="682"/>
      <c r="M24" s="666"/>
      <c r="N24" s="692"/>
      <c r="O24" s="692"/>
      <c r="P24" s="694"/>
      <c r="Q24" s="669"/>
      <c r="R24" s="670"/>
      <c r="S24" s="671"/>
      <c r="Y24" s="517"/>
      <c r="Z24" s="517"/>
      <c r="AA24" s="632" t="s">
        <v>98</v>
      </c>
      <c r="AB24" s="633">
        <v>6</v>
      </c>
      <c r="AC24" s="633">
        <v>3</v>
      </c>
      <c r="AD24" s="633">
        <v>1</v>
      </c>
      <c r="AE24" s="633">
        <v>0</v>
      </c>
      <c r="AF24" s="633">
        <v>0</v>
      </c>
      <c r="AG24" s="633">
        <v>0</v>
      </c>
      <c r="AH24" s="633">
        <v>0</v>
      </c>
      <c r="AI24" s="503"/>
      <c r="AJ24" s="503"/>
      <c r="AK24" s="503"/>
    </row>
    <row r="25" spans="1:37" s="672" customFormat="1" ht="13.05" customHeight="1" x14ac:dyDescent="0.25">
      <c r="A25" s="674">
        <v>10</v>
      </c>
      <c r="B25" s="661" t="str">
        <f>IF($E25="","",VLOOKUP($E25,'[9]1MD ELO'!$A$7:$O$22,14))</f>
        <v/>
      </c>
      <c r="C25" s="662" t="str">
        <f>IF($E25="","",VLOOKUP($E25,'[9]1MD ELO'!$A$7:$O$22,15))</f>
        <v/>
      </c>
      <c r="D25" s="662" t="str">
        <f>IF($E25="","",VLOOKUP($E25,'[9]1MD ELO'!$A$7:$O$22,5))</f>
        <v/>
      </c>
      <c r="E25" s="663"/>
      <c r="F25" s="684" t="s">
        <v>2614</v>
      </c>
      <c r="G25" s="684"/>
      <c r="H25" s="684"/>
      <c r="I25" s="684" t="s">
        <v>2982</v>
      </c>
      <c r="J25" s="685"/>
      <c r="K25" s="666" t="s">
        <v>2949</v>
      </c>
      <c r="L25" s="686"/>
      <c r="M25" s="666"/>
      <c r="N25" s="692"/>
      <c r="O25" s="692"/>
      <c r="P25" s="694"/>
      <c r="Q25" s="669"/>
      <c r="R25" s="670"/>
      <c r="S25" s="671"/>
      <c r="Y25" s="517"/>
      <c r="Z25" s="517"/>
      <c r="AA25" s="632" t="s">
        <v>103</v>
      </c>
      <c r="AB25" s="633">
        <v>3</v>
      </c>
      <c r="AC25" s="633">
        <v>2</v>
      </c>
      <c r="AD25" s="633">
        <v>1</v>
      </c>
      <c r="AE25" s="633">
        <v>0</v>
      </c>
      <c r="AF25" s="633">
        <v>0</v>
      </c>
      <c r="AG25" s="633">
        <v>0</v>
      </c>
      <c r="AH25" s="633">
        <v>0</v>
      </c>
      <c r="AI25" s="503"/>
      <c r="AJ25" s="503"/>
      <c r="AK25" s="503"/>
    </row>
    <row r="26" spans="1:37" s="672" customFormat="1" ht="13.05" customHeight="1" x14ac:dyDescent="0.25">
      <c r="A26" s="674"/>
      <c r="B26" s="675"/>
      <c r="C26" s="676"/>
      <c r="D26" s="676"/>
      <c r="E26" s="687"/>
      <c r="F26" s="678"/>
      <c r="G26" s="678"/>
      <c r="H26" s="679"/>
      <c r="I26" s="666"/>
      <c r="J26" s="688"/>
      <c r="K26" s="689" t="s">
        <v>0</v>
      </c>
      <c r="L26" s="690"/>
      <c r="M26" s="682" t="s">
        <v>2996</v>
      </c>
      <c r="N26" s="691"/>
      <c r="O26" s="692"/>
      <c r="P26" s="694"/>
      <c r="Q26" s="669"/>
      <c r="R26" s="670"/>
      <c r="S26" s="671"/>
      <c r="Y26" s="503"/>
      <c r="Z26" s="503"/>
      <c r="AA26" s="503"/>
      <c r="AB26" s="503"/>
      <c r="AC26" s="503"/>
      <c r="AD26" s="503"/>
      <c r="AE26" s="503"/>
      <c r="AF26" s="503"/>
      <c r="AG26" s="503"/>
      <c r="AH26" s="503"/>
      <c r="AI26" s="503"/>
      <c r="AJ26" s="503"/>
      <c r="AK26" s="503"/>
    </row>
    <row r="27" spans="1:37" s="672" customFormat="1" ht="13.05" customHeight="1" x14ac:dyDescent="0.25">
      <c r="A27" s="674">
        <v>11</v>
      </c>
      <c r="B27" s="661" t="str">
        <f>IF($E27="","",VLOOKUP($E27,'[9]1MD ELO'!$A$7:$O$22,14))</f>
        <v/>
      </c>
      <c r="C27" s="662" t="str">
        <f>IF($E27="","",VLOOKUP($E27,'[9]1MD ELO'!$A$7:$O$22,15))</f>
        <v/>
      </c>
      <c r="D27" s="662" t="str">
        <f>IF($E27="","",VLOOKUP($E27,'[9]1MD ELO'!$A$7:$O$22,5))</f>
        <v/>
      </c>
      <c r="E27" s="663"/>
      <c r="F27" s="684" t="str">
        <f>UPPER(IF($E27="","",VLOOKUP($E27,'[9]1MD ELO'!$A$7:$O$22,2)))</f>
        <v/>
      </c>
      <c r="G27" s="684"/>
      <c r="H27" s="684"/>
      <c r="I27" s="684" t="str">
        <f>IF($E27="","",VLOOKUP($E27,'[9]1MD ELO'!$A$7:$O$22,4))</f>
        <v/>
      </c>
      <c r="J27" s="665"/>
      <c r="K27" s="666"/>
      <c r="L27" s="693"/>
      <c r="M27" s="666" t="s">
        <v>3010</v>
      </c>
      <c r="N27" s="694"/>
      <c r="O27" s="692"/>
      <c r="P27" s="694"/>
      <c r="Q27" s="669"/>
      <c r="R27" s="670"/>
      <c r="S27" s="671"/>
      <c r="Y27" s="503"/>
      <c r="Z27" s="503"/>
      <c r="AA27" s="503"/>
      <c r="AB27" s="503"/>
      <c r="AC27" s="503"/>
      <c r="AD27" s="503"/>
      <c r="AE27" s="503"/>
      <c r="AF27" s="503"/>
      <c r="AG27" s="503"/>
      <c r="AH27" s="503"/>
      <c r="AI27" s="503"/>
      <c r="AJ27" s="503"/>
      <c r="AK27" s="503"/>
    </row>
    <row r="28" spans="1:37" s="672" customFormat="1" ht="13.05" customHeight="1" x14ac:dyDescent="0.25">
      <c r="A28" s="703"/>
      <c r="B28" s="675"/>
      <c r="C28" s="676"/>
      <c r="D28" s="676"/>
      <c r="E28" s="687"/>
      <c r="F28" s="678"/>
      <c r="G28" s="678"/>
      <c r="H28" s="679"/>
      <c r="I28" s="680" t="s">
        <v>0</v>
      </c>
      <c r="J28" s="681"/>
      <c r="K28" s="682" t="s">
        <v>432</v>
      </c>
      <c r="L28" s="695"/>
      <c r="M28" s="666"/>
      <c r="N28" s="694"/>
      <c r="O28" s="692"/>
      <c r="P28" s="694"/>
      <c r="Q28" s="669"/>
      <c r="R28" s="670"/>
      <c r="S28" s="671"/>
    </row>
    <row r="29" spans="1:37" s="672" customFormat="1" ht="13.05" customHeight="1" x14ac:dyDescent="0.25">
      <c r="A29" s="660">
        <v>12</v>
      </c>
      <c r="B29" s="661" t="str">
        <f>IF($E29="","",VLOOKUP($E29,'[9]1MD ELO'!$A$7:$O$22,14))</f>
        <v/>
      </c>
      <c r="C29" s="662" t="str">
        <f>IF($E29="","",VLOOKUP($E29,'[9]1MD ELO'!$A$7:$O$22,15))</f>
        <v/>
      </c>
      <c r="D29" s="662" t="str">
        <f>IF($E29="","",VLOOKUP($E29,'[9]1MD ELO'!$A$7:$O$22,5))</f>
        <v/>
      </c>
      <c r="E29" s="663"/>
      <c r="F29" s="664" t="str">
        <f>UPPER(IF($E29="","",VLOOKUP($E29,'[9]1MD ELO'!$A$7:$O$22,2)))</f>
        <v/>
      </c>
      <c r="G29" s="664"/>
      <c r="H29" s="664"/>
      <c r="I29" s="664" t="str">
        <f>IF($E29="","",VLOOKUP($E29,'[9]1MD ELO'!$A$7:$O$22,4))</f>
        <v/>
      </c>
      <c r="J29" s="696"/>
      <c r="K29" s="666" t="s">
        <v>3015</v>
      </c>
      <c r="L29" s="666"/>
      <c r="M29" s="666"/>
      <c r="N29" s="694"/>
      <c r="O29" s="692"/>
      <c r="P29" s="694"/>
      <c r="Q29" s="669"/>
      <c r="R29" s="670"/>
      <c r="S29" s="671"/>
    </row>
    <row r="30" spans="1:37" s="672" customFormat="1" ht="13.05" customHeight="1" x14ac:dyDescent="0.25">
      <c r="A30" s="674"/>
      <c r="B30" s="675"/>
      <c r="C30" s="676"/>
      <c r="D30" s="676"/>
      <c r="E30" s="687"/>
      <c r="F30" s="666"/>
      <c r="G30" s="666"/>
      <c r="H30" s="697"/>
      <c r="I30" s="698"/>
      <c r="J30" s="688"/>
      <c r="K30" s="666"/>
      <c r="L30" s="666"/>
      <c r="M30" s="689" t="s">
        <v>0</v>
      </c>
      <c r="N30" s="690"/>
      <c r="O30" s="682" t="s">
        <v>2996</v>
      </c>
      <c r="P30" s="701"/>
      <c r="Q30" s="669"/>
      <c r="R30" s="670"/>
      <c r="S30" s="671"/>
    </row>
    <row r="31" spans="1:37" s="672" customFormat="1" ht="13.05" customHeight="1" x14ac:dyDescent="0.25">
      <c r="A31" s="674">
        <v>13</v>
      </c>
      <c r="B31" s="661" t="str">
        <f>IF($E31="","",VLOOKUP($E31,'[9]1MD ELO'!$A$7:$O$22,14))</f>
        <v/>
      </c>
      <c r="C31" s="662" t="str">
        <f>IF($E31="","",VLOOKUP($E31,'[9]1MD ELO'!$A$7:$O$22,15))</f>
        <v/>
      </c>
      <c r="D31" s="662" t="str">
        <f>IF($E31="","",VLOOKUP($E31,'[9]1MD ELO'!$A$7:$O$22,5))</f>
        <v/>
      </c>
      <c r="E31" s="663"/>
      <c r="F31" s="684"/>
      <c r="G31" s="684"/>
      <c r="H31" s="684"/>
      <c r="I31" s="684" t="str">
        <f>IF($E31="","",VLOOKUP($E31,'[9]1MD ELO'!$A$7:$O$22,4))</f>
        <v/>
      </c>
      <c r="J31" s="699"/>
      <c r="K31" s="666"/>
      <c r="L31" s="666"/>
      <c r="M31" s="666"/>
      <c r="N31" s="694"/>
      <c r="O31" s="666" t="s">
        <v>2977</v>
      </c>
      <c r="P31" s="692"/>
      <c r="Q31" s="669"/>
      <c r="R31" s="670"/>
      <c r="S31" s="671"/>
    </row>
    <row r="32" spans="1:37" s="672" customFormat="1" ht="13.05" customHeight="1" x14ac:dyDescent="0.25">
      <c r="A32" s="674"/>
      <c r="B32" s="675"/>
      <c r="C32" s="676"/>
      <c r="D32" s="676"/>
      <c r="E32" s="687"/>
      <c r="F32" s="678"/>
      <c r="G32" s="678"/>
      <c r="H32" s="679"/>
      <c r="I32" s="689" t="s">
        <v>0</v>
      </c>
      <c r="J32" s="818"/>
      <c r="K32" s="666" t="s">
        <v>2601</v>
      </c>
      <c r="L32" s="682"/>
      <c r="M32" s="666"/>
      <c r="N32" s="694"/>
      <c r="O32" s="692"/>
      <c r="P32" s="692"/>
      <c r="Q32" s="669"/>
      <c r="R32" s="670"/>
      <c r="S32" s="671"/>
    </row>
    <row r="33" spans="1:19" s="672" customFormat="1" ht="13.05" customHeight="1" x14ac:dyDescent="0.25">
      <c r="A33" s="674">
        <v>14</v>
      </c>
      <c r="B33" s="661" t="str">
        <f>IF($E33="","",VLOOKUP($E33,'[9]1MD ELO'!$A$7:$O$22,14))</f>
        <v/>
      </c>
      <c r="C33" s="662" t="str">
        <f>IF($E33="","",VLOOKUP($E33,'[9]1MD ELO'!$A$7:$O$22,15))</f>
        <v/>
      </c>
      <c r="D33" s="662" t="str">
        <f>IF($E33="","",VLOOKUP($E33,'[9]1MD ELO'!$A$7:$O$22,5))</f>
        <v/>
      </c>
      <c r="E33" s="663"/>
      <c r="F33" s="684" t="str">
        <f>UPPER(IF($E33="","",VLOOKUP($E33,'[9]1MD ELO'!$A$7:$O$22,2)))</f>
        <v/>
      </c>
      <c r="G33" s="816"/>
      <c r="H33" s="684"/>
      <c r="I33" s="684"/>
      <c r="J33" s="685"/>
      <c r="K33" s="684" t="s">
        <v>3017</v>
      </c>
      <c r="L33" s="686"/>
      <c r="M33" s="666"/>
      <c r="N33" s="694"/>
      <c r="O33" s="692"/>
      <c r="P33" s="692"/>
      <c r="Q33" s="669"/>
      <c r="R33" s="670"/>
      <c r="S33" s="671"/>
    </row>
    <row r="34" spans="1:19" s="672" customFormat="1" ht="13.05" customHeight="1" x14ac:dyDescent="0.25">
      <c r="A34" s="674"/>
      <c r="B34" s="675"/>
      <c r="C34" s="676"/>
      <c r="D34" s="676"/>
      <c r="E34" s="687"/>
      <c r="F34" s="678"/>
      <c r="G34" s="678"/>
      <c r="H34" s="679"/>
      <c r="I34" s="666"/>
      <c r="J34" s="688"/>
      <c r="K34" s="689" t="s">
        <v>0</v>
      </c>
      <c r="L34" s="690"/>
      <c r="M34" s="682" t="s">
        <v>3026</v>
      </c>
      <c r="N34" s="701"/>
      <c r="O34" s="692"/>
      <c r="P34" s="692"/>
      <c r="Q34" s="669"/>
      <c r="R34" s="670"/>
      <c r="S34" s="671"/>
    </row>
    <row r="35" spans="1:19" s="672" customFormat="1" ht="13.05" customHeight="1" x14ac:dyDescent="0.25">
      <c r="A35" s="674">
        <v>15</v>
      </c>
      <c r="B35" s="661" t="str">
        <f>IF($E35="","",VLOOKUP($E35,'[9]1MD ELO'!$A$7:$O$22,14))</f>
        <v/>
      </c>
      <c r="C35" s="662" t="str">
        <f>IF($E35="","",VLOOKUP($E35,'[9]1MD ELO'!$A$7:$O$22,15))</f>
        <v/>
      </c>
      <c r="D35" s="662" t="str">
        <f>IF($E35="","",VLOOKUP($E35,'[9]1MD ELO'!$A$7:$O$22,5))</f>
        <v/>
      </c>
      <c r="E35" s="663"/>
      <c r="F35" s="684" t="str">
        <f>UPPER(IF($E35="","",VLOOKUP($E35,'[9]1MD ELO'!$A$7:$O$22,2)))</f>
        <v/>
      </c>
      <c r="G35" s="684" t="str">
        <f>IF($E35="","",VLOOKUP($E35,'[9]1MD ELO'!$A$7:$O$22,3))</f>
        <v/>
      </c>
      <c r="H35" s="684"/>
      <c r="I35" s="684" t="str">
        <f>IF($E35="","",VLOOKUP($E35,'[9]1MD ELO'!$A$7:$O$22,4))</f>
        <v/>
      </c>
      <c r="J35" s="665"/>
      <c r="K35" s="666"/>
      <c r="L35" s="693"/>
      <c r="M35" s="666" t="s">
        <v>3027</v>
      </c>
      <c r="N35" s="692"/>
      <c r="O35" s="692"/>
      <c r="P35" s="692"/>
      <c r="Q35" s="669"/>
      <c r="R35" s="670"/>
      <c r="S35" s="671"/>
    </row>
    <row r="36" spans="1:19" s="672" customFormat="1" ht="13.05" customHeight="1" x14ac:dyDescent="0.25">
      <c r="A36" s="674"/>
      <c r="B36" s="675"/>
      <c r="C36" s="676"/>
      <c r="D36" s="676"/>
      <c r="E36" s="677"/>
      <c r="F36" s="678"/>
      <c r="G36" s="678"/>
      <c r="H36" s="679"/>
      <c r="I36" s="689" t="s">
        <v>0</v>
      </c>
      <c r="J36" s="681"/>
      <c r="K36" s="682" t="str">
        <f>UPPER(IF(OR(J36="a",J36="as"),F35,IF(OR(J36="b",J36="bs"),F37,)))</f>
        <v/>
      </c>
      <c r="L36" s="695"/>
      <c r="M36" s="666"/>
      <c r="N36" s="692"/>
      <c r="O36" s="692"/>
      <c r="P36" s="692"/>
      <c r="Q36" s="669"/>
      <c r="R36" s="670"/>
      <c r="S36" s="671"/>
    </row>
    <row r="37" spans="1:19" s="672" customFormat="1" ht="13.05" customHeight="1" x14ac:dyDescent="0.25">
      <c r="A37" s="660">
        <v>16</v>
      </c>
      <c r="B37" s="661" t="str">
        <f>IF($E37="","",VLOOKUP($E37,'[9]1MD ELO'!$A$7:$O$22,14))</f>
        <v/>
      </c>
      <c r="C37" s="662" t="str">
        <f>IF($E37="","",VLOOKUP($E37,'[9]1MD ELO'!$A$7:$O$22,15))</f>
        <v/>
      </c>
      <c r="D37" s="662" t="str">
        <f>IF($E37="","",VLOOKUP($E37,'[9]1MD ELO'!$A$7:$O$22,5))</f>
        <v/>
      </c>
      <c r="E37" s="663"/>
      <c r="F37" s="664" t="str">
        <f>UPPER(IF($E37="","",VLOOKUP($E37,'[9]1MD ELO'!$A$7:$O$22,2)))</f>
        <v/>
      </c>
      <c r="G37" s="664" t="str">
        <f>IF($E37="","",VLOOKUP($E37,'[9]1MD ELO'!$A$7:$O$22,3))</f>
        <v/>
      </c>
      <c r="H37" s="684"/>
      <c r="I37" s="664" t="str">
        <f>IF($E37="","",VLOOKUP($E37,'[9]1MD ELO'!$A$7:$O$22,4))</f>
        <v/>
      </c>
      <c r="J37" s="696"/>
      <c r="K37" s="631" t="s">
        <v>2617</v>
      </c>
      <c r="L37" s="666"/>
      <c r="M37" s="666"/>
      <c r="N37" s="692"/>
      <c r="O37" s="692"/>
      <c r="P37" s="692"/>
      <c r="Q37" s="669"/>
      <c r="R37" s="670"/>
      <c r="S37" s="671"/>
    </row>
    <row r="38" spans="1:19" s="672" customFormat="1" ht="9.4499999999999993" customHeight="1" x14ac:dyDescent="0.25">
      <c r="A38" s="704"/>
      <c r="B38" s="677"/>
      <c r="C38" s="677"/>
      <c r="D38" s="677"/>
      <c r="E38" s="677"/>
      <c r="F38" s="698"/>
      <c r="G38" s="698"/>
      <c r="H38" s="702"/>
      <c r="I38" s="666"/>
      <c r="J38" s="688"/>
      <c r="K38" s="666" t="s">
        <v>2948</v>
      </c>
      <c r="L38" s="666"/>
      <c r="M38" s="666"/>
      <c r="N38" s="692"/>
      <c r="O38" s="692"/>
      <c r="P38" s="692"/>
      <c r="Q38" s="669"/>
      <c r="R38" s="670"/>
      <c r="S38" s="671"/>
    </row>
    <row r="39" spans="1:19" s="672" customFormat="1" ht="9.4499999999999993" customHeight="1" x14ac:dyDescent="0.25">
      <c r="A39" s="705"/>
      <c r="B39" s="706"/>
      <c r="C39" s="706"/>
      <c r="D39" s="706"/>
      <c r="E39" s="677"/>
      <c r="F39" s="706"/>
      <c r="G39" s="706"/>
      <c r="H39" s="706"/>
      <c r="I39" s="706"/>
      <c r="J39" s="677"/>
      <c r="K39" s="706"/>
      <c r="L39" s="706"/>
      <c r="M39" s="706"/>
      <c r="N39" s="707"/>
      <c r="O39" s="707"/>
      <c r="P39" s="707"/>
      <c r="Q39" s="669"/>
      <c r="R39" s="670"/>
      <c r="S39" s="671"/>
    </row>
    <row r="40" spans="1:19" s="672" customFormat="1" ht="9.4499999999999993" customHeight="1" x14ac:dyDescent="0.25">
      <c r="A40" s="704"/>
      <c r="B40" s="677"/>
      <c r="C40" s="677"/>
      <c r="D40" s="677"/>
      <c r="E40" s="677"/>
      <c r="F40" s="706"/>
      <c r="G40" s="706"/>
      <c r="I40" s="706"/>
      <c r="J40" s="677"/>
      <c r="K40" s="706"/>
      <c r="L40" s="706"/>
      <c r="M40" s="708"/>
      <c r="N40" s="677"/>
      <c r="O40" s="706"/>
      <c r="P40" s="707"/>
      <c r="Q40" s="669"/>
      <c r="R40" s="670"/>
      <c r="S40" s="671"/>
    </row>
    <row r="41" spans="1:19" s="672" customFormat="1" ht="9.4499999999999993" customHeight="1" x14ac:dyDescent="0.25">
      <c r="A41" s="704"/>
      <c r="B41" s="706"/>
      <c r="C41" s="706"/>
      <c r="D41" s="706"/>
      <c r="E41" s="677"/>
      <c r="F41" s="706"/>
      <c r="G41" s="706"/>
      <c r="H41" s="706"/>
      <c r="I41" s="706"/>
      <c r="J41" s="677"/>
      <c r="K41" s="706"/>
      <c r="L41" s="706"/>
      <c r="M41" s="706"/>
      <c r="N41" s="707"/>
      <c r="O41" s="706"/>
      <c r="P41" s="707"/>
      <c r="Q41" s="669"/>
      <c r="R41" s="670"/>
      <c r="S41" s="671"/>
    </row>
    <row r="42" spans="1:19" s="672" customFormat="1" ht="9.4499999999999993" customHeight="1" x14ac:dyDescent="0.25">
      <c r="A42" s="704"/>
      <c r="B42" s="677"/>
      <c r="C42" s="677"/>
      <c r="D42" s="677"/>
      <c r="E42" s="677"/>
      <c r="F42" s="706"/>
      <c r="G42" s="706"/>
      <c r="I42" s="708"/>
      <c r="J42" s="677"/>
      <c r="K42" s="706"/>
      <c r="L42" s="706"/>
      <c r="M42" s="706"/>
      <c r="N42" s="707"/>
      <c r="O42" s="707"/>
      <c r="P42" s="707"/>
      <c r="Q42" s="669"/>
      <c r="R42" s="670"/>
      <c r="S42" s="671"/>
    </row>
    <row r="43" spans="1:19" s="672" customFormat="1" ht="9.4499999999999993" customHeight="1" x14ac:dyDescent="0.25">
      <c r="A43" s="704"/>
      <c r="B43" s="706"/>
      <c r="C43" s="706"/>
      <c r="D43" s="706"/>
      <c r="E43" s="677"/>
      <c r="F43" s="706"/>
      <c r="G43" s="706"/>
      <c r="H43" s="706"/>
      <c r="I43" s="706"/>
      <c r="J43" s="677"/>
      <c r="K43" s="706"/>
      <c r="L43" s="709"/>
      <c r="M43" s="706"/>
      <c r="N43" s="707"/>
      <c r="O43" s="707"/>
      <c r="P43" s="707"/>
      <c r="Q43" s="669"/>
      <c r="R43" s="670"/>
      <c r="S43" s="671"/>
    </row>
    <row r="44" spans="1:19" s="672" customFormat="1" ht="9.4499999999999993" customHeight="1" x14ac:dyDescent="0.25">
      <c r="A44" s="704"/>
      <c r="B44" s="677"/>
      <c r="C44" s="677"/>
      <c r="D44" s="677"/>
      <c r="E44" s="677"/>
      <c r="F44" s="706"/>
      <c r="G44" s="706"/>
      <c r="I44" s="706"/>
      <c r="J44" s="677"/>
      <c r="K44" s="708"/>
      <c r="L44" s="677"/>
      <c r="M44" s="706"/>
      <c r="N44" s="707"/>
      <c r="O44" s="707"/>
      <c r="P44" s="707"/>
      <c r="Q44" s="669"/>
      <c r="R44" s="670"/>
      <c r="S44" s="671"/>
    </row>
    <row r="45" spans="1:19" s="672" customFormat="1" ht="9.4499999999999993" customHeight="1" x14ac:dyDescent="0.25">
      <c r="A45" s="704"/>
      <c r="B45" s="706"/>
      <c r="C45" s="706"/>
      <c r="D45" s="706"/>
      <c r="E45" s="677"/>
      <c r="F45" s="706"/>
      <c r="G45" s="706"/>
      <c r="H45" s="706"/>
      <c r="I45" s="706"/>
      <c r="J45" s="677"/>
      <c r="K45" s="706"/>
      <c r="L45" s="706"/>
      <c r="M45" s="706"/>
      <c r="N45" s="707"/>
      <c r="O45" s="707"/>
      <c r="P45" s="707"/>
      <c r="Q45" s="669"/>
      <c r="R45" s="670"/>
      <c r="S45" s="671"/>
    </row>
    <row r="46" spans="1:19" s="672" customFormat="1" ht="9.4499999999999993" customHeight="1" x14ac:dyDescent="0.25">
      <c r="A46" s="704"/>
      <c r="B46" s="677"/>
      <c r="C46" s="677"/>
      <c r="D46" s="677"/>
      <c r="E46" s="677"/>
      <c r="F46" s="706"/>
      <c r="G46" s="706"/>
      <c r="I46" s="708"/>
      <c r="J46" s="677"/>
      <c r="K46" s="706"/>
      <c r="L46" s="706"/>
      <c r="M46" s="706"/>
      <c r="N46" s="707"/>
      <c r="O46" s="707"/>
      <c r="P46" s="707"/>
      <c r="Q46" s="669"/>
      <c r="R46" s="670"/>
      <c r="S46" s="671"/>
    </row>
    <row r="47" spans="1:19" s="672" customFormat="1" ht="9.4499999999999993" customHeight="1" x14ac:dyDescent="0.25">
      <c r="A47" s="705"/>
      <c r="B47" s="706"/>
      <c r="C47" s="706"/>
      <c r="D47" s="706"/>
      <c r="E47" s="677"/>
      <c r="F47" s="706"/>
      <c r="G47" s="706"/>
      <c r="H47" s="706"/>
      <c r="I47" s="706"/>
      <c r="J47" s="677"/>
      <c r="K47" s="706"/>
      <c r="L47" s="706"/>
      <c r="M47" s="706"/>
      <c r="N47" s="706"/>
      <c r="O47" s="667"/>
      <c r="P47" s="667"/>
      <c r="Q47" s="669"/>
      <c r="R47" s="670"/>
      <c r="S47" s="671"/>
    </row>
    <row r="48" spans="1:19" s="716" customFormat="1" ht="6.75" customHeight="1" x14ac:dyDescent="0.25">
      <c r="A48" s="710"/>
      <c r="B48" s="710"/>
      <c r="C48" s="710"/>
      <c r="D48" s="710"/>
      <c r="E48" s="710"/>
      <c r="F48" s="711"/>
      <c r="G48" s="711"/>
      <c r="H48" s="711"/>
      <c r="I48" s="711"/>
      <c r="J48" s="712"/>
      <c r="K48" s="713"/>
      <c r="L48" s="714"/>
      <c r="M48" s="713"/>
      <c r="N48" s="714"/>
      <c r="O48" s="713"/>
      <c r="P48" s="714"/>
      <c r="Q48" s="713"/>
      <c r="R48" s="714"/>
      <c r="S48" s="715"/>
    </row>
    <row r="49" spans="1:18" s="726" customFormat="1" ht="10.5" customHeight="1" x14ac:dyDescent="0.25">
      <c r="A49" s="560" t="s">
        <v>41</v>
      </c>
      <c r="B49" s="561"/>
      <c r="C49" s="561"/>
      <c r="D49" s="562"/>
      <c r="E49" s="717" t="s">
        <v>5</v>
      </c>
      <c r="F49" s="718" t="s">
        <v>43</v>
      </c>
      <c r="G49" s="717"/>
      <c r="H49" s="719"/>
      <c r="I49" s="720"/>
      <c r="J49" s="717" t="s">
        <v>5</v>
      </c>
      <c r="K49" s="718" t="s">
        <v>50</v>
      </c>
      <c r="L49" s="721"/>
      <c r="M49" s="718" t="s">
        <v>51</v>
      </c>
      <c r="N49" s="722"/>
      <c r="O49" s="723" t="s">
        <v>52</v>
      </c>
      <c r="P49" s="723"/>
      <c r="Q49" s="724"/>
      <c r="R49" s="725"/>
    </row>
    <row r="50" spans="1:18" s="726" customFormat="1" ht="9" customHeight="1" x14ac:dyDescent="0.25">
      <c r="A50" s="727" t="s">
        <v>42</v>
      </c>
      <c r="B50" s="728"/>
      <c r="C50" s="729"/>
      <c r="D50" s="730"/>
      <c r="E50" s="731">
        <v>1</v>
      </c>
      <c r="F50" s="600" t="str">
        <f>IF(E50&gt;$R$57,,UPPER(VLOOKUP(E50,'[9]1MD ELO'!$A$7:$Q$134,2)))</f>
        <v/>
      </c>
      <c r="G50" s="732"/>
      <c r="H50" s="600"/>
      <c r="I50" s="593"/>
      <c r="J50" s="733" t="s">
        <v>6</v>
      </c>
      <c r="K50" s="596"/>
      <c r="L50" s="584"/>
      <c r="M50" s="596"/>
      <c r="N50" s="734"/>
      <c r="O50" s="735" t="s">
        <v>44</v>
      </c>
      <c r="P50" s="736"/>
      <c r="Q50" s="736"/>
      <c r="R50" s="737"/>
    </row>
    <row r="51" spans="1:18" s="726" customFormat="1" ht="9" customHeight="1" x14ac:dyDescent="0.25">
      <c r="A51" s="738" t="s">
        <v>49</v>
      </c>
      <c r="B51" s="739"/>
      <c r="C51" s="740"/>
      <c r="D51" s="741"/>
      <c r="E51" s="731">
        <v>2</v>
      </c>
      <c r="F51" s="600" t="str">
        <f>IF(E51&gt;$R$57,,UPPER(VLOOKUP(E51,'[9]1MD ELO'!$A$7:$Q$134,2)))</f>
        <v/>
      </c>
      <c r="G51" s="732"/>
      <c r="H51" s="600"/>
      <c r="I51" s="593"/>
      <c r="J51" s="733" t="s">
        <v>7</v>
      </c>
      <c r="K51" s="596"/>
      <c r="L51" s="584"/>
      <c r="M51" s="596"/>
      <c r="N51" s="734"/>
      <c r="O51" s="742"/>
      <c r="P51" s="743"/>
      <c r="Q51" s="739"/>
      <c r="R51" s="744"/>
    </row>
    <row r="52" spans="1:18" s="726" customFormat="1" ht="9" customHeight="1" x14ac:dyDescent="0.25">
      <c r="A52" s="597"/>
      <c r="B52" s="598"/>
      <c r="C52" s="745"/>
      <c r="D52" s="599"/>
      <c r="E52" s="731">
        <v>3</v>
      </c>
      <c r="F52" s="600" t="str">
        <f>IF(E52&gt;$R$57,,UPPER(VLOOKUP(E52,'[9]1MD ELO'!$A$7:$Q$134,2)))</f>
        <v/>
      </c>
      <c r="G52" s="732"/>
      <c r="H52" s="600"/>
      <c r="I52" s="593"/>
      <c r="J52" s="733" t="s">
        <v>8</v>
      </c>
      <c r="K52" s="596"/>
      <c r="L52" s="584"/>
      <c r="M52" s="596"/>
      <c r="N52" s="734"/>
      <c r="O52" s="735" t="s">
        <v>45</v>
      </c>
      <c r="P52" s="736"/>
      <c r="Q52" s="736"/>
      <c r="R52" s="737"/>
    </row>
    <row r="53" spans="1:18" s="726" customFormat="1" ht="9" customHeight="1" x14ac:dyDescent="0.25">
      <c r="A53" s="602"/>
      <c r="B53" s="603"/>
      <c r="C53" s="603"/>
      <c r="D53" s="604"/>
      <c r="E53" s="731">
        <v>4</v>
      </c>
      <c r="F53" s="600" t="str">
        <f>IF(E53&gt;$R$57,,UPPER(VLOOKUP(E53,'[9]1MD ELO'!$A$7:$Q$134,2)))</f>
        <v/>
      </c>
      <c r="G53" s="732"/>
      <c r="H53" s="600"/>
      <c r="I53" s="593"/>
      <c r="J53" s="733" t="s">
        <v>9</v>
      </c>
      <c r="K53" s="596"/>
      <c r="L53" s="584"/>
      <c r="M53" s="596"/>
      <c r="N53" s="734"/>
      <c r="O53" s="596"/>
      <c r="P53" s="584"/>
      <c r="Q53" s="596"/>
      <c r="R53" s="734"/>
    </row>
    <row r="54" spans="1:18" s="726" customFormat="1" ht="9" customHeight="1" x14ac:dyDescent="0.25">
      <c r="A54" s="606"/>
      <c r="B54" s="607"/>
      <c r="C54" s="607"/>
      <c r="D54" s="608"/>
      <c r="E54" s="731"/>
      <c r="F54" s="600"/>
      <c r="G54" s="732"/>
      <c r="H54" s="600"/>
      <c r="I54" s="593"/>
      <c r="J54" s="733" t="s">
        <v>10</v>
      </c>
      <c r="K54" s="596"/>
      <c r="L54" s="584"/>
      <c r="M54" s="596"/>
      <c r="N54" s="734"/>
      <c r="O54" s="739"/>
      <c r="P54" s="743"/>
      <c r="Q54" s="739"/>
      <c r="R54" s="744"/>
    </row>
    <row r="55" spans="1:18" s="726" customFormat="1" ht="9" customHeight="1" x14ac:dyDescent="0.25">
      <c r="A55" s="609"/>
      <c r="B55" s="610"/>
      <c r="C55" s="603"/>
      <c r="D55" s="604"/>
      <c r="E55" s="731"/>
      <c r="F55" s="600"/>
      <c r="G55" s="732"/>
      <c r="H55" s="600"/>
      <c r="I55" s="593"/>
      <c r="J55" s="733" t="s">
        <v>11</v>
      </c>
      <c r="K55" s="596"/>
      <c r="L55" s="584"/>
      <c r="M55" s="596"/>
      <c r="N55" s="734"/>
      <c r="O55" s="735" t="s">
        <v>31</v>
      </c>
      <c r="P55" s="736"/>
      <c r="Q55" s="736"/>
      <c r="R55" s="737"/>
    </row>
    <row r="56" spans="1:18" s="726" customFormat="1" ht="9" customHeight="1" x14ac:dyDescent="0.25">
      <c r="A56" s="609"/>
      <c r="B56" s="610"/>
      <c r="C56" s="746"/>
      <c r="D56" s="611"/>
      <c r="E56" s="731"/>
      <c r="F56" s="600"/>
      <c r="G56" s="732"/>
      <c r="H56" s="600"/>
      <c r="I56" s="593"/>
      <c r="J56" s="733" t="s">
        <v>12</v>
      </c>
      <c r="K56" s="596"/>
      <c r="L56" s="584"/>
      <c r="M56" s="596"/>
      <c r="N56" s="734"/>
      <c r="O56" s="596"/>
      <c r="P56" s="584"/>
      <c r="Q56" s="596"/>
      <c r="R56" s="734"/>
    </row>
    <row r="57" spans="1:18" s="726" customFormat="1" ht="9" customHeight="1" x14ac:dyDescent="0.25">
      <c r="A57" s="612"/>
      <c r="B57" s="613"/>
      <c r="C57" s="747"/>
      <c r="D57" s="614"/>
      <c r="E57" s="748"/>
      <c r="F57" s="616"/>
      <c r="G57" s="749"/>
      <c r="H57" s="616"/>
      <c r="I57" s="619"/>
      <c r="J57" s="750" t="s">
        <v>13</v>
      </c>
      <c r="K57" s="739"/>
      <c r="L57" s="743"/>
      <c r="M57" s="739"/>
      <c r="N57" s="744"/>
      <c r="O57" s="739">
        <f>R4</f>
        <v>0</v>
      </c>
      <c r="P57" s="743"/>
      <c r="Q57" s="739"/>
      <c r="R57" s="751">
        <f>MIN(4,'[9]1MD ELO'!Q5)</f>
        <v>4</v>
      </c>
    </row>
  </sheetData>
  <mergeCells count="1">
    <mergeCell ref="A4:C4"/>
  </mergeCells>
  <conditionalFormatting sqref="B39 B41 B43 B45 B47">
    <cfRule type="cellIs" dxfId="20" priority="11" stopIfTrue="1" operator="equal">
      <formula>"QA"</formula>
    </cfRule>
    <cfRule type="cellIs" dxfId="19" priority="12" stopIfTrue="1" operator="equal">
      <formula>"DA"</formula>
    </cfRule>
  </conditionalFormatting>
  <conditionalFormatting sqref="E7 E9 E11 E13 E15 E17 E19 E21 E23 E25 E27 E29 E31 E33 E35 E37">
    <cfRule type="expression" dxfId="18" priority="14" stopIfTrue="1">
      <formula>$E7&lt;5</formula>
    </cfRule>
  </conditionalFormatting>
  <conditionalFormatting sqref="E39 E41 E43 E45 E47">
    <cfRule type="expression" dxfId="17" priority="6" stopIfTrue="1">
      <formula>AND($E39&lt;9,$C39&gt;0)</formula>
    </cfRule>
  </conditionalFormatting>
  <conditionalFormatting sqref="F7 F9 F11 F15 F17 F19 F21 F23 F25 F27 F29 F31 F33 F35 F37">
    <cfRule type="cellIs" dxfId="16" priority="15" stopIfTrue="1" operator="equal">
      <formula>"Bye"</formula>
    </cfRule>
  </conditionalFormatting>
  <conditionalFormatting sqref="F39 F41 F43 F45 F47">
    <cfRule type="cellIs" dxfId="15" priority="7" stopIfTrue="1" operator="equal">
      <formula>"Bye"</formula>
    </cfRule>
    <cfRule type="expression" dxfId="14" priority="8" stopIfTrue="1">
      <formula>AND($E39&lt;9,$C39&gt;0)</formula>
    </cfRule>
  </conditionalFormatting>
  <conditionalFormatting sqref="H7 H9 H11 H17 H19 H21 H25 H27 H29 H31 H35 H37 G39:I39 G41:I41 G43:I43 G45:I45 G47:I47">
    <cfRule type="expression" dxfId="13" priority="2" stopIfTrue="1">
      <formula>AND($E7&lt;9,$C7&gt;0)</formula>
    </cfRule>
  </conditionalFormatting>
  <conditionalFormatting sqref="I8 K10 I12 M14 I16 K18 I20 O22 I24 K26 I28 M30 I32 K34 I36 M40 I42 K44 I46">
    <cfRule type="expression" dxfId="12" priority="3" stopIfTrue="1">
      <formula>AND($O$1="CU",I8="Umpire")</formula>
    </cfRule>
    <cfRule type="expression" dxfId="11" priority="4" stopIfTrue="1">
      <formula>AND($O$1="CU",I8&lt;&gt;"Umpire",J8&lt;&gt;"")</formula>
    </cfRule>
    <cfRule type="expression" dxfId="10" priority="5" stopIfTrue="1">
      <formula>AND($O$1="CU",I8&lt;&gt;"Umpire")</formula>
    </cfRule>
  </conditionalFormatting>
  <conditionalFormatting sqref="J8 L10 J12 N14 J16 L18 J20 P22 J24 L26 J28 N30 J32 L34 J36 R57">
    <cfRule type="expression" dxfId="9" priority="13" stopIfTrue="1">
      <formula>$O$1="CU"</formula>
    </cfRule>
  </conditionalFormatting>
  <conditionalFormatting sqref="K8 M10 K12 O14 K16 M18 Q22 K24 M26 K28 O30 K32 M34 K36 O40 K42 M44 K46">
    <cfRule type="expression" dxfId="8" priority="9" stopIfTrue="1">
      <formula>J8="as"</formula>
    </cfRule>
    <cfRule type="expression" dxfId="7" priority="10" stopIfTrue="1">
      <formula>J8="bs"</formula>
    </cfRule>
  </conditionalFormatting>
  <conditionalFormatting sqref="K20">
    <cfRule type="cellIs" dxfId="6" priority="1" stopIfTrue="1" operator="equal">
      <formula>"Bye"</formula>
    </cfRule>
  </conditionalFormatting>
  <dataValidations count="1">
    <dataValidation type="list" allowBlank="1" showInputMessage="1" sqref="I46 I42 K44 M40 I8 M14 K10 K18 K26 K34 M30 I12 I36 O22 I16 I32 I24 I20 I28" xr:uid="{5A18E25E-2FF0-4C7D-A108-2A789DE05BE2}">
      <formula1>$U$7:$U$16</formula1>
    </dataValidation>
  </dataValidations>
  <printOptions horizontalCentered="1"/>
  <pageMargins left="0.35" right="0.35" top="0.39" bottom="0.39" header="0" footer="0"/>
  <pageSetup paperSize="9" scale="96" orientation="portrait" horizontalDpi="360"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03169" r:id="rId4" name="Button 1">
              <controlPr defaultSize="0" print="0" autoFill="0" autoPict="0" macro="[0]!Jun_Show_CU">
                <anchor moveWithCells="1" sizeWithCells="1">
                  <from>
                    <xdr:col>12</xdr:col>
                    <xdr:colOff>518160</xdr:colOff>
                    <xdr:row>0</xdr:row>
                    <xdr:rowOff>15240</xdr:rowOff>
                  </from>
                  <to>
                    <xdr:col>14</xdr:col>
                    <xdr:colOff>365760</xdr:colOff>
                    <xdr:row>0</xdr:row>
                    <xdr:rowOff>175260</xdr:rowOff>
                  </to>
                </anchor>
              </controlPr>
            </control>
          </mc:Choice>
        </mc:AlternateContent>
        <mc:AlternateContent xmlns:mc="http://schemas.openxmlformats.org/markup-compatibility/2006">
          <mc:Choice Requires="x14">
            <control shapeId="903170" r:id="rId5" name="Button 2">
              <controlPr defaultSize="0" print="0" autoFill="0" autoPict="0" macro="[0]!Jun_Hide_CU">
                <anchor moveWithCells="1" sizeWithCells="1">
                  <from>
                    <xdr:col>12</xdr:col>
                    <xdr:colOff>518160</xdr:colOff>
                    <xdr:row>0</xdr:row>
                    <xdr:rowOff>175260</xdr:rowOff>
                  </from>
                  <to>
                    <xdr:col>14</xdr:col>
                    <xdr:colOff>365760</xdr:colOff>
                    <xdr:row>1</xdr:row>
                    <xdr:rowOff>60960</xdr:rowOff>
                  </to>
                </anchor>
              </controlPr>
            </control>
          </mc:Choice>
        </mc:AlternateContent>
      </controls>
    </mc:Choice>
  </mc:AlternateConten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6940A-E976-4FF2-8128-CC0AED730428}">
  <sheetPr>
    <tabColor indexed="11"/>
  </sheetPr>
  <dimension ref="A1:AK41"/>
  <sheetViews>
    <sheetView workbookViewId="0">
      <selection activeCell="K9" sqref="K9"/>
    </sheetView>
  </sheetViews>
  <sheetFormatPr defaultColWidth="8.77734375" defaultRowHeight="13.2" x14ac:dyDescent="0.25"/>
  <cols>
    <col min="1" max="1" width="5.44140625" style="503" customWidth="1"/>
    <col min="2" max="2" width="4.44140625" style="503" customWidth="1"/>
    <col min="3" max="3" width="8.33203125" style="503" customWidth="1"/>
    <col min="4" max="4" width="7.109375" style="503" customWidth="1"/>
    <col min="5" max="5" width="9.33203125" style="503" customWidth="1"/>
    <col min="6" max="6" width="7.109375" style="503" customWidth="1"/>
    <col min="7" max="7" width="9.33203125" style="503" customWidth="1"/>
    <col min="8" max="8" width="7.109375" style="503" customWidth="1"/>
    <col min="9" max="9" width="44.44140625" style="503" bestFit="1" customWidth="1"/>
    <col min="10" max="13" width="8.44140625" style="503" customWidth="1"/>
    <col min="14" max="14" width="8.77734375" style="503"/>
    <col min="15" max="15" width="5.44140625" style="503" customWidth="1"/>
    <col min="16" max="16" width="4.44140625" style="503" customWidth="1"/>
    <col min="17" max="17" width="11.6640625" style="503" customWidth="1"/>
    <col min="18" max="24" width="8.77734375" style="503"/>
    <col min="25" max="25" width="10.33203125" style="503" hidden="1" customWidth="1"/>
    <col min="26" max="37" width="0" style="503" hidden="1" customWidth="1"/>
    <col min="38" max="16384" width="8.77734375" style="503"/>
  </cols>
  <sheetData>
    <row r="1" spans="1:37" ht="24.6" x14ac:dyDescent="0.25">
      <c r="A1" s="498" t="str">
        <f>[10]Altalanos!$A$6</f>
        <v>OB</v>
      </c>
      <c r="B1" s="498"/>
      <c r="C1" s="498"/>
      <c r="D1" s="498"/>
      <c r="E1" s="498"/>
      <c r="F1" s="498"/>
      <c r="G1" s="499"/>
      <c r="H1" s="500" t="s">
        <v>48</v>
      </c>
      <c r="I1" s="501"/>
      <c r="J1" s="502"/>
      <c r="L1" s="504"/>
      <c r="M1" s="505"/>
      <c r="N1" s="506"/>
      <c r="O1" s="506" t="s">
        <v>14</v>
      </c>
      <c r="P1" s="506"/>
      <c r="Q1" s="507"/>
      <c r="R1" s="506"/>
      <c r="AB1" s="508" t="e">
        <f>IF(Y5=1,CONCATENATE(VLOOKUP(Y3,AA16:AH27,2)),CONCATENATE(VLOOKUP(Y3,AA2:AK13,2)))</f>
        <v>#N/A</v>
      </c>
      <c r="AC1" s="508" t="e">
        <f>IF(Y5=1,CONCATENATE(VLOOKUP(Y3,AA16:AK27,3)),CONCATENATE(VLOOKUP(Y3,AA2:AK13,3)))</f>
        <v>#N/A</v>
      </c>
      <c r="AD1" s="508" t="e">
        <f>IF(Y5=1,CONCATENATE(VLOOKUP(Y3,AA16:AK27,4)),CONCATENATE(VLOOKUP(Y3,AA2:AK13,4)))</f>
        <v>#N/A</v>
      </c>
      <c r="AE1" s="508" t="e">
        <f>IF(Y5=1,CONCATENATE(VLOOKUP(Y3,AA16:AK27,5)),CONCATENATE(VLOOKUP(Y3,AA2:AK13,5)))</f>
        <v>#N/A</v>
      </c>
      <c r="AF1" s="508" t="e">
        <f>IF(Y5=1,CONCATENATE(VLOOKUP(Y3,AA16:AK27,6)),CONCATENATE(VLOOKUP(Y3,AA2:AK13,6)))</f>
        <v>#N/A</v>
      </c>
      <c r="AG1" s="508" t="e">
        <f>IF(Y5=1,CONCATENATE(VLOOKUP(Y3,AA16:AK27,7)),CONCATENATE(VLOOKUP(Y3,AA2:AK13,7)))</f>
        <v>#N/A</v>
      </c>
      <c r="AH1" s="508" t="e">
        <f>IF(Y5=1,CONCATENATE(VLOOKUP(Y3,AA16:AK27,8)),CONCATENATE(VLOOKUP(Y3,AA2:AK13,8)))</f>
        <v>#N/A</v>
      </c>
      <c r="AI1" s="508" t="e">
        <f>IF(Y5=1,CONCATENATE(VLOOKUP(Y3,AA16:AK27,9)),CONCATENATE(VLOOKUP(Y3,AA2:AK13,9)))</f>
        <v>#N/A</v>
      </c>
      <c r="AJ1" s="508" t="e">
        <f>IF(Y5=1,CONCATENATE(VLOOKUP(Y3,AA16:AK27,10)),CONCATENATE(VLOOKUP(Y3,AA2:AK13,10)))</f>
        <v>#N/A</v>
      </c>
      <c r="AK1" s="508" t="e">
        <f>IF(Y5=1,CONCATENATE(VLOOKUP(Y3,AA16:AK27,11)),CONCATENATE(VLOOKUP(Y3,AA2:AK13,11)))</f>
        <v>#N/A</v>
      </c>
    </row>
    <row r="2" spans="1:37" x14ac:dyDescent="0.25">
      <c r="A2" s="509" t="s">
        <v>47</v>
      </c>
      <c r="B2" s="510"/>
      <c r="C2" s="510"/>
      <c r="D2" s="510"/>
      <c r="E2" s="510">
        <f>[10]Altalanos!$A$8</f>
        <v>0</v>
      </c>
      <c r="F2" s="510"/>
      <c r="G2" s="511"/>
      <c r="H2" s="512"/>
      <c r="I2" s="512"/>
      <c r="J2" s="513"/>
      <c r="K2" s="504"/>
      <c r="L2" s="504"/>
      <c r="M2" s="504"/>
      <c r="N2" s="514"/>
      <c r="O2" s="515"/>
      <c r="P2" s="514"/>
      <c r="Q2" s="515"/>
      <c r="R2" s="514"/>
      <c r="Y2" s="516"/>
      <c r="Z2" s="517"/>
      <c r="AA2" s="517" t="s">
        <v>61</v>
      </c>
      <c r="AB2" s="518">
        <v>150</v>
      </c>
      <c r="AC2" s="518">
        <v>120</v>
      </c>
      <c r="AD2" s="518">
        <v>100</v>
      </c>
      <c r="AE2" s="518">
        <v>80</v>
      </c>
      <c r="AF2" s="518">
        <v>70</v>
      </c>
      <c r="AG2" s="518">
        <v>60</v>
      </c>
      <c r="AH2" s="518">
        <v>55</v>
      </c>
      <c r="AI2" s="518">
        <v>50</v>
      </c>
      <c r="AJ2" s="518">
        <v>45</v>
      </c>
      <c r="AK2" s="518">
        <v>40</v>
      </c>
    </row>
    <row r="3" spans="1:37" x14ac:dyDescent="0.25">
      <c r="A3" s="519" t="s">
        <v>24</v>
      </c>
      <c r="B3" s="519"/>
      <c r="C3" s="519"/>
      <c r="D3" s="519"/>
      <c r="E3" s="519" t="s">
        <v>22</v>
      </c>
      <c r="F3" s="519"/>
      <c r="G3" s="519"/>
      <c r="H3" s="519" t="s">
        <v>27</v>
      </c>
      <c r="I3" s="519"/>
      <c r="J3" s="520"/>
      <c r="K3" s="519"/>
      <c r="L3" s="521" t="s">
        <v>28</v>
      </c>
      <c r="M3" s="519"/>
      <c r="N3" s="522"/>
      <c r="O3" s="523"/>
      <c r="P3" s="522"/>
      <c r="Q3" s="524" t="s">
        <v>75</v>
      </c>
      <c r="R3" s="518" t="s">
        <v>81</v>
      </c>
      <c r="Y3" s="517">
        <f>IF(H4="OB","A",IF(H4="IX","W",H4))</f>
        <v>0</v>
      </c>
      <c r="Z3" s="517"/>
      <c r="AA3" s="517" t="s">
        <v>91</v>
      </c>
      <c r="AB3" s="518">
        <v>120</v>
      </c>
      <c r="AC3" s="518">
        <v>90</v>
      </c>
      <c r="AD3" s="518">
        <v>65</v>
      </c>
      <c r="AE3" s="518">
        <v>55</v>
      </c>
      <c r="AF3" s="518">
        <v>50</v>
      </c>
      <c r="AG3" s="518">
        <v>45</v>
      </c>
      <c r="AH3" s="518">
        <v>40</v>
      </c>
      <c r="AI3" s="518">
        <v>35</v>
      </c>
      <c r="AJ3" s="518">
        <v>25</v>
      </c>
      <c r="AK3" s="518">
        <v>20</v>
      </c>
    </row>
    <row r="4" spans="1:37" ht="13.8" thickBot="1" x14ac:dyDescent="0.3">
      <c r="A4" s="525">
        <f>[10]Altalanos!$A$10</f>
        <v>0</v>
      </c>
      <c r="B4" s="525"/>
      <c r="C4" s="525"/>
      <c r="D4" s="526"/>
      <c r="E4" s="527">
        <f>[10]Altalanos!$C$10</f>
        <v>0</v>
      </c>
      <c r="F4" s="527"/>
      <c r="G4" s="527"/>
      <c r="H4" s="528"/>
      <c r="I4" s="527"/>
      <c r="J4" s="529"/>
      <c r="K4" s="528"/>
      <c r="L4" s="530">
        <f>[10]Altalanos!$E$10</f>
        <v>0</v>
      </c>
      <c r="M4" s="528"/>
      <c r="N4" s="531"/>
      <c r="O4" s="532"/>
      <c r="P4" s="531"/>
      <c r="Q4" s="533" t="s">
        <v>82</v>
      </c>
      <c r="R4" s="534" t="s">
        <v>77</v>
      </c>
      <c r="Y4" s="517"/>
      <c r="Z4" s="517"/>
      <c r="AA4" s="517" t="s">
        <v>92</v>
      </c>
      <c r="AB4" s="518">
        <v>90</v>
      </c>
      <c r="AC4" s="518">
        <v>60</v>
      </c>
      <c r="AD4" s="518">
        <v>45</v>
      </c>
      <c r="AE4" s="518">
        <v>34</v>
      </c>
      <c r="AF4" s="518">
        <v>27</v>
      </c>
      <c r="AG4" s="518">
        <v>22</v>
      </c>
      <c r="AH4" s="518">
        <v>18</v>
      </c>
      <c r="AI4" s="518">
        <v>15</v>
      </c>
      <c r="AJ4" s="518">
        <v>12</v>
      </c>
      <c r="AK4" s="518">
        <v>9</v>
      </c>
    </row>
    <row r="5" spans="1:37" x14ac:dyDescent="0.25">
      <c r="A5" s="535"/>
      <c r="B5" s="535" t="s">
        <v>46</v>
      </c>
      <c r="C5" s="536" t="s">
        <v>59</v>
      </c>
      <c r="D5" s="535" t="s">
        <v>41</v>
      </c>
      <c r="E5" s="535" t="s">
        <v>64</v>
      </c>
      <c r="F5" s="535"/>
      <c r="G5" s="535" t="s">
        <v>26</v>
      </c>
      <c r="H5" s="535"/>
      <c r="I5" s="535" t="s">
        <v>29</v>
      </c>
      <c r="J5" s="535"/>
      <c r="K5" s="537" t="s">
        <v>65</v>
      </c>
      <c r="L5" s="537" t="s">
        <v>66</v>
      </c>
      <c r="M5" s="537" t="s">
        <v>67</v>
      </c>
      <c r="Q5" s="538" t="s">
        <v>83</v>
      </c>
      <c r="R5" s="539" t="s">
        <v>79</v>
      </c>
      <c r="Y5" s="517">
        <f>IF(OR([10]Altalanos!$A$8="F1",[10]Altalanos!$A$8="F2",[10]Altalanos!$A$8="N1",[10]Altalanos!$A$8="N2"),1,2)</f>
        <v>2</v>
      </c>
      <c r="Z5" s="517"/>
      <c r="AA5" s="517" t="s">
        <v>93</v>
      </c>
      <c r="AB5" s="518">
        <v>60</v>
      </c>
      <c r="AC5" s="518">
        <v>40</v>
      </c>
      <c r="AD5" s="518">
        <v>30</v>
      </c>
      <c r="AE5" s="518">
        <v>20</v>
      </c>
      <c r="AF5" s="518">
        <v>18</v>
      </c>
      <c r="AG5" s="518">
        <v>15</v>
      </c>
      <c r="AH5" s="518">
        <v>12</v>
      </c>
      <c r="AI5" s="518">
        <v>10</v>
      </c>
      <c r="AJ5" s="518">
        <v>8</v>
      </c>
      <c r="AK5" s="518">
        <v>6</v>
      </c>
    </row>
    <row r="6" spans="1:37" x14ac:dyDescent="0.25">
      <c r="A6" s="540"/>
      <c r="B6" s="540"/>
      <c r="C6" s="541"/>
      <c r="D6" s="540"/>
      <c r="E6" s="540"/>
      <c r="F6" s="540"/>
      <c r="G6" s="540"/>
      <c r="H6" s="540"/>
      <c r="I6" s="540"/>
      <c r="J6" s="540"/>
      <c r="K6" s="540"/>
      <c r="L6" s="540"/>
      <c r="M6" s="540"/>
      <c r="Y6" s="517"/>
      <c r="Z6" s="517"/>
      <c r="AA6" s="517" t="s">
        <v>94</v>
      </c>
      <c r="AB6" s="518">
        <v>40</v>
      </c>
      <c r="AC6" s="518">
        <v>25</v>
      </c>
      <c r="AD6" s="518">
        <v>18</v>
      </c>
      <c r="AE6" s="518">
        <v>13</v>
      </c>
      <c r="AF6" s="518">
        <v>10</v>
      </c>
      <c r="AG6" s="518">
        <v>8</v>
      </c>
      <c r="AH6" s="518">
        <v>6</v>
      </c>
      <c r="AI6" s="518">
        <v>5</v>
      </c>
      <c r="AJ6" s="518">
        <v>4</v>
      </c>
      <c r="AK6" s="518">
        <v>3</v>
      </c>
    </row>
    <row r="7" spans="1:37" ht="14.4" x14ac:dyDescent="0.3">
      <c r="A7" s="542" t="s">
        <v>61</v>
      </c>
      <c r="B7" s="543"/>
      <c r="C7" s="544" t="str">
        <f>IF($B7="","",VLOOKUP($B7,'[10]1MD ELO'!$A$7:$O$22,5))</f>
        <v/>
      </c>
      <c r="D7" s="544" t="str">
        <f>IF($B7="","",VLOOKUP($B7,'[10]1MD ELO'!$A$7:$O$22,15))</f>
        <v/>
      </c>
      <c r="E7" s="545" t="s">
        <v>2704</v>
      </c>
      <c r="F7" s="546"/>
      <c r="G7" s="545"/>
      <c r="H7" s="546"/>
      <c r="I7" s="547" t="s">
        <v>3028</v>
      </c>
      <c r="J7" s="540"/>
      <c r="K7" s="548">
        <v>2</v>
      </c>
      <c r="L7" s="549" t="e">
        <f>IF(K7="","",CONCATENATE(VLOOKUP($Y$3,$AB$1:$AK$1,K7)," pont"))</f>
        <v>#N/A</v>
      </c>
      <c r="M7" s="550"/>
      <c r="Y7" s="517"/>
      <c r="Z7" s="517"/>
      <c r="AA7" s="517" t="s">
        <v>95</v>
      </c>
      <c r="AB7" s="518">
        <v>25</v>
      </c>
      <c r="AC7" s="518">
        <v>15</v>
      </c>
      <c r="AD7" s="518">
        <v>13</v>
      </c>
      <c r="AE7" s="518">
        <v>8</v>
      </c>
      <c r="AF7" s="518">
        <v>6</v>
      </c>
      <c r="AG7" s="518">
        <v>4</v>
      </c>
      <c r="AH7" s="518">
        <v>3</v>
      </c>
      <c r="AI7" s="518">
        <v>2</v>
      </c>
      <c r="AJ7" s="518">
        <v>1</v>
      </c>
      <c r="AK7" s="518">
        <v>0</v>
      </c>
    </row>
    <row r="8" spans="1:37" x14ac:dyDescent="0.25">
      <c r="A8" s="542"/>
      <c r="B8" s="551"/>
      <c r="C8" s="540"/>
      <c r="D8" s="540"/>
      <c r="E8" s="540"/>
      <c r="F8" s="540"/>
      <c r="G8" s="540"/>
      <c r="H8" s="540"/>
      <c r="I8" s="540"/>
      <c r="J8" s="540"/>
      <c r="K8" s="542"/>
      <c r="L8" s="542"/>
      <c r="M8" s="552"/>
      <c r="Y8" s="517"/>
      <c r="Z8" s="517"/>
      <c r="AA8" s="517" t="s">
        <v>96</v>
      </c>
      <c r="AB8" s="518">
        <v>15</v>
      </c>
      <c r="AC8" s="518">
        <v>10</v>
      </c>
      <c r="AD8" s="518">
        <v>7</v>
      </c>
      <c r="AE8" s="518">
        <v>5</v>
      </c>
      <c r="AF8" s="518">
        <v>4</v>
      </c>
      <c r="AG8" s="518">
        <v>3</v>
      </c>
      <c r="AH8" s="518">
        <v>2</v>
      </c>
      <c r="AI8" s="518">
        <v>1</v>
      </c>
      <c r="AJ8" s="518">
        <v>0</v>
      </c>
      <c r="AK8" s="518">
        <v>0</v>
      </c>
    </row>
    <row r="9" spans="1:37" x14ac:dyDescent="0.25">
      <c r="A9" s="542" t="s">
        <v>62</v>
      </c>
      <c r="B9" s="543"/>
      <c r="C9" s="544" t="str">
        <f>IF($B9="","",VLOOKUP($B9,'[10]1MD ELO'!$A$7:$O$22,5))</f>
        <v/>
      </c>
      <c r="D9" s="544" t="str">
        <f>IF($B9="","",VLOOKUP($B9,'[10]1MD ELO'!$A$7:$O$22,15))</f>
        <v/>
      </c>
      <c r="E9" s="545" t="s">
        <v>2727</v>
      </c>
      <c r="F9" s="546"/>
      <c r="G9" s="545" t="str">
        <f>IF($B9="","",VLOOKUP($B9,'[10]1MD ELO'!$A$7:$O$22,3))</f>
        <v/>
      </c>
      <c r="H9" s="546"/>
      <c r="I9" s="545" t="s">
        <v>3029</v>
      </c>
      <c r="J9" s="540"/>
      <c r="K9" s="548" t="s">
        <v>2862</v>
      </c>
      <c r="L9" s="549" t="e">
        <f>IF(K9="","",CONCATENATE(VLOOKUP($Y$3,$AB$1:$AK$1,K9)," pont"))</f>
        <v>#N/A</v>
      </c>
      <c r="M9" s="550"/>
      <c r="Y9" s="517"/>
      <c r="Z9" s="517"/>
      <c r="AA9" s="517" t="s">
        <v>97</v>
      </c>
      <c r="AB9" s="518">
        <v>10</v>
      </c>
      <c r="AC9" s="518">
        <v>6</v>
      </c>
      <c r="AD9" s="518">
        <v>4</v>
      </c>
      <c r="AE9" s="518">
        <v>2</v>
      </c>
      <c r="AF9" s="518">
        <v>1</v>
      </c>
      <c r="AG9" s="518">
        <v>0</v>
      </c>
      <c r="AH9" s="518">
        <v>0</v>
      </c>
      <c r="AI9" s="518">
        <v>0</v>
      </c>
      <c r="AJ9" s="518">
        <v>0</v>
      </c>
      <c r="AK9" s="518">
        <v>0</v>
      </c>
    </row>
    <row r="10" spans="1:37" x14ac:dyDescent="0.25">
      <c r="A10" s="542"/>
      <c r="B10" s="551"/>
      <c r="C10" s="540"/>
      <c r="D10" s="540"/>
      <c r="E10" s="540"/>
      <c r="F10" s="540"/>
      <c r="G10" s="540"/>
      <c r="H10" s="540"/>
      <c r="I10" s="540"/>
      <c r="J10" s="540"/>
      <c r="K10" s="542"/>
      <c r="L10" s="542"/>
      <c r="M10" s="552"/>
      <c r="Y10" s="517"/>
      <c r="Z10" s="517"/>
      <c r="AA10" s="517" t="s">
        <v>98</v>
      </c>
      <c r="AB10" s="518">
        <v>6</v>
      </c>
      <c r="AC10" s="518">
        <v>3</v>
      </c>
      <c r="AD10" s="518">
        <v>2</v>
      </c>
      <c r="AE10" s="518">
        <v>1</v>
      </c>
      <c r="AF10" s="518">
        <v>0</v>
      </c>
      <c r="AG10" s="518">
        <v>0</v>
      </c>
      <c r="AH10" s="518">
        <v>0</v>
      </c>
      <c r="AI10" s="518">
        <v>0</v>
      </c>
      <c r="AJ10" s="518">
        <v>0</v>
      </c>
      <c r="AK10" s="518">
        <v>0</v>
      </c>
    </row>
    <row r="11" spans="1:37" x14ac:dyDescent="0.25">
      <c r="A11" s="542" t="s">
        <v>63</v>
      </c>
      <c r="B11" s="543"/>
      <c r="C11" s="544" t="str">
        <f>IF($B11="","",VLOOKUP($B11,'[10]1MD ELO'!$A$7:$O$22,5))</f>
        <v/>
      </c>
      <c r="D11" s="544" t="str">
        <f>IF($B11="","",VLOOKUP($B11,'[10]1MD ELO'!$A$7:$O$22,15))</f>
        <v/>
      </c>
      <c r="E11" s="545" t="s">
        <v>2744</v>
      </c>
      <c r="F11" s="546"/>
      <c r="G11" s="545" t="str">
        <f>IF($B11="","",VLOOKUP($B11,'[10]1MD ELO'!$A$7:$O$22,3))</f>
        <v/>
      </c>
      <c r="H11" s="546"/>
      <c r="I11" s="545" t="s">
        <v>2970</v>
      </c>
      <c r="J11" s="540"/>
      <c r="K11" s="548">
        <v>1</v>
      </c>
      <c r="L11" s="549" t="e">
        <f>IF(K11="","",CONCATENATE(VLOOKUP($Y$3,$AB$1:$AK$1,K11)," pont"))</f>
        <v>#N/A</v>
      </c>
      <c r="M11" s="550"/>
      <c r="Y11" s="517"/>
      <c r="Z11" s="517"/>
      <c r="AA11" s="517" t="s">
        <v>103</v>
      </c>
      <c r="AB11" s="518">
        <v>3</v>
      </c>
      <c r="AC11" s="518">
        <v>2</v>
      </c>
      <c r="AD11" s="518">
        <v>1</v>
      </c>
      <c r="AE11" s="518">
        <v>0</v>
      </c>
      <c r="AF11" s="518">
        <v>0</v>
      </c>
      <c r="AG11" s="518">
        <v>0</v>
      </c>
      <c r="AH11" s="518">
        <v>0</v>
      </c>
      <c r="AI11" s="518">
        <v>0</v>
      </c>
      <c r="AJ11" s="518">
        <v>0</v>
      </c>
      <c r="AK11" s="518">
        <v>0</v>
      </c>
    </row>
    <row r="12" spans="1:37" x14ac:dyDescent="0.25">
      <c r="A12" s="540"/>
      <c r="B12" s="540"/>
      <c r="C12" s="540"/>
      <c r="D12" s="540"/>
      <c r="E12" s="540"/>
      <c r="F12" s="540"/>
      <c r="G12" s="540"/>
      <c r="H12" s="540"/>
      <c r="I12" s="540"/>
      <c r="J12" s="540"/>
      <c r="K12" s="540"/>
      <c r="L12" s="540"/>
      <c r="M12" s="540"/>
      <c r="Y12" s="517"/>
      <c r="Z12" s="517"/>
      <c r="AA12" s="517" t="s">
        <v>99</v>
      </c>
      <c r="AB12" s="553">
        <v>0</v>
      </c>
      <c r="AC12" s="553">
        <v>0</v>
      </c>
      <c r="AD12" s="553">
        <v>0</v>
      </c>
      <c r="AE12" s="553">
        <v>0</v>
      </c>
      <c r="AF12" s="553">
        <v>0</v>
      </c>
      <c r="AG12" s="553">
        <v>0</v>
      </c>
      <c r="AH12" s="553">
        <v>0</v>
      </c>
      <c r="AI12" s="553">
        <v>0</v>
      </c>
      <c r="AJ12" s="553">
        <v>0</v>
      </c>
      <c r="AK12" s="553">
        <v>0</v>
      </c>
    </row>
    <row r="13" spans="1:37" x14ac:dyDescent="0.25">
      <c r="A13" s="540"/>
      <c r="B13" s="540"/>
      <c r="C13" s="540"/>
      <c r="D13" s="540"/>
      <c r="E13" s="540"/>
      <c r="F13" s="540"/>
      <c r="G13" s="540"/>
      <c r="H13" s="540"/>
      <c r="I13" s="540"/>
      <c r="J13" s="540"/>
      <c r="K13" s="540"/>
      <c r="L13" s="540"/>
      <c r="M13" s="540"/>
      <c r="Y13" s="517"/>
      <c r="Z13" s="517"/>
      <c r="AA13" s="517" t="s">
        <v>100</v>
      </c>
      <c r="AB13" s="553">
        <v>0</v>
      </c>
      <c r="AC13" s="553">
        <v>0</v>
      </c>
      <c r="AD13" s="553">
        <v>0</v>
      </c>
      <c r="AE13" s="553">
        <v>0</v>
      </c>
      <c r="AF13" s="553">
        <v>0</v>
      </c>
      <c r="AG13" s="553">
        <v>0</v>
      </c>
      <c r="AH13" s="553">
        <v>0</v>
      </c>
      <c r="AI13" s="553">
        <v>0</v>
      </c>
      <c r="AJ13" s="553">
        <v>0</v>
      </c>
      <c r="AK13" s="553">
        <v>0</v>
      </c>
    </row>
    <row r="14" spans="1:37" x14ac:dyDescent="0.25">
      <c r="A14" s="540"/>
      <c r="B14" s="540"/>
      <c r="C14" s="540"/>
      <c r="D14" s="540"/>
      <c r="E14" s="540"/>
      <c r="F14" s="540"/>
      <c r="G14" s="540"/>
      <c r="H14" s="540"/>
      <c r="I14" s="540"/>
      <c r="J14" s="540"/>
      <c r="K14" s="540"/>
      <c r="L14" s="540"/>
      <c r="M14" s="540"/>
      <c r="Y14" s="517"/>
      <c r="Z14" s="517"/>
      <c r="AA14" s="517"/>
      <c r="AB14" s="517"/>
      <c r="AC14" s="517"/>
      <c r="AD14" s="517"/>
      <c r="AE14" s="517"/>
      <c r="AF14" s="517"/>
      <c r="AG14" s="517"/>
      <c r="AH14" s="517"/>
      <c r="AI14" s="517"/>
      <c r="AJ14" s="517"/>
      <c r="AK14" s="517"/>
    </row>
    <row r="15" spans="1:37" x14ac:dyDescent="0.25">
      <c r="A15" s="540"/>
      <c r="B15" s="540"/>
      <c r="C15" s="540"/>
      <c r="D15" s="540"/>
      <c r="E15" s="540"/>
      <c r="F15" s="540"/>
      <c r="G15" s="540"/>
      <c r="H15" s="540"/>
      <c r="I15" s="540"/>
      <c r="J15" s="540"/>
      <c r="K15" s="540"/>
      <c r="L15" s="540"/>
      <c r="M15" s="540"/>
      <c r="Y15" s="517"/>
      <c r="Z15" s="517"/>
      <c r="AA15" s="517"/>
      <c r="AB15" s="517"/>
      <c r="AC15" s="517"/>
      <c r="AD15" s="517"/>
      <c r="AE15" s="517"/>
      <c r="AF15" s="517"/>
      <c r="AG15" s="517"/>
      <c r="AH15" s="517"/>
      <c r="AI15" s="517"/>
      <c r="AJ15" s="517"/>
      <c r="AK15" s="517"/>
    </row>
    <row r="16" spans="1:37" x14ac:dyDescent="0.25">
      <c r="A16" s="540"/>
      <c r="B16" s="540"/>
      <c r="C16" s="540"/>
      <c r="D16" s="540"/>
      <c r="E16" s="540"/>
      <c r="F16" s="540"/>
      <c r="G16" s="540"/>
      <c r="H16" s="540"/>
      <c r="I16" s="540"/>
      <c r="J16" s="540"/>
      <c r="K16" s="540"/>
      <c r="L16" s="540"/>
      <c r="M16" s="540"/>
      <c r="Y16" s="517"/>
      <c r="Z16" s="517"/>
      <c r="AA16" s="517" t="s">
        <v>61</v>
      </c>
      <c r="AB16" s="517">
        <v>300</v>
      </c>
      <c r="AC16" s="517">
        <v>250</v>
      </c>
      <c r="AD16" s="517">
        <v>220</v>
      </c>
      <c r="AE16" s="517">
        <v>180</v>
      </c>
      <c r="AF16" s="517">
        <v>160</v>
      </c>
      <c r="AG16" s="517">
        <v>150</v>
      </c>
      <c r="AH16" s="517">
        <v>140</v>
      </c>
      <c r="AI16" s="517">
        <v>130</v>
      </c>
      <c r="AJ16" s="517">
        <v>120</v>
      </c>
      <c r="AK16" s="517">
        <v>110</v>
      </c>
    </row>
    <row r="17" spans="1:37" x14ac:dyDescent="0.25">
      <c r="A17" s="540"/>
      <c r="B17" s="540"/>
      <c r="C17" s="540"/>
      <c r="D17" s="540"/>
      <c r="E17" s="540"/>
      <c r="F17" s="540"/>
      <c r="G17" s="540"/>
      <c r="H17" s="540"/>
      <c r="I17" s="540"/>
      <c r="J17" s="540"/>
      <c r="K17" s="540"/>
      <c r="L17" s="540"/>
      <c r="M17" s="540"/>
      <c r="Y17" s="517"/>
      <c r="Z17" s="517"/>
      <c r="AA17" s="517" t="s">
        <v>91</v>
      </c>
      <c r="AB17" s="517">
        <v>250</v>
      </c>
      <c r="AC17" s="517">
        <v>200</v>
      </c>
      <c r="AD17" s="517">
        <v>160</v>
      </c>
      <c r="AE17" s="517">
        <v>140</v>
      </c>
      <c r="AF17" s="517">
        <v>120</v>
      </c>
      <c r="AG17" s="517">
        <v>110</v>
      </c>
      <c r="AH17" s="517">
        <v>100</v>
      </c>
      <c r="AI17" s="517">
        <v>90</v>
      </c>
      <c r="AJ17" s="517">
        <v>80</v>
      </c>
      <c r="AK17" s="517">
        <v>70</v>
      </c>
    </row>
    <row r="18" spans="1:37" ht="18.75" customHeight="1" x14ac:dyDescent="0.25">
      <c r="A18" s="540"/>
      <c r="B18" s="554"/>
      <c r="C18" s="554"/>
      <c r="D18" s="555" t="str">
        <f>E7</f>
        <v>Tárnoki Gréta</v>
      </c>
      <c r="E18" s="555"/>
      <c r="F18" s="555" t="str">
        <f>E9</f>
        <v>Draskovits Dóra Petra</v>
      </c>
      <c r="G18" s="555"/>
      <c r="H18" s="555" t="str">
        <f>E11</f>
        <v>Tóth Karola</v>
      </c>
      <c r="I18" s="555"/>
      <c r="J18" s="540"/>
      <c r="K18" s="540"/>
      <c r="L18" s="540"/>
      <c r="M18" s="540"/>
      <c r="Y18" s="517"/>
      <c r="Z18" s="517"/>
      <c r="AA18" s="517" t="s">
        <v>92</v>
      </c>
      <c r="AB18" s="517">
        <v>200</v>
      </c>
      <c r="AC18" s="517">
        <v>150</v>
      </c>
      <c r="AD18" s="517">
        <v>130</v>
      </c>
      <c r="AE18" s="517">
        <v>110</v>
      </c>
      <c r="AF18" s="517">
        <v>95</v>
      </c>
      <c r="AG18" s="517">
        <v>80</v>
      </c>
      <c r="AH18" s="517">
        <v>70</v>
      </c>
      <c r="AI18" s="517">
        <v>60</v>
      </c>
      <c r="AJ18" s="517">
        <v>55</v>
      </c>
      <c r="AK18" s="517">
        <v>50</v>
      </c>
    </row>
    <row r="19" spans="1:37" ht="18.75" customHeight="1" x14ac:dyDescent="0.25">
      <c r="A19" s="556" t="s">
        <v>61</v>
      </c>
      <c r="B19" s="557" t="str">
        <f>E7</f>
        <v>Tárnoki Gréta</v>
      </c>
      <c r="C19" s="557"/>
      <c r="D19" s="558"/>
      <c r="E19" s="558"/>
      <c r="F19" s="559" t="s">
        <v>2967</v>
      </c>
      <c r="G19" s="559"/>
      <c r="H19" s="559" t="s">
        <v>2983</v>
      </c>
      <c r="I19" s="559"/>
      <c r="J19" s="540"/>
      <c r="K19" s="540"/>
      <c r="L19" s="540"/>
      <c r="M19" s="540"/>
      <c r="Y19" s="517"/>
      <c r="Z19" s="517"/>
      <c r="AA19" s="517" t="s">
        <v>93</v>
      </c>
      <c r="AB19" s="517">
        <v>150</v>
      </c>
      <c r="AC19" s="517">
        <v>120</v>
      </c>
      <c r="AD19" s="517">
        <v>100</v>
      </c>
      <c r="AE19" s="517">
        <v>80</v>
      </c>
      <c r="AF19" s="517">
        <v>70</v>
      </c>
      <c r="AG19" s="517">
        <v>60</v>
      </c>
      <c r="AH19" s="517">
        <v>55</v>
      </c>
      <c r="AI19" s="517">
        <v>50</v>
      </c>
      <c r="AJ19" s="517">
        <v>45</v>
      </c>
      <c r="AK19" s="517">
        <v>40</v>
      </c>
    </row>
    <row r="20" spans="1:37" ht="18.75" customHeight="1" x14ac:dyDescent="0.25">
      <c r="A20" s="556" t="s">
        <v>62</v>
      </c>
      <c r="B20" s="557" t="str">
        <f>E9</f>
        <v>Draskovits Dóra Petra</v>
      </c>
      <c r="C20" s="557"/>
      <c r="D20" s="559" t="s">
        <v>2984</v>
      </c>
      <c r="E20" s="559"/>
      <c r="F20" s="558"/>
      <c r="G20" s="558"/>
      <c r="H20" s="559" t="s">
        <v>2984</v>
      </c>
      <c r="I20" s="559"/>
      <c r="J20" s="540"/>
      <c r="K20" s="540"/>
      <c r="L20" s="540"/>
      <c r="M20" s="540"/>
      <c r="Y20" s="517"/>
      <c r="Z20" s="517"/>
      <c r="AA20" s="517" t="s">
        <v>94</v>
      </c>
      <c r="AB20" s="517">
        <v>120</v>
      </c>
      <c r="AC20" s="517">
        <v>90</v>
      </c>
      <c r="AD20" s="517">
        <v>65</v>
      </c>
      <c r="AE20" s="517">
        <v>55</v>
      </c>
      <c r="AF20" s="517">
        <v>50</v>
      </c>
      <c r="AG20" s="517">
        <v>45</v>
      </c>
      <c r="AH20" s="517">
        <v>40</v>
      </c>
      <c r="AI20" s="517">
        <v>35</v>
      </c>
      <c r="AJ20" s="517">
        <v>25</v>
      </c>
      <c r="AK20" s="517">
        <v>20</v>
      </c>
    </row>
    <row r="21" spans="1:37" ht="18.75" customHeight="1" x14ac:dyDescent="0.25">
      <c r="A21" s="556" t="s">
        <v>63</v>
      </c>
      <c r="B21" s="557" t="str">
        <f>E11</f>
        <v>Tóth Karola</v>
      </c>
      <c r="C21" s="557"/>
      <c r="D21" s="559" t="s">
        <v>2949</v>
      </c>
      <c r="E21" s="559"/>
      <c r="F21" s="559" t="s">
        <v>2967</v>
      </c>
      <c r="G21" s="559"/>
      <c r="H21" s="558"/>
      <c r="I21" s="558"/>
      <c r="J21" s="540"/>
      <c r="K21" s="540"/>
      <c r="L21" s="540"/>
      <c r="M21" s="540"/>
      <c r="Y21" s="517"/>
      <c r="Z21" s="517"/>
      <c r="AA21" s="517" t="s">
        <v>95</v>
      </c>
      <c r="AB21" s="517">
        <v>90</v>
      </c>
      <c r="AC21" s="517">
        <v>60</v>
      </c>
      <c r="AD21" s="517">
        <v>45</v>
      </c>
      <c r="AE21" s="517">
        <v>34</v>
      </c>
      <c r="AF21" s="517">
        <v>27</v>
      </c>
      <c r="AG21" s="517">
        <v>22</v>
      </c>
      <c r="AH21" s="517">
        <v>18</v>
      </c>
      <c r="AI21" s="517">
        <v>15</v>
      </c>
      <c r="AJ21" s="517">
        <v>12</v>
      </c>
      <c r="AK21" s="517">
        <v>9</v>
      </c>
    </row>
    <row r="22" spans="1:37" x14ac:dyDescent="0.25">
      <c r="A22" s="540"/>
      <c r="B22" s="540"/>
      <c r="C22" s="540"/>
      <c r="D22" s="540"/>
      <c r="E22" s="540"/>
      <c r="F22" s="540"/>
      <c r="G22" s="540"/>
      <c r="H22" s="540"/>
      <c r="I22" s="540"/>
      <c r="J22" s="540"/>
      <c r="K22" s="540"/>
      <c r="L22" s="540"/>
      <c r="M22" s="540"/>
      <c r="Y22" s="517"/>
      <c r="Z22" s="517"/>
      <c r="AA22" s="517" t="s">
        <v>96</v>
      </c>
      <c r="AB22" s="517">
        <v>60</v>
      </c>
      <c r="AC22" s="517">
        <v>40</v>
      </c>
      <c r="AD22" s="517">
        <v>30</v>
      </c>
      <c r="AE22" s="517">
        <v>20</v>
      </c>
      <c r="AF22" s="517">
        <v>18</v>
      </c>
      <c r="AG22" s="517">
        <v>15</v>
      </c>
      <c r="AH22" s="517">
        <v>12</v>
      </c>
      <c r="AI22" s="517">
        <v>10</v>
      </c>
      <c r="AJ22" s="517">
        <v>8</v>
      </c>
      <c r="AK22" s="517">
        <v>6</v>
      </c>
    </row>
    <row r="23" spans="1:37" x14ac:dyDescent="0.25">
      <c r="A23" s="540"/>
      <c r="B23" s="540"/>
      <c r="C23" s="540"/>
      <c r="D23" s="540"/>
      <c r="E23" s="540"/>
      <c r="F23" s="540"/>
      <c r="G23" s="540"/>
      <c r="H23" s="540"/>
      <c r="I23" s="540"/>
      <c r="J23" s="540"/>
      <c r="K23" s="540"/>
      <c r="L23" s="540"/>
      <c r="M23" s="540"/>
      <c r="Y23" s="517"/>
      <c r="Z23" s="517"/>
      <c r="AA23" s="517" t="s">
        <v>97</v>
      </c>
      <c r="AB23" s="517">
        <v>40</v>
      </c>
      <c r="AC23" s="517">
        <v>25</v>
      </c>
      <c r="AD23" s="517">
        <v>18</v>
      </c>
      <c r="AE23" s="517">
        <v>13</v>
      </c>
      <c r="AF23" s="517">
        <v>8</v>
      </c>
      <c r="AG23" s="517">
        <v>7</v>
      </c>
      <c r="AH23" s="517">
        <v>6</v>
      </c>
      <c r="AI23" s="517">
        <v>5</v>
      </c>
      <c r="AJ23" s="517">
        <v>4</v>
      </c>
      <c r="AK23" s="517">
        <v>3</v>
      </c>
    </row>
    <row r="24" spans="1:37" x14ac:dyDescent="0.25">
      <c r="A24" s="540"/>
      <c r="B24" s="540"/>
      <c r="C24" s="540"/>
      <c r="D24" s="540"/>
      <c r="E24" s="540"/>
      <c r="F24" s="540"/>
      <c r="G24" s="540"/>
      <c r="H24" s="540"/>
      <c r="I24" s="540"/>
      <c r="J24" s="540"/>
      <c r="K24" s="540"/>
      <c r="L24" s="540"/>
      <c r="M24" s="540"/>
      <c r="Y24" s="517"/>
      <c r="Z24" s="517"/>
      <c r="AA24" s="517" t="s">
        <v>98</v>
      </c>
      <c r="AB24" s="517">
        <v>25</v>
      </c>
      <c r="AC24" s="517">
        <v>15</v>
      </c>
      <c r="AD24" s="517">
        <v>13</v>
      </c>
      <c r="AE24" s="517">
        <v>7</v>
      </c>
      <c r="AF24" s="517">
        <v>6</v>
      </c>
      <c r="AG24" s="517">
        <v>5</v>
      </c>
      <c r="AH24" s="517">
        <v>4</v>
      </c>
      <c r="AI24" s="517">
        <v>3</v>
      </c>
      <c r="AJ24" s="517">
        <v>2</v>
      </c>
      <c r="AK24" s="517">
        <v>1</v>
      </c>
    </row>
    <row r="25" spans="1:37" x14ac:dyDescent="0.25">
      <c r="A25" s="540"/>
      <c r="B25" s="540"/>
      <c r="C25" s="540"/>
      <c r="D25" s="540"/>
      <c r="E25" s="540"/>
      <c r="F25" s="540"/>
      <c r="G25" s="540"/>
      <c r="H25" s="540"/>
      <c r="I25" s="540"/>
      <c r="J25" s="540"/>
      <c r="K25" s="540"/>
      <c r="L25" s="540"/>
      <c r="M25" s="540"/>
      <c r="Y25" s="517"/>
      <c r="Z25" s="517"/>
      <c r="AA25" s="517" t="s">
        <v>103</v>
      </c>
      <c r="AB25" s="517">
        <v>15</v>
      </c>
      <c r="AC25" s="517">
        <v>10</v>
      </c>
      <c r="AD25" s="517">
        <v>8</v>
      </c>
      <c r="AE25" s="517">
        <v>4</v>
      </c>
      <c r="AF25" s="517">
        <v>3</v>
      </c>
      <c r="AG25" s="517">
        <v>2</v>
      </c>
      <c r="AH25" s="517">
        <v>1</v>
      </c>
      <c r="AI25" s="517">
        <v>0</v>
      </c>
      <c r="AJ25" s="517">
        <v>0</v>
      </c>
      <c r="AK25" s="517">
        <v>0</v>
      </c>
    </row>
    <row r="26" spans="1:37" x14ac:dyDescent="0.25">
      <c r="A26" s="540"/>
      <c r="B26" s="540"/>
      <c r="C26" s="540"/>
      <c r="D26" s="540"/>
      <c r="E26" s="540"/>
      <c r="F26" s="540"/>
      <c r="G26" s="540"/>
      <c r="H26" s="540"/>
      <c r="I26" s="540"/>
      <c r="J26" s="540"/>
      <c r="K26" s="540"/>
      <c r="L26" s="540"/>
      <c r="M26" s="540"/>
      <c r="Y26" s="517"/>
      <c r="Z26" s="517"/>
      <c r="AA26" s="517" t="s">
        <v>99</v>
      </c>
      <c r="AB26" s="517">
        <v>10</v>
      </c>
      <c r="AC26" s="517">
        <v>6</v>
      </c>
      <c r="AD26" s="517">
        <v>4</v>
      </c>
      <c r="AE26" s="517">
        <v>2</v>
      </c>
      <c r="AF26" s="517">
        <v>1</v>
      </c>
      <c r="AG26" s="517">
        <v>0</v>
      </c>
      <c r="AH26" s="517">
        <v>0</v>
      </c>
      <c r="AI26" s="517">
        <v>0</v>
      </c>
      <c r="AJ26" s="517">
        <v>0</v>
      </c>
      <c r="AK26" s="517">
        <v>0</v>
      </c>
    </row>
    <row r="27" spans="1:37" x14ac:dyDescent="0.25">
      <c r="A27" s="540"/>
      <c r="B27" s="540"/>
      <c r="C27" s="540"/>
      <c r="D27" s="540"/>
      <c r="E27" s="540"/>
      <c r="F27" s="540"/>
      <c r="G27" s="540"/>
      <c r="H27" s="540"/>
      <c r="I27" s="540"/>
      <c r="J27" s="540"/>
      <c r="K27" s="540"/>
      <c r="L27" s="540"/>
      <c r="M27" s="540"/>
      <c r="Y27" s="517"/>
      <c r="Z27" s="517"/>
      <c r="AA27" s="517" t="s">
        <v>100</v>
      </c>
      <c r="AB27" s="517">
        <v>3</v>
      </c>
      <c r="AC27" s="517">
        <v>2</v>
      </c>
      <c r="AD27" s="517">
        <v>1</v>
      </c>
      <c r="AE27" s="517">
        <v>0</v>
      </c>
      <c r="AF27" s="517">
        <v>0</v>
      </c>
      <c r="AG27" s="517">
        <v>0</v>
      </c>
      <c r="AH27" s="517">
        <v>0</v>
      </c>
      <c r="AI27" s="517">
        <v>0</v>
      </c>
      <c r="AJ27" s="517">
        <v>0</v>
      </c>
      <c r="AK27" s="517">
        <v>0</v>
      </c>
    </row>
    <row r="28" spans="1:37" x14ac:dyDescent="0.25">
      <c r="A28" s="540"/>
      <c r="B28" s="540"/>
      <c r="C28" s="540"/>
      <c r="D28" s="540"/>
      <c r="E28" s="540"/>
      <c r="F28" s="540"/>
      <c r="G28" s="540"/>
      <c r="H28" s="540"/>
      <c r="I28" s="540"/>
      <c r="J28" s="540"/>
      <c r="K28" s="540"/>
      <c r="L28" s="540"/>
      <c r="M28" s="540"/>
    </row>
    <row r="29" spans="1:37" x14ac:dyDescent="0.25">
      <c r="A29" s="540"/>
      <c r="B29" s="540"/>
      <c r="C29" s="540"/>
      <c r="D29" s="540"/>
      <c r="E29" s="540"/>
      <c r="F29" s="540"/>
      <c r="G29" s="540"/>
      <c r="H29" s="540"/>
      <c r="I29" s="540"/>
      <c r="J29" s="540"/>
      <c r="K29" s="540"/>
      <c r="L29" s="540"/>
      <c r="M29" s="540"/>
    </row>
    <row r="30" spans="1:37" x14ac:dyDescent="0.25">
      <c r="A30" s="540"/>
      <c r="B30" s="540"/>
      <c r="C30" s="540"/>
      <c r="D30" s="540"/>
      <c r="E30" s="540"/>
      <c r="F30" s="540"/>
      <c r="G30" s="540"/>
      <c r="H30" s="540"/>
      <c r="I30" s="540"/>
      <c r="J30" s="540"/>
      <c r="K30" s="540"/>
      <c r="L30" s="540"/>
      <c r="M30" s="540"/>
    </row>
    <row r="31" spans="1:37" x14ac:dyDescent="0.25">
      <c r="A31" s="540"/>
      <c r="B31" s="540"/>
      <c r="C31" s="540"/>
      <c r="D31" s="540"/>
      <c r="E31" s="540"/>
      <c r="F31" s="540"/>
      <c r="G31" s="540"/>
      <c r="H31" s="540"/>
      <c r="I31" s="540"/>
      <c r="J31" s="540"/>
      <c r="K31" s="540"/>
      <c r="L31" s="540"/>
      <c r="M31" s="540"/>
    </row>
    <row r="32" spans="1:37" x14ac:dyDescent="0.25">
      <c r="A32" s="540"/>
      <c r="B32" s="540"/>
      <c r="C32" s="540"/>
      <c r="D32" s="540"/>
      <c r="E32" s="540"/>
      <c r="F32" s="540"/>
      <c r="G32" s="540"/>
      <c r="H32" s="540"/>
      <c r="I32" s="540"/>
      <c r="J32" s="540"/>
      <c r="K32" s="540"/>
      <c r="L32" s="546"/>
      <c r="M32" s="546"/>
    </row>
    <row r="33" spans="1:18" x14ac:dyDescent="0.25">
      <c r="A33" s="560" t="s">
        <v>41</v>
      </c>
      <c r="B33" s="561"/>
      <c r="C33" s="562"/>
      <c r="D33" s="563" t="s">
        <v>5</v>
      </c>
      <c r="E33" s="564" t="s">
        <v>43</v>
      </c>
      <c r="F33" s="565"/>
      <c r="G33" s="563" t="s">
        <v>5</v>
      </c>
      <c r="H33" s="564" t="s">
        <v>50</v>
      </c>
      <c r="I33" s="566"/>
      <c r="J33" s="564" t="s">
        <v>51</v>
      </c>
      <c r="K33" s="567" t="s">
        <v>52</v>
      </c>
      <c r="L33" s="535"/>
      <c r="M33" s="568"/>
      <c r="N33" s="569"/>
      <c r="P33" s="570"/>
      <c r="Q33" s="570"/>
      <c r="R33" s="571"/>
    </row>
    <row r="34" spans="1:18" x14ac:dyDescent="0.25">
      <c r="A34" s="572" t="s">
        <v>42</v>
      </c>
      <c r="B34" s="573"/>
      <c r="C34" s="574"/>
      <c r="D34" s="575"/>
      <c r="E34" s="576"/>
      <c r="F34" s="576"/>
      <c r="G34" s="577" t="s">
        <v>6</v>
      </c>
      <c r="H34" s="573"/>
      <c r="I34" s="578"/>
      <c r="J34" s="579"/>
      <c r="K34" s="580" t="s">
        <v>44</v>
      </c>
      <c r="L34" s="581"/>
      <c r="M34" s="582"/>
      <c r="P34" s="583"/>
      <c r="Q34" s="583"/>
      <c r="R34" s="584"/>
    </row>
    <row r="35" spans="1:18" x14ac:dyDescent="0.25">
      <c r="A35" s="585" t="s">
        <v>49</v>
      </c>
      <c r="B35" s="586"/>
      <c r="C35" s="587"/>
      <c r="D35" s="588"/>
      <c r="E35" s="589"/>
      <c r="F35" s="589"/>
      <c r="G35" s="590" t="s">
        <v>7</v>
      </c>
      <c r="H35" s="591"/>
      <c r="I35" s="592"/>
      <c r="J35" s="593"/>
      <c r="K35" s="594"/>
      <c r="L35" s="546"/>
      <c r="M35" s="595"/>
      <c r="P35" s="584"/>
      <c r="Q35" s="596"/>
      <c r="R35" s="584"/>
    </row>
    <row r="36" spans="1:18" x14ac:dyDescent="0.25">
      <c r="A36" s="597"/>
      <c r="B36" s="598"/>
      <c r="C36" s="599"/>
      <c r="D36" s="588"/>
      <c r="E36" s="600"/>
      <c r="F36" s="540"/>
      <c r="G36" s="590" t="s">
        <v>8</v>
      </c>
      <c r="H36" s="591"/>
      <c r="I36" s="592"/>
      <c r="J36" s="593"/>
      <c r="K36" s="580" t="s">
        <v>45</v>
      </c>
      <c r="L36" s="581"/>
      <c r="M36" s="601"/>
      <c r="P36" s="583"/>
      <c r="Q36" s="583"/>
      <c r="R36" s="584"/>
    </row>
    <row r="37" spans="1:18" x14ac:dyDescent="0.25">
      <c r="A37" s="602"/>
      <c r="B37" s="603"/>
      <c r="C37" s="604"/>
      <c r="D37" s="588"/>
      <c r="E37" s="600"/>
      <c r="F37" s="540"/>
      <c r="G37" s="590" t="s">
        <v>9</v>
      </c>
      <c r="H37" s="591"/>
      <c r="I37" s="592"/>
      <c r="J37" s="593"/>
      <c r="K37" s="605"/>
      <c r="L37" s="540"/>
      <c r="M37" s="582"/>
      <c r="P37" s="584"/>
      <c r="Q37" s="596"/>
      <c r="R37" s="584"/>
    </row>
    <row r="38" spans="1:18" x14ac:dyDescent="0.25">
      <c r="A38" s="606"/>
      <c r="B38" s="607"/>
      <c r="C38" s="608"/>
      <c r="D38" s="588"/>
      <c r="E38" s="600"/>
      <c r="F38" s="540"/>
      <c r="G38" s="590" t="s">
        <v>10</v>
      </c>
      <c r="H38" s="591"/>
      <c r="I38" s="592"/>
      <c r="J38" s="593"/>
      <c r="K38" s="585"/>
      <c r="L38" s="546"/>
      <c r="M38" s="595"/>
      <c r="P38" s="584"/>
      <c r="Q38" s="596"/>
      <c r="R38" s="584"/>
    </row>
    <row r="39" spans="1:18" x14ac:dyDescent="0.25">
      <c r="A39" s="609"/>
      <c r="B39" s="610"/>
      <c r="C39" s="604"/>
      <c r="D39" s="588"/>
      <c r="E39" s="600"/>
      <c r="F39" s="540"/>
      <c r="G39" s="590" t="s">
        <v>11</v>
      </c>
      <c r="H39" s="591"/>
      <c r="I39" s="592"/>
      <c r="J39" s="593"/>
      <c r="K39" s="580" t="s">
        <v>31</v>
      </c>
      <c r="L39" s="581"/>
      <c r="M39" s="601"/>
      <c r="P39" s="583"/>
      <c r="Q39" s="583"/>
      <c r="R39" s="584"/>
    </row>
    <row r="40" spans="1:18" x14ac:dyDescent="0.25">
      <c r="A40" s="609"/>
      <c r="B40" s="610"/>
      <c r="C40" s="611"/>
      <c r="D40" s="588"/>
      <c r="E40" s="600"/>
      <c r="F40" s="540"/>
      <c r="G40" s="590" t="s">
        <v>12</v>
      </c>
      <c r="H40" s="591"/>
      <c r="I40" s="592"/>
      <c r="J40" s="593"/>
      <c r="K40" s="605"/>
      <c r="L40" s="540"/>
      <c r="M40" s="582"/>
      <c r="P40" s="584"/>
      <c r="Q40" s="596"/>
      <c r="R40" s="584"/>
    </row>
    <row r="41" spans="1:18" x14ac:dyDescent="0.25">
      <c r="A41" s="612"/>
      <c r="B41" s="613"/>
      <c r="C41" s="614"/>
      <c r="D41" s="615"/>
      <c r="E41" s="616"/>
      <c r="F41" s="546"/>
      <c r="G41" s="617" t="s">
        <v>13</v>
      </c>
      <c r="H41" s="586"/>
      <c r="I41" s="618"/>
      <c r="J41" s="619"/>
      <c r="K41" s="585">
        <f>L4</f>
        <v>0</v>
      </c>
      <c r="L41" s="546"/>
      <c r="M41" s="595"/>
      <c r="P41" s="584"/>
      <c r="Q41" s="596"/>
      <c r="R41" s="620"/>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5" priority="1" stopIfTrue="1" operator="equal">
      <formula>"Bye"</formula>
    </cfRule>
  </conditionalFormatting>
  <conditionalFormatting sqref="R41">
    <cfRule type="expression" dxfId="4"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D7BB1-A0DB-46EE-8CAA-106A09CD4893}">
  <sheetPr>
    <tabColor indexed="11"/>
  </sheetPr>
  <dimension ref="A1:AK41"/>
  <sheetViews>
    <sheetView workbookViewId="0">
      <selection activeCell="K7" sqref="K7"/>
    </sheetView>
  </sheetViews>
  <sheetFormatPr defaultColWidth="8.77734375" defaultRowHeight="13.2" x14ac:dyDescent="0.25"/>
  <cols>
    <col min="1" max="1" width="5.44140625" style="503" customWidth="1"/>
    <col min="2" max="2" width="4.44140625" style="503" customWidth="1"/>
    <col min="3" max="3" width="8.33203125" style="503" customWidth="1"/>
    <col min="4" max="4" width="7.109375" style="503" customWidth="1"/>
    <col min="5" max="5" width="9.33203125" style="503" customWidth="1"/>
    <col min="6" max="6" width="7.109375" style="503" customWidth="1"/>
    <col min="7" max="7" width="9.33203125" style="503" customWidth="1"/>
    <col min="8" max="8" width="7.109375" style="503" customWidth="1"/>
    <col min="9" max="9" width="44.44140625" style="503" bestFit="1" customWidth="1"/>
    <col min="10" max="13" width="8.44140625" style="503" customWidth="1"/>
    <col min="14" max="14" width="8.77734375" style="503"/>
    <col min="15" max="15" width="5.44140625" style="503" customWidth="1"/>
    <col min="16" max="16" width="4.44140625" style="503" customWidth="1"/>
    <col min="17" max="17" width="11.6640625" style="503" customWidth="1"/>
    <col min="18" max="24" width="8.77734375" style="503"/>
    <col min="25" max="25" width="10.33203125" style="503" hidden="1" customWidth="1"/>
    <col min="26" max="37" width="0" style="503" hidden="1" customWidth="1"/>
    <col min="38" max="16384" width="8.77734375" style="503"/>
  </cols>
  <sheetData>
    <row r="1" spans="1:37" ht="24.6" x14ac:dyDescent="0.25">
      <c r="A1" s="498" t="str">
        <f>[11]Altalanos!$A$6</f>
        <v>OB</v>
      </c>
      <c r="B1" s="498"/>
      <c r="C1" s="498"/>
      <c r="D1" s="498"/>
      <c r="E1" s="498"/>
      <c r="F1" s="498"/>
      <c r="G1" s="499"/>
      <c r="H1" s="500" t="s">
        <v>48</v>
      </c>
      <c r="I1" s="501"/>
      <c r="J1" s="502"/>
      <c r="L1" s="504"/>
      <c r="M1" s="505"/>
      <c r="N1" s="506"/>
      <c r="O1" s="506" t="s">
        <v>14</v>
      </c>
      <c r="P1" s="506"/>
      <c r="Q1" s="507"/>
      <c r="R1" s="506"/>
      <c r="AB1" s="508" t="e">
        <f>IF(Y5=1,CONCATENATE(VLOOKUP(Y3,AA16:AH27,2)),CONCATENATE(VLOOKUP(Y3,AA2:AK13,2)))</f>
        <v>#N/A</v>
      </c>
      <c r="AC1" s="508" t="e">
        <f>IF(Y5=1,CONCATENATE(VLOOKUP(Y3,AA16:AK27,3)),CONCATENATE(VLOOKUP(Y3,AA2:AK13,3)))</f>
        <v>#N/A</v>
      </c>
      <c r="AD1" s="508" t="e">
        <f>IF(Y5=1,CONCATENATE(VLOOKUP(Y3,AA16:AK27,4)),CONCATENATE(VLOOKUP(Y3,AA2:AK13,4)))</f>
        <v>#N/A</v>
      </c>
      <c r="AE1" s="508" t="e">
        <f>IF(Y5=1,CONCATENATE(VLOOKUP(Y3,AA16:AK27,5)),CONCATENATE(VLOOKUP(Y3,AA2:AK13,5)))</f>
        <v>#N/A</v>
      </c>
      <c r="AF1" s="508" t="e">
        <f>IF(Y5=1,CONCATENATE(VLOOKUP(Y3,AA16:AK27,6)),CONCATENATE(VLOOKUP(Y3,AA2:AK13,6)))</f>
        <v>#N/A</v>
      </c>
      <c r="AG1" s="508" t="e">
        <f>IF(Y5=1,CONCATENATE(VLOOKUP(Y3,AA16:AK27,7)),CONCATENATE(VLOOKUP(Y3,AA2:AK13,7)))</f>
        <v>#N/A</v>
      </c>
      <c r="AH1" s="508" t="e">
        <f>IF(Y5=1,CONCATENATE(VLOOKUP(Y3,AA16:AK27,8)),CONCATENATE(VLOOKUP(Y3,AA2:AK13,8)))</f>
        <v>#N/A</v>
      </c>
      <c r="AI1" s="508" t="e">
        <f>IF(Y5=1,CONCATENATE(VLOOKUP(Y3,AA16:AK27,9)),CONCATENATE(VLOOKUP(Y3,AA2:AK13,9)))</f>
        <v>#N/A</v>
      </c>
      <c r="AJ1" s="508" t="e">
        <f>IF(Y5=1,CONCATENATE(VLOOKUP(Y3,AA16:AK27,10)),CONCATENATE(VLOOKUP(Y3,AA2:AK13,10)))</f>
        <v>#N/A</v>
      </c>
      <c r="AK1" s="508" t="e">
        <f>IF(Y5=1,CONCATENATE(VLOOKUP(Y3,AA16:AK27,11)),CONCATENATE(VLOOKUP(Y3,AA2:AK13,11)))</f>
        <v>#N/A</v>
      </c>
    </row>
    <row r="2" spans="1:37" x14ac:dyDescent="0.25">
      <c r="A2" s="509" t="s">
        <v>47</v>
      </c>
      <c r="B2" s="510"/>
      <c r="C2" s="510"/>
      <c r="D2" s="510"/>
      <c r="E2" s="510">
        <f>[11]Altalanos!$A$8</f>
        <v>0</v>
      </c>
      <c r="F2" s="510"/>
      <c r="G2" s="511"/>
      <c r="H2" s="512"/>
      <c r="I2" s="512"/>
      <c r="J2" s="513"/>
      <c r="K2" s="504"/>
      <c r="L2" s="504"/>
      <c r="M2" s="504"/>
      <c r="N2" s="514"/>
      <c r="O2" s="515"/>
      <c r="P2" s="514"/>
      <c r="Q2" s="515"/>
      <c r="R2" s="514"/>
      <c r="Y2" s="516"/>
      <c r="Z2" s="517"/>
      <c r="AA2" s="517" t="s">
        <v>61</v>
      </c>
      <c r="AB2" s="518">
        <v>150</v>
      </c>
      <c r="AC2" s="518">
        <v>120</v>
      </c>
      <c r="AD2" s="518">
        <v>100</v>
      </c>
      <c r="AE2" s="518">
        <v>80</v>
      </c>
      <c r="AF2" s="518">
        <v>70</v>
      </c>
      <c r="AG2" s="518">
        <v>60</v>
      </c>
      <c r="AH2" s="518">
        <v>55</v>
      </c>
      <c r="AI2" s="518">
        <v>50</v>
      </c>
      <c r="AJ2" s="518">
        <v>45</v>
      </c>
      <c r="AK2" s="518">
        <v>40</v>
      </c>
    </row>
    <row r="3" spans="1:37" x14ac:dyDescent="0.25">
      <c r="A3" s="519" t="s">
        <v>24</v>
      </c>
      <c r="B3" s="519"/>
      <c r="C3" s="519"/>
      <c r="D3" s="519"/>
      <c r="E3" s="519" t="s">
        <v>22</v>
      </c>
      <c r="F3" s="519"/>
      <c r="G3" s="519"/>
      <c r="H3" s="519" t="s">
        <v>27</v>
      </c>
      <c r="I3" s="519"/>
      <c r="J3" s="520"/>
      <c r="K3" s="519"/>
      <c r="L3" s="521" t="s">
        <v>28</v>
      </c>
      <c r="M3" s="519"/>
      <c r="N3" s="522"/>
      <c r="O3" s="523"/>
      <c r="P3" s="522"/>
      <c r="Q3" s="524" t="s">
        <v>75</v>
      </c>
      <c r="R3" s="518" t="s">
        <v>81</v>
      </c>
      <c r="Y3" s="517">
        <f>IF(H4="OB","A",IF(H4="IX","W",H4))</f>
        <v>0</v>
      </c>
      <c r="Z3" s="517"/>
      <c r="AA3" s="517" t="s">
        <v>91</v>
      </c>
      <c r="AB3" s="518">
        <v>120</v>
      </c>
      <c r="AC3" s="518">
        <v>90</v>
      </c>
      <c r="AD3" s="518">
        <v>65</v>
      </c>
      <c r="AE3" s="518">
        <v>55</v>
      </c>
      <c r="AF3" s="518">
        <v>50</v>
      </c>
      <c r="AG3" s="518">
        <v>45</v>
      </c>
      <c r="AH3" s="518">
        <v>40</v>
      </c>
      <c r="AI3" s="518">
        <v>35</v>
      </c>
      <c r="AJ3" s="518">
        <v>25</v>
      </c>
      <c r="AK3" s="518">
        <v>20</v>
      </c>
    </row>
    <row r="4" spans="1:37" ht="13.8" thickBot="1" x14ac:dyDescent="0.3">
      <c r="A4" s="525">
        <f>[11]Altalanos!$A$10</f>
        <v>0</v>
      </c>
      <c r="B4" s="525"/>
      <c r="C4" s="525"/>
      <c r="D4" s="526"/>
      <c r="E4" s="527">
        <f>[11]Altalanos!$C$10</f>
        <v>0</v>
      </c>
      <c r="F4" s="527"/>
      <c r="G4" s="527"/>
      <c r="H4" s="528"/>
      <c r="I4" s="527"/>
      <c r="J4" s="529"/>
      <c r="K4" s="528"/>
      <c r="L4" s="530">
        <f>[11]Altalanos!$E$10</f>
        <v>0</v>
      </c>
      <c r="M4" s="528"/>
      <c r="N4" s="531"/>
      <c r="O4" s="532"/>
      <c r="P4" s="531"/>
      <c r="Q4" s="533" t="s">
        <v>82</v>
      </c>
      <c r="R4" s="534" t="s">
        <v>77</v>
      </c>
      <c r="Y4" s="517"/>
      <c r="Z4" s="517"/>
      <c r="AA4" s="517" t="s">
        <v>92</v>
      </c>
      <c r="AB4" s="518">
        <v>90</v>
      </c>
      <c r="AC4" s="518">
        <v>60</v>
      </c>
      <c r="AD4" s="518">
        <v>45</v>
      </c>
      <c r="AE4" s="518">
        <v>34</v>
      </c>
      <c r="AF4" s="518">
        <v>27</v>
      </c>
      <c r="AG4" s="518">
        <v>22</v>
      </c>
      <c r="AH4" s="518">
        <v>18</v>
      </c>
      <c r="AI4" s="518">
        <v>15</v>
      </c>
      <c r="AJ4" s="518">
        <v>12</v>
      </c>
      <c r="AK4" s="518">
        <v>9</v>
      </c>
    </row>
    <row r="5" spans="1:37" x14ac:dyDescent="0.25">
      <c r="A5" s="535"/>
      <c r="B5" s="535" t="s">
        <v>46</v>
      </c>
      <c r="C5" s="536" t="s">
        <v>59</v>
      </c>
      <c r="D5" s="535" t="s">
        <v>41</v>
      </c>
      <c r="E5" s="535" t="s">
        <v>64</v>
      </c>
      <c r="F5" s="535"/>
      <c r="G5" s="535" t="s">
        <v>26</v>
      </c>
      <c r="H5" s="535"/>
      <c r="I5" s="535" t="s">
        <v>29</v>
      </c>
      <c r="J5" s="535"/>
      <c r="K5" s="537" t="s">
        <v>65</v>
      </c>
      <c r="L5" s="537" t="s">
        <v>66</v>
      </c>
      <c r="M5" s="537" t="s">
        <v>67</v>
      </c>
      <c r="Q5" s="538" t="s">
        <v>83</v>
      </c>
      <c r="R5" s="539" t="s">
        <v>79</v>
      </c>
      <c r="Y5" s="517">
        <f>IF(OR([11]Altalanos!$A$8="F1",[11]Altalanos!$A$8="F2",[11]Altalanos!$A$8="N1",[11]Altalanos!$A$8="N2"),1,2)</f>
        <v>2</v>
      </c>
      <c r="Z5" s="517"/>
      <c r="AA5" s="517" t="s">
        <v>93</v>
      </c>
      <c r="AB5" s="518">
        <v>60</v>
      </c>
      <c r="AC5" s="518">
        <v>40</v>
      </c>
      <c r="AD5" s="518">
        <v>30</v>
      </c>
      <c r="AE5" s="518">
        <v>20</v>
      </c>
      <c r="AF5" s="518">
        <v>18</v>
      </c>
      <c r="AG5" s="518">
        <v>15</v>
      </c>
      <c r="AH5" s="518">
        <v>12</v>
      </c>
      <c r="AI5" s="518">
        <v>10</v>
      </c>
      <c r="AJ5" s="518">
        <v>8</v>
      </c>
      <c r="AK5" s="518">
        <v>6</v>
      </c>
    </row>
    <row r="6" spans="1:37" x14ac:dyDescent="0.25">
      <c r="A6" s="540"/>
      <c r="B6" s="540"/>
      <c r="C6" s="541"/>
      <c r="D6" s="540"/>
      <c r="E6" s="540"/>
      <c r="F6" s="540"/>
      <c r="G6" s="540"/>
      <c r="H6" s="540"/>
      <c r="I6" s="540"/>
      <c r="J6" s="540"/>
      <c r="K6" s="540"/>
      <c r="L6" s="540"/>
      <c r="M6" s="540"/>
      <c r="Y6" s="517"/>
      <c r="Z6" s="517"/>
      <c r="AA6" s="517" t="s">
        <v>94</v>
      </c>
      <c r="AB6" s="518">
        <v>40</v>
      </c>
      <c r="AC6" s="518">
        <v>25</v>
      </c>
      <c r="AD6" s="518">
        <v>18</v>
      </c>
      <c r="AE6" s="518">
        <v>13</v>
      </c>
      <c r="AF6" s="518">
        <v>10</v>
      </c>
      <c r="AG6" s="518">
        <v>8</v>
      </c>
      <c r="AH6" s="518">
        <v>6</v>
      </c>
      <c r="AI6" s="518">
        <v>5</v>
      </c>
      <c r="AJ6" s="518">
        <v>4</v>
      </c>
      <c r="AK6" s="518">
        <v>3</v>
      </c>
    </row>
    <row r="7" spans="1:37" ht="14.4" x14ac:dyDescent="0.3">
      <c r="A7" s="542" t="s">
        <v>61</v>
      </c>
      <c r="B7" s="543"/>
      <c r="C7" s="544" t="str">
        <f>IF($B7="","",VLOOKUP($B7,'[11]1MD ELO'!$A$7:$O$22,5))</f>
        <v/>
      </c>
      <c r="D7" s="544" t="str">
        <f>IF($B7="","",VLOOKUP($B7,'[11]1MD ELO'!$A$7:$O$22,15))</f>
        <v/>
      </c>
      <c r="E7" s="545" t="s">
        <v>2775</v>
      </c>
      <c r="F7" s="546"/>
      <c r="G7" s="545"/>
      <c r="H7" s="546"/>
      <c r="I7" s="547" t="s">
        <v>3030</v>
      </c>
      <c r="J7" s="540"/>
      <c r="K7" s="548" t="s">
        <v>3031</v>
      </c>
      <c r="L7" s="549" t="e">
        <f>IF(K7="","",CONCATENATE(VLOOKUP($Y$3,$AB$1:$AK$1,K7)," pont"))</f>
        <v>#N/A</v>
      </c>
      <c r="M7" s="550"/>
      <c r="Y7" s="517"/>
      <c r="Z7" s="517"/>
      <c r="AA7" s="517" t="s">
        <v>95</v>
      </c>
      <c r="AB7" s="518">
        <v>25</v>
      </c>
      <c r="AC7" s="518">
        <v>15</v>
      </c>
      <c r="AD7" s="518">
        <v>13</v>
      </c>
      <c r="AE7" s="518">
        <v>8</v>
      </c>
      <c r="AF7" s="518">
        <v>6</v>
      </c>
      <c r="AG7" s="518">
        <v>4</v>
      </c>
      <c r="AH7" s="518">
        <v>3</v>
      </c>
      <c r="AI7" s="518">
        <v>2</v>
      </c>
      <c r="AJ7" s="518">
        <v>1</v>
      </c>
      <c r="AK7" s="518">
        <v>0</v>
      </c>
    </row>
    <row r="8" spans="1:37" x14ac:dyDescent="0.25">
      <c r="A8" s="542"/>
      <c r="B8" s="551"/>
      <c r="C8" s="540"/>
      <c r="D8" s="540"/>
      <c r="E8" s="540"/>
      <c r="F8" s="540"/>
      <c r="G8" s="540"/>
      <c r="H8" s="540"/>
      <c r="I8" s="540"/>
      <c r="J8" s="540"/>
      <c r="K8" s="542"/>
      <c r="L8" s="542"/>
      <c r="M8" s="552"/>
      <c r="Y8" s="517"/>
      <c r="Z8" s="517"/>
      <c r="AA8" s="517" t="s">
        <v>96</v>
      </c>
      <c r="AB8" s="518">
        <v>15</v>
      </c>
      <c r="AC8" s="518">
        <v>10</v>
      </c>
      <c r="AD8" s="518">
        <v>7</v>
      </c>
      <c r="AE8" s="518">
        <v>5</v>
      </c>
      <c r="AF8" s="518">
        <v>4</v>
      </c>
      <c r="AG8" s="518">
        <v>3</v>
      </c>
      <c r="AH8" s="518">
        <v>2</v>
      </c>
      <c r="AI8" s="518">
        <v>1</v>
      </c>
      <c r="AJ8" s="518">
        <v>0</v>
      </c>
      <c r="AK8" s="518">
        <v>0</v>
      </c>
    </row>
    <row r="9" spans="1:37" x14ac:dyDescent="0.25">
      <c r="A9" s="542" t="s">
        <v>62</v>
      </c>
      <c r="B9" s="543"/>
      <c r="C9" s="544" t="str">
        <f>IF($B9="","",VLOOKUP($B9,'[11]1MD ELO'!$A$7:$O$22,5))</f>
        <v/>
      </c>
      <c r="D9" s="544" t="str">
        <f>IF($B9="","",VLOOKUP($B9,'[11]1MD ELO'!$A$7:$O$22,15))</f>
        <v/>
      </c>
      <c r="E9" s="545"/>
      <c r="F9" s="546"/>
      <c r="G9" s="545" t="str">
        <f>IF($B9="","",VLOOKUP($B9,'[11]1MD ELO'!$A$7:$O$22,3))</f>
        <v/>
      </c>
      <c r="H9" s="546"/>
      <c r="I9" s="545"/>
      <c r="J9" s="540"/>
      <c r="K9" s="548"/>
      <c r="L9" s="549" t="str">
        <f>IF(K9="","",CONCATENATE(VLOOKUP($Y$3,$AB$1:$AK$1,K9)," pont"))</f>
        <v/>
      </c>
      <c r="M9" s="550"/>
      <c r="Y9" s="517"/>
      <c r="Z9" s="517"/>
      <c r="AA9" s="517" t="s">
        <v>97</v>
      </c>
      <c r="AB9" s="518">
        <v>10</v>
      </c>
      <c r="AC9" s="518">
        <v>6</v>
      </c>
      <c r="AD9" s="518">
        <v>4</v>
      </c>
      <c r="AE9" s="518">
        <v>2</v>
      </c>
      <c r="AF9" s="518">
        <v>1</v>
      </c>
      <c r="AG9" s="518">
        <v>0</v>
      </c>
      <c r="AH9" s="518">
        <v>0</v>
      </c>
      <c r="AI9" s="518">
        <v>0</v>
      </c>
      <c r="AJ9" s="518">
        <v>0</v>
      </c>
      <c r="AK9" s="518">
        <v>0</v>
      </c>
    </row>
    <row r="10" spans="1:37" x14ac:dyDescent="0.25">
      <c r="A10" s="542"/>
      <c r="B10" s="551"/>
      <c r="C10" s="540"/>
      <c r="D10" s="540"/>
      <c r="E10" s="540"/>
      <c r="F10" s="540"/>
      <c r="G10" s="540"/>
      <c r="H10" s="540"/>
      <c r="I10" s="540"/>
      <c r="J10" s="540"/>
      <c r="K10" s="542"/>
      <c r="L10" s="542"/>
      <c r="M10" s="552"/>
      <c r="Y10" s="517"/>
      <c r="Z10" s="517"/>
      <c r="AA10" s="517" t="s">
        <v>98</v>
      </c>
      <c r="AB10" s="518">
        <v>6</v>
      </c>
      <c r="AC10" s="518">
        <v>3</v>
      </c>
      <c r="AD10" s="518">
        <v>2</v>
      </c>
      <c r="AE10" s="518">
        <v>1</v>
      </c>
      <c r="AF10" s="518">
        <v>0</v>
      </c>
      <c r="AG10" s="518">
        <v>0</v>
      </c>
      <c r="AH10" s="518">
        <v>0</v>
      </c>
      <c r="AI10" s="518">
        <v>0</v>
      </c>
      <c r="AJ10" s="518">
        <v>0</v>
      </c>
      <c r="AK10" s="518">
        <v>0</v>
      </c>
    </row>
    <row r="11" spans="1:37" x14ac:dyDescent="0.25">
      <c r="A11" s="542" t="s">
        <v>63</v>
      </c>
      <c r="B11" s="543"/>
      <c r="C11" s="544" t="str">
        <f>IF($B11="","",VLOOKUP($B11,'[11]1MD ELO'!$A$7:$O$22,5))</f>
        <v/>
      </c>
      <c r="D11" s="544" t="str">
        <f>IF($B11="","",VLOOKUP($B11,'[11]1MD ELO'!$A$7:$O$22,15))</f>
        <v/>
      </c>
      <c r="E11" s="545"/>
      <c r="F11" s="546"/>
      <c r="G11" s="545" t="str">
        <f>IF($B11="","",VLOOKUP($B11,'[11]1MD ELO'!$A$7:$O$22,3))</f>
        <v/>
      </c>
      <c r="H11" s="546"/>
      <c r="I11" s="545"/>
      <c r="J11" s="540"/>
      <c r="K11" s="548"/>
      <c r="L11" s="549" t="str">
        <f>IF(K11="","",CONCATENATE(VLOOKUP($Y$3,$AB$1:$AK$1,K11)," pont"))</f>
        <v/>
      </c>
      <c r="M11" s="550"/>
      <c r="Y11" s="517"/>
      <c r="Z11" s="517"/>
      <c r="AA11" s="517" t="s">
        <v>103</v>
      </c>
      <c r="AB11" s="518">
        <v>3</v>
      </c>
      <c r="AC11" s="518">
        <v>2</v>
      </c>
      <c r="AD11" s="518">
        <v>1</v>
      </c>
      <c r="AE11" s="518">
        <v>0</v>
      </c>
      <c r="AF11" s="518">
        <v>0</v>
      </c>
      <c r="AG11" s="518">
        <v>0</v>
      </c>
      <c r="AH11" s="518">
        <v>0</v>
      </c>
      <c r="AI11" s="518">
        <v>0</v>
      </c>
      <c r="AJ11" s="518">
        <v>0</v>
      </c>
      <c r="AK11" s="518">
        <v>0</v>
      </c>
    </row>
    <row r="12" spans="1:37" x14ac:dyDescent="0.25">
      <c r="A12" s="540"/>
      <c r="B12" s="540"/>
      <c r="C12" s="540"/>
      <c r="D12" s="540"/>
      <c r="E12" s="540"/>
      <c r="F12" s="540"/>
      <c r="G12" s="540"/>
      <c r="H12" s="540"/>
      <c r="I12" s="540"/>
      <c r="J12" s="540"/>
      <c r="K12" s="540"/>
      <c r="L12" s="540"/>
      <c r="M12" s="540"/>
      <c r="Y12" s="517"/>
      <c r="Z12" s="517"/>
      <c r="AA12" s="517" t="s">
        <v>99</v>
      </c>
      <c r="AB12" s="553">
        <v>0</v>
      </c>
      <c r="AC12" s="553">
        <v>0</v>
      </c>
      <c r="AD12" s="553">
        <v>0</v>
      </c>
      <c r="AE12" s="553">
        <v>0</v>
      </c>
      <c r="AF12" s="553">
        <v>0</v>
      </c>
      <c r="AG12" s="553">
        <v>0</v>
      </c>
      <c r="AH12" s="553">
        <v>0</v>
      </c>
      <c r="AI12" s="553">
        <v>0</v>
      </c>
      <c r="AJ12" s="553">
        <v>0</v>
      </c>
      <c r="AK12" s="553">
        <v>0</v>
      </c>
    </row>
    <row r="13" spans="1:37" x14ac:dyDescent="0.25">
      <c r="A13" s="540"/>
      <c r="B13" s="540"/>
      <c r="C13" s="540"/>
      <c r="D13" s="540"/>
      <c r="E13" s="540"/>
      <c r="F13" s="540"/>
      <c r="G13" s="540"/>
      <c r="H13" s="540"/>
      <c r="I13" s="540"/>
      <c r="J13" s="540"/>
      <c r="K13" s="540"/>
      <c r="L13" s="540"/>
      <c r="M13" s="540"/>
      <c r="Y13" s="517"/>
      <c r="Z13" s="517"/>
      <c r="AA13" s="517" t="s">
        <v>100</v>
      </c>
      <c r="AB13" s="553">
        <v>0</v>
      </c>
      <c r="AC13" s="553">
        <v>0</v>
      </c>
      <c r="AD13" s="553">
        <v>0</v>
      </c>
      <c r="AE13" s="553">
        <v>0</v>
      </c>
      <c r="AF13" s="553">
        <v>0</v>
      </c>
      <c r="AG13" s="553">
        <v>0</v>
      </c>
      <c r="AH13" s="553">
        <v>0</v>
      </c>
      <c r="AI13" s="553">
        <v>0</v>
      </c>
      <c r="AJ13" s="553">
        <v>0</v>
      </c>
      <c r="AK13" s="553">
        <v>0</v>
      </c>
    </row>
    <row r="14" spans="1:37" x14ac:dyDescent="0.25">
      <c r="A14" s="540"/>
      <c r="B14" s="540"/>
      <c r="C14" s="540"/>
      <c r="D14" s="540"/>
      <c r="E14" s="540"/>
      <c r="F14" s="540"/>
      <c r="G14" s="540"/>
      <c r="H14" s="540"/>
      <c r="I14" s="540"/>
      <c r="J14" s="540"/>
      <c r="K14" s="540"/>
      <c r="L14" s="540"/>
      <c r="M14" s="540"/>
      <c r="Y14" s="517"/>
      <c r="Z14" s="517"/>
      <c r="AA14" s="517"/>
      <c r="AB14" s="517"/>
      <c r="AC14" s="517"/>
      <c r="AD14" s="517"/>
      <c r="AE14" s="517"/>
      <c r="AF14" s="517"/>
      <c r="AG14" s="517"/>
      <c r="AH14" s="517"/>
      <c r="AI14" s="517"/>
      <c r="AJ14" s="517"/>
      <c r="AK14" s="517"/>
    </row>
    <row r="15" spans="1:37" x14ac:dyDescent="0.25">
      <c r="A15" s="540"/>
      <c r="B15" s="540"/>
      <c r="C15" s="540"/>
      <c r="D15" s="540"/>
      <c r="E15" s="540"/>
      <c r="F15" s="540"/>
      <c r="G15" s="540"/>
      <c r="H15" s="540"/>
      <c r="I15" s="540"/>
      <c r="J15" s="540"/>
      <c r="K15" s="540"/>
      <c r="L15" s="540"/>
      <c r="M15" s="540"/>
      <c r="Y15" s="517"/>
      <c r="Z15" s="517"/>
      <c r="AA15" s="517"/>
      <c r="AB15" s="517"/>
      <c r="AC15" s="517"/>
      <c r="AD15" s="517"/>
      <c r="AE15" s="517"/>
      <c r="AF15" s="517"/>
      <c r="AG15" s="517"/>
      <c r="AH15" s="517"/>
      <c r="AI15" s="517"/>
      <c r="AJ15" s="517"/>
      <c r="AK15" s="517"/>
    </row>
    <row r="16" spans="1:37" x14ac:dyDescent="0.25">
      <c r="A16" s="540"/>
      <c r="B16" s="540"/>
      <c r="C16" s="540"/>
      <c r="D16" s="540"/>
      <c r="E16" s="540"/>
      <c r="F16" s="540"/>
      <c r="G16" s="540"/>
      <c r="H16" s="540"/>
      <c r="I16" s="540"/>
      <c r="J16" s="540"/>
      <c r="K16" s="540"/>
      <c r="L16" s="540"/>
      <c r="M16" s="540"/>
      <c r="Y16" s="517"/>
      <c r="Z16" s="517"/>
      <c r="AA16" s="517" t="s">
        <v>61</v>
      </c>
      <c r="AB16" s="517">
        <v>300</v>
      </c>
      <c r="AC16" s="517">
        <v>250</v>
      </c>
      <c r="AD16" s="517">
        <v>220</v>
      </c>
      <c r="AE16" s="517">
        <v>180</v>
      </c>
      <c r="AF16" s="517">
        <v>160</v>
      </c>
      <c r="AG16" s="517">
        <v>150</v>
      </c>
      <c r="AH16" s="517">
        <v>140</v>
      </c>
      <c r="AI16" s="517">
        <v>130</v>
      </c>
      <c r="AJ16" s="517">
        <v>120</v>
      </c>
      <c r="AK16" s="517">
        <v>110</v>
      </c>
    </row>
    <row r="17" spans="1:37" x14ac:dyDescent="0.25">
      <c r="A17" s="540"/>
      <c r="B17" s="540"/>
      <c r="C17" s="540"/>
      <c r="D17" s="540"/>
      <c r="E17" s="540"/>
      <c r="F17" s="540"/>
      <c r="G17" s="540"/>
      <c r="H17" s="540"/>
      <c r="I17" s="540"/>
      <c r="J17" s="540"/>
      <c r="K17" s="540"/>
      <c r="L17" s="540"/>
      <c r="M17" s="540"/>
      <c r="Y17" s="517"/>
      <c r="Z17" s="517"/>
      <c r="AA17" s="517" t="s">
        <v>91</v>
      </c>
      <c r="AB17" s="517">
        <v>250</v>
      </c>
      <c r="AC17" s="517">
        <v>200</v>
      </c>
      <c r="AD17" s="517">
        <v>160</v>
      </c>
      <c r="AE17" s="517">
        <v>140</v>
      </c>
      <c r="AF17" s="517">
        <v>120</v>
      </c>
      <c r="AG17" s="517">
        <v>110</v>
      </c>
      <c r="AH17" s="517">
        <v>100</v>
      </c>
      <c r="AI17" s="517">
        <v>90</v>
      </c>
      <c r="AJ17" s="517">
        <v>80</v>
      </c>
      <c r="AK17" s="517">
        <v>70</v>
      </c>
    </row>
    <row r="18" spans="1:37" ht="18.75" customHeight="1" x14ac:dyDescent="0.25">
      <c r="A18" s="540"/>
      <c r="B18" s="554"/>
      <c r="C18" s="554"/>
      <c r="D18" s="555" t="str">
        <f>E7</f>
        <v>Mayer László Adrián</v>
      </c>
      <c r="E18" s="555"/>
      <c r="F18" s="555">
        <f>E9</f>
        <v>0</v>
      </c>
      <c r="G18" s="555"/>
      <c r="H18" s="555">
        <f>E11</f>
        <v>0</v>
      </c>
      <c r="I18" s="555"/>
      <c r="J18" s="540"/>
      <c r="K18" s="540"/>
      <c r="L18" s="540"/>
      <c r="M18" s="540"/>
      <c r="Y18" s="517"/>
      <c r="Z18" s="517"/>
      <c r="AA18" s="517" t="s">
        <v>92</v>
      </c>
      <c r="AB18" s="517">
        <v>200</v>
      </c>
      <c r="AC18" s="517">
        <v>150</v>
      </c>
      <c r="AD18" s="517">
        <v>130</v>
      </c>
      <c r="AE18" s="517">
        <v>110</v>
      </c>
      <c r="AF18" s="517">
        <v>95</v>
      </c>
      <c r="AG18" s="517">
        <v>80</v>
      </c>
      <c r="AH18" s="517">
        <v>70</v>
      </c>
      <c r="AI18" s="517">
        <v>60</v>
      </c>
      <c r="AJ18" s="517">
        <v>55</v>
      </c>
      <c r="AK18" s="517">
        <v>50</v>
      </c>
    </row>
    <row r="19" spans="1:37" ht="18.75" customHeight="1" x14ac:dyDescent="0.25">
      <c r="A19" s="556" t="s">
        <v>61</v>
      </c>
      <c r="B19" s="557" t="str">
        <f>E7</f>
        <v>Mayer László Adrián</v>
      </c>
      <c r="C19" s="557"/>
      <c r="D19" s="558"/>
      <c r="E19" s="558"/>
      <c r="F19" s="559"/>
      <c r="G19" s="559"/>
      <c r="H19" s="559"/>
      <c r="I19" s="559"/>
      <c r="J19" s="540"/>
      <c r="K19" s="540"/>
      <c r="L19" s="540"/>
      <c r="M19" s="540"/>
      <c r="Y19" s="517"/>
      <c r="Z19" s="517"/>
      <c r="AA19" s="517" t="s">
        <v>93</v>
      </c>
      <c r="AB19" s="517">
        <v>150</v>
      </c>
      <c r="AC19" s="517">
        <v>120</v>
      </c>
      <c r="AD19" s="517">
        <v>100</v>
      </c>
      <c r="AE19" s="517">
        <v>80</v>
      </c>
      <c r="AF19" s="517">
        <v>70</v>
      </c>
      <c r="AG19" s="517">
        <v>60</v>
      </c>
      <c r="AH19" s="517">
        <v>55</v>
      </c>
      <c r="AI19" s="517">
        <v>50</v>
      </c>
      <c r="AJ19" s="517">
        <v>45</v>
      </c>
      <c r="AK19" s="517">
        <v>40</v>
      </c>
    </row>
    <row r="20" spans="1:37" ht="18.75" customHeight="1" x14ac:dyDescent="0.25">
      <c r="A20" s="556" t="s">
        <v>62</v>
      </c>
      <c r="B20" s="557">
        <f>E9</f>
        <v>0</v>
      </c>
      <c r="C20" s="557"/>
      <c r="D20" s="559"/>
      <c r="E20" s="559"/>
      <c r="F20" s="558"/>
      <c r="G20" s="558"/>
      <c r="H20" s="559"/>
      <c r="I20" s="559"/>
      <c r="J20" s="540"/>
      <c r="K20" s="540"/>
      <c r="L20" s="540"/>
      <c r="M20" s="540"/>
      <c r="Y20" s="517"/>
      <c r="Z20" s="517"/>
      <c r="AA20" s="517" t="s">
        <v>94</v>
      </c>
      <c r="AB20" s="517">
        <v>120</v>
      </c>
      <c r="AC20" s="517">
        <v>90</v>
      </c>
      <c r="AD20" s="517">
        <v>65</v>
      </c>
      <c r="AE20" s="517">
        <v>55</v>
      </c>
      <c r="AF20" s="517">
        <v>50</v>
      </c>
      <c r="AG20" s="517">
        <v>45</v>
      </c>
      <c r="AH20" s="517">
        <v>40</v>
      </c>
      <c r="AI20" s="517">
        <v>35</v>
      </c>
      <c r="AJ20" s="517">
        <v>25</v>
      </c>
      <c r="AK20" s="517">
        <v>20</v>
      </c>
    </row>
    <row r="21" spans="1:37" ht="18.75" customHeight="1" x14ac:dyDescent="0.25">
      <c r="A21" s="556" t="s">
        <v>63</v>
      </c>
      <c r="B21" s="557">
        <f>E11</f>
        <v>0</v>
      </c>
      <c r="C21" s="557"/>
      <c r="D21" s="559"/>
      <c r="E21" s="559"/>
      <c r="F21" s="559"/>
      <c r="G21" s="559"/>
      <c r="H21" s="558"/>
      <c r="I21" s="558"/>
      <c r="J21" s="540"/>
      <c r="K21" s="540"/>
      <c r="L21" s="540"/>
      <c r="M21" s="540"/>
      <c r="Y21" s="517"/>
      <c r="Z21" s="517"/>
      <c r="AA21" s="517" t="s">
        <v>95</v>
      </c>
      <c r="AB21" s="517">
        <v>90</v>
      </c>
      <c r="AC21" s="517">
        <v>60</v>
      </c>
      <c r="AD21" s="517">
        <v>45</v>
      </c>
      <c r="AE21" s="517">
        <v>34</v>
      </c>
      <c r="AF21" s="517">
        <v>27</v>
      </c>
      <c r="AG21" s="517">
        <v>22</v>
      </c>
      <c r="AH21" s="517">
        <v>18</v>
      </c>
      <c r="AI21" s="517">
        <v>15</v>
      </c>
      <c r="AJ21" s="517">
        <v>12</v>
      </c>
      <c r="AK21" s="517">
        <v>9</v>
      </c>
    </row>
    <row r="22" spans="1:37" x14ac:dyDescent="0.25">
      <c r="A22" s="540"/>
      <c r="B22" s="540"/>
      <c r="C22" s="540"/>
      <c r="D22" s="540"/>
      <c r="E22" s="540"/>
      <c r="F22" s="540"/>
      <c r="G22" s="540"/>
      <c r="H22" s="540"/>
      <c r="I22" s="540"/>
      <c r="J22" s="540"/>
      <c r="K22" s="540"/>
      <c r="L22" s="540"/>
      <c r="M22" s="540"/>
      <c r="Y22" s="517"/>
      <c r="Z22" s="517"/>
      <c r="AA22" s="517" t="s">
        <v>96</v>
      </c>
      <c r="AB22" s="517">
        <v>60</v>
      </c>
      <c r="AC22" s="517">
        <v>40</v>
      </c>
      <c r="AD22" s="517">
        <v>30</v>
      </c>
      <c r="AE22" s="517">
        <v>20</v>
      </c>
      <c r="AF22" s="517">
        <v>18</v>
      </c>
      <c r="AG22" s="517">
        <v>15</v>
      </c>
      <c r="AH22" s="517">
        <v>12</v>
      </c>
      <c r="AI22" s="517">
        <v>10</v>
      </c>
      <c r="AJ22" s="517">
        <v>8</v>
      </c>
      <c r="AK22" s="517">
        <v>6</v>
      </c>
    </row>
    <row r="23" spans="1:37" x14ac:dyDescent="0.25">
      <c r="A23" s="540"/>
      <c r="B23" s="540"/>
      <c r="C23" s="540"/>
      <c r="D23" s="540"/>
      <c r="E23" s="540"/>
      <c r="F23" s="540"/>
      <c r="G23" s="540"/>
      <c r="H23" s="540"/>
      <c r="I23" s="540"/>
      <c r="J23" s="540"/>
      <c r="K23" s="540"/>
      <c r="L23" s="540"/>
      <c r="M23" s="540"/>
      <c r="Y23" s="517"/>
      <c r="Z23" s="517"/>
      <c r="AA23" s="517" t="s">
        <v>97</v>
      </c>
      <c r="AB23" s="517">
        <v>40</v>
      </c>
      <c r="AC23" s="517">
        <v>25</v>
      </c>
      <c r="AD23" s="517">
        <v>18</v>
      </c>
      <c r="AE23" s="517">
        <v>13</v>
      </c>
      <c r="AF23" s="517">
        <v>8</v>
      </c>
      <c r="AG23" s="517">
        <v>7</v>
      </c>
      <c r="AH23" s="517">
        <v>6</v>
      </c>
      <c r="AI23" s="517">
        <v>5</v>
      </c>
      <c r="AJ23" s="517">
        <v>4</v>
      </c>
      <c r="AK23" s="517">
        <v>3</v>
      </c>
    </row>
    <row r="24" spans="1:37" x14ac:dyDescent="0.25">
      <c r="A24" s="540"/>
      <c r="B24" s="540"/>
      <c r="C24" s="540"/>
      <c r="D24" s="540"/>
      <c r="E24" s="540"/>
      <c r="F24" s="540"/>
      <c r="G24" s="540"/>
      <c r="H24" s="540"/>
      <c r="I24" s="540"/>
      <c r="J24" s="540"/>
      <c r="K24" s="540"/>
      <c r="L24" s="540"/>
      <c r="M24" s="540"/>
      <c r="Y24" s="517"/>
      <c r="Z24" s="517"/>
      <c r="AA24" s="517" t="s">
        <v>98</v>
      </c>
      <c r="AB24" s="517">
        <v>25</v>
      </c>
      <c r="AC24" s="517">
        <v>15</v>
      </c>
      <c r="AD24" s="517">
        <v>13</v>
      </c>
      <c r="AE24" s="517">
        <v>7</v>
      </c>
      <c r="AF24" s="517">
        <v>6</v>
      </c>
      <c r="AG24" s="517">
        <v>5</v>
      </c>
      <c r="AH24" s="517">
        <v>4</v>
      </c>
      <c r="AI24" s="517">
        <v>3</v>
      </c>
      <c r="AJ24" s="517">
        <v>2</v>
      </c>
      <c r="AK24" s="517">
        <v>1</v>
      </c>
    </row>
    <row r="25" spans="1:37" x14ac:dyDescent="0.25">
      <c r="A25" s="540"/>
      <c r="B25" s="540"/>
      <c r="C25" s="540"/>
      <c r="D25" s="540"/>
      <c r="E25" s="540"/>
      <c r="F25" s="540"/>
      <c r="G25" s="540"/>
      <c r="H25" s="540"/>
      <c r="I25" s="540"/>
      <c r="J25" s="540"/>
      <c r="K25" s="540"/>
      <c r="L25" s="540"/>
      <c r="M25" s="540"/>
      <c r="Y25" s="517"/>
      <c r="Z25" s="517"/>
      <c r="AA25" s="517" t="s">
        <v>103</v>
      </c>
      <c r="AB25" s="517">
        <v>15</v>
      </c>
      <c r="AC25" s="517">
        <v>10</v>
      </c>
      <c r="AD25" s="517">
        <v>8</v>
      </c>
      <c r="AE25" s="517">
        <v>4</v>
      </c>
      <c r="AF25" s="517">
        <v>3</v>
      </c>
      <c r="AG25" s="517">
        <v>2</v>
      </c>
      <c r="AH25" s="517">
        <v>1</v>
      </c>
      <c r="AI25" s="517">
        <v>0</v>
      </c>
      <c r="AJ25" s="517">
        <v>0</v>
      </c>
      <c r="AK25" s="517">
        <v>0</v>
      </c>
    </row>
    <row r="26" spans="1:37" x14ac:dyDescent="0.25">
      <c r="A26" s="540"/>
      <c r="B26" s="540"/>
      <c r="C26" s="540"/>
      <c r="D26" s="540"/>
      <c r="E26" s="540"/>
      <c r="F26" s="540"/>
      <c r="G26" s="540"/>
      <c r="H26" s="540"/>
      <c r="I26" s="540"/>
      <c r="J26" s="540"/>
      <c r="K26" s="540"/>
      <c r="L26" s="540"/>
      <c r="M26" s="540"/>
      <c r="Y26" s="517"/>
      <c r="Z26" s="517"/>
      <c r="AA26" s="517" t="s">
        <v>99</v>
      </c>
      <c r="AB26" s="517">
        <v>10</v>
      </c>
      <c r="AC26" s="517">
        <v>6</v>
      </c>
      <c r="AD26" s="517">
        <v>4</v>
      </c>
      <c r="AE26" s="517">
        <v>2</v>
      </c>
      <c r="AF26" s="517">
        <v>1</v>
      </c>
      <c r="AG26" s="517">
        <v>0</v>
      </c>
      <c r="AH26" s="517">
        <v>0</v>
      </c>
      <c r="AI26" s="517">
        <v>0</v>
      </c>
      <c r="AJ26" s="517">
        <v>0</v>
      </c>
      <c r="AK26" s="517">
        <v>0</v>
      </c>
    </row>
    <row r="27" spans="1:37" x14ac:dyDescent="0.25">
      <c r="A27" s="540"/>
      <c r="B27" s="540"/>
      <c r="C27" s="540"/>
      <c r="D27" s="540"/>
      <c r="E27" s="540"/>
      <c r="F27" s="540"/>
      <c r="G27" s="540"/>
      <c r="H27" s="540"/>
      <c r="I27" s="540"/>
      <c r="J27" s="540"/>
      <c r="K27" s="540"/>
      <c r="L27" s="540"/>
      <c r="M27" s="540"/>
      <c r="Y27" s="517"/>
      <c r="Z27" s="517"/>
      <c r="AA27" s="517" t="s">
        <v>100</v>
      </c>
      <c r="AB27" s="517">
        <v>3</v>
      </c>
      <c r="AC27" s="517">
        <v>2</v>
      </c>
      <c r="AD27" s="517">
        <v>1</v>
      </c>
      <c r="AE27" s="517">
        <v>0</v>
      </c>
      <c r="AF27" s="517">
        <v>0</v>
      </c>
      <c r="AG27" s="517">
        <v>0</v>
      </c>
      <c r="AH27" s="517">
        <v>0</v>
      </c>
      <c r="AI27" s="517">
        <v>0</v>
      </c>
      <c r="AJ27" s="517">
        <v>0</v>
      </c>
      <c r="AK27" s="517">
        <v>0</v>
      </c>
    </row>
    <row r="28" spans="1:37" x14ac:dyDescent="0.25">
      <c r="A28" s="540"/>
      <c r="B28" s="540"/>
      <c r="C28" s="540"/>
      <c r="D28" s="540"/>
      <c r="E28" s="540"/>
      <c r="F28" s="540"/>
      <c r="G28" s="540"/>
      <c r="H28" s="540"/>
      <c r="I28" s="540"/>
      <c r="J28" s="540"/>
      <c r="K28" s="540"/>
      <c r="L28" s="540"/>
      <c r="M28" s="540"/>
    </row>
    <row r="29" spans="1:37" x14ac:dyDescent="0.25">
      <c r="A29" s="540"/>
      <c r="B29" s="540"/>
      <c r="C29" s="540"/>
      <c r="D29" s="540"/>
      <c r="E29" s="540"/>
      <c r="F29" s="540"/>
      <c r="G29" s="540"/>
      <c r="H29" s="540"/>
      <c r="I29" s="540"/>
      <c r="J29" s="540"/>
      <c r="K29" s="540"/>
      <c r="L29" s="540"/>
      <c r="M29" s="540"/>
    </row>
    <row r="30" spans="1:37" x14ac:dyDescent="0.25">
      <c r="A30" s="540"/>
      <c r="B30" s="540"/>
      <c r="C30" s="540"/>
      <c r="D30" s="540"/>
      <c r="E30" s="540"/>
      <c r="F30" s="540"/>
      <c r="G30" s="540"/>
      <c r="H30" s="540"/>
      <c r="I30" s="540"/>
      <c r="J30" s="540"/>
      <c r="K30" s="540"/>
      <c r="L30" s="540"/>
      <c r="M30" s="540"/>
    </row>
    <row r="31" spans="1:37" x14ac:dyDescent="0.25">
      <c r="A31" s="540"/>
      <c r="B31" s="540"/>
      <c r="C31" s="540"/>
      <c r="D31" s="540"/>
      <c r="E31" s="540"/>
      <c r="F31" s="540"/>
      <c r="G31" s="540"/>
      <c r="H31" s="540"/>
      <c r="I31" s="540"/>
      <c r="J31" s="540"/>
      <c r="K31" s="540"/>
      <c r="L31" s="540"/>
      <c r="M31" s="540"/>
    </row>
    <row r="32" spans="1:37" x14ac:dyDescent="0.25">
      <c r="A32" s="540"/>
      <c r="B32" s="540"/>
      <c r="C32" s="540"/>
      <c r="D32" s="540"/>
      <c r="E32" s="540"/>
      <c r="F32" s="540"/>
      <c r="G32" s="540"/>
      <c r="H32" s="540"/>
      <c r="I32" s="540"/>
      <c r="J32" s="540"/>
      <c r="K32" s="540"/>
      <c r="L32" s="546"/>
      <c r="M32" s="546"/>
    </row>
    <row r="33" spans="1:18" x14ac:dyDescent="0.25">
      <c r="A33" s="560" t="s">
        <v>41</v>
      </c>
      <c r="B33" s="561"/>
      <c r="C33" s="562"/>
      <c r="D33" s="563" t="s">
        <v>5</v>
      </c>
      <c r="E33" s="564" t="s">
        <v>43</v>
      </c>
      <c r="F33" s="565"/>
      <c r="G33" s="563" t="s">
        <v>5</v>
      </c>
      <c r="H33" s="564" t="s">
        <v>50</v>
      </c>
      <c r="I33" s="566"/>
      <c r="J33" s="564" t="s">
        <v>51</v>
      </c>
      <c r="K33" s="567" t="s">
        <v>52</v>
      </c>
      <c r="L33" s="535"/>
      <c r="M33" s="568"/>
      <c r="N33" s="569"/>
      <c r="P33" s="570"/>
      <c r="Q33" s="570"/>
      <c r="R33" s="571"/>
    </row>
    <row r="34" spans="1:18" x14ac:dyDescent="0.25">
      <c r="A34" s="572" t="s">
        <v>42</v>
      </c>
      <c r="B34" s="573"/>
      <c r="C34" s="574"/>
      <c r="D34" s="575"/>
      <c r="E34" s="576"/>
      <c r="F34" s="576"/>
      <c r="G34" s="577" t="s">
        <v>6</v>
      </c>
      <c r="H34" s="573"/>
      <c r="I34" s="578"/>
      <c r="J34" s="579"/>
      <c r="K34" s="580" t="s">
        <v>44</v>
      </c>
      <c r="L34" s="581"/>
      <c r="M34" s="582"/>
      <c r="P34" s="583"/>
      <c r="Q34" s="583"/>
      <c r="R34" s="584"/>
    </row>
    <row r="35" spans="1:18" x14ac:dyDescent="0.25">
      <c r="A35" s="585" t="s">
        <v>49</v>
      </c>
      <c r="B35" s="586"/>
      <c r="C35" s="587"/>
      <c r="D35" s="588"/>
      <c r="E35" s="589"/>
      <c r="F35" s="589"/>
      <c r="G35" s="590" t="s">
        <v>7</v>
      </c>
      <c r="H35" s="591"/>
      <c r="I35" s="592"/>
      <c r="J35" s="593"/>
      <c r="K35" s="594"/>
      <c r="L35" s="546"/>
      <c r="M35" s="595"/>
      <c r="P35" s="584"/>
      <c r="Q35" s="596"/>
      <c r="R35" s="584"/>
    </row>
    <row r="36" spans="1:18" x14ac:dyDescent="0.25">
      <c r="A36" s="597"/>
      <c r="B36" s="598"/>
      <c r="C36" s="599"/>
      <c r="D36" s="588"/>
      <c r="E36" s="600"/>
      <c r="F36" s="540"/>
      <c r="G36" s="590" t="s">
        <v>8</v>
      </c>
      <c r="H36" s="591"/>
      <c r="I36" s="592"/>
      <c r="J36" s="593"/>
      <c r="K36" s="580" t="s">
        <v>45</v>
      </c>
      <c r="L36" s="581"/>
      <c r="M36" s="601"/>
      <c r="P36" s="583"/>
      <c r="Q36" s="583"/>
      <c r="R36" s="584"/>
    </row>
    <row r="37" spans="1:18" x14ac:dyDescent="0.25">
      <c r="A37" s="602"/>
      <c r="B37" s="603"/>
      <c r="C37" s="604"/>
      <c r="D37" s="588"/>
      <c r="E37" s="600"/>
      <c r="F37" s="540"/>
      <c r="G37" s="590" t="s">
        <v>9</v>
      </c>
      <c r="H37" s="591"/>
      <c r="I37" s="592"/>
      <c r="J37" s="593"/>
      <c r="K37" s="605"/>
      <c r="L37" s="540"/>
      <c r="M37" s="582"/>
      <c r="P37" s="584"/>
      <c r="Q37" s="596"/>
      <c r="R37" s="584"/>
    </row>
    <row r="38" spans="1:18" x14ac:dyDescent="0.25">
      <c r="A38" s="606"/>
      <c r="B38" s="607"/>
      <c r="C38" s="608"/>
      <c r="D38" s="588"/>
      <c r="E38" s="600"/>
      <c r="F38" s="540"/>
      <c r="G38" s="590" t="s">
        <v>10</v>
      </c>
      <c r="H38" s="591"/>
      <c r="I38" s="592"/>
      <c r="J38" s="593"/>
      <c r="K38" s="585"/>
      <c r="L38" s="546"/>
      <c r="M38" s="595"/>
      <c r="P38" s="584"/>
      <c r="Q38" s="596"/>
      <c r="R38" s="584"/>
    </row>
    <row r="39" spans="1:18" x14ac:dyDescent="0.25">
      <c r="A39" s="609"/>
      <c r="B39" s="610"/>
      <c r="C39" s="604"/>
      <c r="D39" s="588"/>
      <c r="E39" s="600"/>
      <c r="F39" s="540"/>
      <c r="G39" s="590" t="s">
        <v>11</v>
      </c>
      <c r="H39" s="591"/>
      <c r="I39" s="592"/>
      <c r="J39" s="593"/>
      <c r="K39" s="580" t="s">
        <v>31</v>
      </c>
      <c r="L39" s="581"/>
      <c r="M39" s="601"/>
      <c r="P39" s="583"/>
      <c r="Q39" s="583"/>
      <c r="R39" s="584"/>
    </row>
    <row r="40" spans="1:18" x14ac:dyDescent="0.25">
      <c r="A40" s="609"/>
      <c r="B40" s="610"/>
      <c r="C40" s="611"/>
      <c r="D40" s="588"/>
      <c r="E40" s="600"/>
      <c r="F40" s="540"/>
      <c r="G40" s="590" t="s">
        <v>12</v>
      </c>
      <c r="H40" s="591"/>
      <c r="I40" s="592"/>
      <c r="J40" s="593"/>
      <c r="K40" s="605"/>
      <c r="L40" s="540"/>
      <c r="M40" s="582"/>
      <c r="P40" s="584"/>
      <c r="Q40" s="596"/>
      <c r="R40" s="584"/>
    </row>
    <row r="41" spans="1:18" x14ac:dyDescent="0.25">
      <c r="A41" s="612"/>
      <c r="B41" s="613"/>
      <c r="C41" s="614"/>
      <c r="D41" s="615"/>
      <c r="E41" s="616"/>
      <c r="F41" s="546"/>
      <c r="G41" s="617" t="s">
        <v>13</v>
      </c>
      <c r="H41" s="586"/>
      <c r="I41" s="618"/>
      <c r="J41" s="619"/>
      <c r="K41" s="585">
        <f>L4</f>
        <v>0</v>
      </c>
      <c r="L41" s="546"/>
      <c r="M41" s="595"/>
      <c r="P41" s="584"/>
      <c r="Q41" s="596"/>
      <c r="R41" s="620"/>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3" priority="1" stopIfTrue="1" operator="equal">
      <formula>"Bye"</formula>
    </cfRule>
  </conditionalFormatting>
  <conditionalFormatting sqref="R41">
    <cfRule type="expression" dxfId="2"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4D737-6F0E-4F7C-9C88-A2B69451A815}">
  <sheetPr>
    <tabColor indexed="11"/>
  </sheetPr>
  <dimension ref="A1:AK41"/>
  <sheetViews>
    <sheetView workbookViewId="0">
      <selection activeCell="L14" sqref="L14"/>
    </sheetView>
  </sheetViews>
  <sheetFormatPr defaultColWidth="8.77734375" defaultRowHeight="13.2" x14ac:dyDescent="0.25"/>
  <cols>
    <col min="1" max="1" width="5.44140625" style="503" customWidth="1"/>
    <col min="2" max="2" width="4.44140625" style="503" customWidth="1"/>
    <col min="3" max="3" width="8.33203125" style="503" customWidth="1"/>
    <col min="4" max="4" width="7.109375" style="503" customWidth="1"/>
    <col min="5" max="5" width="9.33203125" style="503" customWidth="1"/>
    <col min="6" max="6" width="7.109375" style="503" customWidth="1"/>
    <col min="7" max="7" width="9.33203125" style="503" customWidth="1"/>
    <col min="8" max="8" width="7.109375" style="503" customWidth="1"/>
    <col min="9" max="9" width="44.44140625" style="503" bestFit="1" customWidth="1"/>
    <col min="10" max="13" width="8.44140625" style="503" customWidth="1"/>
    <col min="14" max="14" width="8.77734375" style="503"/>
    <col min="15" max="15" width="5.44140625" style="503" customWidth="1"/>
    <col min="16" max="16" width="4.44140625" style="503" customWidth="1"/>
    <col min="17" max="17" width="11.6640625" style="503" customWidth="1"/>
    <col min="18" max="24" width="8.77734375" style="503"/>
    <col min="25" max="25" width="10.33203125" style="503" hidden="1" customWidth="1"/>
    <col min="26" max="37" width="0" style="503" hidden="1" customWidth="1"/>
    <col min="38" max="16384" width="8.77734375" style="503"/>
  </cols>
  <sheetData>
    <row r="1" spans="1:37" ht="24.6" x14ac:dyDescent="0.25">
      <c r="A1" s="498" t="str">
        <f>[12]Altalanos!$A$6</f>
        <v>OB</v>
      </c>
      <c r="B1" s="498"/>
      <c r="C1" s="498"/>
      <c r="D1" s="498"/>
      <c r="E1" s="498"/>
      <c r="F1" s="498"/>
      <c r="G1" s="499"/>
      <c r="H1" s="500" t="s">
        <v>48</v>
      </c>
      <c r="I1" s="501"/>
      <c r="J1" s="502"/>
      <c r="L1" s="504"/>
      <c r="M1" s="505"/>
      <c r="N1" s="506"/>
      <c r="O1" s="506" t="s">
        <v>14</v>
      </c>
      <c r="P1" s="506"/>
      <c r="Q1" s="507"/>
      <c r="R1" s="506"/>
      <c r="AB1" s="508" t="e">
        <f>IF(Y5=1,CONCATENATE(VLOOKUP(Y3,AA16:AH27,2)),CONCATENATE(VLOOKUP(Y3,AA2:AK13,2)))</f>
        <v>#N/A</v>
      </c>
      <c r="AC1" s="508" t="e">
        <f>IF(Y5=1,CONCATENATE(VLOOKUP(Y3,AA16:AK27,3)),CONCATENATE(VLOOKUP(Y3,AA2:AK13,3)))</f>
        <v>#N/A</v>
      </c>
      <c r="AD1" s="508" t="e">
        <f>IF(Y5=1,CONCATENATE(VLOOKUP(Y3,AA16:AK27,4)),CONCATENATE(VLOOKUP(Y3,AA2:AK13,4)))</f>
        <v>#N/A</v>
      </c>
      <c r="AE1" s="508" t="e">
        <f>IF(Y5=1,CONCATENATE(VLOOKUP(Y3,AA16:AK27,5)),CONCATENATE(VLOOKUP(Y3,AA2:AK13,5)))</f>
        <v>#N/A</v>
      </c>
      <c r="AF1" s="508" t="e">
        <f>IF(Y5=1,CONCATENATE(VLOOKUP(Y3,AA16:AK27,6)),CONCATENATE(VLOOKUP(Y3,AA2:AK13,6)))</f>
        <v>#N/A</v>
      </c>
      <c r="AG1" s="508" t="e">
        <f>IF(Y5=1,CONCATENATE(VLOOKUP(Y3,AA16:AK27,7)),CONCATENATE(VLOOKUP(Y3,AA2:AK13,7)))</f>
        <v>#N/A</v>
      </c>
      <c r="AH1" s="508" t="e">
        <f>IF(Y5=1,CONCATENATE(VLOOKUP(Y3,AA16:AK27,8)),CONCATENATE(VLOOKUP(Y3,AA2:AK13,8)))</f>
        <v>#N/A</v>
      </c>
      <c r="AI1" s="508" t="e">
        <f>IF(Y5=1,CONCATENATE(VLOOKUP(Y3,AA16:AK27,9)),CONCATENATE(VLOOKUP(Y3,AA2:AK13,9)))</f>
        <v>#N/A</v>
      </c>
      <c r="AJ1" s="508" t="e">
        <f>IF(Y5=1,CONCATENATE(VLOOKUP(Y3,AA16:AK27,10)),CONCATENATE(VLOOKUP(Y3,AA2:AK13,10)))</f>
        <v>#N/A</v>
      </c>
      <c r="AK1" s="508" t="e">
        <f>IF(Y5=1,CONCATENATE(VLOOKUP(Y3,AA16:AK27,11)),CONCATENATE(VLOOKUP(Y3,AA2:AK13,11)))</f>
        <v>#N/A</v>
      </c>
    </row>
    <row r="2" spans="1:37" x14ac:dyDescent="0.25">
      <c r="A2" s="509" t="s">
        <v>47</v>
      </c>
      <c r="B2" s="510"/>
      <c r="C2" s="510"/>
      <c r="D2" s="510"/>
      <c r="E2" s="510">
        <f>[12]Altalanos!$A$8</f>
        <v>0</v>
      </c>
      <c r="F2" s="510"/>
      <c r="G2" s="511"/>
      <c r="H2" s="512"/>
      <c r="I2" s="512"/>
      <c r="J2" s="513"/>
      <c r="K2" s="504"/>
      <c r="L2" s="504"/>
      <c r="M2" s="504"/>
      <c r="N2" s="514"/>
      <c r="O2" s="515"/>
      <c r="P2" s="514"/>
      <c r="Q2" s="515"/>
      <c r="R2" s="514"/>
      <c r="Y2" s="516"/>
      <c r="Z2" s="517"/>
      <c r="AA2" s="517" t="s">
        <v>61</v>
      </c>
      <c r="AB2" s="518">
        <v>150</v>
      </c>
      <c r="AC2" s="518">
        <v>120</v>
      </c>
      <c r="AD2" s="518">
        <v>100</v>
      </c>
      <c r="AE2" s="518">
        <v>80</v>
      </c>
      <c r="AF2" s="518">
        <v>70</v>
      </c>
      <c r="AG2" s="518">
        <v>60</v>
      </c>
      <c r="AH2" s="518">
        <v>55</v>
      </c>
      <c r="AI2" s="518">
        <v>50</v>
      </c>
      <c r="AJ2" s="518">
        <v>45</v>
      </c>
      <c r="AK2" s="518">
        <v>40</v>
      </c>
    </row>
    <row r="3" spans="1:37" x14ac:dyDescent="0.25">
      <c r="A3" s="519" t="s">
        <v>24</v>
      </c>
      <c r="B3" s="519"/>
      <c r="C3" s="519"/>
      <c r="D3" s="519"/>
      <c r="E3" s="519" t="s">
        <v>22</v>
      </c>
      <c r="F3" s="519"/>
      <c r="G3" s="519"/>
      <c r="H3" s="519" t="s">
        <v>27</v>
      </c>
      <c r="I3" s="519"/>
      <c r="J3" s="520"/>
      <c r="K3" s="519"/>
      <c r="L3" s="521" t="s">
        <v>28</v>
      </c>
      <c r="M3" s="519"/>
      <c r="N3" s="522"/>
      <c r="O3" s="523"/>
      <c r="P3" s="522"/>
      <c r="Q3" s="524" t="s">
        <v>75</v>
      </c>
      <c r="R3" s="518" t="s">
        <v>81</v>
      </c>
      <c r="Y3" s="517">
        <f>IF(H4="OB","A",IF(H4="IX","W",H4))</f>
        <v>0</v>
      </c>
      <c r="Z3" s="517"/>
      <c r="AA3" s="517" t="s">
        <v>91</v>
      </c>
      <c r="AB3" s="518">
        <v>120</v>
      </c>
      <c r="AC3" s="518">
        <v>90</v>
      </c>
      <c r="AD3" s="518">
        <v>65</v>
      </c>
      <c r="AE3" s="518">
        <v>55</v>
      </c>
      <c r="AF3" s="518">
        <v>50</v>
      </c>
      <c r="AG3" s="518">
        <v>45</v>
      </c>
      <c r="AH3" s="518">
        <v>40</v>
      </c>
      <c r="AI3" s="518">
        <v>35</v>
      </c>
      <c r="AJ3" s="518">
        <v>25</v>
      </c>
      <c r="AK3" s="518">
        <v>20</v>
      </c>
    </row>
    <row r="4" spans="1:37" ht="13.8" thickBot="1" x14ac:dyDescent="0.3">
      <c r="A4" s="525">
        <f>[12]Altalanos!$A$10</f>
        <v>0</v>
      </c>
      <c r="B4" s="525"/>
      <c r="C4" s="525"/>
      <c r="D4" s="526"/>
      <c r="E4" s="527">
        <f>[12]Altalanos!$C$10</f>
        <v>0</v>
      </c>
      <c r="F4" s="527"/>
      <c r="G4" s="527"/>
      <c r="H4" s="528"/>
      <c r="I4" s="527"/>
      <c r="J4" s="529"/>
      <c r="K4" s="528"/>
      <c r="L4" s="530">
        <f>[12]Altalanos!$E$10</f>
        <v>0</v>
      </c>
      <c r="M4" s="528"/>
      <c r="N4" s="531"/>
      <c r="O4" s="532"/>
      <c r="P4" s="531"/>
      <c r="Q4" s="533" t="s">
        <v>82</v>
      </c>
      <c r="R4" s="534" t="s">
        <v>77</v>
      </c>
      <c r="Y4" s="517"/>
      <c r="Z4" s="517"/>
      <c r="AA4" s="517" t="s">
        <v>92</v>
      </c>
      <c r="AB4" s="518">
        <v>90</v>
      </c>
      <c r="AC4" s="518">
        <v>60</v>
      </c>
      <c r="AD4" s="518">
        <v>45</v>
      </c>
      <c r="AE4" s="518">
        <v>34</v>
      </c>
      <c r="AF4" s="518">
        <v>27</v>
      </c>
      <c r="AG4" s="518">
        <v>22</v>
      </c>
      <c r="AH4" s="518">
        <v>18</v>
      </c>
      <c r="AI4" s="518">
        <v>15</v>
      </c>
      <c r="AJ4" s="518">
        <v>12</v>
      </c>
      <c r="AK4" s="518">
        <v>9</v>
      </c>
    </row>
    <row r="5" spans="1:37" x14ac:dyDescent="0.25">
      <c r="A5" s="535"/>
      <c r="B5" s="535" t="s">
        <v>46</v>
      </c>
      <c r="C5" s="536" t="s">
        <v>59</v>
      </c>
      <c r="D5" s="535" t="s">
        <v>41</v>
      </c>
      <c r="E5" s="535" t="s">
        <v>64</v>
      </c>
      <c r="F5" s="535"/>
      <c r="G5" s="535" t="s">
        <v>26</v>
      </c>
      <c r="H5" s="535"/>
      <c r="I5" s="535" t="s">
        <v>29</v>
      </c>
      <c r="J5" s="535"/>
      <c r="K5" s="537" t="s">
        <v>65</v>
      </c>
      <c r="L5" s="537" t="s">
        <v>66</v>
      </c>
      <c r="M5" s="537" t="s">
        <v>67</v>
      </c>
      <c r="Q5" s="538" t="s">
        <v>83</v>
      </c>
      <c r="R5" s="539" t="s">
        <v>79</v>
      </c>
      <c r="Y5" s="517">
        <f>IF(OR([12]Altalanos!$A$8="F1",[12]Altalanos!$A$8="F2",[12]Altalanos!$A$8="N1",[12]Altalanos!$A$8="N2"),1,2)</f>
        <v>2</v>
      </c>
      <c r="Z5" s="517"/>
      <c r="AA5" s="517" t="s">
        <v>93</v>
      </c>
      <c r="AB5" s="518">
        <v>60</v>
      </c>
      <c r="AC5" s="518">
        <v>40</v>
      </c>
      <c r="AD5" s="518">
        <v>30</v>
      </c>
      <c r="AE5" s="518">
        <v>20</v>
      </c>
      <c r="AF5" s="518">
        <v>18</v>
      </c>
      <c r="AG5" s="518">
        <v>15</v>
      </c>
      <c r="AH5" s="518">
        <v>12</v>
      </c>
      <c r="AI5" s="518">
        <v>10</v>
      </c>
      <c r="AJ5" s="518">
        <v>8</v>
      </c>
      <c r="AK5" s="518">
        <v>6</v>
      </c>
    </row>
    <row r="6" spans="1:37" x14ac:dyDescent="0.25">
      <c r="A6" s="540"/>
      <c r="B6" s="540"/>
      <c r="C6" s="541"/>
      <c r="D6" s="540"/>
      <c r="E6" s="540"/>
      <c r="F6" s="540"/>
      <c r="G6" s="540"/>
      <c r="H6" s="540"/>
      <c r="I6" s="540"/>
      <c r="J6" s="540"/>
      <c r="K6" s="540"/>
      <c r="L6" s="540"/>
      <c r="M6" s="540"/>
      <c r="Y6" s="517"/>
      <c r="Z6" s="517"/>
      <c r="AA6" s="517" t="s">
        <v>94</v>
      </c>
      <c r="AB6" s="518">
        <v>40</v>
      </c>
      <c r="AC6" s="518">
        <v>25</v>
      </c>
      <c r="AD6" s="518">
        <v>18</v>
      </c>
      <c r="AE6" s="518">
        <v>13</v>
      </c>
      <c r="AF6" s="518">
        <v>10</v>
      </c>
      <c r="AG6" s="518">
        <v>8</v>
      </c>
      <c r="AH6" s="518">
        <v>6</v>
      </c>
      <c r="AI6" s="518">
        <v>5</v>
      </c>
      <c r="AJ6" s="518">
        <v>4</v>
      </c>
      <c r="AK6" s="518">
        <v>3</v>
      </c>
    </row>
    <row r="7" spans="1:37" ht="14.4" x14ac:dyDescent="0.3">
      <c r="A7" s="542" t="s">
        <v>61</v>
      </c>
      <c r="B7" s="543"/>
      <c r="C7" s="544" t="str">
        <f>IF($B7="","",VLOOKUP($B7,'[12]1MD ELO'!$A$7:$O$22,5))</f>
        <v/>
      </c>
      <c r="D7" s="544" t="str">
        <f>IF($B7="","",VLOOKUP($B7,'[12]1MD ELO'!$A$7:$O$22,15))</f>
        <v/>
      </c>
      <c r="E7" s="545" t="s">
        <v>3032</v>
      </c>
      <c r="F7" s="546"/>
      <c r="G7" s="545"/>
      <c r="H7" s="546"/>
      <c r="I7" s="547" t="s">
        <v>3033</v>
      </c>
      <c r="J7" s="540"/>
      <c r="K7" s="548" t="s">
        <v>3034</v>
      </c>
      <c r="L7" s="549"/>
      <c r="M7" s="550"/>
      <c r="Y7" s="517"/>
      <c r="Z7" s="517"/>
      <c r="AA7" s="517" t="s">
        <v>95</v>
      </c>
      <c r="AB7" s="518">
        <v>25</v>
      </c>
      <c r="AC7" s="518">
        <v>15</v>
      </c>
      <c r="AD7" s="518">
        <v>13</v>
      </c>
      <c r="AE7" s="518">
        <v>8</v>
      </c>
      <c r="AF7" s="518">
        <v>6</v>
      </c>
      <c r="AG7" s="518">
        <v>4</v>
      </c>
      <c r="AH7" s="518">
        <v>3</v>
      </c>
      <c r="AI7" s="518">
        <v>2</v>
      </c>
      <c r="AJ7" s="518">
        <v>1</v>
      </c>
      <c r="AK7" s="518">
        <v>0</v>
      </c>
    </row>
    <row r="8" spans="1:37" x14ac:dyDescent="0.25">
      <c r="A8" s="542"/>
      <c r="B8" s="551"/>
      <c r="C8" s="540"/>
      <c r="D8" s="540"/>
      <c r="E8" s="540"/>
      <c r="F8" s="540"/>
      <c r="G8" s="540"/>
      <c r="H8" s="540"/>
      <c r="I8" s="540"/>
      <c r="J8" s="540"/>
      <c r="K8" s="542"/>
      <c r="L8" s="542"/>
      <c r="M8" s="552"/>
      <c r="Y8" s="517"/>
      <c r="Z8" s="517"/>
      <c r="AA8" s="517" t="s">
        <v>96</v>
      </c>
      <c r="AB8" s="518">
        <v>15</v>
      </c>
      <c r="AC8" s="518">
        <v>10</v>
      </c>
      <c r="AD8" s="518">
        <v>7</v>
      </c>
      <c r="AE8" s="518">
        <v>5</v>
      </c>
      <c r="AF8" s="518">
        <v>4</v>
      </c>
      <c r="AG8" s="518">
        <v>3</v>
      </c>
      <c r="AH8" s="518">
        <v>2</v>
      </c>
      <c r="AI8" s="518">
        <v>1</v>
      </c>
      <c r="AJ8" s="518">
        <v>0</v>
      </c>
      <c r="AK8" s="518">
        <v>0</v>
      </c>
    </row>
    <row r="9" spans="1:37" x14ac:dyDescent="0.25">
      <c r="A9" s="542" t="s">
        <v>62</v>
      </c>
      <c r="B9" s="543"/>
      <c r="C9" s="544" t="str">
        <f>IF($B9="","",VLOOKUP($B9,'[12]1MD ELO'!$A$7:$O$22,5))</f>
        <v/>
      </c>
      <c r="D9" s="544" t="str">
        <f>IF($B9="","",VLOOKUP($B9,'[12]1MD ELO'!$A$7:$O$22,15))</f>
        <v/>
      </c>
      <c r="E9" s="545" t="s">
        <v>2836</v>
      </c>
      <c r="F9" s="546"/>
      <c r="G9" s="545" t="str">
        <f>IF($B9="","",VLOOKUP($B9,'[12]1MD ELO'!$A$7:$O$22,3))</f>
        <v/>
      </c>
      <c r="H9" s="546"/>
      <c r="I9" s="545" t="s">
        <v>2992</v>
      </c>
      <c r="J9" s="540"/>
      <c r="K9" s="548" t="s">
        <v>3035</v>
      </c>
      <c r="L9" s="549" t="e">
        <f>IF(K9="","",CONCATENATE(VLOOKUP($Y$3,$AB$1:$AK$1,K9)," pont"))</f>
        <v>#N/A</v>
      </c>
      <c r="M9" s="550"/>
      <c r="Y9" s="517"/>
      <c r="Z9" s="517"/>
      <c r="AA9" s="517" t="s">
        <v>97</v>
      </c>
      <c r="AB9" s="518">
        <v>10</v>
      </c>
      <c r="AC9" s="518">
        <v>6</v>
      </c>
      <c r="AD9" s="518">
        <v>4</v>
      </c>
      <c r="AE9" s="518">
        <v>2</v>
      </c>
      <c r="AF9" s="518">
        <v>1</v>
      </c>
      <c r="AG9" s="518">
        <v>0</v>
      </c>
      <c r="AH9" s="518">
        <v>0</v>
      </c>
      <c r="AI9" s="518">
        <v>0</v>
      </c>
      <c r="AJ9" s="518">
        <v>0</v>
      </c>
      <c r="AK9" s="518">
        <v>0</v>
      </c>
    </row>
    <row r="10" spans="1:37" x14ac:dyDescent="0.25">
      <c r="A10" s="542"/>
      <c r="B10" s="551"/>
      <c r="C10" s="540"/>
      <c r="D10" s="540"/>
      <c r="E10" s="540"/>
      <c r="F10" s="540"/>
      <c r="G10" s="540"/>
      <c r="H10" s="540"/>
      <c r="I10" s="540"/>
      <c r="J10" s="540"/>
      <c r="K10" s="542"/>
      <c r="L10" s="542"/>
      <c r="M10" s="552"/>
      <c r="Y10" s="517"/>
      <c r="Z10" s="517"/>
      <c r="AA10" s="517" t="s">
        <v>98</v>
      </c>
      <c r="AB10" s="518">
        <v>6</v>
      </c>
      <c r="AC10" s="518">
        <v>3</v>
      </c>
      <c r="AD10" s="518">
        <v>2</v>
      </c>
      <c r="AE10" s="518">
        <v>1</v>
      </c>
      <c r="AF10" s="518">
        <v>0</v>
      </c>
      <c r="AG10" s="518">
        <v>0</v>
      </c>
      <c r="AH10" s="518">
        <v>0</v>
      </c>
      <c r="AI10" s="518">
        <v>0</v>
      </c>
      <c r="AJ10" s="518">
        <v>0</v>
      </c>
      <c r="AK10" s="518">
        <v>0</v>
      </c>
    </row>
    <row r="11" spans="1:37" x14ac:dyDescent="0.25">
      <c r="A11" s="542" t="s">
        <v>63</v>
      </c>
      <c r="B11" s="543"/>
      <c r="C11" s="544" t="str">
        <f>IF($B11="","",VLOOKUP($B11,'[12]1MD ELO'!$A$7:$O$22,5))</f>
        <v/>
      </c>
      <c r="D11" s="544" t="str">
        <f>IF($B11="","",VLOOKUP($B11,'[12]1MD ELO'!$A$7:$O$22,15))</f>
        <v/>
      </c>
      <c r="E11" s="545"/>
      <c r="F11" s="546"/>
      <c r="G11" s="545" t="str">
        <f>IF($B11="","",VLOOKUP($B11,'[12]1MD ELO'!$A$7:$O$22,3))</f>
        <v/>
      </c>
      <c r="H11" s="546"/>
      <c r="I11" s="545"/>
      <c r="J11" s="540"/>
      <c r="K11" s="548"/>
      <c r="L11" s="549" t="str">
        <f>IF(K11="","",CONCATENATE(VLOOKUP($Y$3,$AB$1:$AK$1,K11)," pont"))</f>
        <v/>
      </c>
      <c r="M11" s="550"/>
      <c r="Y11" s="517"/>
      <c r="Z11" s="517"/>
      <c r="AA11" s="517" t="s">
        <v>103</v>
      </c>
      <c r="AB11" s="518">
        <v>3</v>
      </c>
      <c r="AC11" s="518">
        <v>2</v>
      </c>
      <c r="AD11" s="518">
        <v>1</v>
      </c>
      <c r="AE11" s="518">
        <v>0</v>
      </c>
      <c r="AF11" s="518">
        <v>0</v>
      </c>
      <c r="AG11" s="518">
        <v>0</v>
      </c>
      <c r="AH11" s="518">
        <v>0</v>
      </c>
      <c r="AI11" s="518">
        <v>0</v>
      </c>
      <c r="AJ11" s="518">
        <v>0</v>
      </c>
      <c r="AK11" s="518">
        <v>0</v>
      </c>
    </row>
    <row r="12" spans="1:37" x14ac:dyDescent="0.25">
      <c r="A12" s="540"/>
      <c r="B12" s="540"/>
      <c r="C12" s="540"/>
      <c r="D12" s="540"/>
      <c r="E12" s="540"/>
      <c r="F12" s="540"/>
      <c r="G12" s="540"/>
      <c r="H12" s="540"/>
      <c r="I12" s="540"/>
      <c r="J12" s="540"/>
      <c r="K12" s="540"/>
      <c r="L12" s="540"/>
      <c r="M12" s="540"/>
      <c r="Y12" s="517"/>
      <c r="Z12" s="517"/>
      <c r="AA12" s="517" t="s">
        <v>99</v>
      </c>
      <c r="AB12" s="553">
        <v>0</v>
      </c>
      <c r="AC12" s="553">
        <v>0</v>
      </c>
      <c r="AD12" s="553">
        <v>0</v>
      </c>
      <c r="AE12" s="553">
        <v>0</v>
      </c>
      <c r="AF12" s="553">
        <v>0</v>
      </c>
      <c r="AG12" s="553">
        <v>0</v>
      </c>
      <c r="AH12" s="553">
        <v>0</v>
      </c>
      <c r="AI12" s="553">
        <v>0</v>
      </c>
      <c r="AJ12" s="553">
        <v>0</v>
      </c>
      <c r="AK12" s="553">
        <v>0</v>
      </c>
    </row>
    <row r="13" spans="1:37" x14ac:dyDescent="0.25">
      <c r="A13" s="540"/>
      <c r="B13" s="540"/>
      <c r="C13" s="540"/>
      <c r="D13" s="540"/>
      <c r="E13" s="540"/>
      <c r="F13" s="540"/>
      <c r="G13" s="540"/>
      <c r="H13" s="540"/>
      <c r="I13" s="540"/>
      <c r="J13" s="540"/>
      <c r="K13" s="540"/>
      <c r="L13" s="540"/>
      <c r="M13" s="540"/>
      <c r="Y13" s="517"/>
      <c r="Z13" s="517"/>
      <c r="AA13" s="517" t="s">
        <v>100</v>
      </c>
      <c r="AB13" s="553">
        <v>0</v>
      </c>
      <c r="AC13" s="553">
        <v>0</v>
      </c>
      <c r="AD13" s="553">
        <v>0</v>
      </c>
      <c r="AE13" s="553">
        <v>0</v>
      </c>
      <c r="AF13" s="553">
        <v>0</v>
      </c>
      <c r="AG13" s="553">
        <v>0</v>
      </c>
      <c r="AH13" s="553">
        <v>0</v>
      </c>
      <c r="AI13" s="553">
        <v>0</v>
      </c>
      <c r="AJ13" s="553">
        <v>0</v>
      </c>
      <c r="AK13" s="553">
        <v>0</v>
      </c>
    </row>
    <row r="14" spans="1:37" x14ac:dyDescent="0.25">
      <c r="A14" s="540"/>
      <c r="B14" s="540"/>
      <c r="C14" s="540"/>
      <c r="D14" s="540"/>
      <c r="E14" s="540"/>
      <c r="F14" s="540"/>
      <c r="G14" s="540"/>
      <c r="H14" s="540"/>
      <c r="I14" s="540"/>
      <c r="J14" s="540"/>
      <c r="K14" s="540"/>
      <c r="L14" s="540"/>
      <c r="M14" s="540"/>
      <c r="Y14" s="517"/>
      <c r="Z14" s="517"/>
      <c r="AA14" s="517"/>
      <c r="AB14" s="517"/>
      <c r="AC14" s="517"/>
      <c r="AD14" s="517"/>
      <c r="AE14" s="517"/>
      <c r="AF14" s="517"/>
      <c r="AG14" s="517"/>
      <c r="AH14" s="517"/>
      <c r="AI14" s="517"/>
      <c r="AJ14" s="517"/>
      <c r="AK14" s="517"/>
    </row>
    <row r="15" spans="1:37" x14ac:dyDescent="0.25">
      <c r="A15" s="540"/>
      <c r="B15" s="540"/>
      <c r="C15" s="540"/>
      <c r="D15" s="540"/>
      <c r="E15" s="540"/>
      <c r="F15" s="540"/>
      <c r="G15" s="540"/>
      <c r="H15" s="540"/>
      <c r="I15" s="540"/>
      <c r="J15" s="540"/>
      <c r="K15" s="540"/>
      <c r="L15" s="540"/>
      <c r="M15" s="540"/>
      <c r="Y15" s="517"/>
      <c r="Z15" s="517"/>
      <c r="AA15" s="517"/>
      <c r="AB15" s="517"/>
      <c r="AC15" s="517"/>
      <c r="AD15" s="517"/>
      <c r="AE15" s="517"/>
      <c r="AF15" s="517"/>
      <c r="AG15" s="517"/>
      <c r="AH15" s="517"/>
      <c r="AI15" s="517"/>
      <c r="AJ15" s="517"/>
      <c r="AK15" s="517"/>
    </row>
    <row r="16" spans="1:37" x14ac:dyDescent="0.25">
      <c r="A16" s="540"/>
      <c r="B16" s="540"/>
      <c r="C16" s="540"/>
      <c r="D16" s="540"/>
      <c r="E16" s="540"/>
      <c r="F16" s="540"/>
      <c r="G16" s="540"/>
      <c r="H16" s="540"/>
      <c r="I16" s="540"/>
      <c r="J16" s="540"/>
      <c r="K16" s="540"/>
      <c r="L16" s="540"/>
      <c r="M16" s="540"/>
      <c r="Y16" s="517"/>
      <c r="Z16" s="517"/>
      <c r="AA16" s="517" t="s">
        <v>61</v>
      </c>
      <c r="AB16" s="517">
        <v>300</v>
      </c>
      <c r="AC16" s="517">
        <v>250</v>
      </c>
      <c r="AD16" s="517">
        <v>220</v>
      </c>
      <c r="AE16" s="517">
        <v>180</v>
      </c>
      <c r="AF16" s="517">
        <v>160</v>
      </c>
      <c r="AG16" s="517">
        <v>150</v>
      </c>
      <c r="AH16" s="517">
        <v>140</v>
      </c>
      <c r="AI16" s="517">
        <v>130</v>
      </c>
      <c r="AJ16" s="517">
        <v>120</v>
      </c>
      <c r="AK16" s="517">
        <v>110</v>
      </c>
    </row>
    <row r="17" spans="1:37" x14ac:dyDescent="0.25">
      <c r="A17" s="540"/>
      <c r="B17" s="540"/>
      <c r="C17" s="540"/>
      <c r="D17" s="540"/>
      <c r="E17" s="540"/>
      <c r="F17" s="540"/>
      <c r="G17" s="540"/>
      <c r="H17" s="540"/>
      <c r="I17" s="540"/>
      <c r="J17" s="540"/>
      <c r="K17" s="540"/>
      <c r="L17" s="540"/>
      <c r="M17" s="540"/>
      <c r="Y17" s="517"/>
      <c r="Z17" s="517"/>
      <c r="AA17" s="517" t="s">
        <v>91</v>
      </c>
      <c r="AB17" s="517">
        <v>250</v>
      </c>
      <c r="AC17" s="517">
        <v>200</v>
      </c>
      <c r="AD17" s="517">
        <v>160</v>
      </c>
      <c r="AE17" s="517">
        <v>140</v>
      </c>
      <c r="AF17" s="517">
        <v>120</v>
      </c>
      <c r="AG17" s="517">
        <v>110</v>
      </c>
      <c r="AH17" s="517">
        <v>100</v>
      </c>
      <c r="AI17" s="517">
        <v>90</v>
      </c>
      <c r="AJ17" s="517">
        <v>80</v>
      </c>
      <c r="AK17" s="517">
        <v>70</v>
      </c>
    </row>
    <row r="18" spans="1:37" ht="18.75" customHeight="1" x14ac:dyDescent="0.25">
      <c r="A18" s="540"/>
      <c r="B18" s="554"/>
      <c r="C18" s="554"/>
      <c r="D18" s="555" t="str">
        <f>E7</f>
        <v>Körmendi Lilla Míra</v>
      </c>
      <c r="E18" s="555"/>
      <c r="F18" s="555" t="str">
        <f>E9</f>
        <v>Tihanyi Luca</v>
      </c>
      <c r="G18" s="555"/>
      <c r="H18" s="555">
        <f>E11</f>
        <v>0</v>
      </c>
      <c r="I18" s="555"/>
      <c r="J18" s="540"/>
      <c r="K18" s="540"/>
      <c r="L18" s="540"/>
      <c r="M18" s="540"/>
      <c r="Y18" s="517"/>
      <c r="Z18" s="517"/>
      <c r="AA18" s="517" t="s">
        <v>92</v>
      </c>
      <c r="AB18" s="517">
        <v>200</v>
      </c>
      <c r="AC18" s="517">
        <v>150</v>
      </c>
      <c r="AD18" s="517">
        <v>130</v>
      </c>
      <c r="AE18" s="517">
        <v>110</v>
      </c>
      <c r="AF18" s="517">
        <v>95</v>
      </c>
      <c r="AG18" s="517">
        <v>80</v>
      </c>
      <c r="AH18" s="517">
        <v>70</v>
      </c>
      <c r="AI18" s="517">
        <v>60</v>
      </c>
      <c r="AJ18" s="517">
        <v>55</v>
      </c>
      <c r="AK18" s="517">
        <v>50</v>
      </c>
    </row>
    <row r="19" spans="1:37" ht="18.75" customHeight="1" x14ac:dyDescent="0.25">
      <c r="A19" s="556" t="s">
        <v>61</v>
      </c>
      <c r="B19" s="557" t="str">
        <f>E7</f>
        <v>Körmendi Lilla Míra</v>
      </c>
      <c r="C19" s="557"/>
      <c r="D19" s="558"/>
      <c r="E19" s="558"/>
      <c r="F19" s="559" t="s">
        <v>2946</v>
      </c>
      <c r="G19" s="559"/>
      <c r="H19" s="559"/>
      <c r="I19" s="559"/>
      <c r="J19" s="540"/>
      <c r="K19" s="540"/>
      <c r="L19" s="540"/>
      <c r="M19" s="540"/>
      <c r="Y19" s="517"/>
      <c r="Z19" s="517"/>
      <c r="AA19" s="517" t="s">
        <v>93</v>
      </c>
      <c r="AB19" s="517">
        <v>150</v>
      </c>
      <c r="AC19" s="517">
        <v>120</v>
      </c>
      <c r="AD19" s="517">
        <v>100</v>
      </c>
      <c r="AE19" s="517">
        <v>80</v>
      </c>
      <c r="AF19" s="517">
        <v>70</v>
      </c>
      <c r="AG19" s="517">
        <v>60</v>
      </c>
      <c r="AH19" s="517">
        <v>55</v>
      </c>
      <c r="AI19" s="517">
        <v>50</v>
      </c>
      <c r="AJ19" s="517">
        <v>45</v>
      </c>
      <c r="AK19" s="517">
        <v>40</v>
      </c>
    </row>
    <row r="20" spans="1:37" ht="18.75" customHeight="1" x14ac:dyDescent="0.25">
      <c r="A20" s="556" t="s">
        <v>62</v>
      </c>
      <c r="B20" s="557" t="str">
        <f>E9</f>
        <v>Tihanyi Luca</v>
      </c>
      <c r="C20" s="557"/>
      <c r="D20" s="559"/>
      <c r="E20" s="559"/>
      <c r="F20" s="558"/>
      <c r="G20" s="558"/>
      <c r="H20" s="559"/>
      <c r="I20" s="559"/>
      <c r="J20" s="540"/>
      <c r="K20" s="540"/>
      <c r="L20" s="540"/>
      <c r="M20" s="540"/>
      <c r="Y20" s="517"/>
      <c r="Z20" s="517"/>
      <c r="AA20" s="517" t="s">
        <v>94</v>
      </c>
      <c r="AB20" s="517">
        <v>120</v>
      </c>
      <c r="AC20" s="517">
        <v>90</v>
      </c>
      <c r="AD20" s="517">
        <v>65</v>
      </c>
      <c r="AE20" s="517">
        <v>55</v>
      </c>
      <c r="AF20" s="517">
        <v>50</v>
      </c>
      <c r="AG20" s="517">
        <v>45</v>
      </c>
      <c r="AH20" s="517">
        <v>40</v>
      </c>
      <c r="AI20" s="517">
        <v>35</v>
      </c>
      <c r="AJ20" s="517">
        <v>25</v>
      </c>
      <c r="AK20" s="517">
        <v>20</v>
      </c>
    </row>
    <row r="21" spans="1:37" ht="18.75" customHeight="1" x14ac:dyDescent="0.25">
      <c r="A21" s="556" t="s">
        <v>63</v>
      </c>
      <c r="B21" s="557">
        <f>E11</f>
        <v>0</v>
      </c>
      <c r="C21" s="557"/>
      <c r="D21" s="559"/>
      <c r="E21" s="559"/>
      <c r="F21" s="559"/>
      <c r="G21" s="559"/>
      <c r="H21" s="558"/>
      <c r="I21" s="558"/>
      <c r="J21" s="540"/>
      <c r="K21" s="540"/>
      <c r="L21" s="540"/>
      <c r="M21" s="540"/>
      <c r="Y21" s="517"/>
      <c r="Z21" s="517"/>
      <c r="AA21" s="517" t="s">
        <v>95</v>
      </c>
      <c r="AB21" s="517">
        <v>90</v>
      </c>
      <c r="AC21" s="517">
        <v>60</v>
      </c>
      <c r="AD21" s="517">
        <v>45</v>
      </c>
      <c r="AE21" s="517">
        <v>34</v>
      </c>
      <c r="AF21" s="517">
        <v>27</v>
      </c>
      <c r="AG21" s="517">
        <v>22</v>
      </c>
      <c r="AH21" s="517">
        <v>18</v>
      </c>
      <c r="AI21" s="517">
        <v>15</v>
      </c>
      <c r="AJ21" s="517">
        <v>12</v>
      </c>
      <c r="AK21" s="517">
        <v>9</v>
      </c>
    </row>
    <row r="22" spans="1:37" x14ac:dyDescent="0.25">
      <c r="A22" s="540"/>
      <c r="B22" s="540"/>
      <c r="C22" s="540"/>
      <c r="D22" s="540"/>
      <c r="E22" s="540"/>
      <c r="F22" s="540"/>
      <c r="G22" s="540"/>
      <c r="H22" s="540"/>
      <c r="I22" s="540"/>
      <c r="J22" s="540"/>
      <c r="K22" s="540"/>
      <c r="L22" s="540"/>
      <c r="M22" s="540"/>
      <c r="Y22" s="517"/>
      <c r="Z22" s="517"/>
      <c r="AA22" s="517" t="s">
        <v>96</v>
      </c>
      <c r="AB22" s="517">
        <v>60</v>
      </c>
      <c r="AC22" s="517">
        <v>40</v>
      </c>
      <c r="AD22" s="517">
        <v>30</v>
      </c>
      <c r="AE22" s="517">
        <v>20</v>
      </c>
      <c r="AF22" s="517">
        <v>18</v>
      </c>
      <c r="AG22" s="517">
        <v>15</v>
      </c>
      <c r="AH22" s="517">
        <v>12</v>
      </c>
      <c r="AI22" s="517">
        <v>10</v>
      </c>
      <c r="AJ22" s="517">
        <v>8</v>
      </c>
      <c r="AK22" s="517">
        <v>6</v>
      </c>
    </row>
    <row r="23" spans="1:37" x14ac:dyDescent="0.25">
      <c r="A23" s="540"/>
      <c r="B23" s="540"/>
      <c r="C23" s="540"/>
      <c r="D23" s="540"/>
      <c r="E23" s="540"/>
      <c r="F23" s="540"/>
      <c r="G23" s="540"/>
      <c r="H23" s="540"/>
      <c r="I23" s="540"/>
      <c r="J23" s="540"/>
      <c r="K23" s="540"/>
      <c r="L23" s="540"/>
      <c r="M23" s="540"/>
      <c r="Y23" s="517"/>
      <c r="Z23" s="517"/>
      <c r="AA23" s="517" t="s">
        <v>97</v>
      </c>
      <c r="AB23" s="517">
        <v>40</v>
      </c>
      <c r="AC23" s="517">
        <v>25</v>
      </c>
      <c r="AD23" s="517">
        <v>18</v>
      </c>
      <c r="AE23" s="517">
        <v>13</v>
      </c>
      <c r="AF23" s="517">
        <v>8</v>
      </c>
      <c r="AG23" s="517">
        <v>7</v>
      </c>
      <c r="AH23" s="517">
        <v>6</v>
      </c>
      <c r="AI23" s="517">
        <v>5</v>
      </c>
      <c r="AJ23" s="517">
        <v>4</v>
      </c>
      <c r="AK23" s="517">
        <v>3</v>
      </c>
    </row>
    <row r="24" spans="1:37" x14ac:dyDescent="0.25">
      <c r="A24" s="540"/>
      <c r="B24" s="540"/>
      <c r="C24" s="540"/>
      <c r="D24" s="540"/>
      <c r="E24" s="540"/>
      <c r="F24" s="540"/>
      <c r="G24" s="540"/>
      <c r="H24" s="540"/>
      <c r="I24" s="540"/>
      <c r="J24" s="540"/>
      <c r="K24" s="540"/>
      <c r="L24" s="540"/>
      <c r="M24" s="540"/>
      <c r="Y24" s="517"/>
      <c r="Z24" s="517"/>
      <c r="AA24" s="517" t="s">
        <v>98</v>
      </c>
      <c r="AB24" s="517">
        <v>25</v>
      </c>
      <c r="AC24" s="517">
        <v>15</v>
      </c>
      <c r="AD24" s="517">
        <v>13</v>
      </c>
      <c r="AE24" s="517">
        <v>7</v>
      </c>
      <c r="AF24" s="517">
        <v>6</v>
      </c>
      <c r="AG24" s="517">
        <v>5</v>
      </c>
      <c r="AH24" s="517">
        <v>4</v>
      </c>
      <c r="AI24" s="517">
        <v>3</v>
      </c>
      <c r="AJ24" s="517">
        <v>2</v>
      </c>
      <c r="AK24" s="517">
        <v>1</v>
      </c>
    </row>
    <row r="25" spans="1:37" x14ac:dyDescent="0.25">
      <c r="A25" s="540"/>
      <c r="B25" s="540"/>
      <c r="C25" s="540"/>
      <c r="D25" s="540"/>
      <c r="E25" s="540"/>
      <c r="F25" s="540"/>
      <c r="G25" s="540"/>
      <c r="H25" s="540"/>
      <c r="I25" s="540"/>
      <c r="J25" s="540"/>
      <c r="K25" s="540"/>
      <c r="L25" s="540"/>
      <c r="M25" s="540"/>
      <c r="Y25" s="517"/>
      <c r="Z25" s="517"/>
      <c r="AA25" s="517" t="s">
        <v>103</v>
      </c>
      <c r="AB25" s="517">
        <v>15</v>
      </c>
      <c r="AC25" s="517">
        <v>10</v>
      </c>
      <c r="AD25" s="517">
        <v>8</v>
      </c>
      <c r="AE25" s="517">
        <v>4</v>
      </c>
      <c r="AF25" s="517">
        <v>3</v>
      </c>
      <c r="AG25" s="517">
        <v>2</v>
      </c>
      <c r="AH25" s="517">
        <v>1</v>
      </c>
      <c r="AI25" s="517">
        <v>0</v>
      </c>
      <c r="AJ25" s="517">
        <v>0</v>
      </c>
      <c r="AK25" s="517">
        <v>0</v>
      </c>
    </row>
    <row r="26" spans="1:37" x14ac:dyDescent="0.25">
      <c r="A26" s="540"/>
      <c r="B26" s="540"/>
      <c r="C26" s="540"/>
      <c r="D26" s="540"/>
      <c r="E26" s="540"/>
      <c r="F26" s="540"/>
      <c r="G26" s="540"/>
      <c r="H26" s="540"/>
      <c r="I26" s="540"/>
      <c r="J26" s="540"/>
      <c r="K26" s="540"/>
      <c r="L26" s="540"/>
      <c r="M26" s="540"/>
      <c r="Y26" s="517"/>
      <c r="Z26" s="517"/>
      <c r="AA26" s="517" t="s">
        <v>99</v>
      </c>
      <c r="AB26" s="517">
        <v>10</v>
      </c>
      <c r="AC26" s="517">
        <v>6</v>
      </c>
      <c r="AD26" s="517">
        <v>4</v>
      </c>
      <c r="AE26" s="517">
        <v>2</v>
      </c>
      <c r="AF26" s="517">
        <v>1</v>
      </c>
      <c r="AG26" s="517">
        <v>0</v>
      </c>
      <c r="AH26" s="517">
        <v>0</v>
      </c>
      <c r="AI26" s="517">
        <v>0</v>
      </c>
      <c r="AJ26" s="517">
        <v>0</v>
      </c>
      <c r="AK26" s="517">
        <v>0</v>
      </c>
    </row>
    <row r="27" spans="1:37" x14ac:dyDescent="0.25">
      <c r="A27" s="540"/>
      <c r="B27" s="540"/>
      <c r="C27" s="540"/>
      <c r="D27" s="540"/>
      <c r="E27" s="540"/>
      <c r="F27" s="540"/>
      <c r="G27" s="540"/>
      <c r="H27" s="540"/>
      <c r="I27" s="540"/>
      <c r="J27" s="540"/>
      <c r="K27" s="540"/>
      <c r="L27" s="540"/>
      <c r="M27" s="540"/>
      <c r="Y27" s="517"/>
      <c r="Z27" s="517"/>
      <c r="AA27" s="517" t="s">
        <v>100</v>
      </c>
      <c r="AB27" s="517">
        <v>3</v>
      </c>
      <c r="AC27" s="517">
        <v>2</v>
      </c>
      <c r="AD27" s="517">
        <v>1</v>
      </c>
      <c r="AE27" s="517">
        <v>0</v>
      </c>
      <c r="AF27" s="517">
        <v>0</v>
      </c>
      <c r="AG27" s="517">
        <v>0</v>
      </c>
      <c r="AH27" s="517">
        <v>0</v>
      </c>
      <c r="AI27" s="517">
        <v>0</v>
      </c>
      <c r="AJ27" s="517">
        <v>0</v>
      </c>
      <c r="AK27" s="517">
        <v>0</v>
      </c>
    </row>
    <row r="28" spans="1:37" x14ac:dyDescent="0.25">
      <c r="A28" s="540"/>
      <c r="B28" s="540"/>
      <c r="C28" s="540"/>
      <c r="D28" s="540"/>
      <c r="E28" s="540"/>
      <c r="F28" s="540"/>
      <c r="G28" s="540"/>
      <c r="H28" s="540"/>
      <c r="I28" s="540"/>
      <c r="J28" s="540"/>
      <c r="K28" s="540"/>
      <c r="L28" s="540"/>
      <c r="M28" s="540"/>
    </row>
    <row r="29" spans="1:37" x14ac:dyDescent="0.25">
      <c r="A29" s="540"/>
      <c r="B29" s="540"/>
      <c r="C29" s="540"/>
      <c r="D29" s="540"/>
      <c r="E29" s="540"/>
      <c r="F29" s="540"/>
      <c r="G29" s="540"/>
      <c r="H29" s="540"/>
      <c r="I29" s="540"/>
      <c r="J29" s="540"/>
      <c r="K29" s="540"/>
      <c r="L29" s="540"/>
      <c r="M29" s="540"/>
    </row>
    <row r="30" spans="1:37" x14ac:dyDescent="0.25">
      <c r="A30" s="540"/>
      <c r="B30" s="540"/>
      <c r="C30" s="540"/>
      <c r="D30" s="540"/>
      <c r="E30" s="540"/>
      <c r="F30" s="540"/>
      <c r="G30" s="540"/>
      <c r="H30" s="540"/>
      <c r="I30" s="540"/>
      <c r="J30" s="540"/>
      <c r="K30" s="540"/>
      <c r="L30" s="540"/>
      <c r="M30" s="540"/>
    </row>
    <row r="31" spans="1:37" x14ac:dyDescent="0.25">
      <c r="A31" s="540"/>
      <c r="B31" s="540"/>
      <c r="C31" s="540"/>
      <c r="D31" s="540"/>
      <c r="E31" s="540"/>
      <c r="F31" s="540"/>
      <c r="G31" s="540"/>
      <c r="H31" s="540"/>
      <c r="I31" s="540"/>
      <c r="J31" s="540"/>
      <c r="K31" s="540"/>
      <c r="L31" s="540"/>
      <c r="M31" s="540"/>
    </row>
    <row r="32" spans="1:37" x14ac:dyDescent="0.25">
      <c r="A32" s="540"/>
      <c r="B32" s="540"/>
      <c r="C32" s="540"/>
      <c r="D32" s="540"/>
      <c r="E32" s="540"/>
      <c r="F32" s="540"/>
      <c r="G32" s="540"/>
      <c r="H32" s="540"/>
      <c r="I32" s="540"/>
      <c r="J32" s="540"/>
      <c r="K32" s="540"/>
      <c r="L32" s="546"/>
      <c r="M32" s="546"/>
    </row>
    <row r="33" spans="1:18" x14ac:dyDescent="0.25">
      <c r="A33" s="560" t="s">
        <v>41</v>
      </c>
      <c r="B33" s="561"/>
      <c r="C33" s="562"/>
      <c r="D33" s="563" t="s">
        <v>5</v>
      </c>
      <c r="E33" s="564" t="s">
        <v>43</v>
      </c>
      <c r="F33" s="565"/>
      <c r="G33" s="563" t="s">
        <v>5</v>
      </c>
      <c r="H33" s="564" t="s">
        <v>50</v>
      </c>
      <c r="I33" s="566"/>
      <c r="J33" s="564" t="s">
        <v>51</v>
      </c>
      <c r="K33" s="567" t="s">
        <v>52</v>
      </c>
      <c r="L33" s="535"/>
      <c r="M33" s="568"/>
      <c r="N33" s="569"/>
      <c r="P33" s="570"/>
      <c r="Q33" s="570"/>
      <c r="R33" s="571"/>
    </row>
    <row r="34" spans="1:18" x14ac:dyDescent="0.25">
      <c r="A34" s="572" t="s">
        <v>42</v>
      </c>
      <c r="B34" s="573"/>
      <c r="C34" s="574"/>
      <c r="D34" s="575"/>
      <c r="E34" s="576"/>
      <c r="F34" s="576"/>
      <c r="G34" s="577" t="s">
        <v>6</v>
      </c>
      <c r="H34" s="573"/>
      <c r="I34" s="578"/>
      <c r="J34" s="579"/>
      <c r="K34" s="580" t="s">
        <v>44</v>
      </c>
      <c r="L34" s="581"/>
      <c r="M34" s="582"/>
      <c r="P34" s="583"/>
      <c r="Q34" s="583"/>
      <c r="R34" s="584"/>
    </row>
    <row r="35" spans="1:18" x14ac:dyDescent="0.25">
      <c r="A35" s="585" t="s">
        <v>49</v>
      </c>
      <c r="B35" s="586"/>
      <c r="C35" s="587"/>
      <c r="D35" s="588"/>
      <c r="E35" s="589"/>
      <c r="F35" s="589"/>
      <c r="G35" s="590" t="s">
        <v>7</v>
      </c>
      <c r="H35" s="591"/>
      <c r="I35" s="592"/>
      <c r="J35" s="593"/>
      <c r="K35" s="594"/>
      <c r="L35" s="546"/>
      <c r="M35" s="595"/>
      <c r="P35" s="584"/>
      <c r="Q35" s="596"/>
      <c r="R35" s="584"/>
    </row>
    <row r="36" spans="1:18" x14ac:dyDescent="0.25">
      <c r="A36" s="597"/>
      <c r="B36" s="598"/>
      <c r="C36" s="599"/>
      <c r="D36" s="588"/>
      <c r="E36" s="600"/>
      <c r="F36" s="540"/>
      <c r="G36" s="590" t="s">
        <v>8</v>
      </c>
      <c r="H36" s="591"/>
      <c r="I36" s="592"/>
      <c r="J36" s="593"/>
      <c r="K36" s="580" t="s">
        <v>45</v>
      </c>
      <c r="L36" s="581"/>
      <c r="M36" s="601"/>
      <c r="P36" s="583"/>
      <c r="Q36" s="583"/>
      <c r="R36" s="584"/>
    </row>
    <row r="37" spans="1:18" x14ac:dyDescent="0.25">
      <c r="A37" s="602"/>
      <c r="B37" s="603"/>
      <c r="C37" s="604"/>
      <c r="D37" s="588"/>
      <c r="E37" s="600"/>
      <c r="F37" s="540"/>
      <c r="G37" s="590" t="s">
        <v>9</v>
      </c>
      <c r="H37" s="591"/>
      <c r="I37" s="592"/>
      <c r="J37" s="593"/>
      <c r="K37" s="605"/>
      <c r="L37" s="540"/>
      <c r="M37" s="582"/>
      <c r="P37" s="584"/>
      <c r="Q37" s="596"/>
      <c r="R37" s="584"/>
    </row>
    <row r="38" spans="1:18" x14ac:dyDescent="0.25">
      <c r="A38" s="606"/>
      <c r="B38" s="607"/>
      <c r="C38" s="608"/>
      <c r="D38" s="588"/>
      <c r="E38" s="600"/>
      <c r="F38" s="540"/>
      <c r="G38" s="590" t="s">
        <v>10</v>
      </c>
      <c r="H38" s="591"/>
      <c r="I38" s="592"/>
      <c r="J38" s="593"/>
      <c r="K38" s="585"/>
      <c r="L38" s="546"/>
      <c r="M38" s="595"/>
      <c r="P38" s="584"/>
      <c r="Q38" s="596"/>
      <c r="R38" s="584"/>
    </row>
    <row r="39" spans="1:18" x14ac:dyDescent="0.25">
      <c r="A39" s="609"/>
      <c r="B39" s="610"/>
      <c r="C39" s="604"/>
      <c r="D39" s="588"/>
      <c r="E39" s="600"/>
      <c r="F39" s="540"/>
      <c r="G39" s="590" t="s">
        <v>11</v>
      </c>
      <c r="H39" s="591"/>
      <c r="I39" s="592"/>
      <c r="J39" s="593"/>
      <c r="K39" s="580" t="s">
        <v>31</v>
      </c>
      <c r="L39" s="581"/>
      <c r="M39" s="601"/>
      <c r="P39" s="583"/>
      <c r="Q39" s="583"/>
      <c r="R39" s="584"/>
    </row>
    <row r="40" spans="1:18" x14ac:dyDescent="0.25">
      <c r="A40" s="609"/>
      <c r="B40" s="610"/>
      <c r="C40" s="611"/>
      <c r="D40" s="588"/>
      <c r="E40" s="600"/>
      <c r="F40" s="540"/>
      <c r="G40" s="590" t="s">
        <v>12</v>
      </c>
      <c r="H40" s="591"/>
      <c r="I40" s="592"/>
      <c r="J40" s="593"/>
      <c r="K40" s="605"/>
      <c r="L40" s="540"/>
      <c r="M40" s="582"/>
      <c r="P40" s="584"/>
      <c r="Q40" s="596"/>
      <c r="R40" s="584"/>
    </row>
    <row r="41" spans="1:18" x14ac:dyDescent="0.25">
      <c r="A41" s="612"/>
      <c r="B41" s="613"/>
      <c r="C41" s="614"/>
      <c r="D41" s="615"/>
      <c r="E41" s="616"/>
      <c r="F41" s="546"/>
      <c r="G41" s="617" t="s">
        <v>13</v>
      </c>
      <c r="H41" s="586"/>
      <c r="I41" s="618"/>
      <c r="J41" s="619"/>
      <c r="K41" s="585">
        <f>L4</f>
        <v>0</v>
      </c>
      <c r="L41" s="546"/>
      <c r="M41" s="595"/>
      <c r="P41" s="584"/>
      <c r="Q41" s="596"/>
      <c r="R41" s="620"/>
    </row>
  </sheetData>
  <mergeCells count="20">
    <mergeCell ref="B21:C21"/>
    <mergeCell ref="D21:E21"/>
    <mergeCell ref="F21:G21"/>
    <mergeCell ref="H21:I21"/>
    <mergeCell ref="E34:F34"/>
    <mergeCell ref="E35:F35"/>
    <mergeCell ref="B19:C19"/>
    <mergeCell ref="D19:E19"/>
    <mergeCell ref="F19:G19"/>
    <mergeCell ref="H19:I19"/>
    <mergeCell ref="B20:C20"/>
    <mergeCell ref="D20:E20"/>
    <mergeCell ref="F20:G20"/>
    <mergeCell ref="H20:I20"/>
    <mergeCell ref="A1:F1"/>
    <mergeCell ref="A4:C4"/>
    <mergeCell ref="B18:C18"/>
    <mergeCell ref="D18:E18"/>
    <mergeCell ref="F18:G18"/>
    <mergeCell ref="H18:I18"/>
  </mergeCells>
  <conditionalFormatting sqref="E7 E9 E11">
    <cfRule type="cellIs" dxfId="1" priority="1" stopIfTrue="1" operator="equal">
      <formula>"Bye"</formula>
    </cfRule>
  </conditionalFormatting>
  <conditionalFormatting sqref="R41">
    <cfRule type="expression" dxfId="0" priority="2" stopIfTrue="1">
      <formula>$O$1="CU"</formula>
    </cfRule>
  </conditionalFormatting>
  <printOptions horizontalCentered="1" verticalCentered="1"/>
  <pageMargins left="0" right="0" top="0.98425196850393704" bottom="0.98425196850393704" header="0.51181102362204722" footer="0.51181102362204722"/>
  <pageSetup paperSize="9" scale="90" orientation="portrait" horizontalDpi="1200" verticalDpi="1200"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2FC8F-BC62-46CF-83FF-DE5770C4E092}">
  <dimension ref="A1:O134"/>
  <sheetViews>
    <sheetView workbookViewId="0">
      <selection activeCell="D10" sqref="D10"/>
    </sheetView>
  </sheetViews>
  <sheetFormatPr defaultRowHeight="13.2" x14ac:dyDescent="0.25"/>
  <cols>
    <col min="1" max="1" width="8.33203125" customWidth="1"/>
    <col min="2" max="2" width="17.6640625" customWidth="1"/>
    <col min="3" max="3" width="16.77734375"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145</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25">
      <c r="A7" s="211">
        <v>1</v>
      </c>
      <c r="B7" s="54" t="s">
        <v>121</v>
      </c>
      <c r="C7" s="54" t="s">
        <v>122</v>
      </c>
      <c r="D7" t="s">
        <v>123</v>
      </c>
      <c r="E7" s="221"/>
      <c r="F7" s="409"/>
      <c r="G7" s="421"/>
      <c r="H7" s="208"/>
      <c r="I7" s="206"/>
      <c r="J7" s="210"/>
      <c r="K7" s="206"/>
      <c r="L7" s="202"/>
      <c r="M7" s="55"/>
      <c r="N7" s="74"/>
      <c r="O7" s="409"/>
    </row>
    <row r="8" spans="1:15" s="11" customFormat="1" ht="18.899999999999999" customHeight="1" x14ac:dyDescent="0.25">
      <c r="A8" s="211">
        <v>2</v>
      </c>
      <c r="B8" s="54" t="s">
        <v>124</v>
      </c>
      <c r="C8" s="54" t="s">
        <v>125</v>
      </c>
      <c r="D8" t="s">
        <v>119</v>
      </c>
      <c r="E8" s="221"/>
      <c r="F8" s="233"/>
      <c r="G8" s="55"/>
      <c r="H8" s="208"/>
      <c r="I8" s="206"/>
      <c r="J8" s="210"/>
      <c r="K8" s="206"/>
      <c r="L8" s="202"/>
      <c r="M8" s="55"/>
      <c r="N8" s="74"/>
      <c r="O8" s="389"/>
    </row>
    <row r="9" spans="1:15" s="11" customFormat="1" ht="18.899999999999999" customHeight="1" x14ac:dyDescent="0.25">
      <c r="A9" s="211">
        <v>3</v>
      </c>
      <c r="B9" s="54" t="s">
        <v>127</v>
      </c>
      <c r="C9" s="54" t="s">
        <v>128</v>
      </c>
      <c r="D9" t="s">
        <v>126</v>
      </c>
      <c r="E9" s="221"/>
      <c r="F9" s="233"/>
      <c r="G9" s="55"/>
      <c r="H9" s="208"/>
      <c r="I9" s="206"/>
      <c r="J9" s="210"/>
      <c r="K9" s="206"/>
      <c r="L9" s="202"/>
      <c r="M9" s="55"/>
      <c r="N9" s="391"/>
      <c r="O9" s="233"/>
    </row>
    <row r="10" spans="1:15" s="11" customFormat="1" ht="18.899999999999999" customHeight="1" x14ac:dyDescent="0.25">
      <c r="A10" s="211">
        <v>4</v>
      </c>
      <c r="B10" s="54" t="s">
        <v>130</v>
      </c>
      <c r="C10" s="54" t="s">
        <v>131</v>
      </c>
      <c r="D10" t="s">
        <v>129</v>
      </c>
      <c r="E10" s="221"/>
      <c r="F10" s="233"/>
      <c r="G10" s="55"/>
      <c r="H10" s="208"/>
      <c r="I10" s="206"/>
      <c r="J10" s="210"/>
      <c r="K10" s="206"/>
      <c r="L10" s="202"/>
      <c r="M10" s="55"/>
      <c r="N10" s="390"/>
      <c r="O10" s="389"/>
    </row>
    <row r="11" spans="1:15" s="11" customFormat="1" ht="18.899999999999999" customHeight="1" x14ac:dyDescent="0.25">
      <c r="A11" s="211">
        <v>5</v>
      </c>
      <c r="B11" s="54" t="s">
        <v>133</v>
      </c>
      <c r="C11" s="54" t="s">
        <v>134</v>
      </c>
      <c r="D11" t="s">
        <v>132</v>
      </c>
      <c r="E11" s="221"/>
      <c r="F11" s="233"/>
      <c r="G11" s="421"/>
      <c r="H11" s="208"/>
      <c r="I11" s="206"/>
      <c r="J11" s="210"/>
      <c r="K11" s="206"/>
      <c r="L11" s="202"/>
      <c r="M11" s="55"/>
      <c r="N11" s="391"/>
      <c r="O11" s="389"/>
    </row>
    <row r="12" spans="1:15" s="11" customFormat="1" ht="18.899999999999999" customHeight="1" x14ac:dyDescent="0.25">
      <c r="A12" s="211">
        <v>6</v>
      </c>
      <c r="B12" s="54" t="s">
        <v>136</v>
      </c>
      <c r="C12" s="54" t="s">
        <v>137</v>
      </c>
      <c r="D12" t="s">
        <v>135</v>
      </c>
      <c r="E12" s="221"/>
      <c r="F12" s="233"/>
      <c r="G12" s="55"/>
      <c r="H12" s="208"/>
      <c r="I12" s="206"/>
      <c r="J12" s="210"/>
      <c r="K12" s="206"/>
      <c r="L12" s="202"/>
      <c r="M12" s="55"/>
      <c r="N12" s="391"/>
      <c r="O12" s="389"/>
    </row>
    <row r="13" spans="1:15" s="11" customFormat="1" ht="18.899999999999999" customHeight="1" x14ac:dyDescent="0.25">
      <c r="A13" s="211">
        <v>7</v>
      </c>
      <c r="B13" s="54"/>
      <c r="C13" s="54"/>
      <c r="D13" s="55"/>
      <c r="E13" s="221"/>
      <c r="F13" s="233"/>
      <c r="G13" s="55"/>
      <c r="H13" s="208"/>
      <c r="I13" s="206"/>
      <c r="J13" s="210"/>
      <c r="K13" s="206"/>
      <c r="L13" s="202"/>
      <c r="M13" s="55"/>
      <c r="N13" s="391"/>
      <c r="O13" s="389"/>
    </row>
    <row r="14" spans="1:15" s="11" customFormat="1" ht="18.899999999999999" customHeight="1" x14ac:dyDescent="0.25">
      <c r="A14" s="211">
        <v>8</v>
      </c>
      <c r="B14" s="54"/>
      <c r="C14" s="54"/>
      <c r="D14" s="55"/>
      <c r="E14" s="221"/>
      <c r="F14" s="233"/>
      <c r="G14" s="55"/>
      <c r="H14" s="208"/>
      <c r="I14" s="206"/>
      <c r="J14" s="210"/>
      <c r="K14" s="206"/>
      <c r="L14" s="202"/>
      <c r="M14" s="55"/>
      <c r="N14" s="391"/>
      <c r="O14" s="389"/>
    </row>
    <row r="15" spans="1:15" s="11" customFormat="1" ht="18.899999999999999" customHeight="1" x14ac:dyDescent="0.25">
      <c r="A15" s="211">
        <v>9</v>
      </c>
      <c r="B15" s="54"/>
      <c r="C15" s="54"/>
      <c r="D15" s="55"/>
      <c r="E15" s="221"/>
      <c r="F15" s="233"/>
      <c r="G15" s="55"/>
      <c r="H15" s="208"/>
      <c r="I15" s="206"/>
      <c r="J15" s="210"/>
      <c r="K15" s="206"/>
      <c r="L15" s="202"/>
      <c r="M15" s="55"/>
      <c r="N15" s="392"/>
      <c r="O15" s="389"/>
    </row>
    <row r="16" spans="1:15" s="11" customFormat="1" ht="18.899999999999999" customHeight="1" x14ac:dyDescent="0.25">
      <c r="A16" s="211">
        <v>10</v>
      </c>
      <c r="B16" s="54"/>
      <c r="C16" s="54"/>
      <c r="D16" s="55"/>
      <c r="E16" s="221"/>
      <c r="F16" s="233"/>
      <c r="G16" s="55"/>
      <c r="H16" s="208"/>
      <c r="I16" s="206"/>
      <c r="J16" s="210"/>
      <c r="K16" s="206"/>
      <c r="L16" s="202"/>
      <c r="M16" s="55"/>
      <c r="N16" s="74"/>
      <c r="O16" s="389"/>
    </row>
    <row r="17" spans="1:15" s="11" customFormat="1" ht="18.899999999999999" customHeight="1" x14ac:dyDescent="0.25">
      <c r="A17" s="211">
        <v>11</v>
      </c>
      <c r="B17" s="54"/>
      <c r="C17" s="54"/>
      <c r="D17" s="55"/>
      <c r="E17" s="221"/>
      <c r="F17" s="233"/>
      <c r="G17" s="55"/>
      <c r="H17" s="208"/>
      <c r="I17" s="206"/>
      <c r="J17" s="210"/>
      <c r="K17" s="206"/>
      <c r="L17" s="202"/>
      <c r="M17" s="55"/>
      <c r="N17" s="74"/>
      <c r="O17" s="389"/>
    </row>
    <row r="18" spans="1:15" s="11" customFormat="1" ht="18.899999999999999" customHeight="1" x14ac:dyDescent="0.25">
      <c r="A18" s="211">
        <v>12</v>
      </c>
      <c r="B18" s="54"/>
      <c r="C18" s="54"/>
      <c r="D18" s="55"/>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294" priority="7" stopIfTrue="1">
      <formula>$O7&gt;=1</formula>
    </cfRule>
  </conditionalFormatting>
  <conditionalFormatting sqref="B7:D14">
    <cfRule type="expression" dxfId="293" priority="5" stopIfTrue="1">
      <formula>$O7&gt;=1</formula>
    </cfRule>
  </conditionalFormatting>
  <conditionalFormatting sqref="B7:D27">
    <cfRule type="expression" dxfId="292" priority="1" stopIfTrue="1">
      <formula>$Q7&gt;=1</formula>
    </cfRule>
  </conditionalFormatting>
  <conditionalFormatting sqref="E7:E27">
    <cfRule type="expression" dxfId="291" priority="2" stopIfTrue="1">
      <formula>AND(ROUNDDOWN(($A$4-E7)/365.25,0)&lt;=13,G7&lt;&gt;"OK")</formula>
    </cfRule>
    <cfRule type="expression" dxfId="290" priority="3" stopIfTrue="1">
      <formula>AND(ROUNDDOWN(($A$4-E7)/365.25,0)&lt;=14,G7&lt;&gt;"OK")</formula>
    </cfRule>
    <cfRule type="expression" dxfId="289" priority="4" stopIfTrue="1">
      <formula>AND(ROUNDDOWN(($A$4-E7)/365.25,0)&lt;=17,G7&lt;&gt;"OK")</formula>
    </cfRule>
  </conditionalFormatting>
  <conditionalFormatting sqref="E7:E134">
    <cfRule type="expression" dxfId="288" priority="8" stopIfTrue="1">
      <formula>AND(ROUNDDOWN(($A$4-E7)/365.25,0)&lt;=13,#REF!&lt;&gt;"OK")</formula>
    </cfRule>
    <cfRule type="expression" dxfId="287" priority="9" stopIfTrue="1">
      <formula>AND(ROUNDDOWN(($A$4-E7)/365.25,0)&lt;=14,#REF!&lt;&gt;"OK")</formula>
    </cfRule>
    <cfRule type="expression" dxfId="286" priority="10" stopIfTrue="1">
      <formula>AND(ROUNDDOWN(($A$4-E7)/365.25,0)&lt;=17,#REF!&lt;&gt;"OK")</formula>
    </cfRule>
  </conditionalFormatting>
  <conditionalFormatting sqref="H7:H134">
    <cfRule type="cellIs" dxfId="285"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64929"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F49C9-178E-42EB-9742-70F5B09250A7}">
  <dimension ref="A1:AK47"/>
  <sheetViews>
    <sheetView tabSelected="1" workbookViewId="0">
      <selection activeCell="N29" sqref="N29"/>
    </sheetView>
  </sheetViews>
  <sheetFormatPr defaultRowHeight="13.2" x14ac:dyDescent="0.25"/>
  <cols>
    <col min="1" max="1" width="6.10937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7.88671875" customWidth="1"/>
    <col min="11" max="13" width="8.5546875" customWidth="1"/>
    <col min="15" max="15" width="11.44140625" customWidth="1"/>
    <col min="16" max="17" width="8.44140625" customWidth="1"/>
    <col min="18" max="18" width="10.88671875" customWidth="1"/>
    <col min="19" max="21" width="8.44140625" customWidth="1"/>
    <col min="25"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IF(Y5=1,CONCATENATE(VLOOKUP(Y3,AA16:AH27,2)),CONCATENATE(VLOOKUP(Y3,AA2:AK13,2)))</f>
        <v>#N/A</v>
      </c>
      <c r="AC1" s="373" t="e">
        <f>IF(Y5=1,CONCATENATE(VLOOKUP(Y3,AA16:AK27,3)),CONCATENATE(VLOOKUP(Y3,AA2:AK13,3)))</f>
        <v>#N/A</v>
      </c>
      <c r="AD1" s="373" t="e">
        <f>IF(Y5=1,CONCATENATE(VLOOKUP(Y3,AA16:AK27,4)),CONCATENATE(VLOOKUP(Y3,AA2:AK13,4)))</f>
        <v>#N/A</v>
      </c>
      <c r="AE1" s="373" t="e">
        <f>IF(Y5=1,CONCATENATE(VLOOKUP(Y3,AA16:AK27,5)),CONCATENATE(VLOOKUP(Y3,AA2:AK13,5)))</f>
        <v>#N/A</v>
      </c>
      <c r="AF1" s="373" t="e">
        <f>IF(Y5=1,CONCATENATE(VLOOKUP(Y3,AA16:AK27,6)),CONCATENATE(VLOOKUP(Y3,AA2:AK13,6)))</f>
        <v>#N/A</v>
      </c>
      <c r="AG1" s="373" t="e">
        <f>IF(Y5=1,CONCATENATE(VLOOKUP(Y3,AA16:AK27,7)),CONCATENATE(VLOOKUP(Y3,AA2:AK13,7)))</f>
        <v>#N/A</v>
      </c>
      <c r="AH1" s="373" t="e">
        <f>IF(Y5=1,CONCATENATE(VLOOKUP(Y3,AA16:AK27,8)),CONCATENATE(VLOOKUP(Y3,AA2:AK13,8)))</f>
        <v>#N/A</v>
      </c>
      <c r="AI1" s="373" t="e">
        <f>IF(Y5=1,CONCATENATE(VLOOKUP(Y3,AA16:AK27,9)),CONCATENATE(VLOOKUP(Y3,AA2:AK13,9)))</f>
        <v>#N/A</v>
      </c>
      <c r="AJ1" s="373" t="e">
        <f>IF(Y5=1,CONCATENATE(VLOOKUP(Y3,AA16:AK27,10)),CONCATENATE(VLOOKUP(Y3,AA2:AK13,10)))</f>
        <v>#N/A</v>
      </c>
      <c r="AK1" s="373" t="e">
        <f>IF(Y5=1,CONCATENATE(VLOOKUP(Y3,AA16:AK27,11)),CONCATENATE(VLOOKUP(Y3,AA2:AK13,11)))</f>
        <v>#N/A</v>
      </c>
    </row>
    <row r="2" spans="1:37" x14ac:dyDescent="0.25">
      <c r="A2" s="252" t="s">
        <v>47</v>
      </c>
      <c r="B2" s="253"/>
      <c r="C2" s="253"/>
      <c r="D2" s="253"/>
      <c r="E2" s="236" t="s">
        <v>145</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t="s">
        <v>28</v>
      </c>
      <c r="M3" s="39"/>
      <c r="N3" s="318"/>
      <c r="O3" s="317"/>
      <c r="P3" s="318"/>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263">
        <f>Altalanos!$E$10</f>
        <v>0</v>
      </c>
      <c r="M4" s="261"/>
      <c r="N4" s="320"/>
      <c r="O4" s="321"/>
      <c r="P4" s="320"/>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O5" s="357" t="s">
        <v>75</v>
      </c>
      <c r="P5" s="358" t="s">
        <v>81</v>
      </c>
      <c r="R5" s="357" t="s">
        <v>75</v>
      </c>
      <c r="S5" s="415" t="s">
        <v>111</v>
      </c>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O6" s="359" t="s">
        <v>82</v>
      </c>
      <c r="P6" s="360" t="s">
        <v>77</v>
      </c>
      <c r="R6" s="359" t="s">
        <v>82</v>
      </c>
      <c r="S6" s="416" t="s">
        <v>112</v>
      </c>
      <c r="Y6" s="367"/>
      <c r="Z6" s="367"/>
      <c r="AA6" s="367" t="s">
        <v>94</v>
      </c>
      <c r="AB6" s="358">
        <v>40</v>
      </c>
      <c r="AC6" s="358">
        <v>25</v>
      </c>
      <c r="AD6" s="358">
        <v>18</v>
      </c>
      <c r="AE6" s="358">
        <v>13</v>
      </c>
      <c r="AF6" s="358">
        <v>10</v>
      </c>
      <c r="AG6" s="358">
        <v>8</v>
      </c>
      <c r="AH6" s="358">
        <v>6</v>
      </c>
      <c r="AI6" s="358">
        <v>5</v>
      </c>
      <c r="AJ6" s="358">
        <v>4</v>
      </c>
      <c r="AK6" s="358">
        <v>3</v>
      </c>
    </row>
    <row r="7" spans="1:37" x14ac:dyDescent="0.25">
      <c r="A7" s="352" t="s">
        <v>61</v>
      </c>
      <c r="B7" s="363"/>
      <c r="C7" s="315" t="str">
        <f>IF($B7="","",VLOOKUP($B7,#REF!,5))</f>
        <v/>
      </c>
      <c r="D7" s="315" t="str">
        <f>IF($B7="","",VLOOKUP($B7,#REF!,15))</f>
        <v/>
      </c>
      <c r="E7" s="441" t="s">
        <v>124</v>
      </c>
      <c r="F7" s="314"/>
      <c r="G7" s="441" t="s">
        <v>125</v>
      </c>
      <c r="H7" s="314"/>
      <c r="I7" t="s">
        <v>119</v>
      </c>
      <c r="J7" s="291"/>
      <c r="K7" s="438" t="s">
        <v>2857</v>
      </c>
      <c r="L7" s="369" t="e">
        <f>IF(K7="","",CONCATENATE(VLOOKUP($Y$3,$AB$1:$AK$1,K7)," pont"))</f>
        <v>#N/A</v>
      </c>
      <c r="M7" s="375"/>
      <c r="O7" s="361" t="s">
        <v>83</v>
      </c>
      <c r="P7" s="362" t="s">
        <v>79</v>
      </c>
      <c r="R7" s="361" t="s">
        <v>83</v>
      </c>
      <c r="S7" s="417" t="s">
        <v>87</v>
      </c>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64"/>
      <c r="C8" s="323"/>
      <c r="D8" s="323"/>
      <c r="E8" s="323"/>
      <c r="F8" s="323"/>
      <c r="G8" s="323"/>
      <c r="H8" s="323"/>
      <c r="I8" s="323"/>
      <c r="J8" s="291"/>
      <c r="K8" s="322"/>
      <c r="L8" s="322"/>
      <c r="M8" s="376"/>
      <c r="Y8" s="367"/>
      <c r="Z8" s="367"/>
      <c r="AA8" s="367" t="s">
        <v>96</v>
      </c>
      <c r="AB8" s="358">
        <v>15</v>
      </c>
      <c r="AC8" s="358">
        <v>10</v>
      </c>
      <c r="AD8" s="358">
        <v>7</v>
      </c>
      <c r="AE8" s="358">
        <v>5</v>
      </c>
      <c r="AF8" s="358">
        <v>4</v>
      </c>
      <c r="AG8" s="358">
        <v>3</v>
      </c>
      <c r="AH8" s="358">
        <v>2</v>
      </c>
      <c r="AI8" s="358">
        <v>1</v>
      </c>
      <c r="AJ8" s="358">
        <v>0</v>
      </c>
      <c r="AK8" s="358">
        <v>0</v>
      </c>
    </row>
    <row r="9" spans="1:37" x14ac:dyDescent="0.25">
      <c r="A9" s="322" t="s">
        <v>62</v>
      </c>
      <c r="B9" s="365"/>
      <c r="C9" s="315" t="str">
        <f>IF($B9="","",VLOOKUP($B9,#REF!,5))</f>
        <v/>
      </c>
      <c r="D9" s="315" t="str">
        <f>IF($B9="","",VLOOKUP($B9,#REF!,15))</f>
        <v/>
      </c>
      <c r="E9" s="437" t="s">
        <v>121</v>
      </c>
      <c r="F9" s="316"/>
      <c r="G9" s="437" t="s">
        <v>122</v>
      </c>
      <c r="H9" s="316"/>
      <c r="I9" t="s">
        <v>123</v>
      </c>
      <c r="J9" s="291"/>
      <c r="K9" s="438" t="s">
        <v>2858</v>
      </c>
      <c r="L9" s="369" t="e">
        <f>IF(K9="","",CONCATENATE(VLOOKUP($Y$3,$AB$1:$AK$1,K9)," pont"))</f>
        <v>#N/A</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64"/>
      <c r="C10" s="323"/>
      <c r="D10" s="323"/>
      <c r="E10" s="323"/>
      <c r="F10" s="323"/>
      <c r="G10" s="323"/>
      <c r="H10" s="323"/>
      <c r="I10" s="323"/>
      <c r="J10" s="291"/>
      <c r="K10" s="322"/>
      <c r="L10" s="322"/>
      <c r="M10" s="376"/>
      <c r="O10" s="357" t="s">
        <v>75</v>
      </c>
      <c r="P10" s="415" t="s">
        <v>111</v>
      </c>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65"/>
      <c r="C11" s="315" t="str">
        <f>IF($B11="","",VLOOKUP($B11,#REF!,5))</f>
        <v/>
      </c>
      <c r="D11" s="315" t="str">
        <f>IF($B11="","",VLOOKUP($B11,#REF!,15))</f>
        <v/>
      </c>
      <c r="E11" s="437" t="s">
        <v>133</v>
      </c>
      <c r="F11" s="316"/>
      <c r="G11" s="437" t="s">
        <v>134</v>
      </c>
      <c r="H11" s="316"/>
      <c r="I11" t="s">
        <v>132</v>
      </c>
      <c r="J11" s="291"/>
      <c r="K11" s="438" t="s">
        <v>2859</v>
      </c>
      <c r="L11" s="369" t="e">
        <f>IF(K11="","",CONCATENATE(VLOOKUP($Y$3,$AB$1:$AK$1,K11)," pont"))</f>
        <v>#N/A</v>
      </c>
      <c r="M11" s="375"/>
      <c r="O11" s="359" t="s">
        <v>82</v>
      </c>
      <c r="P11" s="416" t="s">
        <v>112</v>
      </c>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291"/>
      <c r="B12" s="352"/>
      <c r="C12" s="345"/>
      <c r="D12" s="291"/>
      <c r="E12" s="291"/>
      <c r="F12" s="291"/>
      <c r="G12" s="291"/>
      <c r="H12" s="291"/>
      <c r="I12" s="291"/>
      <c r="J12" s="291"/>
      <c r="K12" s="345"/>
      <c r="L12" s="345"/>
      <c r="M12" s="376"/>
      <c r="O12" s="361" t="s">
        <v>83</v>
      </c>
      <c r="P12" s="417" t="s">
        <v>87</v>
      </c>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352" t="s">
        <v>68</v>
      </c>
      <c r="B13" s="363"/>
      <c r="C13" s="315" t="str">
        <f>IF($B13="","",VLOOKUP($B13,#REF!,5))</f>
        <v/>
      </c>
      <c r="D13" s="315" t="str">
        <f>IF($B13="","",VLOOKUP($B13,#REF!,15))</f>
        <v/>
      </c>
      <c r="E13" s="441" t="s">
        <v>127</v>
      </c>
      <c r="F13" s="314"/>
      <c r="G13" s="441" t="s">
        <v>128</v>
      </c>
      <c r="H13" s="314"/>
      <c r="I13" t="s">
        <v>126</v>
      </c>
      <c r="J13" s="291"/>
      <c r="K13" s="438" t="s">
        <v>2860</v>
      </c>
      <c r="L13" s="369" t="e">
        <f>IF(K13="","",CONCATENATE(VLOOKUP($Y$3,$AB$1:$AK$1,K13)," pont"))</f>
        <v>#N/A</v>
      </c>
      <c r="M13" s="375"/>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322"/>
      <c r="B14" s="364"/>
      <c r="C14" s="323"/>
      <c r="D14" s="323"/>
      <c r="E14" s="323"/>
      <c r="F14" s="323"/>
      <c r="G14" s="323"/>
      <c r="H14" s="323"/>
      <c r="I14" s="323"/>
      <c r="J14" s="291"/>
      <c r="K14" s="322"/>
      <c r="L14" s="322"/>
      <c r="M14" s="376"/>
      <c r="Y14" s="367"/>
      <c r="Z14" s="367"/>
      <c r="AA14" s="367"/>
      <c r="AB14" s="367"/>
      <c r="AC14" s="367"/>
      <c r="AD14" s="367"/>
      <c r="AE14" s="367"/>
      <c r="AF14" s="367"/>
      <c r="AG14" s="367"/>
      <c r="AH14" s="367"/>
      <c r="AI14" s="367"/>
      <c r="AJ14" s="367"/>
      <c r="AK14" s="367"/>
    </row>
    <row r="15" spans="1:37" x14ac:dyDescent="0.25">
      <c r="A15" s="322" t="s">
        <v>69</v>
      </c>
      <c r="B15" s="365"/>
      <c r="C15" s="315" t="str">
        <f>IF($B15="","",VLOOKUP($B15,#REF!,5))</f>
        <v/>
      </c>
      <c r="D15" s="315" t="str">
        <f>IF($B15="","",VLOOKUP($B15,#REF!,15))</f>
        <v/>
      </c>
      <c r="E15" s="437" t="s">
        <v>130</v>
      </c>
      <c r="F15" s="316"/>
      <c r="G15" s="437" t="s">
        <v>138</v>
      </c>
      <c r="H15" s="316"/>
      <c r="I15" t="s">
        <v>129</v>
      </c>
      <c r="J15" s="291"/>
      <c r="K15" s="438" t="s">
        <v>92</v>
      </c>
      <c r="L15" s="369" t="e">
        <f>IF(K15="","",CONCATENATE(VLOOKUP($Y$3,$AB$1:$AK$1,K15)," pont"))</f>
        <v>#N/A</v>
      </c>
      <c r="M15" s="375"/>
      <c r="Y15" s="367"/>
      <c r="Z15" s="367"/>
      <c r="AA15" s="367"/>
      <c r="AB15" s="367"/>
      <c r="AC15" s="367"/>
      <c r="AD15" s="367"/>
      <c r="AE15" s="367"/>
      <c r="AF15" s="367"/>
      <c r="AG15" s="367"/>
      <c r="AH15" s="367"/>
      <c r="AI15" s="367"/>
      <c r="AJ15" s="367"/>
      <c r="AK15" s="367"/>
    </row>
    <row r="16" spans="1:37" x14ac:dyDescent="0.25">
      <c r="A16" s="322"/>
      <c r="B16" s="364"/>
      <c r="C16" s="323"/>
      <c r="D16" s="323"/>
      <c r="E16" s="323"/>
      <c r="F16" s="323"/>
      <c r="G16" s="323"/>
      <c r="H16" s="323"/>
      <c r="I16" s="323"/>
      <c r="J16" s="291"/>
      <c r="K16" s="322"/>
      <c r="L16" s="322"/>
      <c r="M16" s="376"/>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322" t="s">
        <v>70</v>
      </c>
      <c r="B17" s="365"/>
      <c r="C17" s="315" t="str">
        <f>IF($B17="","",VLOOKUP($B17,#REF!,5))</f>
        <v/>
      </c>
      <c r="D17" s="315" t="str">
        <f>IF($B17="","",VLOOKUP($B17,#REF!,15))</f>
        <v/>
      </c>
      <c r="E17" s="437" t="s">
        <v>136</v>
      </c>
      <c r="F17" s="316"/>
      <c r="G17" s="437" t="s">
        <v>137</v>
      </c>
      <c r="H17" s="316"/>
      <c r="I17" t="s">
        <v>135</v>
      </c>
      <c r="J17" s="291"/>
      <c r="K17" s="438"/>
      <c r="L17" s="369" t="str">
        <f>IF(K17="","",CONCATENATE(VLOOKUP($Y$3,$AB$1:$AK$1,K17)," pont"))</f>
        <v/>
      </c>
      <c r="M17" s="375"/>
      <c r="Y17" s="367"/>
      <c r="Z17" s="367"/>
      <c r="AA17" s="367" t="s">
        <v>91</v>
      </c>
      <c r="AB17" s="367">
        <v>250</v>
      </c>
      <c r="AC17" s="367">
        <v>200</v>
      </c>
      <c r="AD17" s="367">
        <v>160</v>
      </c>
      <c r="AE17" s="367">
        <v>140</v>
      </c>
      <c r="AF17" s="367">
        <v>120</v>
      </c>
      <c r="AG17" s="367">
        <v>110</v>
      </c>
      <c r="AH17" s="367">
        <v>100</v>
      </c>
      <c r="AI17" s="367">
        <v>90</v>
      </c>
      <c r="AJ17" s="367">
        <v>80</v>
      </c>
      <c r="AK17" s="367">
        <v>70</v>
      </c>
    </row>
    <row r="18" spans="1:37" x14ac:dyDescent="0.25">
      <c r="A18" s="291"/>
      <c r="B18" s="291"/>
      <c r="C18" s="291"/>
      <c r="D18" s="291"/>
      <c r="E18" s="291"/>
      <c r="F18" s="291"/>
      <c r="G18" s="291"/>
      <c r="H18" s="291"/>
      <c r="I18" s="291"/>
      <c r="J18" s="291"/>
      <c r="K18" s="291"/>
      <c r="L18" s="291"/>
      <c r="M18" s="291"/>
      <c r="Y18" s="367"/>
      <c r="Z18" s="367"/>
      <c r="AA18" s="367" t="s">
        <v>92</v>
      </c>
      <c r="AB18" s="367">
        <v>200</v>
      </c>
      <c r="AC18" s="367">
        <v>150</v>
      </c>
      <c r="AD18" s="367">
        <v>130</v>
      </c>
      <c r="AE18" s="367">
        <v>110</v>
      </c>
      <c r="AF18" s="367">
        <v>95</v>
      </c>
      <c r="AG18" s="367">
        <v>80</v>
      </c>
      <c r="AH18" s="367">
        <v>70</v>
      </c>
      <c r="AI18" s="367">
        <v>60</v>
      </c>
      <c r="AJ18" s="367">
        <v>55</v>
      </c>
      <c r="AK18" s="367">
        <v>50</v>
      </c>
    </row>
    <row r="19" spans="1:37" x14ac:dyDescent="0.25">
      <c r="A19" s="291"/>
      <c r="B19" s="291"/>
      <c r="C19" s="291"/>
      <c r="D19" s="291"/>
      <c r="E19" s="291"/>
      <c r="F19" s="291"/>
      <c r="G19" s="291"/>
      <c r="H19" s="291"/>
      <c r="I19" s="291"/>
      <c r="J19" s="291"/>
      <c r="K19" s="291"/>
      <c r="L19" s="291"/>
      <c r="M19" s="291"/>
      <c r="Y19" s="367"/>
      <c r="Z19" s="367"/>
      <c r="AA19" s="367" t="s">
        <v>93</v>
      </c>
      <c r="AB19" s="367">
        <v>150</v>
      </c>
      <c r="AC19" s="367">
        <v>120</v>
      </c>
      <c r="AD19" s="367">
        <v>100</v>
      </c>
      <c r="AE19" s="367">
        <v>80</v>
      </c>
      <c r="AF19" s="367">
        <v>70</v>
      </c>
      <c r="AG19" s="367">
        <v>60</v>
      </c>
      <c r="AH19" s="367">
        <v>55</v>
      </c>
      <c r="AI19" s="367">
        <v>50</v>
      </c>
      <c r="AJ19" s="367">
        <v>45</v>
      </c>
      <c r="AK19" s="367">
        <v>40</v>
      </c>
    </row>
    <row r="20" spans="1:37" x14ac:dyDescent="0.25">
      <c r="A20" s="291"/>
      <c r="B20" s="291"/>
      <c r="C20" s="291"/>
      <c r="D20" s="291"/>
      <c r="E20" s="291"/>
      <c r="F20" s="291"/>
      <c r="G20" s="291"/>
      <c r="H20" s="291"/>
      <c r="I20" s="291"/>
      <c r="J20" s="291"/>
      <c r="K20" s="291"/>
      <c r="L20" s="291"/>
      <c r="M20" s="291"/>
      <c r="Y20" s="367"/>
      <c r="Z20" s="367"/>
      <c r="AA20" s="367" t="s">
        <v>94</v>
      </c>
      <c r="AB20" s="367">
        <v>120</v>
      </c>
      <c r="AC20" s="367">
        <v>90</v>
      </c>
      <c r="AD20" s="367">
        <v>65</v>
      </c>
      <c r="AE20" s="367">
        <v>55</v>
      </c>
      <c r="AF20" s="367">
        <v>50</v>
      </c>
      <c r="AG20" s="367">
        <v>45</v>
      </c>
      <c r="AH20" s="367">
        <v>40</v>
      </c>
      <c r="AI20" s="367">
        <v>35</v>
      </c>
      <c r="AJ20" s="367">
        <v>25</v>
      </c>
      <c r="AK20" s="367">
        <v>20</v>
      </c>
    </row>
    <row r="21" spans="1:37" x14ac:dyDescent="0.25">
      <c r="A21" s="291"/>
      <c r="B21" s="291"/>
      <c r="C21" s="291"/>
      <c r="D21" s="291"/>
      <c r="E21" s="291"/>
      <c r="F21" s="291"/>
      <c r="G21" s="291"/>
      <c r="H21" s="291"/>
      <c r="I21" s="291"/>
      <c r="J21" s="291"/>
      <c r="K21" s="291"/>
      <c r="L21" s="291"/>
      <c r="M21" s="291"/>
      <c r="Y21" s="367"/>
      <c r="Z21" s="367"/>
      <c r="AA21" s="367" t="s">
        <v>95</v>
      </c>
      <c r="AB21" s="367">
        <v>90</v>
      </c>
      <c r="AC21" s="367">
        <v>60</v>
      </c>
      <c r="AD21" s="367">
        <v>45</v>
      </c>
      <c r="AE21" s="367">
        <v>34</v>
      </c>
      <c r="AF21" s="367">
        <v>27</v>
      </c>
      <c r="AG21" s="367">
        <v>22</v>
      </c>
      <c r="AH21" s="367">
        <v>18</v>
      </c>
      <c r="AI21" s="367">
        <v>15</v>
      </c>
      <c r="AJ21" s="367">
        <v>12</v>
      </c>
      <c r="AK21" s="367">
        <v>9</v>
      </c>
    </row>
    <row r="22" spans="1:37" ht="18.75" customHeight="1" x14ac:dyDescent="0.25">
      <c r="A22" s="291"/>
      <c r="B22" s="476"/>
      <c r="C22" s="476"/>
      <c r="D22" s="473" t="str">
        <f>E7</f>
        <v xml:space="preserve">KOVÁCS </v>
      </c>
      <c r="E22" s="473"/>
      <c r="F22" s="473" t="str">
        <f>E9</f>
        <v>MARTON</v>
      </c>
      <c r="G22" s="473"/>
      <c r="H22" s="473" t="str">
        <f>E11</f>
        <v xml:space="preserve">ASZÓDI </v>
      </c>
      <c r="I22" s="473"/>
      <c r="J22" s="291"/>
      <c r="K22" s="291"/>
      <c r="L22" s="291"/>
      <c r="M22" s="353" t="s">
        <v>65</v>
      </c>
      <c r="Y22" s="367"/>
      <c r="Z22" s="367"/>
      <c r="AA22" s="367" t="s">
        <v>96</v>
      </c>
      <c r="AB22" s="367">
        <v>60</v>
      </c>
      <c r="AC22" s="367">
        <v>40</v>
      </c>
      <c r="AD22" s="367">
        <v>30</v>
      </c>
      <c r="AE22" s="367">
        <v>20</v>
      </c>
      <c r="AF22" s="367">
        <v>18</v>
      </c>
      <c r="AG22" s="367">
        <v>15</v>
      </c>
      <c r="AH22" s="367">
        <v>12</v>
      </c>
      <c r="AI22" s="367">
        <v>10</v>
      </c>
      <c r="AJ22" s="367">
        <v>8</v>
      </c>
      <c r="AK22" s="367">
        <v>6</v>
      </c>
    </row>
    <row r="23" spans="1:37" ht="18.75" customHeight="1" x14ac:dyDescent="0.25">
      <c r="A23" s="351" t="s">
        <v>61</v>
      </c>
      <c r="B23" s="469" t="str">
        <f>E7</f>
        <v xml:space="preserve">KOVÁCS </v>
      </c>
      <c r="C23" s="469"/>
      <c r="D23" s="470"/>
      <c r="E23" s="470"/>
      <c r="F23" s="479">
        <v>0.17708333333333334</v>
      </c>
      <c r="G23" s="471"/>
      <c r="H23" s="479">
        <v>0.34375</v>
      </c>
      <c r="I23" s="471"/>
      <c r="J23" s="291"/>
      <c r="K23" s="291"/>
      <c r="L23" s="291"/>
      <c r="M23" s="446" t="s">
        <v>2862</v>
      </c>
      <c r="Y23" s="367"/>
      <c r="Z23" s="367"/>
      <c r="AA23" s="367" t="s">
        <v>97</v>
      </c>
      <c r="AB23" s="367">
        <v>40</v>
      </c>
      <c r="AC23" s="367">
        <v>25</v>
      </c>
      <c r="AD23" s="367">
        <v>18</v>
      </c>
      <c r="AE23" s="367">
        <v>13</v>
      </c>
      <c r="AF23" s="367">
        <v>8</v>
      </c>
      <c r="AG23" s="367">
        <v>7</v>
      </c>
      <c r="AH23" s="367">
        <v>6</v>
      </c>
      <c r="AI23" s="367">
        <v>5</v>
      </c>
      <c r="AJ23" s="367">
        <v>4</v>
      </c>
      <c r="AK23" s="367">
        <v>3</v>
      </c>
    </row>
    <row r="24" spans="1:37" ht="18.75" customHeight="1" x14ac:dyDescent="0.25">
      <c r="A24" s="351" t="s">
        <v>62</v>
      </c>
      <c r="B24" s="469" t="str">
        <f>E9</f>
        <v>MARTON</v>
      </c>
      <c r="C24" s="469"/>
      <c r="D24" s="481" t="s">
        <v>2903</v>
      </c>
      <c r="E24" s="482"/>
      <c r="F24" s="470"/>
      <c r="G24" s="470"/>
      <c r="H24" s="479">
        <v>0.30208333333333331</v>
      </c>
      <c r="I24" s="471"/>
      <c r="J24" s="291"/>
      <c r="K24" s="291"/>
      <c r="L24" s="291"/>
      <c r="M24" s="446" t="s">
        <v>2861</v>
      </c>
      <c r="Y24" s="367"/>
      <c r="Z24" s="367"/>
      <c r="AA24" s="367" t="s">
        <v>98</v>
      </c>
      <c r="AB24" s="367">
        <v>25</v>
      </c>
      <c r="AC24" s="367">
        <v>15</v>
      </c>
      <c r="AD24" s="367">
        <v>13</v>
      </c>
      <c r="AE24" s="367">
        <v>7</v>
      </c>
      <c r="AF24" s="367">
        <v>6</v>
      </c>
      <c r="AG24" s="367">
        <v>5</v>
      </c>
      <c r="AH24" s="367">
        <v>4</v>
      </c>
      <c r="AI24" s="367">
        <v>3</v>
      </c>
      <c r="AJ24" s="367">
        <v>2</v>
      </c>
      <c r="AK24" s="367">
        <v>1</v>
      </c>
    </row>
    <row r="25" spans="1:37" ht="18.75" customHeight="1" x14ac:dyDescent="0.25">
      <c r="A25" s="351" t="s">
        <v>63</v>
      </c>
      <c r="B25" s="469" t="str">
        <f>E11</f>
        <v xml:space="preserve">ASZÓDI </v>
      </c>
      <c r="C25" s="469"/>
      <c r="D25" s="481" t="s">
        <v>2904</v>
      </c>
      <c r="E25" s="482"/>
      <c r="F25" s="481" t="s">
        <v>2905</v>
      </c>
      <c r="G25" s="482"/>
      <c r="H25" s="470"/>
      <c r="I25" s="470"/>
      <c r="J25" s="291"/>
      <c r="K25" s="291"/>
      <c r="L25" s="291"/>
      <c r="M25" s="446" t="s">
        <v>120</v>
      </c>
      <c r="Y25" s="367"/>
      <c r="Z25" s="367"/>
      <c r="AA25" s="367" t="s">
        <v>103</v>
      </c>
      <c r="AB25" s="367">
        <v>15</v>
      </c>
      <c r="AC25" s="367">
        <v>10</v>
      </c>
      <c r="AD25" s="367">
        <v>8</v>
      </c>
      <c r="AE25" s="367">
        <v>4</v>
      </c>
      <c r="AF25" s="367">
        <v>3</v>
      </c>
      <c r="AG25" s="367">
        <v>2</v>
      </c>
      <c r="AH25" s="367">
        <v>1</v>
      </c>
      <c r="AI25" s="367">
        <v>0</v>
      </c>
      <c r="AJ25" s="367">
        <v>0</v>
      </c>
      <c r="AK25" s="367">
        <v>0</v>
      </c>
    </row>
    <row r="26" spans="1:37" x14ac:dyDescent="0.25">
      <c r="A26" s="291"/>
      <c r="B26" s="291"/>
      <c r="C26" s="291"/>
      <c r="D26" s="291"/>
      <c r="E26" s="291"/>
      <c r="F26" s="291"/>
      <c r="G26" s="291"/>
      <c r="H26" s="291"/>
      <c r="I26" s="291"/>
      <c r="J26" s="291"/>
      <c r="K26" s="291"/>
      <c r="L26" s="291"/>
      <c r="M26" s="355"/>
      <c r="Y26" s="367"/>
      <c r="Z26" s="367"/>
      <c r="AA26" s="367" t="s">
        <v>99</v>
      </c>
      <c r="AB26" s="367">
        <v>10</v>
      </c>
      <c r="AC26" s="367">
        <v>6</v>
      </c>
      <c r="AD26" s="367">
        <v>4</v>
      </c>
      <c r="AE26" s="367">
        <v>2</v>
      </c>
      <c r="AF26" s="367">
        <v>1</v>
      </c>
      <c r="AG26" s="367">
        <v>0</v>
      </c>
      <c r="AH26" s="367">
        <v>0</v>
      </c>
      <c r="AI26" s="367">
        <v>0</v>
      </c>
      <c r="AJ26" s="367">
        <v>0</v>
      </c>
      <c r="AK26" s="367">
        <v>0</v>
      </c>
    </row>
    <row r="27" spans="1:37" ht="18.75" customHeight="1" x14ac:dyDescent="0.25">
      <c r="A27" s="291"/>
      <c r="B27" s="476"/>
      <c r="C27" s="476"/>
      <c r="D27" s="473" t="str">
        <f>E13</f>
        <v>BALASSA-BEREK</v>
      </c>
      <c r="E27" s="473"/>
      <c r="F27" s="473" t="str">
        <f>E15</f>
        <v>KATONA</v>
      </c>
      <c r="G27" s="473"/>
      <c r="H27" s="473" t="str">
        <f>E17</f>
        <v>IMRE</v>
      </c>
      <c r="I27" s="473"/>
      <c r="J27" s="291"/>
      <c r="K27" s="291"/>
      <c r="L27" s="291"/>
      <c r="M27" s="355"/>
      <c r="Y27" s="367"/>
      <c r="Z27" s="367"/>
      <c r="AA27" s="367" t="s">
        <v>100</v>
      </c>
      <c r="AB27" s="367">
        <v>3</v>
      </c>
      <c r="AC27" s="367">
        <v>2</v>
      </c>
      <c r="AD27" s="367">
        <v>1</v>
      </c>
      <c r="AE27" s="367">
        <v>0</v>
      </c>
      <c r="AF27" s="367">
        <v>0</v>
      </c>
      <c r="AG27" s="367">
        <v>0</v>
      </c>
      <c r="AH27" s="367">
        <v>0</v>
      </c>
      <c r="AI27" s="367">
        <v>0</v>
      </c>
      <c r="AJ27" s="367">
        <v>0</v>
      </c>
      <c r="AK27" s="367">
        <v>0</v>
      </c>
    </row>
    <row r="28" spans="1:37" ht="18.75" customHeight="1" x14ac:dyDescent="0.25">
      <c r="A28" s="351" t="s">
        <v>68</v>
      </c>
      <c r="B28" s="469" t="str">
        <f>E13</f>
        <v>BALASSA-BEREK</v>
      </c>
      <c r="C28" s="469"/>
      <c r="D28" s="470"/>
      <c r="E28" s="470"/>
      <c r="F28" s="479">
        <v>0.21875</v>
      </c>
      <c r="G28" s="471"/>
      <c r="H28" s="480"/>
      <c r="I28" s="471"/>
      <c r="J28" s="291"/>
      <c r="K28" s="291"/>
      <c r="L28" s="291"/>
      <c r="M28" s="446" t="s">
        <v>2861</v>
      </c>
    </row>
    <row r="29" spans="1:37" ht="18.75" customHeight="1" x14ac:dyDescent="0.25">
      <c r="A29" s="351" t="s">
        <v>69</v>
      </c>
      <c r="B29" s="469" t="str">
        <f>E15</f>
        <v>KATONA</v>
      </c>
      <c r="C29" s="469"/>
      <c r="D29" s="481" t="s">
        <v>2906</v>
      </c>
      <c r="E29" s="482"/>
      <c r="F29" s="470"/>
      <c r="G29" s="470"/>
      <c r="H29" s="480"/>
      <c r="I29" s="471"/>
      <c r="J29" s="291"/>
      <c r="K29" s="291"/>
      <c r="L29" s="291"/>
      <c r="M29" s="446" t="s">
        <v>120</v>
      </c>
    </row>
    <row r="30" spans="1:37" ht="18.75" customHeight="1" x14ac:dyDescent="0.25">
      <c r="A30" s="351" t="s">
        <v>70</v>
      </c>
      <c r="B30" s="469" t="str">
        <f>E17</f>
        <v>IMRE</v>
      </c>
      <c r="C30" s="469"/>
      <c r="D30" s="471"/>
      <c r="E30" s="471"/>
      <c r="F30" s="471"/>
      <c r="G30" s="471"/>
      <c r="H30" s="470"/>
      <c r="I30" s="470"/>
      <c r="J30" s="291"/>
      <c r="K30" s="291"/>
      <c r="L30" s="291"/>
      <c r="M30" s="354"/>
    </row>
    <row r="31" spans="1:37" x14ac:dyDescent="0.25">
      <c r="A31" s="291"/>
      <c r="B31" s="291"/>
      <c r="C31" s="291"/>
      <c r="D31" s="291"/>
      <c r="E31" s="291"/>
      <c r="F31" s="291"/>
      <c r="G31" s="291"/>
      <c r="H31" s="291"/>
      <c r="I31" s="291"/>
      <c r="J31" s="291"/>
      <c r="K31" s="291"/>
      <c r="L31" s="291"/>
      <c r="M31" s="291"/>
    </row>
    <row r="32" spans="1:37" x14ac:dyDescent="0.25">
      <c r="A32" s="291" t="s">
        <v>54</v>
      </c>
      <c r="B32" s="291"/>
      <c r="C32" s="477" t="s">
        <v>265</v>
      </c>
      <c r="D32" s="478"/>
      <c r="E32" s="322" t="s">
        <v>72</v>
      </c>
      <c r="F32" s="477" t="s">
        <v>130</v>
      </c>
      <c r="G32" s="478"/>
      <c r="H32" s="291"/>
      <c r="I32" s="454" t="s">
        <v>2907</v>
      </c>
      <c r="J32" s="291"/>
      <c r="K32" s="291"/>
      <c r="L32" s="291"/>
      <c r="M32" s="291"/>
    </row>
    <row r="33" spans="1:18" x14ac:dyDescent="0.25">
      <c r="A33" s="291"/>
      <c r="B33" s="291"/>
      <c r="C33" s="291"/>
      <c r="D33" s="291"/>
      <c r="E33" s="291"/>
      <c r="F33" s="322"/>
      <c r="G33" s="322"/>
      <c r="H33" s="291"/>
      <c r="I33" s="291"/>
      <c r="J33" s="291"/>
      <c r="K33" s="291"/>
      <c r="L33" s="291"/>
      <c r="M33" s="291"/>
    </row>
    <row r="34" spans="1:18" x14ac:dyDescent="0.25">
      <c r="A34" s="291" t="s">
        <v>71</v>
      </c>
      <c r="B34" s="291"/>
      <c r="C34" s="477" t="s">
        <v>121</v>
      </c>
      <c r="D34" s="478"/>
      <c r="E34" s="322" t="s">
        <v>72</v>
      </c>
      <c r="F34" s="477" t="s">
        <v>127</v>
      </c>
      <c r="G34" s="478"/>
      <c r="H34" s="291"/>
      <c r="I34" s="455" t="s">
        <v>2908</v>
      </c>
      <c r="J34" s="291"/>
      <c r="K34" s="291"/>
      <c r="L34" s="291"/>
      <c r="M34" s="291"/>
    </row>
    <row r="35" spans="1:18" x14ac:dyDescent="0.25">
      <c r="A35" s="291"/>
      <c r="B35" s="291"/>
      <c r="C35" s="322"/>
      <c r="D35" s="322"/>
      <c r="E35" s="322"/>
      <c r="F35" s="322"/>
      <c r="G35" s="322"/>
      <c r="H35" s="291"/>
      <c r="I35" s="291"/>
      <c r="J35" s="291"/>
      <c r="K35" s="291"/>
      <c r="L35" s="291"/>
      <c r="M35" s="291"/>
    </row>
    <row r="36" spans="1:18" x14ac:dyDescent="0.25">
      <c r="A36" s="291" t="s">
        <v>73</v>
      </c>
      <c r="B36" s="291"/>
      <c r="C36" s="478" t="str">
        <f>IF(M23=3,B23,IF(M24=3,B24,IF(M25=3,B25,"")))</f>
        <v/>
      </c>
      <c r="D36" s="478"/>
      <c r="E36" s="322" t="s">
        <v>72</v>
      </c>
      <c r="F36" s="478" t="str">
        <f>IF(M28=3,B28,IF(M29=3,B29,IF(M30=3,B30,"")))</f>
        <v/>
      </c>
      <c r="G36" s="478"/>
      <c r="H36" s="291"/>
      <c r="I36" s="274"/>
      <c r="J36" s="291"/>
      <c r="K36" s="291"/>
      <c r="L36" s="291"/>
      <c r="M36" s="291"/>
    </row>
    <row r="37" spans="1:18" x14ac:dyDescent="0.25">
      <c r="A37" s="291"/>
      <c r="B37" s="291"/>
      <c r="C37" s="291"/>
      <c r="D37" s="291"/>
      <c r="E37" s="291"/>
      <c r="F37" s="291"/>
      <c r="G37" s="291"/>
      <c r="H37" s="291"/>
      <c r="I37" s="291"/>
      <c r="J37" s="291"/>
      <c r="K37" s="291"/>
      <c r="L37" s="291"/>
      <c r="M37" s="291"/>
    </row>
    <row r="38" spans="1:18" x14ac:dyDescent="0.25">
      <c r="A38" s="291"/>
      <c r="B38" s="291"/>
      <c r="C38" s="291"/>
      <c r="D38" s="291"/>
      <c r="E38" s="291"/>
      <c r="F38" s="291"/>
      <c r="G38" s="291"/>
      <c r="H38" s="291"/>
      <c r="I38" s="291"/>
      <c r="J38" s="291"/>
      <c r="K38" s="291"/>
      <c r="L38" s="274"/>
      <c r="M38" s="291"/>
    </row>
    <row r="39" spans="1:18" x14ac:dyDescent="0.25">
      <c r="A39" s="142" t="s">
        <v>41</v>
      </c>
      <c r="B39" s="143"/>
      <c r="C39" s="227"/>
      <c r="D39" s="328" t="s">
        <v>5</v>
      </c>
      <c r="E39" s="329" t="s">
        <v>43</v>
      </c>
      <c r="F39" s="343"/>
      <c r="G39" s="328" t="s">
        <v>5</v>
      </c>
      <c r="H39" s="329" t="s">
        <v>50</v>
      </c>
      <c r="I39" s="184"/>
      <c r="J39" s="329" t="s">
        <v>51</v>
      </c>
      <c r="K39" s="183" t="s">
        <v>52</v>
      </c>
      <c r="L39" s="32"/>
      <c r="M39" s="343"/>
      <c r="P39" s="324"/>
      <c r="Q39" s="324"/>
      <c r="R39" s="325"/>
    </row>
    <row r="40" spans="1:18" x14ac:dyDescent="0.25">
      <c r="A40" s="302" t="s">
        <v>42</v>
      </c>
      <c r="B40" s="303"/>
      <c r="C40" s="305"/>
      <c r="D40" s="330">
        <v>1</v>
      </c>
      <c r="E40" s="472" t="e">
        <f>IF(D40&gt;$R$47,,UPPER(VLOOKUP(D40,#REF!,2)))</f>
        <v>#REF!</v>
      </c>
      <c r="F40" s="472"/>
      <c r="G40" s="337" t="s">
        <v>6</v>
      </c>
      <c r="H40" s="303"/>
      <c r="I40" s="331"/>
      <c r="J40" s="338"/>
      <c r="K40" s="297" t="s">
        <v>44</v>
      </c>
      <c r="L40" s="344"/>
      <c r="M40" s="332"/>
      <c r="P40" s="326"/>
      <c r="Q40" s="326"/>
      <c r="R40" s="157"/>
    </row>
    <row r="41" spans="1:18" x14ac:dyDescent="0.25">
      <c r="A41" s="306" t="s">
        <v>49</v>
      </c>
      <c r="B41" s="182"/>
      <c r="C41" s="308"/>
      <c r="D41" s="333">
        <v>2</v>
      </c>
      <c r="E41" s="468" t="e">
        <f>IF(D41&gt;$R$47,,UPPER(VLOOKUP(D41,#REF!,2)))</f>
        <v>#REF!</v>
      </c>
      <c r="F41" s="468"/>
      <c r="G41" s="339" t="s">
        <v>7</v>
      </c>
      <c r="H41" s="44"/>
      <c r="I41" s="295"/>
      <c r="J41" s="45"/>
      <c r="K41" s="341"/>
      <c r="L41" s="274"/>
      <c r="M41" s="336"/>
      <c r="P41" s="157"/>
      <c r="Q41" s="153"/>
      <c r="R41" s="157"/>
    </row>
    <row r="42" spans="1:18" x14ac:dyDescent="0.25">
      <c r="A42" s="196"/>
      <c r="B42" s="197"/>
      <c r="C42" s="198"/>
      <c r="D42" s="333"/>
      <c r="E42" s="46"/>
      <c r="F42" s="291"/>
      <c r="G42" s="339" t="s">
        <v>8</v>
      </c>
      <c r="H42" s="44"/>
      <c r="I42" s="295"/>
      <c r="J42" s="45"/>
      <c r="K42" s="297" t="s">
        <v>45</v>
      </c>
      <c r="L42" s="344"/>
      <c r="M42" s="332"/>
      <c r="P42" s="326"/>
      <c r="Q42" s="326"/>
      <c r="R42" s="157"/>
    </row>
    <row r="43" spans="1:18" x14ac:dyDescent="0.25">
      <c r="A43" s="168"/>
      <c r="B43" s="87"/>
      <c r="C43" s="169"/>
      <c r="D43" s="333"/>
      <c r="E43" s="46"/>
      <c r="F43" s="291"/>
      <c r="G43" s="339" t="s">
        <v>9</v>
      </c>
      <c r="H43" s="44"/>
      <c r="I43" s="295"/>
      <c r="J43" s="45"/>
      <c r="K43" s="342"/>
      <c r="L43" s="291"/>
      <c r="M43" s="334"/>
      <c r="P43" s="157"/>
      <c r="Q43" s="153"/>
      <c r="R43" s="157"/>
    </row>
    <row r="44" spans="1:18" x14ac:dyDescent="0.25">
      <c r="A44" s="186"/>
      <c r="B44" s="199"/>
      <c r="C44" s="226"/>
      <c r="D44" s="333"/>
      <c r="E44" s="46"/>
      <c r="F44" s="291"/>
      <c r="G44" s="339" t="s">
        <v>10</v>
      </c>
      <c r="H44" s="44"/>
      <c r="I44" s="295"/>
      <c r="J44" s="45"/>
      <c r="K44" s="306"/>
      <c r="L44" s="274"/>
      <c r="M44" s="336"/>
      <c r="P44" s="157"/>
      <c r="Q44" s="153"/>
      <c r="R44" s="157"/>
    </row>
    <row r="45" spans="1:18" x14ac:dyDescent="0.25">
      <c r="A45" s="187"/>
      <c r="B45" s="22"/>
      <c r="C45" s="169"/>
      <c r="D45" s="333"/>
      <c r="E45" s="46"/>
      <c r="F45" s="291"/>
      <c r="G45" s="339" t="s">
        <v>11</v>
      </c>
      <c r="H45" s="44"/>
      <c r="I45" s="295"/>
      <c r="J45" s="45"/>
      <c r="K45" s="297" t="s">
        <v>31</v>
      </c>
      <c r="L45" s="344"/>
      <c r="M45" s="332"/>
      <c r="P45" s="326"/>
      <c r="Q45" s="326"/>
      <c r="R45" s="157"/>
    </row>
    <row r="46" spans="1:18" x14ac:dyDescent="0.25">
      <c r="A46" s="187"/>
      <c r="B46" s="22"/>
      <c r="C46" s="194"/>
      <c r="D46" s="333"/>
      <c r="E46" s="46"/>
      <c r="F46" s="291"/>
      <c r="G46" s="339" t="s">
        <v>12</v>
      </c>
      <c r="H46" s="44"/>
      <c r="I46" s="295"/>
      <c r="J46" s="45"/>
      <c r="K46" s="342"/>
      <c r="L46" s="291"/>
      <c r="M46" s="334"/>
      <c r="P46" s="157"/>
      <c r="Q46" s="153"/>
      <c r="R46" s="157"/>
    </row>
    <row r="47" spans="1:18" x14ac:dyDescent="0.25">
      <c r="A47" s="188"/>
      <c r="B47" s="185"/>
      <c r="C47" s="195"/>
      <c r="D47" s="335"/>
      <c r="E47" s="171"/>
      <c r="F47" s="274"/>
      <c r="G47" s="340" t="s">
        <v>13</v>
      </c>
      <c r="H47" s="182"/>
      <c r="I47" s="299"/>
      <c r="J47" s="173"/>
      <c r="K47" s="306">
        <f>L4</f>
        <v>0</v>
      </c>
      <c r="L47" s="274"/>
      <c r="M47" s="336"/>
      <c r="P47" s="157"/>
      <c r="Q47" s="153"/>
      <c r="R47" s="327" t="e">
        <f>MIN(4,#REF!)</f>
        <v>#REF!</v>
      </c>
    </row>
  </sheetData>
  <mergeCells count="42">
    <mergeCell ref="H22:I22"/>
    <mergeCell ref="A1:F1"/>
    <mergeCell ref="A4:C4"/>
    <mergeCell ref="B22:C22"/>
    <mergeCell ref="D22:E22"/>
    <mergeCell ref="F22:G22"/>
    <mergeCell ref="B23:C23"/>
    <mergeCell ref="D23:E23"/>
    <mergeCell ref="F23:G23"/>
    <mergeCell ref="H23:I23"/>
    <mergeCell ref="B24:C24"/>
    <mergeCell ref="D24:E24"/>
    <mergeCell ref="F24:G24"/>
    <mergeCell ref="H24:I24"/>
    <mergeCell ref="B25:C25"/>
    <mergeCell ref="D25:E25"/>
    <mergeCell ref="F25:G25"/>
    <mergeCell ref="H25:I25"/>
    <mergeCell ref="B27:C27"/>
    <mergeCell ref="D27:E27"/>
    <mergeCell ref="F27:G27"/>
    <mergeCell ref="H27:I27"/>
    <mergeCell ref="B28:C28"/>
    <mergeCell ref="D28:E28"/>
    <mergeCell ref="F28:G28"/>
    <mergeCell ref="H28:I28"/>
    <mergeCell ref="B29:C29"/>
    <mergeCell ref="D29:E29"/>
    <mergeCell ref="F29:G29"/>
    <mergeCell ref="H29:I29"/>
    <mergeCell ref="E41:F41"/>
    <mergeCell ref="B30:C30"/>
    <mergeCell ref="D30:E30"/>
    <mergeCell ref="F30:G30"/>
    <mergeCell ref="H30:I30"/>
    <mergeCell ref="C32:D32"/>
    <mergeCell ref="F32:G32"/>
    <mergeCell ref="C34:D34"/>
    <mergeCell ref="F34:G34"/>
    <mergeCell ref="C36:D36"/>
    <mergeCell ref="F36:G36"/>
    <mergeCell ref="E40:F40"/>
  </mergeCells>
  <conditionalFormatting sqref="E7 E9 E11 E13 E15 E17">
    <cfRule type="cellIs" dxfId="284" priority="20" stopIfTrue="1" operator="equal">
      <formula>"Bye"</formula>
    </cfRule>
  </conditionalFormatting>
  <conditionalFormatting sqref="I7">
    <cfRule type="expression" dxfId="283" priority="16" stopIfTrue="1">
      <formula>$Q7&gt;=1</formula>
    </cfRule>
    <cfRule type="expression" dxfId="282" priority="17" stopIfTrue="1">
      <formula>$O7&gt;=1</formula>
    </cfRule>
  </conditionalFormatting>
  <conditionalFormatting sqref="I9">
    <cfRule type="expression" dxfId="281" priority="13" stopIfTrue="1">
      <formula>$Q9&gt;=1</formula>
    </cfRule>
    <cfRule type="expression" dxfId="280" priority="14" stopIfTrue="1">
      <formula>$O9&gt;=1</formula>
    </cfRule>
  </conditionalFormatting>
  <conditionalFormatting sqref="I11">
    <cfRule type="expression" dxfId="279" priority="10" stopIfTrue="1">
      <formula>$Q11&gt;=1</formula>
    </cfRule>
    <cfRule type="expression" dxfId="278" priority="11" stopIfTrue="1">
      <formula>$O11&gt;=1</formula>
    </cfRule>
  </conditionalFormatting>
  <conditionalFormatting sqref="I13">
    <cfRule type="expression" dxfId="277" priority="7" stopIfTrue="1">
      <formula>$Q13&gt;=1</formula>
    </cfRule>
    <cfRule type="expression" dxfId="276" priority="8" stopIfTrue="1">
      <formula>$O13&gt;=1</formula>
    </cfRule>
  </conditionalFormatting>
  <conditionalFormatting sqref="I15">
    <cfRule type="expression" dxfId="275" priority="4" stopIfTrue="1">
      <formula>$Q15&gt;=1</formula>
    </cfRule>
    <cfRule type="expression" dxfId="274" priority="5" stopIfTrue="1">
      <formula>$O15&gt;=1</formula>
    </cfRule>
  </conditionalFormatting>
  <conditionalFormatting sqref="I17">
    <cfRule type="expression" dxfId="273" priority="1" stopIfTrue="1">
      <formula>$Q17&gt;=1</formula>
    </cfRule>
    <cfRule type="expression" dxfId="272" priority="2" stopIfTrue="1">
      <formula>$O17&gt;=1</formula>
    </cfRule>
  </conditionalFormatting>
  <conditionalFormatting sqref="R47">
    <cfRule type="expression" dxfId="271" priority="19" stopIfTrue="1">
      <formula>$O$1="CU"</formula>
    </cfRule>
  </conditionalFormatting>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B14EA0-CD5E-4E04-8D3F-02A4DBFB7C78}">
  <dimension ref="A1:O134"/>
  <sheetViews>
    <sheetView workbookViewId="0">
      <selection activeCell="D8" sqref="D8"/>
    </sheetView>
  </sheetViews>
  <sheetFormatPr defaultRowHeight="13.2" x14ac:dyDescent="0.25"/>
  <cols>
    <col min="1" max="1" width="8.33203125" customWidth="1"/>
    <col min="2" max="2" width="17.77734375" customWidth="1"/>
    <col min="3" max="3" width="14"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146</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3">
      <c r="A7" s="211">
        <v>1</v>
      </c>
      <c r="B7" s="54" t="s">
        <v>139</v>
      </c>
      <c r="C7" s="54" t="s">
        <v>140</v>
      </c>
      <c r="D7" s="439" t="s">
        <v>143</v>
      </c>
      <c r="E7" s="221"/>
      <c r="F7" s="409"/>
      <c r="G7" s="421"/>
      <c r="H7" s="208"/>
      <c r="I7" s="206"/>
      <c r="J7" s="210"/>
      <c r="K7" s="206"/>
      <c r="L7" s="202"/>
      <c r="M7" s="55"/>
      <c r="N7" s="74"/>
      <c r="O7" s="409"/>
    </row>
    <row r="8" spans="1:15" s="11" customFormat="1" ht="18.899999999999999" customHeight="1" x14ac:dyDescent="0.3">
      <c r="A8" s="211">
        <v>2</v>
      </c>
      <c r="B8" s="54" t="s">
        <v>141</v>
      </c>
      <c r="C8" s="54" t="s">
        <v>142</v>
      </c>
      <c r="D8" s="439" t="s">
        <v>132</v>
      </c>
      <c r="E8" s="221"/>
      <c r="F8" s="233"/>
      <c r="G8" s="55"/>
      <c r="H8" s="208"/>
      <c r="I8" s="206"/>
      <c r="J8" s="210"/>
      <c r="K8" s="206"/>
      <c r="L8" s="202"/>
      <c r="M8" s="55"/>
      <c r="N8" s="74"/>
      <c r="O8" s="389"/>
    </row>
    <row r="9" spans="1:15" s="11" customFormat="1" ht="18.899999999999999" customHeight="1" x14ac:dyDescent="0.25">
      <c r="A9" s="211">
        <v>3</v>
      </c>
      <c r="B9" s="54"/>
      <c r="C9" s="54"/>
      <c r="D9" s="55"/>
      <c r="E9" s="221"/>
      <c r="F9" s="233"/>
      <c r="G9" s="55"/>
      <c r="H9" s="208"/>
      <c r="I9" s="206"/>
      <c r="J9" s="210"/>
      <c r="K9" s="206"/>
      <c r="L9" s="202"/>
      <c r="M9" s="55"/>
      <c r="N9" s="391"/>
      <c r="O9" s="233"/>
    </row>
    <row r="10" spans="1:15" s="11" customFormat="1" ht="18.899999999999999" customHeight="1" x14ac:dyDescent="0.25">
      <c r="A10" s="211">
        <v>4</v>
      </c>
      <c r="B10" s="54"/>
      <c r="C10" s="54"/>
      <c r="D10" s="55"/>
      <c r="E10" s="221"/>
      <c r="F10" s="233"/>
      <c r="G10" s="55"/>
      <c r="H10" s="208"/>
      <c r="I10" s="206"/>
      <c r="J10" s="210"/>
      <c r="K10" s="206"/>
      <c r="L10" s="202"/>
      <c r="M10" s="55"/>
      <c r="N10" s="390"/>
      <c r="O10" s="389"/>
    </row>
    <row r="11" spans="1:15" s="11" customFormat="1" ht="18.899999999999999" customHeight="1" x14ac:dyDescent="0.25">
      <c r="A11" s="211">
        <v>5</v>
      </c>
      <c r="B11" s="54"/>
      <c r="C11" s="54"/>
      <c r="D11" s="55"/>
      <c r="E11" s="221"/>
      <c r="F11" s="233"/>
      <c r="G11" s="421"/>
      <c r="H11" s="208"/>
      <c r="I11" s="206"/>
      <c r="J11" s="210"/>
      <c r="K11" s="206"/>
      <c r="L11" s="202"/>
      <c r="M11" s="55"/>
      <c r="N11" s="391"/>
      <c r="O11" s="389"/>
    </row>
    <row r="12" spans="1:15" s="11" customFormat="1" ht="18.899999999999999" customHeight="1" x14ac:dyDescent="0.25">
      <c r="A12" s="211">
        <v>6</v>
      </c>
      <c r="B12" s="54"/>
      <c r="C12" s="54"/>
      <c r="D12" s="55"/>
      <c r="E12" s="221"/>
      <c r="F12" s="233"/>
      <c r="G12" s="55"/>
      <c r="H12" s="208"/>
      <c r="I12" s="206"/>
      <c r="J12" s="210"/>
      <c r="K12" s="206"/>
      <c r="L12" s="202"/>
      <c r="M12" s="55"/>
      <c r="N12" s="391"/>
      <c r="O12" s="389"/>
    </row>
    <row r="13" spans="1:15" s="11" customFormat="1" ht="18.899999999999999" customHeight="1" x14ac:dyDescent="0.25">
      <c r="A13" s="211">
        <v>7</v>
      </c>
      <c r="B13" s="54"/>
      <c r="C13" s="54"/>
      <c r="D13" s="55"/>
      <c r="E13" s="221"/>
      <c r="F13" s="233"/>
      <c r="G13" s="55"/>
      <c r="H13" s="208"/>
      <c r="I13" s="206"/>
      <c r="J13" s="210"/>
      <c r="K13" s="206"/>
      <c r="L13" s="202"/>
      <c r="M13" s="55"/>
      <c r="N13" s="391"/>
      <c r="O13" s="389"/>
    </row>
    <row r="14" spans="1:15" s="11" customFormat="1" ht="18.899999999999999" customHeight="1" x14ac:dyDescent="0.25">
      <c r="A14" s="211">
        <v>8</v>
      </c>
      <c r="B14" s="54"/>
      <c r="C14" s="54"/>
      <c r="D14" s="55"/>
      <c r="E14" s="221"/>
      <c r="F14" s="233"/>
      <c r="G14" s="55"/>
      <c r="H14" s="208"/>
      <c r="I14" s="206"/>
      <c r="J14" s="210"/>
      <c r="K14" s="206"/>
      <c r="L14" s="202"/>
      <c r="M14" s="55"/>
      <c r="N14" s="391"/>
      <c r="O14" s="389"/>
    </row>
    <row r="15" spans="1:15" s="11" customFormat="1" ht="18.899999999999999" customHeight="1" x14ac:dyDescent="0.25">
      <c r="A15" s="211">
        <v>9</v>
      </c>
      <c r="B15" s="54"/>
      <c r="C15" s="54"/>
      <c r="D15" s="55"/>
      <c r="E15" s="221"/>
      <c r="F15" s="233"/>
      <c r="G15" s="55"/>
      <c r="H15" s="208"/>
      <c r="I15" s="206"/>
      <c r="J15" s="210"/>
      <c r="K15" s="206"/>
      <c r="L15" s="202"/>
      <c r="M15" s="55"/>
      <c r="N15" s="392"/>
      <c r="O15" s="389"/>
    </row>
    <row r="16" spans="1:15" s="11" customFormat="1" ht="18.899999999999999" customHeight="1" x14ac:dyDescent="0.25">
      <c r="A16" s="211">
        <v>10</v>
      </c>
      <c r="B16" s="54"/>
      <c r="C16" s="54"/>
      <c r="D16" s="55"/>
      <c r="E16" s="221"/>
      <c r="F16" s="233"/>
      <c r="G16" s="55"/>
      <c r="H16" s="208"/>
      <c r="I16" s="206"/>
      <c r="J16" s="210"/>
      <c r="K16" s="206"/>
      <c r="L16" s="202"/>
      <c r="M16" s="55"/>
      <c r="N16" s="74"/>
      <c r="O16" s="389"/>
    </row>
    <row r="17" spans="1:15" s="11" customFormat="1" ht="18.899999999999999" customHeight="1" x14ac:dyDescent="0.25">
      <c r="A17" s="211">
        <v>11</v>
      </c>
      <c r="B17" s="54"/>
      <c r="C17" s="54"/>
      <c r="D17" s="55"/>
      <c r="E17" s="221"/>
      <c r="F17" s="233"/>
      <c r="G17" s="55"/>
      <c r="H17" s="208"/>
      <c r="I17" s="206"/>
      <c r="J17" s="210"/>
      <c r="K17" s="206"/>
      <c r="L17" s="202"/>
      <c r="M17" s="55"/>
      <c r="N17" s="74"/>
      <c r="O17" s="389"/>
    </row>
    <row r="18" spans="1:15" s="11" customFormat="1" ht="18.899999999999999" customHeight="1" x14ac:dyDescent="0.25">
      <c r="A18" s="211">
        <v>12</v>
      </c>
      <c r="B18" s="54"/>
      <c r="C18" s="54"/>
      <c r="D18" s="55"/>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C8 B9:D14">
    <cfRule type="expression" dxfId="270" priority="5" stopIfTrue="1">
      <formula>$O7&gt;=1</formula>
    </cfRule>
  </conditionalFormatting>
  <conditionalFormatting sqref="A9:D134">
    <cfRule type="expression" dxfId="269" priority="7" stopIfTrue="1">
      <formula>$O9&gt;=1</formula>
    </cfRule>
  </conditionalFormatting>
  <conditionalFormatting sqref="B7:C8 B9:D27">
    <cfRule type="expression" dxfId="268" priority="1" stopIfTrue="1">
      <formula>$Q7&gt;=1</formula>
    </cfRule>
  </conditionalFormatting>
  <conditionalFormatting sqref="E7:E27">
    <cfRule type="expression" dxfId="267" priority="2" stopIfTrue="1">
      <formula>AND(ROUNDDOWN(($A$4-E7)/365.25,0)&lt;=13,G7&lt;&gt;"OK")</formula>
    </cfRule>
    <cfRule type="expression" dxfId="266" priority="3" stopIfTrue="1">
      <formula>AND(ROUNDDOWN(($A$4-E7)/365.25,0)&lt;=14,G7&lt;&gt;"OK")</formula>
    </cfRule>
    <cfRule type="expression" dxfId="265" priority="4" stopIfTrue="1">
      <formula>AND(ROUNDDOWN(($A$4-E7)/365.25,0)&lt;=17,G7&lt;&gt;"OK")</formula>
    </cfRule>
  </conditionalFormatting>
  <conditionalFormatting sqref="E7:E134">
    <cfRule type="expression" dxfId="264" priority="8" stopIfTrue="1">
      <formula>AND(ROUNDDOWN(($A$4-E7)/365.25,0)&lt;=13,#REF!&lt;&gt;"OK")</formula>
    </cfRule>
    <cfRule type="expression" dxfId="263" priority="9" stopIfTrue="1">
      <formula>AND(ROUNDDOWN(($A$4-E7)/365.25,0)&lt;=14,#REF!&lt;&gt;"OK")</formula>
    </cfRule>
    <cfRule type="expression" dxfId="262" priority="10" stopIfTrue="1">
      <formula>AND(ROUNDDOWN(($A$4-E7)/365.25,0)&lt;=17,#REF!&lt;&gt;"OK")</formula>
    </cfRule>
  </conditionalFormatting>
  <conditionalFormatting sqref="H7:H134">
    <cfRule type="cellIs" dxfId="261"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66977"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B0CB5-5CAD-46F0-A5CC-EFF449EA0ED3}">
  <dimension ref="A1:AK36"/>
  <sheetViews>
    <sheetView workbookViewId="0">
      <selection activeCell="G25" sqref="G25"/>
    </sheetView>
  </sheetViews>
  <sheetFormatPr defaultRowHeight="13.2" x14ac:dyDescent="0.25"/>
  <cols>
    <col min="1" max="1" width="5.44140625" customWidth="1"/>
    <col min="2" max="2" width="4.44140625" customWidth="1"/>
    <col min="3" max="3" width="8.33203125" customWidth="1"/>
    <col min="4" max="4" width="7.109375" customWidth="1"/>
    <col min="5" max="5" width="9.33203125" customWidth="1"/>
    <col min="6" max="6" width="7.109375" customWidth="1"/>
    <col min="7" max="7" width="9.33203125" customWidth="1"/>
    <col min="8" max="8" width="7.109375" customWidth="1"/>
    <col min="9" max="9" width="9.33203125" customWidth="1"/>
    <col min="10" max="10" width="8.44140625" customWidth="1"/>
    <col min="11" max="13" width="8.5546875" customWidth="1"/>
    <col min="14" max="14" width="5.5546875" customWidth="1"/>
    <col min="15" max="15" width="3.109375" customWidth="1"/>
    <col min="16" max="16" width="2.77734375" customWidth="1"/>
    <col min="17" max="17" width="11.6640625" customWidth="1"/>
    <col min="25" max="25" width="10.33203125" hidden="1" customWidth="1"/>
    <col min="26" max="37" width="0" hidden="1" customWidth="1"/>
  </cols>
  <sheetData>
    <row r="1" spans="1:37" ht="24.6" x14ac:dyDescent="0.25">
      <c r="A1" s="474" t="s">
        <v>144</v>
      </c>
      <c r="B1" s="474"/>
      <c r="C1" s="474"/>
      <c r="D1" s="474"/>
      <c r="E1" s="474"/>
      <c r="F1" s="474"/>
      <c r="G1" s="246"/>
      <c r="H1" s="249" t="s">
        <v>48</v>
      </c>
      <c r="I1" s="247"/>
      <c r="J1" s="248"/>
      <c r="L1" s="250"/>
      <c r="M1" s="251"/>
      <c r="N1" s="79"/>
      <c r="O1" s="79" t="s">
        <v>14</v>
      </c>
      <c r="P1" s="79"/>
      <c r="Q1" s="78"/>
      <c r="R1" s="79"/>
      <c r="AB1" s="373" t="e">
        <f>IF(Y5=1,CONCATENATE(VLOOKUP(Y3,AA16:AH22,2)),CONCATENATE(VLOOKUP(Y3,AA2:AK13,2)))</f>
        <v>#N/A</v>
      </c>
      <c r="AC1" s="373" t="e">
        <f>IF(Y5=1,CONCATENATE(VLOOKUP(Y3,AA16:AK22,3)),CONCATENATE(VLOOKUP(Y3,AA2:AK13,3)))</f>
        <v>#N/A</v>
      </c>
      <c r="AD1" s="373" t="e">
        <f>IF(Y5=1,CONCATENATE(VLOOKUP(Y3,AA16:AK22,4)),CONCATENATE(VLOOKUP(Y3,AA2:AK13,4)))</f>
        <v>#N/A</v>
      </c>
      <c r="AE1" s="373" t="e">
        <f>IF(Y5=1,CONCATENATE(VLOOKUP(Y3,AA16:AK22,5)),CONCATENATE(VLOOKUP(Y3,AA2:AK13,5)))</f>
        <v>#N/A</v>
      </c>
      <c r="AF1" s="373" t="e">
        <f>IF(Y5=1,CONCATENATE(VLOOKUP(Y3,AA16:AK22,6)),CONCATENATE(VLOOKUP(Y3,AA2:AK13,6)))</f>
        <v>#N/A</v>
      </c>
      <c r="AG1" s="373" t="e">
        <f>IF(Y5=1,CONCATENATE(VLOOKUP(Y3,AA16:AK22,7)),CONCATENATE(VLOOKUP(Y3,AA2:AK13,7)))</f>
        <v>#N/A</v>
      </c>
      <c r="AH1" s="373" t="e">
        <f>IF(Y5=1,CONCATENATE(VLOOKUP(Y3,AA16:AK22,8)),CONCATENATE(VLOOKUP(Y3,AA2:AK13,8)))</f>
        <v>#N/A</v>
      </c>
      <c r="AI1" s="373" t="e">
        <f>IF(Y5=1,CONCATENATE(VLOOKUP(Y3,AA16:AK22,9)),CONCATENATE(VLOOKUP(Y3,AA2:AK13,9)))</f>
        <v>#N/A</v>
      </c>
      <c r="AJ1" s="373" t="e">
        <f>IF(Y5=1,CONCATENATE(VLOOKUP(Y3,AA16:AK22,10)),CONCATENATE(VLOOKUP(Y3,AA2:AK13,10)))</f>
        <v>#N/A</v>
      </c>
      <c r="AK1" s="373" t="e">
        <f>IF(Y5=1,CONCATENATE(VLOOKUP(Y3,AA16:AK22,11)),CONCATENATE(VLOOKUP(Y3,AA2:AK13,11)))</f>
        <v>#N/A</v>
      </c>
    </row>
    <row r="2" spans="1:37" x14ac:dyDescent="0.25">
      <c r="A2" s="252" t="s">
        <v>47</v>
      </c>
      <c r="B2" s="253"/>
      <c r="C2" s="253"/>
      <c r="D2" s="253"/>
      <c r="E2" s="236" t="s">
        <v>146</v>
      </c>
      <c r="F2" s="253"/>
      <c r="G2" s="254"/>
      <c r="H2" s="255"/>
      <c r="I2" s="255"/>
      <c r="J2" s="256"/>
      <c r="K2" s="250"/>
      <c r="L2" s="250"/>
      <c r="M2" s="250"/>
      <c r="N2" s="81"/>
      <c r="O2" s="58"/>
      <c r="P2" s="81"/>
      <c r="Q2" s="58"/>
      <c r="R2" s="81"/>
      <c r="Y2" s="368"/>
      <c r="Z2" s="367"/>
      <c r="AA2" s="367" t="s">
        <v>61</v>
      </c>
      <c r="AB2" s="358">
        <v>150</v>
      </c>
      <c r="AC2" s="358">
        <v>120</v>
      </c>
      <c r="AD2" s="358">
        <v>100</v>
      </c>
      <c r="AE2" s="358">
        <v>80</v>
      </c>
      <c r="AF2" s="358">
        <v>70</v>
      </c>
      <c r="AG2" s="358">
        <v>60</v>
      </c>
      <c r="AH2" s="358">
        <v>55</v>
      </c>
      <c r="AI2" s="358">
        <v>50</v>
      </c>
      <c r="AJ2" s="358">
        <v>45</v>
      </c>
      <c r="AK2" s="358">
        <v>40</v>
      </c>
    </row>
    <row r="3" spans="1:37" x14ac:dyDescent="0.25">
      <c r="A3" s="39" t="s">
        <v>24</v>
      </c>
      <c r="B3" s="39"/>
      <c r="C3" s="39"/>
      <c r="D3" s="39"/>
      <c r="E3" s="39" t="s">
        <v>22</v>
      </c>
      <c r="F3" s="39"/>
      <c r="G3" s="39"/>
      <c r="H3" s="39" t="s">
        <v>27</v>
      </c>
      <c r="I3" s="39"/>
      <c r="J3" s="82"/>
      <c r="K3" s="39"/>
      <c r="L3" s="40" t="s">
        <v>28</v>
      </c>
      <c r="M3" s="39"/>
      <c r="N3" s="318"/>
      <c r="O3" s="317"/>
      <c r="P3" s="318"/>
      <c r="Q3" s="357" t="s">
        <v>75</v>
      </c>
      <c r="R3" s="358" t="s">
        <v>81</v>
      </c>
      <c r="Y3" s="367">
        <f>IF(H4="OB","A",IF(H4="IX","W",H4))</f>
        <v>0</v>
      </c>
      <c r="Z3" s="367"/>
      <c r="AA3" s="367" t="s">
        <v>91</v>
      </c>
      <c r="AB3" s="358">
        <v>120</v>
      </c>
      <c r="AC3" s="358">
        <v>90</v>
      </c>
      <c r="AD3" s="358">
        <v>65</v>
      </c>
      <c r="AE3" s="358">
        <v>55</v>
      </c>
      <c r="AF3" s="358">
        <v>50</v>
      </c>
      <c r="AG3" s="358">
        <v>45</v>
      </c>
      <c r="AH3" s="358">
        <v>40</v>
      </c>
      <c r="AI3" s="358">
        <v>35</v>
      </c>
      <c r="AJ3" s="358">
        <v>25</v>
      </c>
      <c r="AK3" s="358">
        <v>20</v>
      </c>
    </row>
    <row r="4" spans="1:37" ht="13.8" thickBot="1" x14ac:dyDescent="0.3">
      <c r="A4" s="475">
        <v>45411</v>
      </c>
      <c r="B4" s="475"/>
      <c r="C4" s="475"/>
      <c r="D4" s="257"/>
      <c r="E4" s="258">
        <f>Altalanos!$C$10</f>
        <v>0</v>
      </c>
      <c r="F4" s="258"/>
      <c r="G4" s="258"/>
      <c r="H4" s="261"/>
      <c r="I4" s="258"/>
      <c r="J4" s="260"/>
      <c r="K4" s="261"/>
      <c r="L4" s="263">
        <f>Altalanos!$E$10</f>
        <v>0</v>
      </c>
      <c r="M4" s="261"/>
      <c r="N4" s="320"/>
      <c r="O4" s="321"/>
      <c r="P4" s="320"/>
      <c r="Q4" s="359" t="s">
        <v>82</v>
      </c>
      <c r="R4" s="360" t="s">
        <v>77</v>
      </c>
      <c r="Y4" s="367"/>
      <c r="Z4" s="367"/>
      <c r="AA4" s="367" t="s">
        <v>92</v>
      </c>
      <c r="AB4" s="358">
        <v>90</v>
      </c>
      <c r="AC4" s="358">
        <v>60</v>
      </c>
      <c r="AD4" s="358">
        <v>45</v>
      </c>
      <c r="AE4" s="358">
        <v>34</v>
      </c>
      <c r="AF4" s="358">
        <v>27</v>
      </c>
      <c r="AG4" s="358">
        <v>22</v>
      </c>
      <c r="AH4" s="358">
        <v>18</v>
      </c>
      <c r="AI4" s="358">
        <v>15</v>
      </c>
      <c r="AJ4" s="358">
        <v>12</v>
      </c>
      <c r="AK4" s="358">
        <v>9</v>
      </c>
    </row>
    <row r="5" spans="1:37" x14ac:dyDescent="0.25">
      <c r="A5" s="32"/>
      <c r="B5" s="32" t="s">
        <v>46</v>
      </c>
      <c r="C5" s="313" t="s">
        <v>59</v>
      </c>
      <c r="D5" s="32" t="s">
        <v>41</v>
      </c>
      <c r="E5" s="32" t="s">
        <v>64</v>
      </c>
      <c r="F5" s="32"/>
      <c r="G5" s="32" t="s">
        <v>26</v>
      </c>
      <c r="H5" s="32"/>
      <c r="I5" s="32" t="s">
        <v>29</v>
      </c>
      <c r="J5" s="32"/>
      <c r="K5" s="346" t="s">
        <v>65</v>
      </c>
      <c r="L5" s="346" t="s">
        <v>66</v>
      </c>
      <c r="M5" s="346" t="s">
        <v>67</v>
      </c>
      <c r="Q5" s="361" t="s">
        <v>83</v>
      </c>
      <c r="R5" s="362" t="s">
        <v>79</v>
      </c>
      <c r="Y5" s="367">
        <f>IF(OR(Altalanos!$A$8="F1",Altalanos!$A$8="F2",Altalanos!$A$8="N1",Altalanos!$A$8="N2"),1,2)</f>
        <v>2</v>
      </c>
      <c r="Z5" s="367"/>
      <c r="AA5" s="367" t="s">
        <v>93</v>
      </c>
      <c r="AB5" s="358">
        <v>60</v>
      </c>
      <c r="AC5" s="358">
        <v>40</v>
      </c>
      <c r="AD5" s="358">
        <v>30</v>
      </c>
      <c r="AE5" s="358">
        <v>20</v>
      </c>
      <c r="AF5" s="358">
        <v>18</v>
      </c>
      <c r="AG5" s="358">
        <v>15</v>
      </c>
      <c r="AH5" s="358">
        <v>12</v>
      </c>
      <c r="AI5" s="358">
        <v>10</v>
      </c>
      <c r="AJ5" s="358">
        <v>8</v>
      </c>
      <c r="AK5" s="358">
        <v>6</v>
      </c>
    </row>
    <row r="6" spans="1:37" x14ac:dyDescent="0.25">
      <c r="A6" s="291"/>
      <c r="B6" s="291"/>
      <c r="C6" s="345"/>
      <c r="D6" s="291"/>
      <c r="E6" s="291"/>
      <c r="F6" s="291"/>
      <c r="G6" s="291"/>
      <c r="H6" s="291"/>
      <c r="I6" s="291"/>
      <c r="J6" s="291"/>
      <c r="K6" s="291"/>
      <c r="L6" s="291"/>
      <c r="M6" s="291"/>
      <c r="Y6" s="367"/>
      <c r="Z6" s="367"/>
      <c r="AA6" s="367" t="s">
        <v>94</v>
      </c>
      <c r="AB6" s="358">
        <v>40</v>
      </c>
      <c r="AC6" s="358">
        <v>25</v>
      </c>
      <c r="AD6" s="358">
        <v>18</v>
      </c>
      <c r="AE6" s="358">
        <v>13</v>
      </c>
      <c r="AF6" s="358">
        <v>10</v>
      </c>
      <c r="AG6" s="358">
        <v>8</v>
      </c>
      <c r="AH6" s="358">
        <v>6</v>
      </c>
      <c r="AI6" s="358">
        <v>5</v>
      </c>
      <c r="AJ6" s="358">
        <v>4</v>
      </c>
      <c r="AK6" s="358">
        <v>3</v>
      </c>
    </row>
    <row r="7" spans="1:37" ht="14.4" x14ac:dyDescent="0.3">
      <c r="A7" s="322" t="s">
        <v>61</v>
      </c>
      <c r="B7" s="347"/>
      <c r="C7" s="315" t="str">
        <f>IF($B7="","",VLOOKUP($B7,#REF!,5))</f>
        <v/>
      </c>
      <c r="D7" s="315" t="str">
        <f>IF($B7="","",VLOOKUP($B7,#REF!,15))</f>
        <v/>
      </c>
      <c r="E7" s="437" t="s">
        <v>117</v>
      </c>
      <c r="F7" s="316"/>
      <c r="G7" s="437" t="s">
        <v>140</v>
      </c>
      <c r="H7" s="316"/>
      <c r="I7" s="439" t="s">
        <v>143</v>
      </c>
      <c r="J7" s="291"/>
      <c r="K7" s="438" t="s">
        <v>2859</v>
      </c>
      <c r="L7" s="369" t="e">
        <f>IF(K7="","",CONCATENATE(VLOOKUP($Y$3,$AB$1:$AK$1,K7)," pont"))</f>
        <v>#N/A</v>
      </c>
      <c r="M7" s="375"/>
      <c r="Y7" s="367"/>
      <c r="Z7" s="367"/>
      <c r="AA7" s="367" t="s">
        <v>95</v>
      </c>
      <c r="AB7" s="358">
        <v>25</v>
      </c>
      <c r="AC7" s="358">
        <v>15</v>
      </c>
      <c r="AD7" s="358">
        <v>13</v>
      </c>
      <c r="AE7" s="358">
        <v>8</v>
      </c>
      <c r="AF7" s="358">
        <v>6</v>
      </c>
      <c r="AG7" s="358">
        <v>4</v>
      </c>
      <c r="AH7" s="358">
        <v>3</v>
      </c>
      <c r="AI7" s="358">
        <v>2</v>
      </c>
      <c r="AJ7" s="358">
        <v>1</v>
      </c>
      <c r="AK7" s="358">
        <v>0</v>
      </c>
    </row>
    <row r="8" spans="1:37" x14ac:dyDescent="0.25">
      <c r="A8" s="322"/>
      <c r="B8" s="348"/>
      <c r="C8" s="323"/>
      <c r="D8" s="323"/>
      <c r="E8" s="323"/>
      <c r="F8" s="323"/>
      <c r="G8" s="323"/>
      <c r="H8" s="323"/>
      <c r="I8" s="323"/>
      <c r="J8" s="291"/>
      <c r="K8" s="322"/>
      <c r="L8" s="322"/>
      <c r="M8" s="376"/>
      <c r="Y8" s="367"/>
      <c r="Z8" s="367"/>
      <c r="AA8" s="367" t="s">
        <v>96</v>
      </c>
      <c r="AB8" s="358">
        <v>15</v>
      </c>
      <c r="AC8" s="358">
        <v>10</v>
      </c>
      <c r="AD8" s="358">
        <v>7</v>
      </c>
      <c r="AE8" s="358">
        <v>5</v>
      </c>
      <c r="AF8" s="358">
        <v>4</v>
      </c>
      <c r="AG8" s="358">
        <v>3</v>
      </c>
      <c r="AH8" s="358">
        <v>2</v>
      </c>
      <c r="AI8" s="358">
        <v>1</v>
      </c>
      <c r="AJ8" s="358">
        <v>0</v>
      </c>
      <c r="AK8" s="358">
        <v>0</v>
      </c>
    </row>
    <row r="9" spans="1:37" ht="14.4" x14ac:dyDescent="0.3">
      <c r="A9" s="322" t="s">
        <v>62</v>
      </c>
      <c r="B9" s="347"/>
      <c r="C9" s="315" t="str">
        <f>IF($B9="","",VLOOKUP($B9,#REF!,5))</f>
        <v/>
      </c>
      <c r="D9" s="315" t="str">
        <f>IF($B9="","",VLOOKUP($B9,#REF!,15))</f>
        <v/>
      </c>
      <c r="E9" s="437" t="s">
        <v>141</v>
      </c>
      <c r="F9" s="316"/>
      <c r="G9" s="437" t="s">
        <v>142</v>
      </c>
      <c r="H9" s="316"/>
      <c r="I9" s="439" t="s">
        <v>132</v>
      </c>
      <c r="J9" s="291"/>
      <c r="K9" s="438" t="s">
        <v>2864</v>
      </c>
      <c r="L9" s="369" t="e">
        <f>IF(K9="","",CONCATENATE(VLOOKUP($Y$3,$AB$1:$AK$1,K9)," pont"))</f>
        <v>#N/A</v>
      </c>
      <c r="M9" s="375"/>
      <c r="Y9" s="367"/>
      <c r="Z9" s="367"/>
      <c r="AA9" s="367" t="s">
        <v>97</v>
      </c>
      <c r="AB9" s="358">
        <v>10</v>
      </c>
      <c r="AC9" s="358">
        <v>6</v>
      </c>
      <c r="AD9" s="358">
        <v>4</v>
      </c>
      <c r="AE9" s="358">
        <v>2</v>
      </c>
      <c r="AF9" s="358">
        <v>1</v>
      </c>
      <c r="AG9" s="358">
        <v>0</v>
      </c>
      <c r="AH9" s="358">
        <v>0</v>
      </c>
      <c r="AI9" s="358">
        <v>0</v>
      </c>
      <c r="AJ9" s="358">
        <v>0</v>
      </c>
      <c r="AK9" s="358">
        <v>0</v>
      </c>
    </row>
    <row r="10" spans="1:37" x14ac:dyDescent="0.25">
      <c r="A10" s="322"/>
      <c r="B10" s="348"/>
      <c r="C10" s="323"/>
      <c r="D10" s="323"/>
      <c r="E10" s="323"/>
      <c r="F10" s="323"/>
      <c r="G10" s="323"/>
      <c r="H10" s="323"/>
      <c r="I10" s="323"/>
      <c r="J10" s="291"/>
      <c r="K10" s="322"/>
      <c r="L10" s="322"/>
      <c r="M10" s="376"/>
      <c r="Y10" s="367"/>
      <c r="Z10" s="367"/>
      <c r="AA10" s="367" t="s">
        <v>98</v>
      </c>
      <c r="AB10" s="358">
        <v>6</v>
      </c>
      <c r="AC10" s="358">
        <v>3</v>
      </c>
      <c r="AD10" s="358">
        <v>2</v>
      </c>
      <c r="AE10" s="358">
        <v>1</v>
      </c>
      <c r="AF10" s="358">
        <v>0</v>
      </c>
      <c r="AG10" s="358">
        <v>0</v>
      </c>
      <c r="AH10" s="358">
        <v>0</v>
      </c>
      <c r="AI10" s="358">
        <v>0</v>
      </c>
      <c r="AJ10" s="358">
        <v>0</v>
      </c>
      <c r="AK10" s="358">
        <v>0</v>
      </c>
    </row>
    <row r="11" spans="1:37" x14ac:dyDescent="0.25">
      <c r="A11" s="322" t="s">
        <v>63</v>
      </c>
      <c r="B11" s="347"/>
      <c r="C11" s="315" t="str">
        <f>IF($B11="","",VLOOKUP($B11,#REF!,5))</f>
        <v/>
      </c>
      <c r="D11" s="315" t="str">
        <f>IF($B11="","",VLOOKUP($B11,#REF!,15))</f>
        <v/>
      </c>
      <c r="E11" s="310" t="str">
        <f>UPPER(IF($B11="","",VLOOKUP($B11,#REF!,2)))</f>
        <v/>
      </c>
      <c r="F11" s="316"/>
      <c r="G11" s="310" t="str">
        <f>IF($B11="","",VLOOKUP($B11,#REF!,3))</f>
        <v/>
      </c>
      <c r="H11" s="316"/>
      <c r="I11" s="310" t="str">
        <f>IF($B11="","",VLOOKUP($B11,#REF!,4))</f>
        <v/>
      </c>
      <c r="J11" s="291"/>
      <c r="K11" s="374"/>
      <c r="L11" s="369" t="str">
        <f>IF(K11="","",CONCATENATE(VLOOKUP($Y$3,$AB$1:$AK$1,K11)," pont"))</f>
        <v/>
      </c>
      <c r="M11" s="375"/>
      <c r="Y11" s="367"/>
      <c r="Z11" s="367"/>
      <c r="AA11" s="367" t="s">
        <v>103</v>
      </c>
      <c r="AB11" s="358">
        <v>3</v>
      </c>
      <c r="AC11" s="358">
        <v>2</v>
      </c>
      <c r="AD11" s="358">
        <v>1</v>
      </c>
      <c r="AE11" s="358">
        <v>0</v>
      </c>
      <c r="AF11" s="358">
        <v>0</v>
      </c>
      <c r="AG11" s="358">
        <v>0</v>
      </c>
      <c r="AH11" s="358">
        <v>0</v>
      </c>
      <c r="AI11" s="358">
        <v>0</v>
      </c>
      <c r="AJ11" s="358">
        <v>0</v>
      </c>
      <c r="AK11" s="358">
        <v>0</v>
      </c>
    </row>
    <row r="12" spans="1:37" x14ac:dyDescent="0.25">
      <c r="A12" s="291"/>
      <c r="B12" s="291"/>
      <c r="C12" s="291"/>
      <c r="D12" s="291"/>
      <c r="E12" s="291"/>
      <c r="F12" s="291"/>
      <c r="G12" s="291"/>
      <c r="H12" s="291"/>
      <c r="I12" s="291"/>
      <c r="J12" s="291"/>
      <c r="K12" s="291"/>
      <c r="L12" s="291"/>
      <c r="M12" s="291"/>
      <c r="Y12" s="367"/>
      <c r="Z12" s="367"/>
      <c r="AA12" s="367" t="s">
        <v>99</v>
      </c>
      <c r="AB12" s="372">
        <v>0</v>
      </c>
      <c r="AC12" s="372">
        <v>0</v>
      </c>
      <c r="AD12" s="372">
        <v>0</v>
      </c>
      <c r="AE12" s="372">
        <v>0</v>
      </c>
      <c r="AF12" s="372">
        <v>0</v>
      </c>
      <c r="AG12" s="372">
        <v>0</v>
      </c>
      <c r="AH12" s="372">
        <v>0</v>
      </c>
      <c r="AI12" s="372">
        <v>0</v>
      </c>
      <c r="AJ12" s="372">
        <v>0</v>
      </c>
      <c r="AK12" s="372">
        <v>0</v>
      </c>
    </row>
    <row r="13" spans="1:37" x14ac:dyDescent="0.25">
      <c r="A13" s="291"/>
      <c r="B13" s="291"/>
      <c r="C13" s="291"/>
      <c r="D13" s="291"/>
      <c r="E13" s="291"/>
      <c r="F13" s="291"/>
      <c r="G13" s="291"/>
      <c r="H13" s="291"/>
      <c r="I13" s="291"/>
      <c r="J13" s="291"/>
      <c r="K13" s="291"/>
      <c r="L13" s="291"/>
      <c r="M13" s="291"/>
      <c r="Y13" s="367"/>
      <c r="Z13" s="367"/>
      <c r="AA13" s="367" t="s">
        <v>100</v>
      </c>
      <c r="AB13" s="372">
        <v>0</v>
      </c>
      <c r="AC13" s="372">
        <v>0</v>
      </c>
      <c r="AD13" s="372">
        <v>0</v>
      </c>
      <c r="AE13" s="372">
        <v>0</v>
      </c>
      <c r="AF13" s="372">
        <v>0</v>
      </c>
      <c r="AG13" s="372">
        <v>0</v>
      </c>
      <c r="AH13" s="372">
        <v>0</v>
      </c>
      <c r="AI13" s="372">
        <v>0</v>
      </c>
      <c r="AJ13" s="372">
        <v>0</v>
      </c>
      <c r="AK13" s="372">
        <v>0</v>
      </c>
    </row>
    <row r="14" spans="1:37" x14ac:dyDescent="0.25">
      <c r="A14" s="291"/>
      <c r="B14" s="291"/>
      <c r="C14" s="291"/>
      <c r="D14" s="291"/>
      <c r="E14" s="291"/>
      <c r="F14" s="291"/>
      <c r="G14" s="291"/>
      <c r="H14" s="291"/>
      <c r="I14" s="291"/>
      <c r="J14" s="291"/>
      <c r="K14" s="291"/>
      <c r="L14" s="291"/>
      <c r="M14" s="291"/>
      <c r="Y14" s="367"/>
      <c r="Z14" s="367"/>
      <c r="AA14" s="367"/>
      <c r="AB14" s="367"/>
      <c r="AC14" s="367"/>
      <c r="AD14" s="367"/>
      <c r="AE14" s="367"/>
      <c r="AF14" s="367"/>
      <c r="AG14" s="367"/>
      <c r="AH14" s="367"/>
      <c r="AI14" s="367"/>
      <c r="AJ14" s="367"/>
      <c r="AK14" s="367"/>
    </row>
    <row r="15" spans="1:37" x14ac:dyDescent="0.25">
      <c r="A15" s="291"/>
      <c r="B15" s="291"/>
      <c r="C15" s="291"/>
      <c r="D15" s="291"/>
      <c r="E15" s="291"/>
      <c r="F15" s="291"/>
      <c r="G15" s="291"/>
      <c r="H15" s="291"/>
      <c r="I15" s="291"/>
      <c r="J15" s="291"/>
      <c r="K15" s="291"/>
      <c r="L15" s="291"/>
      <c r="M15" s="291"/>
      <c r="Y15" s="367"/>
      <c r="Z15" s="367"/>
      <c r="AA15" s="367"/>
      <c r="AB15" s="367"/>
      <c r="AC15" s="367"/>
      <c r="AD15" s="367"/>
      <c r="AE15" s="367"/>
      <c r="AF15" s="367"/>
      <c r="AG15" s="367"/>
      <c r="AH15" s="367"/>
      <c r="AI15" s="367"/>
      <c r="AJ15" s="367"/>
      <c r="AK15" s="367"/>
    </row>
    <row r="16" spans="1:37" x14ac:dyDescent="0.25">
      <c r="A16" s="291"/>
      <c r="B16" s="291"/>
      <c r="C16" s="291"/>
      <c r="D16" s="291"/>
      <c r="E16" s="291"/>
      <c r="F16" s="291"/>
      <c r="G16" s="291"/>
      <c r="H16" s="291"/>
      <c r="I16" s="291"/>
      <c r="J16" s="291"/>
      <c r="K16" s="291"/>
      <c r="L16" s="291"/>
      <c r="M16" s="291"/>
      <c r="Y16" s="367"/>
      <c r="Z16" s="367"/>
      <c r="AA16" s="367" t="s">
        <v>61</v>
      </c>
      <c r="AB16" s="367">
        <v>300</v>
      </c>
      <c r="AC16" s="367">
        <v>250</v>
      </c>
      <c r="AD16" s="367">
        <v>220</v>
      </c>
      <c r="AE16" s="367">
        <v>180</v>
      </c>
      <c r="AF16" s="367">
        <v>160</v>
      </c>
      <c r="AG16" s="367">
        <v>150</v>
      </c>
      <c r="AH16" s="367">
        <v>140</v>
      </c>
      <c r="AI16" s="367">
        <v>130</v>
      </c>
      <c r="AJ16" s="367">
        <v>120</v>
      </c>
      <c r="AK16" s="367">
        <v>110</v>
      </c>
    </row>
    <row r="17" spans="1:37" x14ac:dyDescent="0.25">
      <c r="A17" s="291"/>
      <c r="B17" s="291"/>
      <c r="C17" s="291"/>
      <c r="D17" s="291"/>
      <c r="E17" s="291"/>
      <c r="F17" s="291"/>
      <c r="G17" s="291"/>
      <c r="H17" s="291"/>
      <c r="I17" s="291"/>
      <c r="J17" s="291"/>
      <c r="K17" s="291"/>
      <c r="L17" s="291"/>
      <c r="M17" s="291"/>
      <c r="Y17" s="367"/>
      <c r="Z17" s="367"/>
      <c r="AA17" s="367" t="s">
        <v>91</v>
      </c>
      <c r="AB17" s="367">
        <v>250</v>
      </c>
      <c r="AC17" s="367">
        <v>200</v>
      </c>
      <c r="AD17" s="367">
        <v>160</v>
      </c>
      <c r="AE17" s="367">
        <v>140</v>
      </c>
      <c r="AF17" s="367">
        <v>120</v>
      </c>
      <c r="AG17" s="367">
        <v>110</v>
      </c>
      <c r="AH17" s="367">
        <v>100</v>
      </c>
      <c r="AI17" s="367">
        <v>90</v>
      </c>
      <c r="AJ17" s="367">
        <v>80</v>
      </c>
      <c r="AK17" s="367">
        <v>70</v>
      </c>
    </row>
    <row r="18" spans="1:37" ht="18.75" customHeight="1" x14ac:dyDescent="0.25">
      <c r="A18" s="291"/>
      <c r="B18" s="476"/>
      <c r="C18" s="476"/>
      <c r="D18" s="473" t="str">
        <f>E7</f>
        <v>KIS</v>
      </c>
      <c r="E18" s="473"/>
      <c r="F18" s="473" t="str">
        <f>E9</f>
        <v>DEUTSCH-SZALAI</v>
      </c>
      <c r="G18" s="473"/>
      <c r="H18" s="473" t="str">
        <f>E11</f>
        <v/>
      </c>
      <c r="I18" s="473"/>
      <c r="J18" s="291"/>
      <c r="K18" s="291"/>
      <c r="L18" s="291"/>
      <c r="M18" s="291"/>
      <c r="Y18" s="367"/>
      <c r="Z18" s="367"/>
      <c r="AA18" s="367" t="s">
        <v>92</v>
      </c>
      <c r="AB18" s="367">
        <v>200</v>
      </c>
      <c r="AC18" s="367">
        <v>150</v>
      </c>
      <c r="AD18" s="367">
        <v>130</v>
      </c>
      <c r="AE18" s="367">
        <v>110</v>
      </c>
      <c r="AF18" s="367">
        <v>95</v>
      </c>
      <c r="AG18" s="367">
        <v>80</v>
      </c>
      <c r="AH18" s="367">
        <v>70</v>
      </c>
      <c r="AI18" s="367">
        <v>60</v>
      </c>
      <c r="AJ18" s="367">
        <v>55</v>
      </c>
      <c r="AK18" s="367">
        <v>50</v>
      </c>
    </row>
    <row r="19" spans="1:37" ht="18.75" customHeight="1" x14ac:dyDescent="0.25">
      <c r="A19" s="351" t="s">
        <v>61</v>
      </c>
      <c r="B19" s="469" t="str">
        <f>E7</f>
        <v>KIS</v>
      </c>
      <c r="C19" s="469"/>
      <c r="D19" s="470"/>
      <c r="E19" s="470"/>
      <c r="F19" s="481" t="s">
        <v>2909</v>
      </c>
      <c r="G19" s="482"/>
      <c r="H19" s="471"/>
      <c r="I19" s="471"/>
      <c r="J19" s="291"/>
      <c r="K19" s="291"/>
      <c r="L19" s="291"/>
      <c r="M19" s="291"/>
      <c r="Y19" s="367"/>
      <c r="Z19" s="367"/>
      <c r="AA19" s="367" t="s">
        <v>93</v>
      </c>
      <c r="AB19" s="367">
        <v>150</v>
      </c>
      <c r="AC19" s="367">
        <v>120</v>
      </c>
      <c r="AD19" s="367">
        <v>100</v>
      </c>
      <c r="AE19" s="367">
        <v>80</v>
      </c>
      <c r="AF19" s="367">
        <v>70</v>
      </c>
      <c r="AG19" s="367">
        <v>60</v>
      </c>
      <c r="AH19" s="367">
        <v>55</v>
      </c>
      <c r="AI19" s="367">
        <v>50</v>
      </c>
      <c r="AJ19" s="367">
        <v>45</v>
      </c>
      <c r="AK19" s="367">
        <v>40</v>
      </c>
    </row>
    <row r="20" spans="1:37" ht="18.75" customHeight="1" x14ac:dyDescent="0.25">
      <c r="A20" s="351" t="s">
        <v>62</v>
      </c>
      <c r="B20" s="469" t="str">
        <f>E9</f>
        <v>DEUTSCH-SZALAI</v>
      </c>
      <c r="C20" s="469"/>
      <c r="D20" s="479">
        <v>0.38541666666666669</v>
      </c>
      <c r="E20" s="471"/>
      <c r="F20" s="470"/>
      <c r="G20" s="470"/>
      <c r="H20" s="471"/>
      <c r="I20" s="471"/>
      <c r="J20" s="291"/>
      <c r="K20" s="291"/>
      <c r="L20" s="291"/>
      <c r="M20" s="291"/>
      <c r="Y20" s="367"/>
      <c r="Z20" s="367"/>
      <c r="AA20" s="367" t="s">
        <v>94</v>
      </c>
      <c r="AB20" s="367">
        <v>120</v>
      </c>
      <c r="AC20" s="367">
        <v>90</v>
      </c>
      <c r="AD20" s="367">
        <v>65</v>
      </c>
      <c r="AE20" s="367">
        <v>55</v>
      </c>
      <c r="AF20" s="367">
        <v>50</v>
      </c>
      <c r="AG20" s="367">
        <v>45</v>
      </c>
      <c r="AH20" s="367">
        <v>40</v>
      </c>
      <c r="AI20" s="367">
        <v>35</v>
      </c>
      <c r="AJ20" s="367">
        <v>25</v>
      </c>
      <c r="AK20" s="367">
        <v>20</v>
      </c>
    </row>
    <row r="21" spans="1:37" ht="18.75" customHeight="1" x14ac:dyDescent="0.25">
      <c r="A21" s="351" t="s">
        <v>63</v>
      </c>
      <c r="B21" s="469" t="str">
        <f>E11</f>
        <v/>
      </c>
      <c r="C21" s="469"/>
      <c r="D21" s="471"/>
      <c r="E21" s="471"/>
      <c r="F21" s="471"/>
      <c r="G21" s="471"/>
      <c r="H21" s="470"/>
      <c r="I21" s="470"/>
      <c r="J21" s="291"/>
      <c r="K21" s="291"/>
      <c r="L21" s="291"/>
      <c r="M21" s="291"/>
      <c r="Y21" s="367"/>
      <c r="Z21" s="367"/>
      <c r="AA21" s="367" t="s">
        <v>95</v>
      </c>
      <c r="AB21" s="367">
        <v>90</v>
      </c>
      <c r="AC21" s="367">
        <v>60</v>
      </c>
      <c r="AD21" s="367">
        <v>45</v>
      </c>
      <c r="AE21" s="367">
        <v>34</v>
      </c>
      <c r="AF21" s="367">
        <v>27</v>
      </c>
      <c r="AG21" s="367">
        <v>22</v>
      </c>
      <c r="AH21" s="367">
        <v>18</v>
      </c>
      <c r="AI21" s="367">
        <v>15</v>
      </c>
      <c r="AJ21" s="367">
        <v>12</v>
      </c>
      <c r="AK21" s="367">
        <v>9</v>
      </c>
    </row>
    <row r="22" spans="1:37" x14ac:dyDescent="0.25">
      <c r="A22" s="291"/>
      <c r="B22" s="291"/>
      <c r="C22" s="291"/>
      <c r="D22" s="291"/>
      <c r="E22" s="291"/>
      <c r="F22" s="291"/>
      <c r="G22" s="291"/>
      <c r="H22" s="291"/>
      <c r="I22" s="291"/>
      <c r="J22" s="291"/>
      <c r="K22" s="291"/>
      <c r="L22" s="291"/>
      <c r="M22" s="291"/>
      <c r="Y22" s="367"/>
      <c r="Z22" s="367"/>
      <c r="AA22" s="367" t="s">
        <v>96</v>
      </c>
      <c r="AB22" s="367">
        <v>60</v>
      </c>
      <c r="AC22" s="367">
        <v>40</v>
      </c>
      <c r="AD22" s="367">
        <v>30</v>
      </c>
      <c r="AE22" s="367">
        <v>20</v>
      </c>
      <c r="AF22" s="367">
        <v>18</v>
      </c>
      <c r="AG22" s="367">
        <v>15</v>
      </c>
      <c r="AH22" s="367">
        <v>12</v>
      </c>
      <c r="AI22" s="367">
        <v>10</v>
      </c>
      <c r="AJ22" s="367">
        <v>8</v>
      </c>
      <c r="AK22" s="367">
        <v>6</v>
      </c>
    </row>
    <row r="23" spans="1:37" x14ac:dyDescent="0.25">
      <c r="A23" s="291"/>
      <c r="B23" s="291"/>
      <c r="C23" s="291"/>
      <c r="D23" s="291"/>
      <c r="E23" s="291"/>
      <c r="F23" s="291"/>
      <c r="G23" s="291"/>
      <c r="H23" s="291"/>
      <c r="I23" s="291"/>
      <c r="J23" s="291"/>
      <c r="K23" s="291"/>
      <c r="L23" s="291"/>
      <c r="M23" s="291"/>
    </row>
    <row r="24" spans="1:37" x14ac:dyDescent="0.25">
      <c r="A24" s="291"/>
      <c r="B24" s="291"/>
      <c r="C24" s="291"/>
      <c r="D24" s="291"/>
      <c r="E24" s="291"/>
      <c r="F24" s="291"/>
      <c r="G24" s="291"/>
      <c r="H24" s="291"/>
      <c r="I24" s="291"/>
      <c r="J24" s="291"/>
      <c r="K24" s="291"/>
      <c r="L24" s="291"/>
      <c r="M24" s="291"/>
    </row>
    <row r="25" spans="1:37" x14ac:dyDescent="0.25">
      <c r="A25" s="291"/>
      <c r="B25" s="291"/>
      <c r="C25" s="291"/>
      <c r="D25" s="291"/>
      <c r="E25" s="291"/>
      <c r="F25" s="291"/>
      <c r="G25" s="291"/>
      <c r="H25" s="291"/>
      <c r="I25" s="291"/>
      <c r="J25" s="291"/>
      <c r="K25" s="291"/>
      <c r="L25" s="291"/>
      <c r="M25" s="291"/>
    </row>
    <row r="26" spans="1:37" x14ac:dyDescent="0.25">
      <c r="A26" s="291"/>
      <c r="B26" s="291"/>
      <c r="C26" s="291"/>
      <c r="D26" s="291"/>
      <c r="E26" s="291"/>
      <c r="F26" s="291"/>
      <c r="G26" s="291"/>
      <c r="H26" s="291"/>
      <c r="I26" s="291"/>
      <c r="J26" s="291"/>
      <c r="K26" s="291"/>
      <c r="L26" s="291"/>
      <c r="M26" s="291"/>
    </row>
    <row r="27" spans="1:37" x14ac:dyDescent="0.25">
      <c r="A27" s="291"/>
      <c r="B27" s="291"/>
      <c r="C27" s="291"/>
      <c r="D27" s="291"/>
      <c r="E27" s="291"/>
      <c r="F27" s="291"/>
      <c r="G27" s="291"/>
      <c r="H27" s="291"/>
      <c r="I27" s="291"/>
      <c r="J27" s="291"/>
      <c r="K27" s="291"/>
      <c r="L27" s="274"/>
      <c r="M27" s="274"/>
    </row>
    <row r="28" spans="1:37" x14ac:dyDescent="0.25">
      <c r="A28" s="142" t="s">
        <v>41</v>
      </c>
      <c r="B28" s="143"/>
      <c r="C28" s="227"/>
      <c r="D28" s="328" t="s">
        <v>5</v>
      </c>
      <c r="E28" s="329" t="s">
        <v>43</v>
      </c>
      <c r="F28" s="343"/>
      <c r="G28" s="328" t="s">
        <v>5</v>
      </c>
      <c r="H28" s="329" t="s">
        <v>50</v>
      </c>
      <c r="I28" s="184"/>
      <c r="J28" s="329" t="s">
        <v>51</v>
      </c>
      <c r="K28" s="183" t="s">
        <v>52</v>
      </c>
      <c r="L28" s="32"/>
      <c r="M28" s="414"/>
      <c r="N28" s="413"/>
      <c r="P28" s="324"/>
      <c r="Q28" s="324"/>
      <c r="R28" s="325"/>
    </row>
    <row r="29" spans="1:37" x14ac:dyDescent="0.25">
      <c r="A29" s="302" t="s">
        <v>42</v>
      </c>
      <c r="B29" s="303"/>
      <c r="C29" s="305"/>
      <c r="D29" s="330"/>
      <c r="E29" s="472"/>
      <c r="F29" s="472"/>
      <c r="G29" s="337" t="s">
        <v>6</v>
      </c>
      <c r="H29" s="303"/>
      <c r="I29" s="331"/>
      <c r="J29" s="338"/>
      <c r="K29" s="297" t="s">
        <v>44</v>
      </c>
      <c r="L29" s="344"/>
      <c r="M29" s="334"/>
      <c r="P29" s="326"/>
      <c r="Q29" s="326"/>
      <c r="R29" s="157"/>
    </row>
    <row r="30" spans="1:37" x14ac:dyDescent="0.25">
      <c r="A30" s="306" t="s">
        <v>49</v>
      </c>
      <c r="B30" s="182"/>
      <c r="C30" s="308"/>
      <c r="D30" s="333"/>
      <c r="E30" s="468"/>
      <c r="F30" s="468"/>
      <c r="G30" s="339" t="s">
        <v>7</v>
      </c>
      <c r="H30" s="44"/>
      <c r="I30" s="295"/>
      <c r="J30" s="45"/>
      <c r="K30" s="341"/>
      <c r="L30" s="274"/>
      <c r="M30" s="336"/>
      <c r="P30" s="157"/>
      <c r="Q30" s="153"/>
      <c r="R30" s="157"/>
    </row>
    <row r="31" spans="1:37" x14ac:dyDescent="0.25">
      <c r="A31" s="196"/>
      <c r="B31" s="197"/>
      <c r="C31" s="198"/>
      <c r="D31" s="333"/>
      <c r="E31" s="46"/>
      <c r="F31" s="291"/>
      <c r="G31" s="339" t="s">
        <v>8</v>
      </c>
      <c r="H31" s="44"/>
      <c r="I31" s="295"/>
      <c r="J31" s="45"/>
      <c r="K31" s="297" t="s">
        <v>45</v>
      </c>
      <c r="L31" s="344"/>
      <c r="M31" s="332"/>
      <c r="P31" s="326"/>
      <c r="Q31" s="326"/>
      <c r="R31" s="157"/>
    </row>
    <row r="32" spans="1:37" x14ac:dyDescent="0.25">
      <c r="A32" s="168"/>
      <c r="B32" s="87"/>
      <c r="C32" s="169"/>
      <c r="D32" s="333"/>
      <c r="E32" s="46"/>
      <c r="F32" s="291"/>
      <c r="G32" s="339" t="s">
        <v>9</v>
      </c>
      <c r="H32" s="44"/>
      <c r="I32" s="295"/>
      <c r="J32" s="45"/>
      <c r="K32" s="342"/>
      <c r="L32" s="291"/>
      <c r="M32" s="334"/>
      <c r="P32" s="157"/>
      <c r="Q32" s="153"/>
      <c r="R32" s="157"/>
    </row>
    <row r="33" spans="1:18" x14ac:dyDescent="0.25">
      <c r="A33" s="186"/>
      <c r="B33" s="199"/>
      <c r="C33" s="226"/>
      <c r="D33" s="333"/>
      <c r="E33" s="46"/>
      <c r="F33" s="291"/>
      <c r="G33" s="339" t="s">
        <v>10</v>
      </c>
      <c r="H33" s="44"/>
      <c r="I33" s="295"/>
      <c r="J33" s="45"/>
      <c r="K33" s="306"/>
      <c r="L33" s="274"/>
      <c r="M33" s="336"/>
      <c r="P33" s="157"/>
      <c r="Q33" s="153"/>
      <c r="R33" s="157"/>
    </row>
    <row r="34" spans="1:18" x14ac:dyDescent="0.25">
      <c r="A34" s="187"/>
      <c r="B34" s="22"/>
      <c r="C34" s="169"/>
      <c r="D34" s="333"/>
      <c r="E34" s="46"/>
      <c r="F34" s="291"/>
      <c r="G34" s="339" t="s">
        <v>11</v>
      </c>
      <c r="H34" s="44"/>
      <c r="I34" s="295"/>
      <c r="J34" s="45"/>
      <c r="K34" s="297" t="s">
        <v>31</v>
      </c>
      <c r="L34" s="344"/>
      <c r="M34" s="332"/>
      <c r="P34" s="326"/>
      <c r="Q34" s="326"/>
      <c r="R34" s="157"/>
    </row>
    <row r="35" spans="1:18" x14ac:dyDescent="0.25">
      <c r="A35" s="187"/>
      <c r="B35" s="22"/>
      <c r="C35" s="194"/>
      <c r="D35" s="333"/>
      <c r="E35" s="46"/>
      <c r="F35" s="291"/>
      <c r="G35" s="339" t="s">
        <v>12</v>
      </c>
      <c r="H35" s="44"/>
      <c r="I35" s="295"/>
      <c r="J35" s="45"/>
      <c r="K35" s="342"/>
      <c r="L35" s="291"/>
      <c r="M35" s="334"/>
      <c r="P35" s="157"/>
      <c r="Q35" s="153"/>
      <c r="R35" s="157"/>
    </row>
    <row r="36" spans="1:18" x14ac:dyDescent="0.25">
      <c r="A36" s="188"/>
      <c r="B36" s="185"/>
      <c r="C36" s="195"/>
      <c r="D36" s="335"/>
      <c r="E36" s="171"/>
      <c r="F36" s="274"/>
      <c r="G36" s="340" t="s">
        <v>13</v>
      </c>
      <c r="H36" s="182"/>
      <c r="I36" s="299"/>
      <c r="J36" s="173"/>
      <c r="K36" s="306">
        <f>L4</f>
        <v>0</v>
      </c>
      <c r="L36" s="274"/>
      <c r="M36" s="336"/>
      <c r="P36" s="157"/>
      <c r="Q36" s="153"/>
      <c r="R36" s="327"/>
    </row>
  </sheetData>
  <mergeCells count="20">
    <mergeCell ref="H18:I18"/>
    <mergeCell ref="A1:F1"/>
    <mergeCell ref="A4:C4"/>
    <mergeCell ref="B18:C18"/>
    <mergeCell ref="D18:E18"/>
    <mergeCell ref="F18:G18"/>
    <mergeCell ref="E30:F30"/>
    <mergeCell ref="B19:C19"/>
    <mergeCell ref="D19:E19"/>
    <mergeCell ref="F19:G19"/>
    <mergeCell ref="H19:I19"/>
    <mergeCell ref="B20:C20"/>
    <mergeCell ref="D20:E20"/>
    <mergeCell ref="F20:G20"/>
    <mergeCell ref="H20:I20"/>
    <mergeCell ref="B21:C21"/>
    <mergeCell ref="D21:E21"/>
    <mergeCell ref="F21:G21"/>
    <mergeCell ref="H21:I21"/>
    <mergeCell ref="E29:F29"/>
  </mergeCells>
  <conditionalFormatting sqref="E7 E9 E11">
    <cfRule type="cellIs" dxfId="260" priority="1" stopIfTrue="1" operator="equal">
      <formula>"Bye"</formula>
    </cfRule>
  </conditionalFormatting>
  <conditionalFormatting sqref="R36">
    <cfRule type="expression" dxfId="259" priority="2" stopIfTrue="1">
      <formula>$O$1="CU"</formula>
    </cfRule>
  </conditionalFormatting>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EEE8E-6BB1-4CA7-9AEC-AB1C923B9DB9}">
  <dimension ref="A1:O134"/>
  <sheetViews>
    <sheetView workbookViewId="0">
      <selection activeCell="D8" sqref="D8"/>
    </sheetView>
  </sheetViews>
  <sheetFormatPr defaultRowHeight="13.2" x14ac:dyDescent="0.25"/>
  <cols>
    <col min="1" max="1" width="8.109375" customWidth="1"/>
    <col min="2" max="2" width="13.88671875" customWidth="1"/>
    <col min="3" max="3" width="14" customWidth="1"/>
    <col min="4" max="4" width="13.44140625" style="37" customWidth="1"/>
    <col min="5" max="5" width="11.88671875" style="399" customWidth="1"/>
    <col min="6" max="6" width="23.6640625" style="53" customWidth="1"/>
    <col min="7" max="7" width="8.6640625" style="407" customWidth="1"/>
    <col min="8" max="8" width="0.109375" style="37" customWidth="1"/>
    <col min="9" max="9" width="5.5546875" style="37" hidden="1" customWidth="1"/>
    <col min="10" max="10" width="8" style="37" hidden="1" customWidth="1"/>
    <col min="11" max="11" width="0.109375" style="37" hidden="1" customWidth="1"/>
    <col min="12" max="13" width="7.44140625" style="37" customWidth="1"/>
    <col min="14" max="14" width="7.44140625" style="37" hidden="1" customWidth="1"/>
    <col min="15" max="15" width="7.44140625" style="37" customWidth="1"/>
  </cols>
  <sheetData>
    <row r="1" spans="1:15" ht="24.6" x14ac:dyDescent="0.4">
      <c r="A1" s="205" t="s">
        <v>144</v>
      </c>
      <c r="B1" s="47"/>
      <c r="C1" s="47"/>
      <c r="D1" s="200"/>
      <c r="E1" s="218" t="s">
        <v>48</v>
      </c>
      <c r="F1" s="66"/>
      <c r="G1" s="400"/>
      <c r="H1" s="212"/>
      <c r="I1" s="212"/>
      <c r="J1" s="212"/>
      <c r="K1" s="212"/>
      <c r="L1" s="212"/>
      <c r="M1" s="212"/>
      <c r="N1" s="212"/>
      <c r="O1" s="213"/>
    </row>
    <row r="2" spans="1:15" ht="13.8" thickBot="1" x14ac:dyDescent="0.3">
      <c r="B2" s="49" t="s">
        <v>47</v>
      </c>
      <c r="C2" s="236" t="s">
        <v>148</v>
      </c>
      <c r="D2" s="66"/>
      <c r="E2" s="218" t="s">
        <v>32</v>
      </c>
      <c r="F2" s="388"/>
      <c r="G2" s="401"/>
      <c r="H2" s="48"/>
      <c r="I2" s="48"/>
      <c r="J2" s="48"/>
      <c r="K2" s="48"/>
      <c r="L2" s="59"/>
      <c r="M2" s="42"/>
      <c r="N2" s="42"/>
      <c r="O2" s="59"/>
    </row>
    <row r="3" spans="1:15" s="2" customFormat="1" ht="13.8" thickBot="1" x14ac:dyDescent="0.3">
      <c r="A3" s="410"/>
      <c r="B3" s="385"/>
      <c r="C3" s="385"/>
      <c r="D3" s="385"/>
      <c r="E3" s="398"/>
      <c r="F3" s="385"/>
      <c r="G3" s="402"/>
      <c r="H3" s="60"/>
      <c r="I3" s="67"/>
      <c r="J3" s="67"/>
      <c r="K3" s="67"/>
      <c r="L3" s="240" t="s">
        <v>31</v>
      </c>
      <c r="M3" s="61"/>
      <c r="N3" s="68"/>
      <c r="O3" s="219"/>
    </row>
    <row r="4" spans="1:15" s="2" customFormat="1" x14ac:dyDescent="0.25">
      <c r="A4" s="39" t="s">
        <v>24</v>
      </c>
      <c r="B4" s="39"/>
      <c r="C4" s="38" t="s">
        <v>22</v>
      </c>
      <c r="D4" s="39" t="s">
        <v>27</v>
      </c>
      <c r="E4" s="420"/>
      <c r="F4" s="411"/>
      <c r="G4" s="403" t="s">
        <v>28</v>
      </c>
      <c r="H4" s="69"/>
      <c r="I4" s="70"/>
      <c r="J4" s="70"/>
      <c r="K4" s="70"/>
      <c r="L4" s="69"/>
      <c r="M4" s="220"/>
      <c r="N4" s="220"/>
      <c r="O4" s="71"/>
    </row>
    <row r="5" spans="1:15" s="2" customFormat="1" ht="13.8" thickBot="1" x14ac:dyDescent="0.3">
      <c r="A5" s="214">
        <v>45411</v>
      </c>
      <c r="B5" s="214"/>
      <c r="C5" s="50">
        <f>Altalanos!$C$10</f>
        <v>0</v>
      </c>
      <c r="D5" s="51" t="str">
        <f>Altalanos!$D$10</f>
        <v xml:space="preserve">  </v>
      </c>
      <c r="E5" s="43"/>
      <c r="F5" s="51"/>
      <c r="G5" s="404">
        <f>Altalanos!$E$10</f>
        <v>0</v>
      </c>
      <c r="H5" s="72"/>
      <c r="I5" s="43"/>
      <c r="J5" s="43"/>
      <c r="K5" s="43"/>
      <c r="L5" s="72"/>
      <c r="M5" s="51"/>
      <c r="N5" s="51"/>
      <c r="O5" s="412"/>
    </row>
    <row r="6" spans="1:15" ht="30" customHeight="1" thickBot="1" x14ac:dyDescent="0.3">
      <c r="A6" s="204" t="s">
        <v>33</v>
      </c>
      <c r="B6" s="62" t="s">
        <v>25</v>
      </c>
      <c r="C6" s="62" t="s">
        <v>26</v>
      </c>
      <c r="D6" s="62" t="s">
        <v>29</v>
      </c>
      <c r="E6" s="63" t="s">
        <v>30</v>
      </c>
      <c r="F6" s="387" t="s">
        <v>110</v>
      </c>
      <c r="G6" s="405" t="s">
        <v>34</v>
      </c>
      <c r="H6" s="207" t="s">
        <v>17</v>
      </c>
      <c r="I6" s="64" t="s">
        <v>15</v>
      </c>
      <c r="J6" s="209" t="s">
        <v>1</v>
      </c>
      <c r="K6" s="64" t="s">
        <v>16</v>
      </c>
      <c r="L6" s="201" t="s">
        <v>35</v>
      </c>
      <c r="M6" s="65" t="s">
        <v>36</v>
      </c>
      <c r="N6" s="73" t="s">
        <v>2</v>
      </c>
      <c r="O6" s="63" t="s">
        <v>37</v>
      </c>
    </row>
    <row r="7" spans="1:15" s="11" customFormat="1" ht="18.899999999999999" customHeight="1" x14ac:dyDescent="0.3">
      <c r="A7" s="211">
        <v>1</v>
      </c>
      <c r="B7" s="54" t="s">
        <v>149</v>
      </c>
      <c r="C7" s="54" t="s">
        <v>150</v>
      </c>
      <c r="D7" s="439" t="s">
        <v>157</v>
      </c>
      <c r="E7" s="221"/>
      <c r="F7" s="409"/>
      <c r="G7" s="421"/>
      <c r="H7" s="208"/>
      <c r="I7" s="206"/>
      <c r="J7" s="210"/>
      <c r="K7" s="206"/>
      <c r="L7" s="202"/>
      <c r="M7" s="55"/>
      <c r="N7" s="74"/>
      <c r="O7" s="409"/>
    </row>
    <row r="8" spans="1:15" s="11" customFormat="1" ht="18.899999999999999" customHeight="1" x14ac:dyDescent="0.3">
      <c r="A8" s="211">
        <v>2</v>
      </c>
      <c r="B8" s="54" t="s">
        <v>151</v>
      </c>
      <c r="C8" s="54" t="s">
        <v>152</v>
      </c>
      <c r="D8" s="439" t="s">
        <v>119</v>
      </c>
      <c r="E8" s="221"/>
      <c r="F8" s="233"/>
      <c r="G8" s="55"/>
      <c r="H8" s="208"/>
      <c r="I8" s="206"/>
      <c r="J8" s="210"/>
      <c r="K8" s="206"/>
      <c r="L8" s="202"/>
      <c r="M8" s="55"/>
      <c r="N8" s="74"/>
      <c r="O8" s="389"/>
    </row>
    <row r="9" spans="1:15" s="11" customFormat="1" ht="18.899999999999999" customHeight="1" x14ac:dyDescent="0.3">
      <c r="A9" s="211">
        <v>3</v>
      </c>
      <c r="B9" s="54" t="s">
        <v>153</v>
      </c>
      <c r="C9" s="54" t="s">
        <v>154</v>
      </c>
      <c r="D9" s="439" t="s">
        <v>132</v>
      </c>
      <c r="E9" s="221"/>
      <c r="F9" s="233"/>
      <c r="G9" s="55"/>
      <c r="H9" s="208"/>
      <c r="I9" s="206"/>
      <c r="J9" s="210"/>
      <c r="K9" s="206"/>
      <c r="L9" s="202"/>
      <c r="M9" s="55"/>
      <c r="N9" s="391"/>
      <c r="O9" s="233"/>
    </row>
    <row r="10" spans="1:15" s="11" customFormat="1" ht="18.899999999999999" customHeight="1" x14ac:dyDescent="0.3">
      <c r="A10" s="211">
        <v>4</v>
      </c>
      <c r="B10" s="54" t="s">
        <v>155</v>
      </c>
      <c r="C10" s="54" t="s">
        <v>156</v>
      </c>
      <c r="D10" s="439" t="s">
        <v>135</v>
      </c>
      <c r="E10" s="221"/>
      <c r="F10" s="233"/>
      <c r="G10" s="55"/>
      <c r="H10" s="208"/>
      <c r="I10" s="206"/>
      <c r="J10" s="210"/>
      <c r="K10" s="206"/>
      <c r="L10" s="202"/>
      <c r="M10" s="55"/>
      <c r="N10" s="390"/>
      <c r="O10" s="389"/>
    </row>
    <row r="11" spans="1:15" s="11" customFormat="1" ht="18.899999999999999" customHeight="1" x14ac:dyDescent="0.25">
      <c r="A11" s="211">
        <v>5</v>
      </c>
      <c r="B11" s="54"/>
      <c r="C11" s="54"/>
      <c r="D11" s="55"/>
      <c r="E11" s="221"/>
      <c r="F11" s="233"/>
      <c r="G11" s="421"/>
      <c r="H11" s="208"/>
      <c r="I11" s="206"/>
      <c r="J11" s="210"/>
      <c r="K11" s="206"/>
      <c r="L11" s="202"/>
      <c r="M11" s="55"/>
      <c r="N11" s="391"/>
      <c r="O11" s="389"/>
    </row>
    <row r="12" spans="1:15" s="11" customFormat="1" ht="18.899999999999999" customHeight="1" x14ac:dyDescent="0.25">
      <c r="A12" s="211">
        <v>6</v>
      </c>
      <c r="B12" s="54"/>
      <c r="C12" s="54"/>
      <c r="D12" s="55"/>
      <c r="E12" s="221"/>
      <c r="F12" s="233"/>
      <c r="G12" s="55"/>
      <c r="H12" s="208"/>
      <c r="I12" s="206"/>
      <c r="J12" s="210"/>
      <c r="K12" s="206"/>
      <c r="L12" s="202"/>
      <c r="M12" s="55"/>
      <c r="N12" s="391"/>
      <c r="O12" s="389"/>
    </row>
    <row r="13" spans="1:15" s="11" customFormat="1" ht="18.899999999999999" customHeight="1" x14ac:dyDescent="0.25">
      <c r="A13" s="211">
        <v>7</v>
      </c>
      <c r="B13" s="54"/>
      <c r="C13" s="54"/>
      <c r="D13" s="55"/>
      <c r="E13" s="221"/>
      <c r="F13" s="233"/>
      <c r="G13" s="55"/>
      <c r="H13" s="208"/>
      <c r="I13" s="206"/>
      <c r="J13" s="210"/>
      <c r="K13" s="206"/>
      <c r="L13" s="202"/>
      <c r="M13" s="55"/>
      <c r="N13" s="391"/>
      <c r="O13" s="389"/>
    </row>
    <row r="14" spans="1:15" s="11" customFormat="1" ht="18.899999999999999" customHeight="1" x14ac:dyDescent="0.25">
      <c r="A14" s="211">
        <v>8</v>
      </c>
      <c r="B14" s="54"/>
      <c r="C14" s="54"/>
      <c r="D14" s="55"/>
      <c r="E14" s="221"/>
      <c r="F14" s="233"/>
      <c r="G14" s="55"/>
      <c r="H14" s="208"/>
      <c r="I14" s="206"/>
      <c r="J14" s="210"/>
      <c r="K14" s="206"/>
      <c r="L14" s="202"/>
      <c r="M14" s="55"/>
      <c r="N14" s="391"/>
      <c r="O14" s="389"/>
    </row>
    <row r="15" spans="1:15" s="11" customFormat="1" ht="18.899999999999999" customHeight="1" x14ac:dyDescent="0.25">
      <c r="A15" s="211">
        <v>9</v>
      </c>
      <c r="B15" s="54"/>
      <c r="C15" s="54"/>
      <c r="D15" s="55"/>
      <c r="E15" s="221"/>
      <c r="F15" s="233"/>
      <c r="G15" s="55"/>
      <c r="H15" s="208"/>
      <c r="I15" s="206"/>
      <c r="J15" s="210"/>
      <c r="K15" s="206"/>
      <c r="L15" s="202"/>
      <c r="M15" s="55"/>
      <c r="N15" s="392"/>
      <c r="O15" s="389"/>
    </row>
    <row r="16" spans="1:15" s="11" customFormat="1" ht="18.899999999999999" customHeight="1" x14ac:dyDescent="0.25">
      <c r="A16" s="211">
        <v>10</v>
      </c>
      <c r="B16" s="54"/>
      <c r="C16" s="54"/>
      <c r="D16" s="55"/>
      <c r="E16" s="221"/>
      <c r="F16" s="233"/>
      <c r="G16" s="55"/>
      <c r="H16" s="208"/>
      <c r="I16" s="206"/>
      <c r="J16" s="210"/>
      <c r="K16" s="206"/>
      <c r="L16" s="202"/>
      <c r="M16" s="55"/>
      <c r="N16" s="74"/>
      <c r="O16" s="389"/>
    </row>
    <row r="17" spans="1:15" s="11" customFormat="1" ht="18.899999999999999" customHeight="1" x14ac:dyDescent="0.25">
      <c r="A17" s="211">
        <v>11</v>
      </c>
      <c r="B17" s="54"/>
      <c r="C17" s="54"/>
      <c r="D17" s="55"/>
      <c r="E17" s="221"/>
      <c r="F17" s="233"/>
      <c r="G17" s="55"/>
      <c r="H17" s="208"/>
      <c r="I17" s="206"/>
      <c r="J17" s="210"/>
      <c r="K17" s="206"/>
      <c r="L17" s="202"/>
      <c r="M17" s="55"/>
      <c r="N17" s="74"/>
      <c r="O17" s="389"/>
    </row>
    <row r="18" spans="1:15" s="11" customFormat="1" ht="18.899999999999999" customHeight="1" x14ac:dyDescent="0.25">
      <c r="A18" s="211">
        <v>12</v>
      </c>
      <c r="B18" s="54"/>
      <c r="C18" s="54"/>
      <c r="D18" s="55"/>
      <c r="E18" s="221"/>
      <c r="F18" s="233"/>
      <c r="G18" s="55"/>
      <c r="H18" s="208"/>
      <c r="I18" s="206"/>
      <c r="J18" s="210"/>
      <c r="K18" s="206"/>
      <c r="L18" s="202"/>
      <c r="M18" s="55"/>
      <c r="N18" s="74"/>
      <c r="O18" s="389"/>
    </row>
    <row r="19" spans="1:15" s="11" customFormat="1" ht="18.899999999999999" customHeight="1" x14ac:dyDescent="0.25">
      <c r="A19" s="211">
        <v>13</v>
      </c>
      <c r="B19" s="54"/>
      <c r="C19" s="54"/>
      <c r="D19" s="55"/>
      <c r="E19" s="221"/>
      <c r="F19" s="233"/>
      <c r="G19" s="55"/>
      <c r="H19" s="208"/>
      <c r="I19" s="206"/>
      <c r="J19" s="210"/>
      <c r="K19" s="206"/>
      <c r="L19" s="202"/>
      <c r="M19" s="55"/>
      <c r="N19" s="56"/>
      <c r="O19" s="389"/>
    </row>
    <row r="20" spans="1:15" s="11" customFormat="1" ht="18.899999999999999" customHeight="1" x14ac:dyDescent="0.25">
      <c r="A20" s="211">
        <v>14</v>
      </c>
      <c r="B20" s="54"/>
      <c r="C20" s="54"/>
      <c r="D20" s="55"/>
      <c r="E20" s="221"/>
      <c r="F20" s="233"/>
      <c r="G20" s="55"/>
      <c r="H20" s="208"/>
      <c r="I20" s="206"/>
      <c r="J20" s="210"/>
      <c r="K20" s="206"/>
      <c r="L20" s="202"/>
      <c r="M20" s="55"/>
      <c r="N20" s="56"/>
      <c r="O20" s="389"/>
    </row>
    <row r="21" spans="1:15" s="11" customFormat="1" ht="18.899999999999999" customHeight="1" x14ac:dyDescent="0.25">
      <c r="A21" s="211">
        <v>15</v>
      </c>
      <c r="B21" s="54"/>
      <c r="C21" s="54"/>
      <c r="D21" s="55"/>
      <c r="E21" s="221"/>
      <c r="F21" s="233"/>
      <c r="G21" s="55"/>
      <c r="H21" s="208"/>
      <c r="I21" s="206"/>
      <c r="J21" s="210"/>
      <c r="K21" s="206"/>
      <c r="L21" s="202"/>
      <c r="M21" s="55"/>
      <c r="N21" s="74"/>
      <c r="O21" s="389"/>
    </row>
    <row r="22" spans="1:15" s="11" customFormat="1" ht="18.899999999999999" customHeight="1" x14ac:dyDescent="0.25">
      <c r="A22" s="211">
        <v>16</v>
      </c>
      <c r="B22" s="54"/>
      <c r="C22" s="54"/>
      <c r="D22" s="55"/>
      <c r="E22" s="221"/>
      <c r="F22" s="233"/>
      <c r="G22" s="55"/>
      <c r="H22" s="208"/>
      <c r="I22" s="206"/>
      <c r="J22" s="210"/>
      <c r="K22" s="206"/>
      <c r="L22" s="202"/>
      <c r="M22" s="55"/>
      <c r="N22" s="74"/>
      <c r="O22" s="389"/>
    </row>
    <row r="23" spans="1:15" s="11" customFormat="1" ht="18.899999999999999" customHeight="1" x14ac:dyDescent="0.25">
      <c r="A23" s="211">
        <v>17</v>
      </c>
      <c r="B23" s="54"/>
      <c r="C23" s="54"/>
      <c r="D23" s="55"/>
      <c r="E23" s="221"/>
      <c r="F23" s="233"/>
      <c r="G23" s="55"/>
      <c r="H23" s="208"/>
      <c r="I23" s="206"/>
      <c r="J23" s="210"/>
      <c r="K23" s="206"/>
      <c r="L23" s="202"/>
      <c r="M23" s="55"/>
      <c r="N23" s="74"/>
      <c r="O23" s="389"/>
    </row>
    <row r="24" spans="1:15" s="11" customFormat="1" ht="18.899999999999999" customHeight="1" x14ac:dyDescent="0.25">
      <c r="A24" s="211">
        <v>18</v>
      </c>
      <c r="B24" s="54"/>
      <c r="C24" s="54"/>
      <c r="D24" s="55"/>
      <c r="E24" s="221"/>
      <c r="F24" s="233"/>
      <c r="G24" s="55"/>
      <c r="H24" s="208"/>
      <c r="I24" s="206"/>
      <c r="J24" s="210"/>
      <c r="K24" s="206"/>
      <c r="L24" s="202"/>
      <c r="M24" s="55"/>
      <c r="N24" s="74"/>
      <c r="O24" s="389"/>
    </row>
    <row r="25" spans="1:15" s="11" customFormat="1" ht="18.899999999999999" customHeight="1" x14ac:dyDescent="0.25">
      <c r="A25" s="211">
        <v>19</v>
      </c>
      <c r="B25" s="54"/>
      <c r="C25" s="54"/>
      <c r="D25" s="55"/>
      <c r="E25" s="221"/>
      <c r="F25" s="233"/>
      <c r="G25" s="55"/>
      <c r="H25" s="208"/>
      <c r="I25" s="206"/>
      <c r="J25" s="210"/>
      <c r="K25" s="206"/>
      <c r="L25" s="202"/>
      <c r="M25" s="55"/>
      <c r="N25" s="74"/>
      <c r="O25" s="389"/>
    </row>
    <row r="26" spans="1:15" s="11" customFormat="1" ht="18.899999999999999" customHeight="1" x14ac:dyDescent="0.25">
      <c r="A26" s="211">
        <v>20</v>
      </c>
      <c r="B26" s="54"/>
      <c r="C26" s="54"/>
      <c r="D26" s="55"/>
      <c r="E26" s="221"/>
      <c r="F26" s="233"/>
      <c r="G26" s="55"/>
      <c r="H26" s="208"/>
      <c r="I26" s="206"/>
      <c r="J26" s="210"/>
      <c r="K26" s="206"/>
      <c r="L26" s="202"/>
      <c r="M26" s="55"/>
      <c r="N26" s="74"/>
      <c r="O26" s="389"/>
    </row>
    <row r="27" spans="1:15" s="11" customFormat="1" ht="18.899999999999999" customHeight="1" x14ac:dyDescent="0.25">
      <c r="A27" s="211">
        <v>21</v>
      </c>
      <c r="B27" s="54"/>
      <c r="C27" s="54"/>
      <c r="D27" s="55"/>
      <c r="E27" s="221"/>
      <c r="F27" s="233"/>
      <c r="G27" s="55"/>
      <c r="H27" s="208"/>
      <c r="I27" s="206"/>
      <c r="J27" s="210"/>
      <c r="K27" s="206"/>
      <c r="L27" s="202"/>
      <c r="M27" s="55"/>
      <c r="N27" s="56"/>
      <c r="O27" s="233"/>
    </row>
    <row r="28" spans="1:15" s="11" customFormat="1" ht="18.899999999999999" customHeight="1" x14ac:dyDescent="0.25">
      <c r="A28" s="211">
        <v>22</v>
      </c>
      <c r="B28" s="54"/>
      <c r="C28" s="54"/>
      <c r="D28" s="55"/>
      <c r="E28" s="221"/>
      <c r="F28" s="386"/>
      <c r="G28" s="386"/>
      <c r="H28" s="208"/>
      <c r="I28" s="206"/>
      <c r="J28" s="210"/>
      <c r="K28" s="206"/>
      <c r="L28" s="202"/>
      <c r="M28" s="56"/>
      <c r="N28" s="56"/>
      <c r="O28" s="56"/>
    </row>
    <row r="29" spans="1:15" s="11" customFormat="1" ht="18.899999999999999" customHeight="1" x14ac:dyDescent="0.25">
      <c r="A29" s="211">
        <v>23</v>
      </c>
      <c r="B29" s="54"/>
      <c r="C29" s="54"/>
      <c r="D29" s="55"/>
      <c r="E29" s="221"/>
      <c r="F29" s="386"/>
      <c r="G29" s="386"/>
      <c r="H29" s="208"/>
      <c r="I29" s="206"/>
      <c r="J29" s="210"/>
      <c r="K29" s="206"/>
      <c r="L29" s="202"/>
      <c r="M29" s="56"/>
      <c r="N29" s="74"/>
      <c r="O29" s="56"/>
    </row>
    <row r="30" spans="1:15" s="11" customFormat="1" ht="18.899999999999999" customHeight="1" x14ac:dyDescent="0.25">
      <c r="A30" s="211">
        <v>24</v>
      </c>
      <c r="B30" s="54"/>
      <c r="C30" s="54"/>
      <c r="D30" s="55"/>
      <c r="E30" s="221"/>
      <c r="F30" s="386"/>
      <c r="G30" s="406"/>
      <c r="H30" s="208"/>
      <c r="I30" s="206"/>
      <c r="J30" s="210"/>
      <c r="K30" s="206"/>
      <c r="L30" s="202"/>
      <c r="M30" s="56"/>
      <c r="N30" s="74">
        <f t="shared" ref="N30:N93" si="0">IF(L30="DA",1,IF(L30="WC",2,IF(L30="SE",3,IF(L30="Q",4,IF(L30="LL",5,999)))))</f>
        <v>999</v>
      </c>
      <c r="O30" s="56"/>
    </row>
    <row r="31" spans="1:15" s="11" customFormat="1" ht="18.899999999999999" customHeight="1" x14ac:dyDescent="0.25">
      <c r="A31" s="211">
        <v>25</v>
      </c>
      <c r="B31" s="54"/>
      <c r="C31" s="54"/>
      <c r="D31" s="55"/>
      <c r="E31" s="221"/>
      <c r="F31" s="386"/>
      <c r="G31" s="406"/>
      <c r="H31" s="208"/>
      <c r="I31" s="206"/>
      <c r="J31" s="210"/>
      <c r="K31" s="206"/>
      <c r="L31" s="202"/>
      <c r="M31" s="56"/>
      <c r="N31" s="74">
        <f t="shared" si="0"/>
        <v>999</v>
      </c>
      <c r="O31" s="56"/>
    </row>
    <row r="32" spans="1:15" s="11" customFormat="1" ht="18.899999999999999" customHeight="1" x14ac:dyDescent="0.25">
      <c r="A32" s="211">
        <v>26</v>
      </c>
      <c r="B32" s="54"/>
      <c r="C32" s="54"/>
      <c r="D32" s="55"/>
      <c r="E32" s="221"/>
      <c r="F32" s="386"/>
      <c r="G32" s="406"/>
      <c r="H32" s="208"/>
      <c r="I32" s="206"/>
      <c r="J32" s="210"/>
      <c r="K32" s="206"/>
      <c r="L32" s="202"/>
      <c r="M32" s="56"/>
      <c r="N32" s="74">
        <f t="shared" si="0"/>
        <v>999</v>
      </c>
      <c r="O32" s="56"/>
    </row>
    <row r="33" spans="1:15" s="11" customFormat="1" ht="18.899999999999999" customHeight="1" x14ac:dyDescent="0.25">
      <c r="A33" s="211">
        <v>27</v>
      </c>
      <c r="B33" s="54"/>
      <c r="C33" s="54"/>
      <c r="D33" s="55"/>
      <c r="E33" s="221"/>
      <c r="F33" s="386"/>
      <c r="G33" s="406"/>
      <c r="H33" s="208" t="e">
        <f>IF(AND(O33="",#REF!&gt;0,#REF!&lt;5),I33,)</f>
        <v>#REF!</v>
      </c>
      <c r="I33" s="206" t="str">
        <f>IF(D33="","ZZZ9",IF(AND(#REF!&gt;0,#REF!&lt;5),D33&amp;#REF!,D33&amp;"9"))</f>
        <v>ZZZ9</v>
      </c>
      <c r="J33" s="210">
        <f t="shared" ref="J33:J96" si="1">IF(O33="",999,O33)</f>
        <v>999</v>
      </c>
      <c r="K33" s="206">
        <f t="shared" ref="K33:K96" si="2">IF(N33=999,999,1)</f>
        <v>999</v>
      </c>
      <c r="L33" s="202"/>
      <c r="M33" s="56"/>
      <c r="N33" s="74">
        <f t="shared" si="0"/>
        <v>999</v>
      </c>
      <c r="O33" s="56"/>
    </row>
    <row r="34" spans="1:15" s="11" customFormat="1" ht="18.899999999999999" customHeight="1" x14ac:dyDescent="0.25">
      <c r="A34" s="211">
        <v>28</v>
      </c>
      <c r="B34" s="54"/>
      <c r="C34" s="54"/>
      <c r="D34" s="55"/>
      <c r="E34" s="221"/>
      <c r="F34" s="386"/>
      <c r="G34" s="406"/>
      <c r="H34" s="208" t="e">
        <f>IF(AND(O34="",#REF!&gt;0,#REF!&lt;5),I34,)</f>
        <v>#REF!</v>
      </c>
      <c r="I34" s="206" t="str">
        <f>IF(D34="","ZZZ9",IF(AND(#REF!&gt;0,#REF!&lt;5),D34&amp;#REF!,D34&amp;"9"))</f>
        <v>ZZZ9</v>
      </c>
      <c r="J34" s="210">
        <f t="shared" si="1"/>
        <v>999</v>
      </c>
      <c r="K34" s="206">
        <f t="shared" si="2"/>
        <v>999</v>
      </c>
      <c r="L34" s="202"/>
      <c r="M34" s="56"/>
      <c r="N34" s="74">
        <f t="shared" si="0"/>
        <v>999</v>
      </c>
      <c r="O34" s="56"/>
    </row>
    <row r="35" spans="1:15" s="11" customFormat="1" ht="18.899999999999999" customHeight="1" x14ac:dyDescent="0.25">
      <c r="A35" s="211">
        <v>29</v>
      </c>
      <c r="B35" s="54"/>
      <c r="C35" s="54"/>
      <c r="D35" s="55"/>
      <c r="E35" s="221"/>
      <c r="F35" s="386"/>
      <c r="G35" s="406"/>
      <c r="H35" s="208" t="e">
        <f>IF(AND(O35="",#REF!&gt;0,#REF!&lt;5),I35,)</f>
        <v>#REF!</v>
      </c>
      <c r="I35" s="206" t="str">
        <f>IF(D35="","ZZZ9",IF(AND(#REF!&gt;0,#REF!&lt;5),D35&amp;#REF!,D35&amp;"9"))</f>
        <v>ZZZ9</v>
      </c>
      <c r="J35" s="210">
        <f t="shared" si="1"/>
        <v>999</v>
      </c>
      <c r="K35" s="206">
        <f t="shared" si="2"/>
        <v>999</v>
      </c>
      <c r="L35" s="202"/>
      <c r="M35" s="56"/>
      <c r="N35" s="74">
        <f t="shared" si="0"/>
        <v>999</v>
      </c>
      <c r="O35" s="56"/>
    </row>
    <row r="36" spans="1:15" s="11" customFormat="1" ht="18.899999999999999" customHeight="1" x14ac:dyDescent="0.25">
      <c r="A36" s="211">
        <v>30</v>
      </c>
      <c r="B36" s="54"/>
      <c r="C36" s="54"/>
      <c r="D36" s="55"/>
      <c r="E36" s="221"/>
      <c r="F36" s="386"/>
      <c r="G36" s="406"/>
      <c r="H36" s="208" t="e">
        <f>IF(AND(O36="",#REF!&gt;0,#REF!&lt;5),I36,)</f>
        <v>#REF!</v>
      </c>
      <c r="I36" s="206" t="str">
        <f>IF(D36="","ZZZ9",IF(AND(#REF!&gt;0,#REF!&lt;5),D36&amp;#REF!,D36&amp;"9"))</f>
        <v>ZZZ9</v>
      </c>
      <c r="J36" s="210">
        <f t="shared" si="1"/>
        <v>999</v>
      </c>
      <c r="K36" s="206">
        <f t="shared" si="2"/>
        <v>999</v>
      </c>
      <c r="L36" s="202"/>
      <c r="M36" s="56"/>
      <c r="N36" s="74">
        <f t="shared" si="0"/>
        <v>999</v>
      </c>
      <c r="O36" s="56"/>
    </row>
    <row r="37" spans="1:15" s="11" customFormat="1" ht="18.899999999999999" customHeight="1" x14ac:dyDescent="0.25">
      <c r="A37" s="211">
        <v>31</v>
      </c>
      <c r="B37" s="54"/>
      <c r="C37" s="54"/>
      <c r="D37" s="55"/>
      <c r="E37" s="221"/>
      <c r="F37" s="386"/>
      <c r="G37" s="406"/>
      <c r="H37" s="208" t="e">
        <f>IF(AND(O37="",#REF!&gt;0,#REF!&lt;5),I37,)</f>
        <v>#REF!</v>
      </c>
      <c r="I37" s="206" t="str">
        <f>IF(D37="","ZZZ9",IF(AND(#REF!&gt;0,#REF!&lt;5),D37&amp;#REF!,D37&amp;"9"))</f>
        <v>ZZZ9</v>
      </c>
      <c r="J37" s="210">
        <f t="shared" si="1"/>
        <v>999</v>
      </c>
      <c r="K37" s="206">
        <f t="shared" si="2"/>
        <v>999</v>
      </c>
      <c r="L37" s="202"/>
      <c r="M37" s="56"/>
      <c r="N37" s="74">
        <f t="shared" si="0"/>
        <v>999</v>
      </c>
      <c r="O37" s="56"/>
    </row>
    <row r="38" spans="1:15" s="11" customFormat="1" ht="18.899999999999999" customHeight="1" x14ac:dyDescent="0.25">
      <c r="A38" s="211">
        <v>32</v>
      </c>
      <c r="B38" s="54"/>
      <c r="C38" s="54"/>
      <c r="D38" s="55"/>
      <c r="E38" s="221"/>
      <c r="F38" s="386"/>
      <c r="G38" s="406"/>
      <c r="H38" s="208" t="e">
        <f>IF(AND(O38="",#REF!&gt;0,#REF!&lt;5),I38,)</f>
        <v>#REF!</v>
      </c>
      <c r="I38" s="206" t="str">
        <f>IF(D38="","ZZZ9",IF(AND(#REF!&gt;0,#REF!&lt;5),D38&amp;#REF!,D38&amp;"9"))</f>
        <v>ZZZ9</v>
      </c>
      <c r="J38" s="210">
        <f t="shared" si="1"/>
        <v>999</v>
      </c>
      <c r="K38" s="206">
        <f t="shared" si="2"/>
        <v>999</v>
      </c>
      <c r="L38" s="202"/>
      <c r="M38" s="56"/>
      <c r="N38" s="74">
        <f t="shared" si="0"/>
        <v>999</v>
      </c>
      <c r="O38" s="56"/>
    </row>
    <row r="39" spans="1:15" s="11" customFormat="1" ht="18.899999999999999" customHeight="1" x14ac:dyDescent="0.25">
      <c r="A39" s="211">
        <v>33</v>
      </c>
      <c r="B39" s="54"/>
      <c r="C39" s="54"/>
      <c r="D39" s="55"/>
      <c r="E39" s="221"/>
      <c r="F39" s="386"/>
      <c r="G39" s="406"/>
      <c r="H39" s="208" t="e">
        <f>IF(AND(O39="",#REF!&gt;0,#REF!&lt;5),I39,)</f>
        <v>#REF!</v>
      </c>
      <c r="I39" s="206" t="str">
        <f>IF(D39="","ZZZ9",IF(AND(#REF!&gt;0,#REF!&lt;5),D39&amp;#REF!,D39&amp;"9"))</f>
        <v>ZZZ9</v>
      </c>
      <c r="J39" s="210">
        <f t="shared" si="1"/>
        <v>999</v>
      </c>
      <c r="K39" s="206">
        <f t="shared" si="2"/>
        <v>999</v>
      </c>
      <c r="L39" s="202"/>
      <c r="M39" s="56"/>
      <c r="N39" s="74">
        <f t="shared" si="0"/>
        <v>999</v>
      </c>
      <c r="O39" s="56"/>
    </row>
    <row r="40" spans="1:15" s="11" customFormat="1" ht="18.899999999999999" customHeight="1" x14ac:dyDescent="0.25">
      <c r="A40" s="211">
        <v>34</v>
      </c>
      <c r="B40" s="54"/>
      <c r="C40" s="54"/>
      <c r="D40" s="55"/>
      <c r="E40" s="221"/>
      <c r="F40" s="386"/>
      <c r="G40" s="406"/>
      <c r="H40" s="208" t="e">
        <f>IF(AND(O40="",#REF!&gt;0,#REF!&lt;5),I40,)</f>
        <v>#REF!</v>
      </c>
      <c r="I40" s="206" t="str">
        <f>IF(D40="","ZZZ9",IF(AND(#REF!&gt;0,#REF!&lt;5),D40&amp;#REF!,D40&amp;"9"))</f>
        <v>ZZZ9</v>
      </c>
      <c r="J40" s="210">
        <f t="shared" si="1"/>
        <v>999</v>
      </c>
      <c r="K40" s="206">
        <f t="shared" si="2"/>
        <v>999</v>
      </c>
      <c r="L40" s="202"/>
      <c r="M40" s="56"/>
      <c r="N40" s="74">
        <f t="shared" si="0"/>
        <v>999</v>
      </c>
      <c r="O40" s="56"/>
    </row>
    <row r="41" spans="1:15" s="11" customFormat="1" ht="18.899999999999999" customHeight="1" x14ac:dyDescent="0.25">
      <c r="A41" s="211">
        <v>35</v>
      </c>
      <c r="B41" s="54"/>
      <c r="C41" s="54"/>
      <c r="D41" s="55"/>
      <c r="E41" s="221"/>
      <c r="F41" s="386"/>
      <c r="G41" s="406"/>
      <c r="H41" s="208" t="e">
        <f>IF(AND(O41="",#REF!&gt;0,#REF!&lt;5),I41,)</f>
        <v>#REF!</v>
      </c>
      <c r="I41" s="206" t="str">
        <f>IF(D41="","ZZZ9",IF(AND(#REF!&gt;0,#REF!&lt;5),D41&amp;#REF!,D41&amp;"9"))</f>
        <v>ZZZ9</v>
      </c>
      <c r="J41" s="210">
        <f t="shared" si="1"/>
        <v>999</v>
      </c>
      <c r="K41" s="206">
        <f t="shared" si="2"/>
        <v>999</v>
      </c>
      <c r="L41" s="202"/>
      <c r="M41" s="56"/>
      <c r="N41" s="74">
        <f t="shared" si="0"/>
        <v>999</v>
      </c>
      <c r="O41" s="56"/>
    </row>
    <row r="42" spans="1:15" s="11" customFormat="1" ht="18.899999999999999" customHeight="1" x14ac:dyDescent="0.25">
      <c r="A42" s="211">
        <v>36</v>
      </c>
      <c r="B42" s="54"/>
      <c r="C42" s="54"/>
      <c r="D42" s="55"/>
      <c r="E42" s="221"/>
      <c r="F42" s="386"/>
      <c r="G42" s="406"/>
      <c r="H42" s="208" t="e">
        <f>IF(AND(O42="",#REF!&gt;0,#REF!&lt;5),I42,)</f>
        <v>#REF!</v>
      </c>
      <c r="I42" s="206" t="str">
        <f>IF(D42="","ZZZ9",IF(AND(#REF!&gt;0,#REF!&lt;5),D42&amp;#REF!,D42&amp;"9"))</f>
        <v>ZZZ9</v>
      </c>
      <c r="J42" s="210">
        <f t="shared" si="1"/>
        <v>999</v>
      </c>
      <c r="K42" s="206">
        <f t="shared" si="2"/>
        <v>999</v>
      </c>
      <c r="L42" s="202"/>
      <c r="M42" s="56"/>
      <c r="N42" s="74">
        <f t="shared" si="0"/>
        <v>999</v>
      </c>
      <c r="O42" s="56"/>
    </row>
    <row r="43" spans="1:15" s="11" customFormat="1" ht="18.899999999999999" customHeight="1" x14ac:dyDescent="0.25">
      <c r="A43" s="211">
        <v>37</v>
      </c>
      <c r="B43" s="54"/>
      <c r="C43" s="54"/>
      <c r="D43" s="55"/>
      <c r="E43" s="221"/>
      <c r="F43" s="386"/>
      <c r="G43" s="406"/>
      <c r="H43" s="208" t="e">
        <f>IF(AND(O43="",#REF!&gt;0,#REF!&lt;5),I43,)</f>
        <v>#REF!</v>
      </c>
      <c r="I43" s="206" t="str">
        <f>IF(D43="","ZZZ9",IF(AND(#REF!&gt;0,#REF!&lt;5),D43&amp;#REF!,D43&amp;"9"))</f>
        <v>ZZZ9</v>
      </c>
      <c r="J43" s="210">
        <f t="shared" si="1"/>
        <v>999</v>
      </c>
      <c r="K43" s="206">
        <f t="shared" si="2"/>
        <v>999</v>
      </c>
      <c r="L43" s="202"/>
      <c r="M43" s="56"/>
      <c r="N43" s="74">
        <f t="shared" si="0"/>
        <v>999</v>
      </c>
      <c r="O43" s="56"/>
    </row>
    <row r="44" spans="1:15" s="11" customFormat="1" ht="18.899999999999999" customHeight="1" x14ac:dyDescent="0.25">
      <c r="A44" s="211">
        <v>38</v>
      </c>
      <c r="B44" s="54"/>
      <c r="C44" s="54"/>
      <c r="D44" s="55"/>
      <c r="E44" s="221"/>
      <c r="F44" s="386"/>
      <c r="G44" s="406"/>
      <c r="H44" s="208" t="e">
        <f>IF(AND(O44="",#REF!&gt;0,#REF!&lt;5),I44,)</f>
        <v>#REF!</v>
      </c>
      <c r="I44" s="206" t="str">
        <f>IF(D44="","ZZZ9",IF(AND(#REF!&gt;0,#REF!&lt;5),D44&amp;#REF!,D44&amp;"9"))</f>
        <v>ZZZ9</v>
      </c>
      <c r="J44" s="210">
        <f t="shared" si="1"/>
        <v>999</v>
      </c>
      <c r="K44" s="206">
        <f t="shared" si="2"/>
        <v>999</v>
      </c>
      <c r="L44" s="202"/>
      <c r="M44" s="56"/>
      <c r="N44" s="74">
        <f t="shared" si="0"/>
        <v>999</v>
      </c>
      <c r="O44" s="56"/>
    </row>
    <row r="45" spans="1:15" s="11" customFormat="1" ht="18.899999999999999" customHeight="1" x14ac:dyDescent="0.25">
      <c r="A45" s="211">
        <v>39</v>
      </c>
      <c r="B45" s="54"/>
      <c r="C45" s="54"/>
      <c r="D45" s="55"/>
      <c r="E45" s="221"/>
      <c r="F45" s="386"/>
      <c r="G45" s="406"/>
      <c r="H45" s="208" t="e">
        <f>IF(AND(O45="",#REF!&gt;0,#REF!&lt;5),I45,)</f>
        <v>#REF!</v>
      </c>
      <c r="I45" s="206" t="str">
        <f>IF(D45="","ZZZ9",IF(AND(#REF!&gt;0,#REF!&lt;5),D45&amp;#REF!,D45&amp;"9"))</f>
        <v>ZZZ9</v>
      </c>
      <c r="J45" s="210">
        <f t="shared" si="1"/>
        <v>999</v>
      </c>
      <c r="K45" s="206">
        <f t="shared" si="2"/>
        <v>999</v>
      </c>
      <c r="L45" s="202"/>
      <c r="M45" s="56"/>
      <c r="N45" s="74">
        <f t="shared" si="0"/>
        <v>999</v>
      </c>
      <c r="O45" s="56"/>
    </row>
    <row r="46" spans="1:15" s="11" customFormat="1" ht="18.899999999999999" customHeight="1" x14ac:dyDescent="0.25">
      <c r="A46" s="211">
        <v>40</v>
      </c>
      <c r="B46" s="54"/>
      <c r="C46" s="54"/>
      <c r="D46" s="55"/>
      <c r="E46" s="221"/>
      <c r="F46" s="386"/>
      <c r="G46" s="406"/>
      <c r="H46" s="208" t="e">
        <f>IF(AND(O46="",#REF!&gt;0,#REF!&lt;5),I46,)</f>
        <v>#REF!</v>
      </c>
      <c r="I46" s="206" t="str">
        <f>IF(D46="","ZZZ9",IF(AND(#REF!&gt;0,#REF!&lt;5),D46&amp;#REF!,D46&amp;"9"))</f>
        <v>ZZZ9</v>
      </c>
      <c r="J46" s="210">
        <f t="shared" si="1"/>
        <v>999</v>
      </c>
      <c r="K46" s="206">
        <f t="shared" si="2"/>
        <v>999</v>
      </c>
      <c r="L46" s="202"/>
      <c r="M46" s="56"/>
      <c r="N46" s="74">
        <f t="shared" si="0"/>
        <v>999</v>
      </c>
      <c r="O46" s="56"/>
    </row>
    <row r="47" spans="1:15" s="11" customFormat="1" ht="18.899999999999999" customHeight="1" x14ac:dyDescent="0.25">
      <c r="A47" s="211">
        <v>41</v>
      </c>
      <c r="B47" s="54"/>
      <c r="C47" s="54"/>
      <c r="D47" s="55"/>
      <c r="E47" s="221"/>
      <c r="F47" s="386"/>
      <c r="G47" s="406"/>
      <c r="H47" s="208" t="e">
        <f>IF(AND(O47="",#REF!&gt;0,#REF!&lt;5),I47,)</f>
        <v>#REF!</v>
      </c>
      <c r="I47" s="206" t="str">
        <f>IF(D47="","ZZZ9",IF(AND(#REF!&gt;0,#REF!&lt;5),D47&amp;#REF!,D47&amp;"9"))</f>
        <v>ZZZ9</v>
      </c>
      <c r="J47" s="210">
        <f t="shared" si="1"/>
        <v>999</v>
      </c>
      <c r="K47" s="206">
        <f t="shared" si="2"/>
        <v>999</v>
      </c>
      <c r="L47" s="202"/>
      <c r="M47" s="56"/>
      <c r="N47" s="74">
        <f t="shared" si="0"/>
        <v>999</v>
      </c>
      <c r="O47" s="56"/>
    </row>
    <row r="48" spans="1:15" s="11" customFormat="1" ht="18.899999999999999" customHeight="1" x14ac:dyDescent="0.25">
      <c r="A48" s="211">
        <v>42</v>
      </c>
      <c r="B48" s="54"/>
      <c r="C48" s="54"/>
      <c r="D48" s="55"/>
      <c r="E48" s="221"/>
      <c r="F48" s="386"/>
      <c r="G48" s="406"/>
      <c r="H48" s="208" t="e">
        <f>IF(AND(O48="",#REF!&gt;0,#REF!&lt;5),I48,)</f>
        <v>#REF!</v>
      </c>
      <c r="I48" s="206" t="str">
        <f>IF(D48="","ZZZ9",IF(AND(#REF!&gt;0,#REF!&lt;5),D48&amp;#REF!,D48&amp;"9"))</f>
        <v>ZZZ9</v>
      </c>
      <c r="J48" s="210">
        <f t="shared" si="1"/>
        <v>999</v>
      </c>
      <c r="K48" s="206">
        <f t="shared" si="2"/>
        <v>999</v>
      </c>
      <c r="L48" s="202"/>
      <c r="M48" s="56"/>
      <c r="N48" s="74">
        <f t="shared" si="0"/>
        <v>999</v>
      </c>
      <c r="O48" s="56"/>
    </row>
    <row r="49" spans="1:15" s="11" customFormat="1" ht="18.899999999999999" customHeight="1" x14ac:dyDescent="0.25">
      <c r="A49" s="211">
        <v>43</v>
      </c>
      <c r="B49" s="54"/>
      <c r="C49" s="54"/>
      <c r="D49" s="55"/>
      <c r="E49" s="221"/>
      <c r="F49" s="386"/>
      <c r="G49" s="406"/>
      <c r="H49" s="208" t="e">
        <f>IF(AND(O49="",#REF!&gt;0,#REF!&lt;5),I49,)</f>
        <v>#REF!</v>
      </c>
      <c r="I49" s="206" t="str">
        <f>IF(D49="","ZZZ9",IF(AND(#REF!&gt;0,#REF!&lt;5),D49&amp;#REF!,D49&amp;"9"))</f>
        <v>ZZZ9</v>
      </c>
      <c r="J49" s="210">
        <f t="shared" si="1"/>
        <v>999</v>
      </c>
      <c r="K49" s="206">
        <f t="shared" si="2"/>
        <v>999</v>
      </c>
      <c r="L49" s="202"/>
      <c r="M49" s="56"/>
      <c r="N49" s="74">
        <f t="shared" si="0"/>
        <v>999</v>
      </c>
      <c r="O49" s="56"/>
    </row>
    <row r="50" spans="1:15" s="11" customFormat="1" ht="18.899999999999999" customHeight="1" x14ac:dyDescent="0.25">
      <c r="A50" s="211">
        <v>44</v>
      </c>
      <c r="B50" s="54"/>
      <c r="C50" s="54"/>
      <c r="D50" s="55"/>
      <c r="E50" s="221"/>
      <c r="F50" s="386"/>
      <c r="G50" s="406"/>
      <c r="H50" s="208" t="e">
        <f>IF(AND(O50="",#REF!&gt;0,#REF!&lt;5),I50,)</f>
        <v>#REF!</v>
      </c>
      <c r="I50" s="206" t="str">
        <f>IF(D50="","ZZZ9",IF(AND(#REF!&gt;0,#REF!&lt;5),D50&amp;#REF!,D50&amp;"9"))</f>
        <v>ZZZ9</v>
      </c>
      <c r="J50" s="210">
        <f t="shared" si="1"/>
        <v>999</v>
      </c>
      <c r="K50" s="206">
        <f t="shared" si="2"/>
        <v>999</v>
      </c>
      <c r="L50" s="202"/>
      <c r="M50" s="56"/>
      <c r="N50" s="74">
        <f t="shared" si="0"/>
        <v>999</v>
      </c>
      <c r="O50" s="56"/>
    </row>
    <row r="51" spans="1:15" s="11" customFormat="1" ht="18.899999999999999" customHeight="1" x14ac:dyDescent="0.25">
      <c r="A51" s="211">
        <v>45</v>
      </c>
      <c r="B51" s="54"/>
      <c r="C51" s="54"/>
      <c r="D51" s="55"/>
      <c r="E51" s="221"/>
      <c r="F51" s="386"/>
      <c r="G51" s="406"/>
      <c r="H51" s="208" t="e">
        <f>IF(AND(O51="",#REF!&gt;0,#REF!&lt;5),I51,)</f>
        <v>#REF!</v>
      </c>
      <c r="I51" s="206" t="str">
        <f>IF(D51="","ZZZ9",IF(AND(#REF!&gt;0,#REF!&lt;5),D51&amp;#REF!,D51&amp;"9"))</f>
        <v>ZZZ9</v>
      </c>
      <c r="J51" s="210">
        <f t="shared" si="1"/>
        <v>999</v>
      </c>
      <c r="K51" s="206">
        <f t="shared" si="2"/>
        <v>999</v>
      </c>
      <c r="L51" s="202"/>
      <c r="M51" s="56"/>
      <c r="N51" s="74">
        <f t="shared" si="0"/>
        <v>999</v>
      </c>
      <c r="O51" s="56"/>
    </row>
    <row r="52" spans="1:15" s="11" customFormat="1" ht="18.899999999999999" customHeight="1" x14ac:dyDescent="0.25">
      <c r="A52" s="211">
        <v>46</v>
      </c>
      <c r="B52" s="54"/>
      <c r="C52" s="54"/>
      <c r="D52" s="55"/>
      <c r="E52" s="221"/>
      <c r="F52" s="386"/>
      <c r="G52" s="406"/>
      <c r="H52" s="208" t="e">
        <f>IF(AND(O52="",#REF!&gt;0,#REF!&lt;5),I52,)</f>
        <v>#REF!</v>
      </c>
      <c r="I52" s="206" t="str">
        <f>IF(D52="","ZZZ9",IF(AND(#REF!&gt;0,#REF!&lt;5),D52&amp;#REF!,D52&amp;"9"))</f>
        <v>ZZZ9</v>
      </c>
      <c r="J52" s="210">
        <f t="shared" si="1"/>
        <v>999</v>
      </c>
      <c r="K52" s="206">
        <f t="shared" si="2"/>
        <v>999</v>
      </c>
      <c r="L52" s="202"/>
      <c r="M52" s="56"/>
      <c r="N52" s="74">
        <f t="shared" si="0"/>
        <v>999</v>
      </c>
      <c r="O52" s="56"/>
    </row>
    <row r="53" spans="1:15" s="11" customFormat="1" ht="18.899999999999999" customHeight="1" x14ac:dyDescent="0.25">
      <c r="A53" s="211">
        <v>47</v>
      </c>
      <c r="B53" s="54"/>
      <c r="C53" s="54"/>
      <c r="D53" s="55"/>
      <c r="E53" s="221"/>
      <c r="F53" s="386"/>
      <c r="G53" s="406"/>
      <c r="H53" s="208" t="e">
        <f>IF(AND(O53="",#REF!&gt;0,#REF!&lt;5),I53,)</f>
        <v>#REF!</v>
      </c>
      <c r="I53" s="206" t="str">
        <f>IF(D53="","ZZZ9",IF(AND(#REF!&gt;0,#REF!&lt;5),D53&amp;#REF!,D53&amp;"9"))</f>
        <v>ZZZ9</v>
      </c>
      <c r="J53" s="210">
        <f t="shared" si="1"/>
        <v>999</v>
      </c>
      <c r="K53" s="206">
        <f t="shared" si="2"/>
        <v>999</v>
      </c>
      <c r="L53" s="202"/>
      <c r="M53" s="56"/>
      <c r="N53" s="74">
        <f t="shared" si="0"/>
        <v>999</v>
      </c>
      <c r="O53" s="56"/>
    </row>
    <row r="54" spans="1:15" s="11" customFormat="1" ht="18.899999999999999" customHeight="1" x14ac:dyDescent="0.25">
      <c r="A54" s="211">
        <v>48</v>
      </c>
      <c r="B54" s="54"/>
      <c r="C54" s="54"/>
      <c r="D54" s="55"/>
      <c r="E54" s="221"/>
      <c r="F54" s="386"/>
      <c r="G54" s="406"/>
      <c r="H54" s="208" t="e">
        <f>IF(AND(O54="",#REF!&gt;0,#REF!&lt;5),I54,)</f>
        <v>#REF!</v>
      </c>
      <c r="I54" s="206" t="str">
        <f>IF(D54="","ZZZ9",IF(AND(#REF!&gt;0,#REF!&lt;5),D54&amp;#REF!,D54&amp;"9"))</f>
        <v>ZZZ9</v>
      </c>
      <c r="J54" s="210">
        <f t="shared" si="1"/>
        <v>999</v>
      </c>
      <c r="K54" s="206">
        <f t="shared" si="2"/>
        <v>999</v>
      </c>
      <c r="L54" s="202"/>
      <c r="M54" s="56"/>
      <c r="N54" s="74">
        <f t="shared" si="0"/>
        <v>999</v>
      </c>
      <c r="O54" s="56"/>
    </row>
    <row r="55" spans="1:15" s="11" customFormat="1" ht="18.899999999999999" customHeight="1" x14ac:dyDescent="0.25">
      <c r="A55" s="211">
        <v>49</v>
      </c>
      <c r="B55" s="54"/>
      <c r="C55" s="54"/>
      <c r="D55" s="55"/>
      <c r="E55" s="221"/>
      <c r="F55" s="386"/>
      <c r="G55" s="406"/>
      <c r="H55" s="208" t="e">
        <f>IF(AND(O55="",#REF!&gt;0,#REF!&lt;5),I55,)</f>
        <v>#REF!</v>
      </c>
      <c r="I55" s="206" t="str">
        <f>IF(D55="","ZZZ9",IF(AND(#REF!&gt;0,#REF!&lt;5),D55&amp;#REF!,D55&amp;"9"))</f>
        <v>ZZZ9</v>
      </c>
      <c r="J55" s="210">
        <f t="shared" si="1"/>
        <v>999</v>
      </c>
      <c r="K55" s="206">
        <f t="shared" si="2"/>
        <v>999</v>
      </c>
      <c r="L55" s="202"/>
      <c r="M55" s="56"/>
      <c r="N55" s="74">
        <f t="shared" si="0"/>
        <v>999</v>
      </c>
      <c r="O55" s="56"/>
    </row>
    <row r="56" spans="1:15" s="11" customFormat="1" ht="18.899999999999999" customHeight="1" x14ac:dyDescent="0.25">
      <c r="A56" s="211">
        <v>50</v>
      </c>
      <c r="B56" s="54"/>
      <c r="C56" s="54"/>
      <c r="D56" s="55"/>
      <c r="E56" s="221"/>
      <c r="F56" s="386"/>
      <c r="G56" s="406"/>
      <c r="H56" s="208" t="e">
        <f>IF(AND(O56="",#REF!&gt;0,#REF!&lt;5),I56,)</f>
        <v>#REF!</v>
      </c>
      <c r="I56" s="206" t="str">
        <f>IF(D56="","ZZZ9",IF(AND(#REF!&gt;0,#REF!&lt;5),D56&amp;#REF!,D56&amp;"9"))</f>
        <v>ZZZ9</v>
      </c>
      <c r="J56" s="210">
        <f t="shared" si="1"/>
        <v>999</v>
      </c>
      <c r="K56" s="206">
        <f t="shared" si="2"/>
        <v>999</v>
      </c>
      <c r="L56" s="202"/>
      <c r="M56" s="56"/>
      <c r="N56" s="74">
        <f t="shared" si="0"/>
        <v>999</v>
      </c>
      <c r="O56" s="56"/>
    </row>
    <row r="57" spans="1:15" s="11" customFormat="1" ht="18.899999999999999" customHeight="1" x14ac:dyDescent="0.25">
      <c r="A57" s="211">
        <v>51</v>
      </c>
      <c r="B57" s="54"/>
      <c r="C57" s="54"/>
      <c r="D57" s="55"/>
      <c r="E57" s="221"/>
      <c r="F57" s="386"/>
      <c r="G57" s="406"/>
      <c r="H57" s="208" t="e">
        <f>IF(AND(O57="",#REF!&gt;0,#REF!&lt;5),I57,)</f>
        <v>#REF!</v>
      </c>
      <c r="I57" s="206" t="str">
        <f>IF(D57="","ZZZ9",IF(AND(#REF!&gt;0,#REF!&lt;5),D57&amp;#REF!,D57&amp;"9"))</f>
        <v>ZZZ9</v>
      </c>
      <c r="J57" s="210">
        <f t="shared" si="1"/>
        <v>999</v>
      </c>
      <c r="K57" s="206">
        <f t="shared" si="2"/>
        <v>999</v>
      </c>
      <c r="L57" s="202"/>
      <c r="M57" s="56"/>
      <c r="N57" s="74">
        <f t="shared" si="0"/>
        <v>999</v>
      </c>
      <c r="O57" s="56"/>
    </row>
    <row r="58" spans="1:15" s="11" customFormat="1" ht="18.899999999999999" customHeight="1" x14ac:dyDescent="0.25">
      <c r="A58" s="211">
        <v>52</v>
      </c>
      <c r="B58" s="54"/>
      <c r="C58" s="54"/>
      <c r="D58" s="55"/>
      <c r="E58" s="221"/>
      <c r="F58" s="386"/>
      <c r="G58" s="406"/>
      <c r="H58" s="208" t="e">
        <f>IF(AND(O58="",#REF!&gt;0,#REF!&lt;5),I58,)</f>
        <v>#REF!</v>
      </c>
      <c r="I58" s="206" t="str">
        <f>IF(D58="","ZZZ9",IF(AND(#REF!&gt;0,#REF!&lt;5),D58&amp;#REF!,D58&amp;"9"))</f>
        <v>ZZZ9</v>
      </c>
      <c r="J58" s="210">
        <f t="shared" si="1"/>
        <v>999</v>
      </c>
      <c r="K58" s="206">
        <f t="shared" si="2"/>
        <v>999</v>
      </c>
      <c r="L58" s="202"/>
      <c r="M58" s="56"/>
      <c r="N58" s="74">
        <f t="shared" si="0"/>
        <v>999</v>
      </c>
      <c r="O58" s="56"/>
    </row>
    <row r="59" spans="1:15" s="11" customFormat="1" ht="18.899999999999999" customHeight="1" x14ac:dyDescent="0.25">
      <c r="A59" s="211">
        <v>53</v>
      </c>
      <c r="B59" s="54"/>
      <c r="C59" s="54"/>
      <c r="D59" s="55"/>
      <c r="E59" s="221"/>
      <c r="F59" s="386"/>
      <c r="G59" s="406"/>
      <c r="H59" s="208" t="e">
        <f>IF(AND(O59="",#REF!&gt;0,#REF!&lt;5),I59,)</f>
        <v>#REF!</v>
      </c>
      <c r="I59" s="206" t="str">
        <f>IF(D59="","ZZZ9",IF(AND(#REF!&gt;0,#REF!&lt;5),D59&amp;#REF!,D59&amp;"9"))</f>
        <v>ZZZ9</v>
      </c>
      <c r="J59" s="210">
        <f t="shared" si="1"/>
        <v>999</v>
      </c>
      <c r="K59" s="206">
        <f t="shared" si="2"/>
        <v>999</v>
      </c>
      <c r="L59" s="202"/>
      <c r="M59" s="56"/>
      <c r="N59" s="74">
        <f t="shared" si="0"/>
        <v>999</v>
      </c>
      <c r="O59" s="56"/>
    </row>
    <row r="60" spans="1:15" s="11" customFormat="1" ht="18.899999999999999" customHeight="1" x14ac:dyDescent="0.25">
      <c r="A60" s="211">
        <v>54</v>
      </c>
      <c r="B60" s="54"/>
      <c r="C60" s="54"/>
      <c r="D60" s="55"/>
      <c r="E60" s="221"/>
      <c r="F60" s="386"/>
      <c r="G60" s="406"/>
      <c r="H60" s="208" t="e">
        <f>IF(AND(O60="",#REF!&gt;0,#REF!&lt;5),I60,)</f>
        <v>#REF!</v>
      </c>
      <c r="I60" s="206" t="str">
        <f>IF(D60="","ZZZ9",IF(AND(#REF!&gt;0,#REF!&lt;5),D60&amp;#REF!,D60&amp;"9"))</f>
        <v>ZZZ9</v>
      </c>
      <c r="J60" s="210">
        <f t="shared" si="1"/>
        <v>999</v>
      </c>
      <c r="K60" s="206">
        <f t="shared" si="2"/>
        <v>999</v>
      </c>
      <c r="L60" s="202"/>
      <c r="M60" s="56"/>
      <c r="N60" s="74">
        <f t="shared" si="0"/>
        <v>999</v>
      </c>
      <c r="O60" s="56"/>
    </row>
    <row r="61" spans="1:15" s="11" customFormat="1" ht="18.899999999999999" customHeight="1" x14ac:dyDescent="0.25">
      <c r="A61" s="211">
        <v>55</v>
      </c>
      <c r="B61" s="54"/>
      <c r="C61" s="54"/>
      <c r="D61" s="55"/>
      <c r="E61" s="221"/>
      <c r="F61" s="386"/>
      <c r="G61" s="406"/>
      <c r="H61" s="208" t="e">
        <f>IF(AND(O61="",#REF!&gt;0,#REF!&lt;5),I61,)</f>
        <v>#REF!</v>
      </c>
      <c r="I61" s="206" t="str">
        <f>IF(D61="","ZZZ9",IF(AND(#REF!&gt;0,#REF!&lt;5),D61&amp;#REF!,D61&amp;"9"))</f>
        <v>ZZZ9</v>
      </c>
      <c r="J61" s="210">
        <f t="shared" si="1"/>
        <v>999</v>
      </c>
      <c r="K61" s="206">
        <f t="shared" si="2"/>
        <v>999</v>
      </c>
      <c r="L61" s="202"/>
      <c r="M61" s="56"/>
      <c r="N61" s="74">
        <f t="shared" si="0"/>
        <v>999</v>
      </c>
      <c r="O61" s="56"/>
    </row>
    <row r="62" spans="1:15" s="11" customFormat="1" ht="18.899999999999999" customHeight="1" x14ac:dyDescent="0.25">
      <c r="A62" s="211">
        <v>56</v>
      </c>
      <c r="B62" s="54"/>
      <c r="C62" s="54"/>
      <c r="D62" s="55"/>
      <c r="E62" s="221"/>
      <c r="F62" s="386"/>
      <c r="G62" s="406"/>
      <c r="H62" s="208" t="e">
        <f>IF(AND(O62="",#REF!&gt;0,#REF!&lt;5),I62,)</f>
        <v>#REF!</v>
      </c>
      <c r="I62" s="206" t="str">
        <f>IF(D62="","ZZZ9",IF(AND(#REF!&gt;0,#REF!&lt;5),D62&amp;#REF!,D62&amp;"9"))</f>
        <v>ZZZ9</v>
      </c>
      <c r="J62" s="210">
        <f t="shared" si="1"/>
        <v>999</v>
      </c>
      <c r="K62" s="206">
        <f t="shared" si="2"/>
        <v>999</v>
      </c>
      <c r="L62" s="202"/>
      <c r="M62" s="56"/>
      <c r="N62" s="74">
        <f t="shared" si="0"/>
        <v>999</v>
      </c>
      <c r="O62" s="56"/>
    </row>
    <row r="63" spans="1:15" s="11" customFormat="1" ht="18.899999999999999" customHeight="1" x14ac:dyDescent="0.25">
      <c r="A63" s="211">
        <v>57</v>
      </c>
      <c r="B63" s="54"/>
      <c r="C63" s="54"/>
      <c r="D63" s="55"/>
      <c r="E63" s="221"/>
      <c r="F63" s="386"/>
      <c r="G63" s="406"/>
      <c r="H63" s="208" t="e">
        <f>IF(AND(O63="",#REF!&gt;0,#REF!&lt;5),I63,)</f>
        <v>#REF!</v>
      </c>
      <c r="I63" s="206" t="str">
        <f>IF(D63="","ZZZ9",IF(AND(#REF!&gt;0,#REF!&lt;5),D63&amp;#REF!,D63&amp;"9"))</f>
        <v>ZZZ9</v>
      </c>
      <c r="J63" s="210">
        <f t="shared" si="1"/>
        <v>999</v>
      </c>
      <c r="K63" s="206">
        <f t="shared" si="2"/>
        <v>999</v>
      </c>
      <c r="L63" s="202"/>
      <c r="M63" s="56"/>
      <c r="N63" s="74">
        <f t="shared" si="0"/>
        <v>999</v>
      </c>
      <c r="O63" s="56"/>
    </row>
    <row r="64" spans="1:15" s="11" customFormat="1" ht="18.899999999999999" customHeight="1" x14ac:dyDescent="0.25">
      <c r="A64" s="211">
        <v>58</v>
      </c>
      <c r="B64" s="54"/>
      <c r="C64" s="54"/>
      <c r="D64" s="55"/>
      <c r="E64" s="221"/>
      <c r="F64" s="386"/>
      <c r="G64" s="406"/>
      <c r="H64" s="208" t="e">
        <f>IF(AND(O64="",#REF!&gt;0,#REF!&lt;5),I64,)</f>
        <v>#REF!</v>
      </c>
      <c r="I64" s="206" t="str">
        <f>IF(D64="","ZZZ9",IF(AND(#REF!&gt;0,#REF!&lt;5),D64&amp;#REF!,D64&amp;"9"))</f>
        <v>ZZZ9</v>
      </c>
      <c r="J64" s="210">
        <f t="shared" si="1"/>
        <v>999</v>
      </c>
      <c r="K64" s="206">
        <f t="shared" si="2"/>
        <v>999</v>
      </c>
      <c r="L64" s="202"/>
      <c r="M64" s="56"/>
      <c r="N64" s="74">
        <f t="shared" si="0"/>
        <v>999</v>
      </c>
      <c r="O64" s="56"/>
    </row>
    <row r="65" spans="1:15" s="11" customFormat="1" ht="18.899999999999999" customHeight="1" x14ac:dyDescent="0.25">
      <c r="A65" s="211">
        <v>59</v>
      </c>
      <c r="B65" s="54"/>
      <c r="C65" s="54"/>
      <c r="D65" s="55"/>
      <c r="E65" s="221"/>
      <c r="F65" s="386"/>
      <c r="G65" s="406"/>
      <c r="H65" s="208" t="e">
        <f>IF(AND(O65="",#REF!&gt;0,#REF!&lt;5),I65,)</f>
        <v>#REF!</v>
      </c>
      <c r="I65" s="206" t="str">
        <f>IF(D65="","ZZZ9",IF(AND(#REF!&gt;0,#REF!&lt;5),D65&amp;#REF!,D65&amp;"9"))</f>
        <v>ZZZ9</v>
      </c>
      <c r="J65" s="210">
        <f t="shared" si="1"/>
        <v>999</v>
      </c>
      <c r="K65" s="206">
        <f t="shared" si="2"/>
        <v>999</v>
      </c>
      <c r="L65" s="202"/>
      <c r="M65" s="56"/>
      <c r="N65" s="74">
        <f t="shared" si="0"/>
        <v>999</v>
      </c>
      <c r="O65" s="56"/>
    </row>
    <row r="66" spans="1:15" s="11" customFormat="1" ht="18.899999999999999" customHeight="1" x14ac:dyDescent="0.25">
      <c r="A66" s="211">
        <v>60</v>
      </c>
      <c r="B66" s="54"/>
      <c r="C66" s="54"/>
      <c r="D66" s="55"/>
      <c r="E66" s="221"/>
      <c r="F66" s="386"/>
      <c r="G66" s="406"/>
      <c r="H66" s="208" t="e">
        <f>IF(AND(O66="",#REF!&gt;0,#REF!&lt;5),I66,)</f>
        <v>#REF!</v>
      </c>
      <c r="I66" s="206" t="str">
        <f>IF(D66="","ZZZ9",IF(AND(#REF!&gt;0,#REF!&lt;5),D66&amp;#REF!,D66&amp;"9"))</f>
        <v>ZZZ9</v>
      </c>
      <c r="J66" s="210">
        <f t="shared" si="1"/>
        <v>999</v>
      </c>
      <c r="K66" s="206">
        <f t="shared" si="2"/>
        <v>999</v>
      </c>
      <c r="L66" s="202"/>
      <c r="M66" s="56"/>
      <c r="N66" s="74">
        <f t="shared" si="0"/>
        <v>999</v>
      </c>
      <c r="O66" s="56"/>
    </row>
    <row r="67" spans="1:15" s="11" customFormat="1" ht="18.899999999999999" customHeight="1" x14ac:dyDescent="0.25">
      <c r="A67" s="211">
        <v>61</v>
      </c>
      <c r="B67" s="54"/>
      <c r="C67" s="54"/>
      <c r="D67" s="55"/>
      <c r="E67" s="221"/>
      <c r="F67" s="386"/>
      <c r="G67" s="406"/>
      <c r="H67" s="208" t="e">
        <f>IF(AND(O67="",#REF!&gt;0,#REF!&lt;5),I67,)</f>
        <v>#REF!</v>
      </c>
      <c r="I67" s="206" t="str">
        <f>IF(D67="","ZZZ9",IF(AND(#REF!&gt;0,#REF!&lt;5),D67&amp;#REF!,D67&amp;"9"))</f>
        <v>ZZZ9</v>
      </c>
      <c r="J67" s="210">
        <f t="shared" si="1"/>
        <v>999</v>
      </c>
      <c r="K67" s="206">
        <f t="shared" si="2"/>
        <v>999</v>
      </c>
      <c r="L67" s="202"/>
      <c r="M67" s="56"/>
      <c r="N67" s="74">
        <f t="shared" si="0"/>
        <v>999</v>
      </c>
      <c r="O67" s="56"/>
    </row>
    <row r="68" spans="1:15" s="11" customFormat="1" ht="18.899999999999999" customHeight="1" x14ac:dyDescent="0.25">
      <c r="A68" s="211">
        <v>62</v>
      </c>
      <c r="B68" s="54"/>
      <c r="C68" s="54"/>
      <c r="D68" s="55"/>
      <c r="E68" s="221"/>
      <c r="F68" s="386"/>
      <c r="G68" s="406"/>
      <c r="H68" s="208" t="e">
        <f>IF(AND(O68="",#REF!&gt;0,#REF!&lt;5),I68,)</f>
        <v>#REF!</v>
      </c>
      <c r="I68" s="206" t="str">
        <f>IF(D68="","ZZZ9",IF(AND(#REF!&gt;0,#REF!&lt;5),D68&amp;#REF!,D68&amp;"9"))</f>
        <v>ZZZ9</v>
      </c>
      <c r="J68" s="210">
        <f t="shared" si="1"/>
        <v>999</v>
      </c>
      <c r="K68" s="206">
        <f t="shared" si="2"/>
        <v>999</v>
      </c>
      <c r="L68" s="202"/>
      <c r="M68" s="56"/>
      <c r="N68" s="74">
        <f t="shared" si="0"/>
        <v>999</v>
      </c>
      <c r="O68" s="56"/>
    </row>
    <row r="69" spans="1:15" s="11" customFormat="1" ht="18.899999999999999" customHeight="1" x14ac:dyDescent="0.25">
      <c r="A69" s="211">
        <v>63</v>
      </c>
      <c r="B69" s="54"/>
      <c r="C69" s="54"/>
      <c r="D69" s="55"/>
      <c r="E69" s="221"/>
      <c r="F69" s="386"/>
      <c r="G69" s="406"/>
      <c r="H69" s="208" t="e">
        <f>IF(AND(O69="",#REF!&gt;0,#REF!&lt;5),I69,)</f>
        <v>#REF!</v>
      </c>
      <c r="I69" s="206" t="str">
        <f>IF(D69="","ZZZ9",IF(AND(#REF!&gt;0,#REF!&lt;5),D69&amp;#REF!,D69&amp;"9"))</f>
        <v>ZZZ9</v>
      </c>
      <c r="J69" s="210">
        <f t="shared" si="1"/>
        <v>999</v>
      </c>
      <c r="K69" s="206">
        <f t="shared" si="2"/>
        <v>999</v>
      </c>
      <c r="L69" s="202"/>
      <c r="M69" s="56"/>
      <c r="N69" s="74">
        <f t="shared" si="0"/>
        <v>999</v>
      </c>
      <c r="O69" s="56"/>
    </row>
    <row r="70" spans="1:15" s="11" customFormat="1" ht="18.899999999999999" customHeight="1" x14ac:dyDescent="0.25">
      <c r="A70" s="211">
        <v>64</v>
      </c>
      <c r="B70" s="54"/>
      <c r="C70" s="54"/>
      <c r="D70" s="55"/>
      <c r="E70" s="221"/>
      <c r="F70" s="386"/>
      <c r="G70" s="406"/>
      <c r="H70" s="208" t="e">
        <f>IF(AND(O70="",#REF!&gt;0,#REF!&lt;5),I70,)</f>
        <v>#REF!</v>
      </c>
      <c r="I70" s="206" t="str">
        <f>IF(D70="","ZZZ9",IF(AND(#REF!&gt;0,#REF!&lt;5),D70&amp;#REF!,D70&amp;"9"))</f>
        <v>ZZZ9</v>
      </c>
      <c r="J70" s="210">
        <f t="shared" si="1"/>
        <v>999</v>
      </c>
      <c r="K70" s="206">
        <f t="shared" si="2"/>
        <v>999</v>
      </c>
      <c r="L70" s="202"/>
      <c r="M70" s="56"/>
      <c r="N70" s="74">
        <f t="shared" si="0"/>
        <v>999</v>
      </c>
      <c r="O70" s="56"/>
    </row>
    <row r="71" spans="1:15" s="11" customFormat="1" ht="18.899999999999999" customHeight="1" x14ac:dyDescent="0.25">
      <c r="A71" s="211">
        <v>65</v>
      </c>
      <c r="B71" s="54"/>
      <c r="C71" s="54"/>
      <c r="D71" s="55"/>
      <c r="E71" s="221"/>
      <c r="F71" s="386"/>
      <c r="G71" s="406"/>
      <c r="H71" s="208" t="e">
        <f>IF(AND(O71="",#REF!&gt;0,#REF!&lt;5),I71,)</f>
        <v>#REF!</v>
      </c>
      <c r="I71" s="206" t="str">
        <f>IF(D71="","ZZZ9",IF(AND(#REF!&gt;0,#REF!&lt;5),D71&amp;#REF!,D71&amp;"9"))</f>
        <v>ZZZ9</v>
      </c>
      <c r="J71" s="210">
        <f t="shared" si="1"/>
        <v>999</v>
      </c>
      <c r="K71" s="206">
        <f t="shared" si="2"/>
        <v>999</v>
      </c>
      <c r="L71" s="202"/>
      <c r="M71" s="56"/>
      <c r="N71" s="74">
        <f t="shared" si="0"/>
        <v>999</v>
      </c>
      <c r="O71" s="56"/>
    </row>
    <row r="72" spans="1:15" s="11" customFormat="1" ht="18.899999999999999" customHeight="1" x14ac:dyDescent="0.25">
      <c r="A72" s="211">
        <v>66</v>
      </c>
      <c r="B72" s="54"/>
      <c r="C72" s="54"/>
      <c r="D72" s="55"/>
      <c r="E72" s="221"/>
      <c r="F72" s="386"/>
      <c r="G72" s="406"/>
      <c r="H72" s="208" t="e">
        <f>IF(AND(O72="",#REF!&gt;0,#REF!&lt;5),I72,)</f>
        <v>#REF!</v>
      </c>
      <c r="I72" s="206" t="str">
        <f>IF(D72="","ZZZ9",IF(AND(#REF!&gt;0,#REF!&lt;5),D72&amp;#REF!,D72&amp;"9"))</f>
        <v>ZZZ9</v>
      </c>
      <c r="J72" s="210">
        <f t="shared" si="1"/>
        <v>999</v>
      </c>
      <c r="K72" s="206">
        <f t="shared" si="2"/>
        <v>999</v>
      </c>
      <c r="L72" s="202"/>
      <c r="M72" s="56"/>
      <c r="N72" s="74">
        <f t="shared" si="0"/>
        <v>999</v>
      </c>
      <c r="O72" s="56"/>
    </row>
    <row r="73" spans="1:15" s="11" customFormat="1" ht="18.899999999999999" customHeight="1" x14ac:dyDescent="0.25">
      <c r="A73" s="211">
        <v>67</v>
      </c>
      <c r="B73" s="54"/>
      <c r="C73" s="54"/>
      <c r="D73" s="55"/>
      <c r="E73" s="221"/>
      <c r="F73" s="386"/>
      <c r="G73" s="406"/>
      <c r="H73" s="208" t="e">
        <f>IF(AND(O73="",#REF!&gt;0,#REF!&lt;5),I73,)</f>
        <v>#REF!</v>
      </c>
      <c r="I73" s="206" t="str">
        <f>IF(D73="","ZZZ9",IF(AND(#REF!&gt;0,#REF!&lt;5),D73&amp;#REF!,D73&amp;"9"))</f>
        <v>ZZZ9</v>
      </c>
      <c r="J73" s="210">
        <f t="shared" si="1"/>
        <v>999</v>
      </c>
      <c r="K73" s="206">
        <f t="shared" si="2"/>
        <v>999</v>
      </c>
      <c r="L73" s="202"/>
      <c r="M73" s="56"/>
      <c r="N73" s="74">
        <f t="shared" si="0"/>
        <v>999</v>
      </c>
      <c r="O73" s="56"/>
    </row>
    <row r="74" spans="1:15" s="11" customFormat="1" ht="18.899999999999999" customHeight="1" x14ac:dyDescent="0.25">
      <c r="A74" s="211">
        <v>68</v>
      </c>
      <c r="B74" s="54"/>
      <c r="C74" s="54"/>
      <c r="D74" s="55"/>
      <c r="E74" s="221"/>
      <c r="F74" s="386"/>
      <c r="G74" s="406"/>
      <c r="H74" s="208" t="e">
        <f>IF(AND(O74="",#REF!&gt;0,#REF!&lt;5),I74,)</f>
        <v>#REF!</v>
      </c>
      <c r="I74" s="206" t="str">
        <f>IF(D74="","ZZZ9",IF(AND(#REF!&gt;0,#REF!&lt;5),D74&amp;#REF!,D74&amp;"9"))</f>
        <v>ZZZ9</v>
      </c>
      <c r="J74" s="210">
        <f t="shared" si="1"/>
        <v>999</v>
      </c>
      <c r="K74" s="206">
        <f t="shared" si="2"/>
        <v>999</v>
      </c>
      <c r="L74" s="202"/>
      <c r="M74" s="56"/>
      <c r="N74" s="74">
        <f t="shared" si="0"/>
        <v>999</v>
      </c>
      <c r="O74" s="56"/>
    </row>
    <row r="75" spans="1:15" s="11" customFormat="1" ht="18.899999999999999" customHeight="1" x14ac:dyDescent="0.25">
      <c r="A75" s="211">
        <v>69</v>
      </c>
      <c r="B75" s="54"/>
      <c r="C75" s="54"/>
      <c r="D75" s="55"/>
      <c r="E75" s="221"/>
      <c r="F75" s="386"/>
      <c r="G75" s="406"/>
      <c r="H75" s="208" t="e">
        <f>IF(AND(O75="",#REF!&gt;0,#REF!&lt;5),I75,)</f>
        <v>#REF!</v>
      </c>
      <c r="I75" s="206" t="str">
        <f>IF(D75="","ZZZ9",IF(AND(#REF!&gt;0,#REF!&lt;5),D75&amp;#REF!,D75&amp;"9"))</f>
        <v>ZZZ9</v>
      </c>
      <c r="J75" s="210">
        <f t="shared" si="1"/>
        <v>999</v>
      </c>
      <c r="K75" s="206">
        <f t="shared" si="2"/>
        <v>999</v>
      </c>
      <c r="L75" s="202"/>
      <c r="M75" s="56"/>
      <c r="N75" s="74">
        <f t="shared" si="0"/>
        <v>999</v>
      </c>
      <c r="O75" s="56"/>
    </row>
    <row r="76" spans="1:15" s="11" customFormat="1" ht="18.899999999999999" customHeight="1" x14ac:dyDescent="0.25">
      <c r="A76" s="211">
        <v>70</v>
      </c>
      <c r="B76" s="54"/>
      <c r="C76" s="54"/>
      <c r="D76" s="55"/>
      <c r="E76" s="221"/>
      <c r="F76" s="386"/>
      <c r="G76" s="406"/>
      <c r="H76" s="208" t="e">
        <f>IF(AND(O76="",#REF!&gt;0,#REF!&lt;5),I76,)</f>
        <v>#REF!</v>
      </c>
      <c r="I76" s="206" t="str">
        <f>IF(D76="","ZZZ9",IF(AND(#REF!&gt;0,#REF!&lt;5),D76&amp;#REF!,D76&amp;"9"))</f>
        <v>ZZZ9</v>
      </c>
      <c r="J76" s="210">
        <f t="shared" si="1"/>
        <v>999</v>
      </c>
      <c r="K76" s="206">
        <f t="shared" si="2"/>
        <v>999</v>
      </c>
      <c r="L76" s="202"/>
      <c r="M76" s="56"/>
      <c r="N76" s="74">
        <f t="shared" si="0"/>
        <v>999</v>
      </c>
      <c r="O76" s="56"/>
    </row>
    <row r="77" spans="1:15" s="11" customFormat="1" ht="18.899999999999999" customHeight="1" x14ac:dyDescent="0.25">
      <c r="A77" s="211">
        <v>71</v>
      </c>
      <c r="B77" s="54"/>
      <c r="C77" s="54"/>
      <c r="D77" s="55"/>
      <c r="E77" s="221"/>
      <c r="F77" s="386"/>
      <c r="G77" s="406"/>
      <c r="H77" s="208" t="e">
        <f>IF(AND(O77="",#REF!&gt;0,#REF!&lt;5),I77,)</f>
        <v>#REF!</v>
      </c>
      <c r="I77" s="206" t="str">
        <f>IF(D77="","ZZZ9",IF(AND(#REF!&gt;0,#REF!&lt;5),D77&amp;#REF!,D77&amp;"9"))</f>
        <v>ZZZ9</v>
      </c>
      <c r="J77" s="210">
        <f t="shared" si="1"/>
        <v>999</v>
      </c>
      <c r="K77" s="206">
        <f t="shared" si="2"/>
        <v>999</v>
      </c>
      <c r="L77" s="202"/>
      <c r="M77" s="56"/>
      <c r="N77" s="74">
        <f t="shared" si="0"/>
        <v>999</v>
      </c>
      <c r="O77" s="56"/>
    </row>
    <row r="78" spans="1:15" s="11" customFormat="1" ht="18.899999999999999" customHeight="1" x14ac:dyDescent="0.25">
      <c r="A78" s="211">
        <v>72</v>
      </c>
      <c r="B78" s="54"/>
      <c r="C78" s="54"/>
      <c r="D78" s="55"/>
      <c r="E78" s="221"/>
      <c r="F78" s="386"/>
      <c r="G78" s="406"/>
      <c r="H78" s="208" t="e">
        <f>IF(AND(O78="",#REF!&gt;0,#REF!&lt;5),I78,)</f>
        <v>#REF!</v>
      </c>
      <c r="I78" s="206" t="str">
        <f>IF(D78="","ZZZ9",IF(AND(#REF!&gt;0,#REF!&lt;5),D78&amp;#REF!,D78&amp;"9"))</f>
        <v>ZZZ9</v>
      </c>
      <c r="J78" s="210">
        <f t="shared" si="1"/>
        <v>999</v>
      </c>
      <c r="K78" s="206">
        <f t="shared" si="2"/>
        <v>999</v>
      </c>
      <c r="L78" s="202"/>
      <c r="M78" s="56"/>
      <c r="N78" s="74">
        <f t="shared" si="0"/>
        <v>999</v>
      </c>
      <c r="O78" s="56"/>
    </row>
    <row r="79" spans="1:15" s="11" customFormat="1" ht="18.899999999999999" customHeight="1" x14ac:dyDescent="0.25">
      <c r="A79" s="211">
        <v>73</v>
      </c>
      <c r="B79" s="54"/>
      <c r="C79" s="54"/>
      <c r="D79" s="55"/>
      <c r="E79" s="221"/>
      <c r="F79" s="386"/>
      <c r="G79" s="406"/>
      <c r="H79" s="208" t="e">
        <f>IF(AND(O79="",#REF!&gt;0,#REF!&lt;5),I79,)</f>
        <v>#REF!</v>
      </c>
      <c r="I79" s="206" t="str">
        <f>IF(D79="","ZZZ9",IF(AND(#REF!&gt;0,#REF!&lt;5),D79&amp;#REF!,D79&amp;"9"))</f>
        <v>ZZZ9</v>
      </c>
      <c r="J79" s="210">
        <f t="shared" si="1"/>
        <v>999</v>
      </c>
      <c r="K79" s="206">
        <f t="shared" si="2"/>
        <v>999</v>
      </c>
      <c r="L79" s="202"/>
      <c r="M79" s="56"/>
      <c r="N79" s="74">
        <f t="shared" si="0"/>
        <v>999</v>
      </c>
      <c r="O79" s="56"/>
    </row>
    <row r="80" spans="1:15" s="11" customFormat="1" ht="18.899999999999999" customHeight="1" x14ac:dyDescent="0.25">
      <c r="A80" s="211">
        <v>74</v>
      </c>
      <c r="B80" s="54"/>
      <c r="C80" s="54"/>
      <c r="D80" s="55"/>
      <c r="E80" s="221"/>
      <c r="F80" s="386"/>
      <c r="G80" s="406"/>
      <c r="H80" s="208" t="e">
        <f>IF(AND(O80="",#REF!&gt;0,#REF!&lt;5),I80,)</f>
        <v>#REF!</v>
      </c>
      <c r="I80" s="206" t="str">
        <f>IF(D80="","ZZZ9",IF(AND(#REF!&gt;0,#REF!&lt;5),D80&amp;#REF!,D80&amp;"9"))</f>
        <v>ZZZ9</v>
      </c>
      <c r="J80" s="210">
        <f t="shared" si="1"/>
        <v>999</v>
      </c>
      <c r="K80" s="206">
        <f t="shared" si="2"/>
        <v>999</v>
      </c>
      <c r="L80" s="202"/>
      <c r="M80" s="56"/>
      <c r="N80" s="74">
        <f t="shared" si="0"/>
        <v>999</v>
      </c>
      <c r="O80" s="56"/>
    </row>
    <row r="81" spans="1:15" s="11" customFormat="1" ht="18.899999999999999" customHeight="1" x14ac:dyDescent="0.25">
      <c r="A81" s="211">
        <v>75</v>
      </c>
      <c r="B81" s="54"/>
      <c r="C81" s="54"/>
      <c r="D81" s="55"/>
      <c r="E81" s="221"/>
      <c r="F81" s="386"/>
      <c r="G81" s="406"/>
      <c r="H81" s="208" t="e">
        <f>IF(AND(O81="",#REF!&gt;0,#REF!&lt;5),I81,)</f>
        <v>#REF!</v>
      </c>
      <c r="I81" s="206" t="str">
        <f>IF(D81="","ZZZ9",IF(AND(#REF!&gt;0,#REF!&lt;5),D81&amp;#REF!,D81&amp;"9"))</f>
        <v>ZZZ9</v>
      </c>
      <c r="J81" s="210">
        <f t="shared" si="1"/>
        <v>999</v>
      </c>
      <c r="K81" s="206">
        <f t="shared" si="2"/>
        <v>999</v>
      </c>
      <c r="L81" s="202"/>
      <c r="M81" s="56"/>
      <c r="N81" s="74">
        <f t="shared" si="0"/>
        <v>999</v>
      </c>
      <c r="O81" s="56"/>
    </row>
    <row r="82" spans="1:15" s="11" customFormat="1" ht="18.899999999999999" customHeight="1" x14ac:dyDescent="0.25">
      <c r="A82" s="211">
        <v>76</v>
      </c>
      <c r="B82" s="54"/>
      <c r="C82" s="54"/>
      <c r="D82" s="55"/>
      <c r="E82" s="221"/>
      <c r="F82" s="386"/>
      <c r="G82" s="406"/>
      <c r="H82" s="208" t="e">
        <f>IF(AND(O82="",#REF!&gt;0,#REF!&lt;5),I82,)</f>
        <v>#REF!</v>
      </c>
      <c r="I82" s="206" t="str">
        <f>IF(D82="","ZZZ9",IF(AND(#REF!&gt;0,#REF!&lt;5),D82&amp;#REF!,D82&amp;"9"))</f>
        <v>ZZZ9</v>
      </c>
      <c r="J82" s="210">
        <f t="shared" si="1"/>
        <v>999</v>
      </c>
      <c r="K82" s="206">
        <f t="shared" si="2"/>
        <v>999</v>
      </c>
      <c r="L82" s="202"/>
      <c r="M82" s="56"/>
      <c r="N82" s="74">
        <f t="shared" si="0"/>
        <v>999</v>
      </c>
      <c r="O82" s="56"/>
    </row>
    <row r="83" spans="1:15" s="11" customFormat="1" ht="18.899999999999999" customHeight="1" x14ac:dyDescent="0.25">
      <c r="A83" s="211">
        <v>77</v>
      </c>
      <c r="B83" s="54"/>
      <c r="C83" s="54"/>
      <c r="D83" s="55"/>
      <c r="E83" s="221"/>
      <c r="F83" s="386"/>
      <c r="G83" s="406"/>
      <c r="H83" s="208" t="e">
        <f>IF(AND(O83="",#REF!&gt;0,#REF!&lt;5),I83,)</f>
        <v>#REF!</v>
      </c>
      <c r="I83" s="206" t="str">
        <f>IF(D83="","ZZZ9",IF(AND(#REF!&gt;0,#REF!&lt;5),D83&amp;#REF!,D83&amp;"9"))</f>
        <v>ZZZ9</v>
      </c>
      <c r="J83" s="210">
        <f t="shared" si="1"/>
        <v>999</v>
      </c>
      <c r="K83" s="206">
        <f t="shared" si="2"/>
        <v>999</v>
      </c>
      <c r="L83" s="202"/>
      <c r="M83" s="56"/>
      <c r="N83" s="74">
        <f t="shared" si="0"/>
        <v>999</v>
      </c>
      <c r="O83" s="56"/>
    </row>
    <row r="84" spans="1:15" s="11" customFormat="1" ht="18.899999999999999" customHeight="1" x14ac:dyDescent="0.25">
      <c r="A84" s="211">
        <v>78</v>
      </c>
      <c r="B84" s="54"/>
      <c r="C84" s="54"/>
      <c r="D84" s="55"/>
      <c r="E84" s="221"/>
      <c r="F84" s="386"/>
      <c r="G84" s="406"/>
      <c r="H84" s="208" t="e">
        <f>IF(AND(O84="",#REF!&gt;0,#REF!&lt;5),I84,)</f>
        <v>#REF!</v>
      </c>
      <c r="I84" s="206" t="str">
        <f>IF(D84="","ZZZ9",IF(AND(#REF!&gt;0,#REF!&lt;5),D84&amp;#REF!,D84&amp;"9"))</f>
        <v>ZZZ9</v>
      </c>
      <c r="J84" s="210">
        <f t="shared" si="1"/>
        <v>999</v>
      </c>
      <c r="K84" s="206">
        <f t="shared" si="2"/>
        <v>999</v>
      </c>
      <c r="L84" s="202"/>
      <c r="M84" s="56"/>
      <c r="N84" s="74">
        <f t="shared" si="0"/>
        <v>999</v>
      </c>
      <c r="O84" s="56"/>
    </row>
    <row r="85" spans="1:15" s="11" customFormat="1" ht="18.899999999999999" customHeight="1" x14ac:dyDescent="0.25">
      <c r="A85" s="211">
        <v>79</v>
      </c>
      <c r="B85" s="54"/>
      <c r="C85" s="54"/>
      <c r="D85" s="55"/>
      <c r="E85" s="221"/>
      <c r="F85" s="386"/>
      <c r="G85" s="406"/>
      <c r="H85" s="208" t="e">
        <f>IF(AND(O85="",#REF!&gt;0,#REF!&lt;5),I85,)</f>
        <v>#REF!</v>
      </c>
      <c r="I85" s="206" t="str">
        <f>IF(D85="","ZZZ9",IF(AND(#REF!&gt;0,#REF!&lt;5),D85&amp;#REF!,D85&amp;"9"))</f>
        <v>ZZZ9</v>
      </c>
      <c r="J85" s="210">
        <f t="shared" si="1"/>
        <v>999</v>
      </c>
      <c r="K85" s="206">
        <f t="shared" si="2"/>
        <v>999</v>
      </c>
      <c r="L85" s="202"/>
      <c r="M85" s="56"/>
      <c r="N85" s="74">
        <f t="shared" si="0"/>
        <v>999</v>
      </c>
      <c r="O85" s="56"/>
    </row>
    <row r="86" spans="1:15" s="11" customFormat="1" ht="18.899999999999999" customHeight="1" x14ac:dyDescent="0.25">
      <c r="A86" s="211">
        <v>80</v>
      </c>
      <c r="B86" s="54"/>
      <c r="C86" s="54"/>
      <c r="D86" s="55"/>
      <c r="E86" s="221"/>
      <c r="F86" s="386"/>
      <c r="G86" s="406"/>
      <c r="H86" s="208" t="e">
        <f>IF(AND(O86="",#REF!&gt;0,#REF!&lt;5),I86,)</f>
        <v>#REF!</v>
      </c>
      <c r="I86" s="206" t="str">
        <f>IF(D86="","ZZZ9",IF(AND(#REF!&gt;0,#REF!&lt;5),D86&amp;#REF!,D86&amp;"9"))</f>
        <v>ZZZ9</v>
      </c>
      <c r="J86" s="210">
        <f t="shared" si="1"/>
        <v>999</v>
      </c>
      <c r="K86" s="206">
        <f t="shared" si="2"/>
        <v>999</v>
      </c>
      <c r="L86" s="202"/>
      <c r="M86" s="56"/>
      <c r="N86" s="74">
        <f t="shared" si="0"/>
        <v>999</v>
      </c>
      <c r="O86" s="56"/>
    </row>
    <row r="87" spans="1:15" s="11" customFormat="1" ht="18.899999999999999" customHeight="1" x14ac:dyDescent="0.25">
      <c r="A87" s="211">
        <v>81</v>
      </c>
      <c r="B87" s="54"/>
      <c r="C87" s="54"/>
      <c r="D87" s="55"/>
      <c r="E87" s="221"/>
      <c r="F87" s="386"/>
      <c r="G87" s="406"/>
      <c r="H87" s="208" t="e">
        <f>IF(AND(O87="",#REF!&gt;0,#REF!&lt;5),I87,)</f>
        <v>#REF!</v>
      </c>
      <c r="I87" s="206" t="str">
        <f>IF(D87="","ZZZ9",IF(AND(#REF!&gt;0,#REF!&lt;5),D87&amp;#REF!,D87&amp;"9"))</f>
        <v>ZZZ9</v>
      </c>
      <c r="J87" s="210">
        <f t="shared" si="1"/>
        <v>999</v>
      </c>
      <c r="K87" s="206">
        <f t="shared" si="2"/>
        <v>999</v>
      </c>
      <c r="L87" s="202"/>
      <c r="M87" s="56"/>
      <c r="N87" s="74">
        <f t="shared" si="0"/>
        <v>999</v>
      </c>
      <c r="O87" s="56"/>
    </row>
    <row r="88" spans="1:15" s="11" customFormat="1" ht="18.899999999999999" customHeight="1" x14ac:dyDescent="0.25">
      <c r="A88" s="211">
        <v>82</v>
      </c>
      <c r="B88" s="54"/>
      <c r="C88" s="54"/>
      <c r="D88" s="55"/>
      <c r="E88" s="221"/>
      <c r="F88" s="386"/>
      <c r="G88" s="406"/>
      <c r="H88" s="208" t="e">
        <f>IF(AND(O88="",#REF!&gt;0,#REF!&lt;5),I88,)</f>
        <v>#REF!</v>
      </c>
      <c r="I88" s="206" t="str">
        <f>IF(D88="","ZZZ9",IF(AND(#REF!&gt;0,#REF!&lt;5),D88&amp;#REF!,D88&amp;"9"))</f>
        <v>ZZZ9</v>
      </c>
      <c r="J88" s="210">
        <f t="shared" si="1"/>
        <v>999</v>
      </c>
      <c r="K88" s="206">
        <f t="shared" si="2"/>
        <v>999</v>
      </c>
      <c r="L88" s="202"/>
      <c r="M88" s="56"/>
      <c r="N88" s="74">
        <f t="shared" si="0"/>
        <v>999</v>
      </c>
      <c r="O88" s="56"/>
    </row>
    <row r="89" spans="1:15" s="11" customFormat="1" ht="18.899999999999999" customHeight="1" x14ac:dyDescent="0.25">
      <c r="A89" s="211">
        <v>83</v>
      </c>
      <c r="B89" s="54"/>
      <c r="C89" s="54"/>
      <c r="D89" s="55"/>
      <c r="E89" s="221"/>
      <c r="F89" s="386"/>
      <c r="G89" s="406"/>
      <c r="H89" s="208" t="e">
        <f>IF(AND(O89="",#REF!&gt;0,#REF!&lt;5),I89,)</f>
        <v>#REF!</v>
      </c>
      <c r="I89" s="206" t="str">
        <f>IF(D89="","ZZZ9",IF(AND(#REF!&gt;0,#REF!&lt;5),D89&amp;#REF!,D89&amp;"9"))</f>
        <v>ZZZ9</v>
      </c>
      <c r="J89" s="210">
        <f t="shared" si="1"/>
        <v>999</v>
      </c>
      <c r="K89" s="206">
        <f t="shared" si="2"/>
        <v>999</v>
      </c>
      <c r="L89" s="202"/>
      <c r="M89" s="56"/>
      <c r="N89" s="74">
        <f t="shared" si="0"/>
        <v>999</v>
      </c>
      <c r="O89" s="56"/>
    </row>
    <row r="90" spans="1:15" s="11" customFormat="1" ht="18.899999999999999" customHeight="1" x14ac:dyDescent="0.25">
      <c r="A90" s="211">
        <v>84</v>
      </c>
      <c r="B90" s="54"/>
      <c r="C90" s="54"/>
      <c r="D90" s="55"/>
      <c r="E90" s="221"/>
      <c r="F90" s="386"/>
      <c r="G90" s="406"/>
      <c r="H90" s="208" t="e">
        <f>IF(AND(O90="",#REF!&gt;0,#REF!&lt;5),I90,)</f>
        <v>#REF!</v>
      </c>
      <c r="I90" s="206" t="str">
        <f>IF(D90="","ZZZ9",IF(AND(#REF!&gt;0,#REF!&lt;5),D90&amp;#REF!,D90&amp;"9"))</f>
        <v>ZZZ9</v>
      </c>
      <c r="J90" s="210">
        <f t="shared" si="1"/>
        <v>999</v>
      </c>
      <c r="K90" s="206">
        <f t="shared" si="2"/>
        <v>999</v>
      </c>
      <c r="L90" s="202"/>
      <c r="M90" s="56"/>
      <c r="N90" s="74">
        <f t="shared" si="0"/>
        <v>999</v>
      </c>
      <c r="O90" s="56"/>
    </row>
    <row r="91" spans="1:15" s="11" customFormat="1" ht="18.899999999999999" customHeight="1" x14ac:dyDescent="0.25">
      <c r="A91" s="211">
        <v>85</v>
      </c>
      <c r="B91" s="54"/>
      <c r="C91" s="54"/>
      <c r="D91" s="55"/>
      <c r="E91" s="221"/>
      <c r="F91" s="386"/>
      <c r="G91" s="406"/>
      <c r="H91" s="208" t="e">
        <f>IF(AND(O91="",#REF!&gt;0,#REF!&lt;5),I91,)</f>
        <v>#REF!</v>
      </c>
      <c r="I91" s="206" t="str">
        <f>IF(D91="","ZZZ9",IF(AND(#REF!&gt;0,#REF!&lt;5),D91&amp;#REF!,D91&amp;"9"))</f>
        <v>ZZZ9</v>
      </c>
      <c r="J91" s="210">
        <f t="shared" si="1"/>
        <v>999</v>
      </c>
      <c r="K91" s="206">
        <f t="shared" si="2"/>
        <v>999</v>
      </c>
      <c r="L91" s="202"/>
      <c r="M91" s="56"/>
      <c r="N91" s="74">
        <f t="shared" si="0"/>
        <v>999</v>
      </c>
      <c r="O91" s="56"/>
    </row>
    <row r="92" spans="1:15" s="11" customFormat="1" ht="18.899999999999999" customHeight="1" x14ac:dyDescent="0.25">
      <c r="A92" s="211">
        <v>86</v>
      </c>
      <c r="B92" s="54"/>
      <c r="C92" s="54"/>
      <c r="D92" s="55"/>
      <c r="E92" s="221"/>
      <c r="F92" s="386"/>
      <c r="G92" s="406"/>
      <c r="H92" s="208" t="e">
        <f>IF(AND(O92="",#REF!&gt;0,#REF!&lt;5),I92,)</f>
        <v>#REF!</v>
      </c>
      <c r="I92" s="206" t="str">
        <f>IF(D92="","ZZZ9",IF(AND(#REF!&gt;0,#REF!&lt;5),D92&amp;#REF!,D92&amp;"9"))</f>
        <v>ZZZ9</v>
      </c>
      <c r="J92" s="210">
        <f t="shared" si="1"/>
        <v>999</v>
      </c>
      <c r="K92" s="206">
        <f t="shared" si="2"/>
        <v>999</v>
      </c>
      <c r="L92" s="202"/>
      <c r="M92" s="56"/>
      <c r="N92" s="74">
        <f t="shared" si="0"/>
        <v>999</v>
      </c>
      <c r="O92" s="56"/>
    </row>
    <row r="93" spans="1:15" s="11" customFormat="1" ht="18.899999999999999" customHeight="1" x14ac:dyDescent="0.25">
      <c r="A93" s="211">
        <v>87</v>
      </c>
      <c r="B93" s="54"/>
      <c r="C93" s="54"/>
      <c r="D93" s="55"/>
      <c r="E93" s="221"/>
      <c r="F93" s="386"/>
      <c r="G93" s="406"/>
      <c r="H93" s="208" t="e">
        <f>IF(AND(O93="",#REF!&gt;0,#REF!&lt;5),I93,)</f>
        <v>#REF!</v>
      </c>
      <c r="I93" s="206" t="str">
        <f>IF(D93="","ZZZ9",IF(AND(#REF!&gt;0,#REF!&lt;5),D93&amp;#REF!,D93&amp;"9"))</f>
        <v>ZZZ9</v>
      </c>
      <c r="J93" s="210">
        <f t="shared" si="1"/>
        <v>999</v>
      </c>
      <c r="K93" s="206">
        <f t="shared" si="2"/>
        <v>999</v>
      </c>
      <c r="L93" s="202"/>
      <c r="M93" s="56"/>
      <c r="N93" s="74">
        <f t="shared" si="0"/>
        <v>999</v>
      </c>
      <c r="O93" s="56"/>
    </row>
    <row r="94" spans="1:15" s="11" customFormat="1" ht="18.899999999999999" customHeight="1" x14ac:dyDescent="0.25">
      <c r="A94" s="211">
        <v>88</v>
      </c>
      <c r="B94" s="54"/>
      <c r="C94" s="54"/>
      <c r="D94" s="55"/>
      <c r="E94" s="221"/>
      <c r="F94" s="386"/>
      <c r="G94" s="406"/>
      <c r="H94" s="208" t="e">
        <f>IF(AND(O94="",#REF!&gt;0,#REF!&lt;5),I94,)</f>
        <v>#REF!</v>
      </c>
      <c r="I94" s="206" t="str">
        <f>IF(D94="","ZZZ9",IF(AND(#REF!&gt;0,#REF!&lt;5),D94&amp;#REF!,D94&amp;"9"))</f>
        <v>ZZZ9</v>
      </c>
      <c r="J94" s="210">
        <f t="shared" si="1"/>
        <v>999</v>
      </c>
      <c r="K94" s="206">
        <f t="shared" si="2"/>
        <v>999</v>
      </c>
      <c r="L94" s="202"/>
      <c r="M94" s="56"/>
      <c r="N94" s="74">
        <f t="shared" ref="N94:N122" si="3">IF(L94="DA",1,IF(L94="WC",2,IF(L94="SE",3,IF(L94="Q",4,IF(L94="LL",5,999)))))</f>
        <v>999</v>
      </c>
      <c r="O94" s="56"/>
    </row>
    <row r="95" spans="1:15" s="11" customFormat="1" ht="18.899999999999999" customHeight="1" x14ac:dyDescent="0.25">
      <c r="A95" s="211">
        <v>89</v>
      </c>
      <c r="B95" s="54"/>
      <c r="C95" s="54"/>
      <c r="D95" s="55"/>
      <c r="E95" s="221"/>
      <c r="F95" s="386"/>
      <c r="G95" s="406"/>
      <c r="H95" s="208" t="e">
        <f>IF(AND(O95="",#REF!&gt;0,#REF!&lt;5),I95,)</f>
        <v>#REF!</v>
      </c>
      <c r="I95" s="206" t="str">
        <f>IF(D95="","ZZZ9",IF(AND(#REF!&gt;0,#REF!&lt;5),D95&amp;#REF!,D95&amp;"9"))</f>
        <v>ZZZ9</v>
      </c>
      <c r="J95" s="210">
        <f t="shared" si="1"/>
        <v>999</v>
      </c>
      <c r="K95" s="206">
        <f t="shared" si="2"/>
        <v>999</v>
      </c>
      <c r="L95" s="202"/>
      <c r="M95" s="56"/>
      <c r="N95" s="74">
        <f t="shared" si="3"/>
        <v>999</v>
      </c>
      <c r="O95" s="56"/>
    </row>
    <row r="96" spans="1:15" s="11" customFormat="1" ht="18.899999999999999" customHeight="1" x14ac:dyDescent="0.25">
      <c r="A96" s="211">
        <v>90</v>
      </c>
      <c r="B96" s="54"/>
      <c r="C96" s="54"/>
      <c r="D96" s="55"/>
      <c r="E96" s="221"/>
      <c r="F96" s="386"/>
      <c r="G96" s="406"/>
      <c r="H96" s="208" t="e">
        <f>IF(AND(O96="",#REF!&gt;0,#REF!&lt;5),I96,)</f>
        <v>#REF!</v>
      </c>
      <c r="I96" s="206" t="str">
        <f>IF(D96="","ZZZ9",IF(AND(#REF!&gt;0,#REF!&lt;5),D96&amp;#REF!,D96&amp;"9"))</f>
        <v>ZZZ9</v>
      </c>
      <c r="J96" s="210">
        <f t="shared" si="1"/>
        <v>999</v>
      </c>
      <c r="K96" s="206">
        <f t="shared" si="2"/>
        <v>999</v>
      </c>
      <c r="L96" s="202"/>
      <c r="M96" s="56"/>
      <c r="N96" s="74">
        <f t="shared" si="3"/>
        <v>999</v>
      </c>
      <c r="O96" s="56"/>
    </row>
    <row r="97" spans="1:15" s="11" customFormat="1" ht="18.899999999999999" customHeight="1" x14ac:dyDescent="0.25">
      <c r="A97" s="211">
        <v>91</v>
      </c>
      <c r="B97" s="54"/>
      <c r="C97" s="54"/>
      <c r="D97" s="55"/>
      <c r="E97" s="221"/>
      <c r="F97" s="386"/>
      <c r="G97" s="406"/>
      <c r="H97" s="208" t="e">
        <f>IF(AND(O97="",#REF!&gt;0,#REF!&lt;5),I97,)</f>
        <v>#REF!</v>
      </c>
      <c r="I97" s="206" t="str">
        <f>IF(D97="","ZZZ9",IF(AND(#REF!&gt;0,#REF!&lt;5),D97&amp;#REF!,D97&amp;"9"))</f>
        <v>ZZZ9</v>
      </c>
      <c r="J97" s="210">
        <f t="shared" ref="J97:J122" si="4">IF(O97="",999,O97)</f>
        <v>999</v>
      </c>
      <c r="K97" s="206">
        <f t="shared" ref="K97:K122" si="5">IF(N97=999,999,1)</f>
        <v>999</v>
      </c>
      <c r="L97" s="202"/>
      <c r="M97" s="56"/>
      <c r="N97" s="74">
        <f t="shared" si="3"/>
        <v>999</v>
      </c>
      <c r="O97" s="56"/>
    </row>
    <row r="98" spans="1:15" s="11" customFormat="1" ht="18.899999999999999" customHeight="1" x14ac:dyDescent="0.25">
      <c r="A98" s="211">
        <v>92</v>
      </c>
      <c r="B98" s="54"/>
      <c r="C98" s="54"/>
      <c r="D98" s="55"/>
      <c r="E98" s="221"/>
      <c r="F98" s="386"/>
      <c r="G98" s="406"/>
      <c r="H98" s="208" t="e">
        <f>IF(AND(O98="",#REF!&gt;0,#REF!&lt;5),I98,)</f>
        <v>#REF!</v>
      </c>
      <c r="I98" s="206" t="str">
        <f>IF(D98="","ZZZ9",IF(AND(#REF!&gt;0,#REF!&lt;5),D98&amp;#REF!,D98&amp;"9"))</f>
        <v>ZZZ9</v>
      </c>
      <c r="J98" s="210">
        <f t="shared" si="4"/>
        <v>999</v>
      </c>
      <c r="K98" s="206">
        <f t="shared" si="5"/>
        <v>999</v>
      </c>
      <c r="L98" s="202"/>
      <c r="M98" s="56"/>
      <c r="N98" s="74">
        <f t="shared" si="3"/>
        <v>999</v>
      </c>
      <c r="O98" s="56"/>
    </row>
    <row r="99" spans="1:15" s="11" customFormat="1" ht="18.899999999999999" customHeight="1" x14ac:dyDescent="0.25">
      <c r="A99" s="211">
        <v>93</v>
      </c>
      <c r="B99" s="54"/>
      <c r="C99" s="54"/>
      <c r="D99" s="55"/>
      <c r="E99" s="221"/>
      <c r="F99" s="386"/>
      <c r="G99" s="406"/>
      <c r="H99" s="208" t="e">
        <f>IF(AND(O99="",#REF!&gt;0,#REF!&lt;5),I99,)</f>
        <v>#REF!</v>
      </c>
      <c r="I99" s="206" t="str">
        <f>IF(D99="","ZZZ9",IF(AND(#REF!&gt;0,#REF!&lt;5),D99&amp;#REF!,D99&amp;"9"))</f>
        <v>ZZZ9</v>
      </c>
      <c r="J99" s="210">
        <f t="shared" si="4"/>
        <v>999</v>
      </c>
      <c r="K99" s="206">
        <f t="shared" si="5"/>
        <v>999</v>
      </c>
      <c r="L99" s="202"/>
      <c r="M99" s="56"/>
      <c r="N99" s="74">
        <f t="shared" si="3"/>
        <v>999</v>
      </c>
      <c r="O99" s="56"/>
    </row>
    <row r="100" spans="1:15" s="11" customFormat="1" ht="18.899999999999999" customHeight="1" x14ac:dyDescent="0.25">
      <c r="A100" s="211">
        <v>94</v>
      </c>
      <c r="B100" s="54"/>
      <c r="C100" s="54"/>
      <c r="D100" s="55"/>
      <c r="E100" s="221"/>
      <c r="F100" s="386"/>
      <c r="G100" s="406"/>
      <c r="H100" s="208" t="e">
        <f>IF(AND(O100="",#REF!&gt;0,#REF!&lt;5),I100,)</f>
        <v>#REF!</v>
      </c>
      <c r="I100" s="206" t="str">
        <f>IF(D100="","ZZZ9",IF(AND(#REF!&gt;0,#REF!&lt;5),D100&amp;#REF!,D100&amp;"9"))</f>
        <v>ZZZ9</v>
      </c>
      <c r="J100" s="210">
        <f t="shared" si="4"/>
        <v>999</v>
      </c>
      <c r="K100" s="206">
        <f t="shared" si="5"/>
        <v>999</v>
      </c>
      <c r="L100" s="202"/>
      <c r="M100" s="56"/>
      <c r="N100" s="74">
        <f t="shared" si="3"/>
        <v>999</v>
      </c>
      <c r="O100" s="56"/>
    </row>
    <row r="101" spans="1:15" s="11" customFormat="1" ht="18.899999999999999" customHeight="1" x14ac:dyDescent="0.25">
      <c r="A101" s="211">
        <v>95</v>
      </c>
      <c r="B101" s="54"/>
      <c r="C101" s="54"/>
      <c r="D101" s="55"/>
      <c r="E101" s="221"/>
      <c r="F101" s="386"/>
      <c r="G101" s="406"/>
      <c r="H101" s="208" t="e">
        <f>IF(AND(O101="",#REF!&gt;0,#REF!&lt;5),I101,)</f>
        <v>#REF!</v>
      </c>
      <c r="I101" s="206" t="str">
        <f>IF(D101="","ZZZ9",IF(AND(#REF!&gt;0,#REF!&lt;5),D101&amp;#REF!,D101&amp;"9"))</f>
        <v>ZZZ9</v>
      </c>
      <c r="J101" s="210">
        <f t="shared" si="4"/>
        <v>999</v>
      </c>
      <c r="K101" s="206">
        <f t="shared" si="5"/>
        <v>999</v>
      </c>
      <c r="L101" s="202"/>
      <c r="M101" s="56"/>
      <c r="N101" s="74">
        <f t="shared" si="3"/>
        <v>999</v>
      </c>
      <c r="O101" s="56"/>
    </row>
    <row r="102" spans="1:15" s="11" customFormat="1" ht="18.899999999999999" customHeight="1" x14ac:dyDescent="0.25">
      <c r="A102" s="211">
        <v>96</v>
      </c>
      <c r="B102" s="54"/>
      <c r="C102" s="54"/>
      <c r="D102" s="55"/>
      <c r="E102" s="221"/>
      <c r="F102" s="386"/>
      <c r="G102" s="406"/>
      <c r="H102" s="208" t="e">
        <f>IF(AND(O102="",#REF!&gt;0,#REF!&lt;5),I102,)</f>
        <v>#REF!</v>
      </c>
      <c r="I102" s="206" t="str">
        <f>IF(D102="","ZZZ9",IF(AND(#REF!&gt;0,#REF!&lt;5),D102&amp;#REF!,D102&amp;"9"))</f>
        <v>ZZZ9</v>
      </c>
      <c r="J102" s="210">
        <f t="shared" si="4"/>
        <v>999</v>
      </c>
      <c r="K102" s="206">
        <f t="shared" si="5"/>
        <v>999</v>
      </c>
      <c r="L102" s="202"/>
      <c r="M102" s="56"/>
      <c r="N102" s="74">
        <f t="shared" si="3"/>
        <v>999</v>
      </c>
      <c r="O102" s="56"/>
    </row>
    <row r="103" spans="1:15" s="11" customFormat="1" ht="18.899999999999999" customHeight="1" x14ac:dyDescent="0.25">
      <c r="A103" s="211">
        <v>97</v>
      </c>
      <c r="B103" s="54"/>
      <c r="C103" s="54"/>
      <c r="D103" s="55"/>
      <c r="E103" s="221"/>
      <c r="F103" s="386"/>
      <c r="G103" s="406"/>
      <c r="H103" s="208" t="e">
        <f>IF(AND(O103="",#REF!&gt;0,#REF!&lt;5),I103,)</f>
        <v>#REF!</v>
      </c>
      <c r="I103" s="206" t="str">
        <f>IF(D103="","ZZZ9",IF(AND(#REF!&gt;0,#REF!&lt;5),D103&amp;#REF!,D103&amp;"9"))</f>
        <v>ZZZ9</v>
      </c>
      <c r="J103" s="210">
        <f t="shared" si="4"/>
        <v>999</v>
      </c>
      <c r="K103" s="206">
        <f t="shared" si="5"/>
        <v>999</v>
      </c>
      <c r="L103" s="202"/>
      <c r="M103" s="56"/>
      <c r="N103" s="74">
        <f t="shared" si="3"/>
        <v>999</v>
      </c>
      <c r="O103" s="56"/>
    </row>
    <row r="104" spans="1:15" s="11" customFormat="1" ht="18.899999999999999" customHeight="1" x14ac:dyDescent="0.25">
      <c r="A104" s="211">
        <v>98</v>
      </c>
      <c r="B104" s="54"/>
      <c r="C104" s="54"/>
      <c r="D104" s="55"/>
      <c r="E104" s="221"/>
      <c r="F104" s="386"/>
      <c r="G104" s="406"/>
      <c r="H104" s="208" t="e">
        <f>IF(AND(O104="",#REF!&gt;0,#REF!&lt;5),I104,)</f>
        <v>#REF!</v>
      </c>
      <c r="I104" s="206" t="str">
        <f>IF(D104="","ZZZ9",IF(AND(#REF!&gt;0,#REF!&lt;5),D104&amp;#REF!,D104&amp;"9"))</f>
        <v>ZZZ9</v>
      </c>
      <c r="J104" s="210">
        <f t="shared" si="4"/>
        <v>999</v>
      </c>
      <c r="K104" s="206">
        <f t="shared" si="5"/>
        <v>999</v>
      </c>
      <c r="L104" s="202"/>
      <c r="M104" s="56"/>
      <c r="N104" s="74">
        <f t="shared" si="3"/>
        <v>999</v>
      </c>
      <c r="O104" s="56"/>
    </row>
    <row r="105" spans="1:15" s="11" customFormat="1" ht="18.899999999999999" customHeight="1" x14ac:dyDescent="0.25">
      <c r="A105" s="211">
        <v>99</v>
      </c>
      <c r="B105" s="54"/>
      <c r="C105" s="54"/>
      <c r="D105" s="55"/>
      <c r="E105" s="221"/>
      <c r="F105" s="386"/>
      <c r="G105" s="406"/>
      <c r="H105" s="208" t="e">
        <f>IF(AND(O105="",#REF!&gt;0,#REF!&lt;5),I105,)</f>
        <v>#REF!</v>
      </c>
      <c r="I105" s="206" t="str">
        <f>IF(D105="","ZZZ9",IF(AND(#REF!&gt;0,#REF!&lt;5),D105&amp;#REF!,D105&amp;"9"))</f>
        <v>ZZZ9</v>
      </c>
      <c r="J105" s="210">
        <f t="shared" si="4"/>
        <v>999</v>
      </c>
      <c r="K105" s="206">
        <f t="shared" si="5"/>
        <v>999</v>
      </c>
      <c r="L105" s="202"/>
      <c r="M105" s="56"/>
      <c r="N105" s="74">
        <f t="shared" si="3"/>
        <v>999</v>
      </c>
      <c r="O105" s="56"/>
    </row>
    <row r="106" spans="1:15" s="11" customFormat="1" ht="18.899999999999999" customHeight="1" x14ac:dyDescent="0.25">
      <c r="A106" s="211">
        <v>100</v>
      </c>
      <c r="B106" s="54"/>
      <c r="C106" s="54"/>
      <c r="D106" s="55"/>
      <c r="E106" s="221"/>
      <c r="F106" s="386"/>
      <c r="G106" s="406"/>
      <c r="H106" s="208" t="e">
        <f>IF(AND(O106="",#REF!&gt;0,#REF!&lt;5),I106,)</f>
        <v>#REF!</v>
      </c>
      <c r="I106" s="206" t="str">
        <f>IF(D106="","ZZZ9",IF(AND(#REF!&gt;0,#REF!&lt;5),D106&amp;#REF!,D106&amp;"9"))</f>
        <v>ZZZ9</v>
      </c>
      <c r="J106" s="210">
        <f t="shared" si="4"/>
        <v>999</v>
      </c>
      <c r="K106" s="206">
        <f t="shared" si="5"/>
        <v>999</v>
      </c>
      <c r="L106" s="202"/>
      <c r="M106" s="56"/>
      <c r="N106" s="74">
        <f t="shared" si="3"/>
        <v>999</v>
      </c>
      <c r="O106" s="56"/>
    </row>
    <row r="107" spans="1:15" s="11" customFormat="1" ht="18.899999999999999" customHeight="1" x14ac:dyDescent="0.25">
      <c r="A107" s="211">
        <v>101</v>
      </c>
      <c r="B107" s="54"/>
      <c r="C107" s="54"/>
      <c r="D107" s="55"/>
      <c r="E107" s="221"/>
      <c r="F107" s="386"/>
      <c r="G107" s="406"/>
      <c r="H107" s="208" t="e">
        <f>IF(AND(O107="",#REF!&gt;0,#REF!&lt;5),I107,)</f>
        <v>#REF!</v>
      </c>
      <c r="I107" s="206" t="str">
        <f>IF(D107="","ZZZ9",IF(AND(#REF!&gt;0,#REF!&lt;5),D107&amp;#REF!,D107&amp;"9"))</f>
        <v>ZZZ9</v>
      </c>
      <c r="J107" s="210">
        <f t="shared" si="4"/>
        <v>999</v>
      </c>
      <c r="K107" s="206">
        <f t="shared" si="5"/>
        <v>999</v>
      </c>
      <c r="L107" s="202"/>
      <c r="M107" s="56"/>
      <c r="N107" s="74">
        <f t="shared" si="3"/>
        <v>999</v>
      </c>
      <c r="O107" s="56"/>
    </row>
    <row r="108" spans="1:15" s="11" customFormat="1" ht="18.899999999999999" customHeight="1" x14ac:dyDescent="0.25">
      <c r="A108" s="211">
        <v>102</v>
      </c>
      <c r="B108" s="54"/>
      <c r="C108" s="54"/>
      <c r="D108" s="55"/>
      <c r="E108" s="221"/>
      <c r="F108" s="386"/>
      <c r="G108" s="406"/>
      <c r="H108" s="208" t="e">
        <f>IF(AND(O108="",#REF!&gt;0,#REF!&lt;5),I108,)</f>
        <v>#REF!</v>
      </c>
      <c r="I108" s="206" t="str">
        <f>IF(D108="","ZZZ9",IF(AND(#REF!&gt;0,#REF!&lt;5),D108&amp;#REF!,D108&amp;"9"))</f>
        <v>ZZZ9</v>
      </c>
      <c r="J108" s="210">
        <f t="shared" si="4"/>
        <v>999</v>
      </c>
      <c r="K108" s="206">
        <f t="shared" si="5"/>
        <v>999</v>
      </c>
      <c r="L108" s="202"/>
      <c r="M108" s="56"/>
      <c r="N108" s="74">
        <f t="shared" si="3"/>
        <v>999</v>
      </c>
      <c r="O108" s="56"/>
    </row>
    <row r="109" spans="1:15" s="11" customFormat="1" ht="18.899999999999999" customHeight="1" x14ac:dyDescent="0.25">
      <c r="A109" s="211">
        <v>103</v>
      </c>
      <c r="B109" s="54"/>
      <c r="C109" s="54"/>
      <c r="D109" s="55"/>
      <c r="E109" s="221"/>
      <c r="F109" s="386"/>
      <c r="G109" s="406"/>
      <c r="H109" s="208" t="e">
        <f>IF(AND(O109="",#REF!&gt;0,#REF!&lt;5),I109,)</f>
        <v>#REF!</v>
      </c>
      <c r="I109" s="206" t="str">
        <f>IF(D109="","ZZZ9",IF(AND(#REF!&gt;0,#REF!&lt;5),D109&amp;#REF!,D109&amp;"9"))</f>
        <v>ZZZ9</v>
      </c>
      <c r="J109" s="210">
        <f t="shared" si="4"/>
        <v>999</v>
      </c>
      <c r="K109" s="206">
        <f t="shared" si="5"/>
        <v>999</v>
      </c>
      <c r="L109" s="202"/>
      <c r="M109" s="56"/>
      <c r="N109" s="74">
        <f t="shared" si="3"/>
        <v>999</v>
      </c>
      <c r="O109" s="56"/>
    </row>
    <row r="110" spans="1:15" s="11" customFormat="1" ht="18.899999999999999" customHeight="1" x14ac:dyDescent="0.25">
      <c r="A110" s="211">
        <v>104</v>
      </c>
      <c r="B110" s="54"/>
      <c r="C110" s="54"/>
      <c r="D110" s="55"/>
      <c r="E110" s="221"/>
      <c r="F110" s="386"/>
      <c r="G110" s="406"/>
      <c r="H110" s="208" t="e">
        <f>IF(AND(O110="",#REF!&gt;0,#REF!&lt;5),I110,)</f>
        <v>#REF!</v>
      </c>
      <c r="I110" s="206" t="str">
        <f>IF(D110="","ZZZ9",IF(AND(#REF!&gt;0,#REF!&lt;5),D110&amp;#REF!,D110&amp;"9"))</f>
        <v>ZZZ9</v>
      </c>
      <c r="J110" s="210">
        <f t="shared" si="4"/>
        <v>999</v>
      </c>
      <c r="K110" s="206">
        <f t="shared" si="5"/>
        <v>999</v>
      </c>
      <c r="L110" s="202"/>
      <c r="M110" s="56"/>
      <c r="N110" s="74">
        <f t="shared" si="3"/>
        <v>999</v>
      </c>
      <c r="O110" s="56"/>
    </row>
    <row r="111" spans="1:15" s="11" customFormat="1" ht="18.899999999999999" customHeight="1" x14ac:dyDescent="0.25">
      <c r="A111" s="211">
        <v>105</v>
      </c>
      <c r="B111" s="54"/>
      <c r="C111" s="54"/>
      <c r="D111" s="55"/>
      <c r="E111" s="221"/>
      <c r="F111" s="386"/>
      <c r="G111" s="406"/>
      <c r="H111" s="208" t="e">
        <f>IF(AND(O111="",#REF!&gt;0,#REF!&lt;5),I111,)</f>
        <v>#REF!</v>
      </c>
      <c r="I111" s="206" t="str">
        <f>IF(D111="","ZZZ9",IF(AND(#REF!&gt;0,#REF!&lt;5),D111&amp;#REF!,D111&amp;"9"))</f>
        <v>ZZZ9</v>
      </c>
      <c r="J111" s="210">
        <f t="shared" si="4"/>
        <v>999</v>
      </c>
      <c r="K111" s="206">
        <f t="shared" si="5"/>
        <v>999</v>
      </c>
      <c r="L111" s="202"/>
      <c r="M111" s="56"/>
      <c r="N111" s="74">
        <f t="shared" si="3"/>
        <v>999</v>
      </c>
      <c r="O111" s="56"/>
    </row>
    <row r="112" spans="1:15" s="11" customFormat="1" ht="18.899999999999999" customHeight="1" x14ac:dyDescent="0.25">
      <c r="A112" s="211">
        <v>106</v>
      </c>
      <c r="B112" s="54"/>
      <c r="C112" s="54"/>
      <c r="D112" s="55"/>
      <c r="E112" s="221"/>
      <c r="F112" s="386"/>
      <c r="G112" s="406"/>
      <c r="H112" s="208" t="e">
        <f>IF(AND(O112="",#REF!&gt;0,#REF!&lt;5),I112,)</f>
        <v>#REF!</v>
      </c>
      <c r="I112" s="206" t="str">
        <f>IF(D112="","ZZZ9",IF(AND(#REF!&gt;0,#REF!&lt;5),D112&amp;#REF!,D112&amp;"9"))</f>
        <v>ZZZ9</v>
      </c>
      <c r="J112" s="210">
        <f t="shared" si="4"/>
        <v>999</v>
      </c>
      <c r="K112" s="206">
        <f t="shared" si="5"/>
        <v>999</v>
      </c>
      <c r="L112" s="202"/>
      <c r="M112" s="56"/>
      <c r="N112" s="74">
        <f t="shared" si="3"/>
        <v>999</v>
      </c>
      <c r="O112" s="56"/>
    </row>
    <row r="113" spans="1:15" s="11" customFormat="1" ht="18.899999999999999" customHeight="1" x14ac:dyDescent="0.25">
      <c r="A113" s="211">
        <v>107</v>
      </c>
      <c r="B113" s="54"/>
      <c r="C113" s="54"/>
      <c r="D113" s="55"/>
      <c r="E113" s="221"/>
      <c r="F113" s="386"/>
      <c r="G113" s="406"/>
      <c r="H113" s="208" t="e">
        <f>IF(AND(O113="",#REF!&gt;0,#REF!&lt;5),I113,)</f>
        <v>#REF!</v>
      </c>
      <c r="I113" s="206" t="str">
        <f>IF(D113="","ZZZ9",IF(AND(#REF!&gt;0,#REF!&lt;5),D113&amp;#REF!,D113&amp;"9"))</f>
        <v>ZZZ9</v>
      </c>
      <c r="J113" s="210">
        <f t="shared" si="4"/>
        <v>999</v>
      </c>
      <c r="K113" s="206">
        <f t="shared" si="5"/>
        <v>999</v>
      </c>
      <c r="L113" s="202"/>
      <c r="M113" s="56"/>
      <c r="N113" s="74">
        <f t="shared" si="3"/>
        <v>999</v>
      </c>
      <c r="O113" s="56"/>
    </row>
    <row r="114" spans="1:15" s="11" customFormat="1" ht="18.899999999999999" customHeight="1" x14ac:dyDescent="0.25">
      <c r="A114" s="211">
        <v>108</v>
      </c>
      <c r="B114" s="54"/>
      <c r="C114" s="54"/>
      <c r="D114" s="55"/>
      <c r="E114" s="221"/>
      <c r="F114" s="386"/>
      <c r="G114" s="406"/>
      <c r="H114" s="208" t="e">
        <f>IF(AND(O114="",#REF!&gt;0,#REF!&lt;5),I114,)</f>
        <v>#REF!</v>
      </c>
      <c r="I114" s="206" t="str">
        <f>IF(D114="","ZZZ9",IF(AND(#REF!&gt;0,#REF!&lt;5),D114&amp;#REF!,D114&amp;"9"))</f>
        <v>ZZZ9</v>
      </c>
      <c r="J114" s="210">
        <f t="shared" si="4"/>
        <v>999</v>
      </c>
      <c r="K114" s="206">
        <f t="shared" si="5"/>
        <v>999</v>
      </c>
      <c r="L114" s="202"/>
      <c r="M114" s="56"/>
      <c r="N114" s="74">
        <f t="shared" si="3"/>
        <v>999</v>
      </c>
      <c r="O114" s="56"/>
    </row>
    <row r="115" spans="1:15" s="11" customFormat="1" ht="18.899999999999999" customHeight="1" x14ac:dyDescent="0.25">
      <c r="A115" s="211">
        <v>109</v>
      </c>
      <c r="B115" s="54"/>
      <c r="C115" s="54"/>
      <c r="D115" s="55"/>
      <c r="E115" s="221"/>
      <c r="F115" s="386"/>
      <c r="G115" s="406"/>
      <c r="H115" s="208" t="e">
        <f>IF(AND(O115="",#REF!&gt;0,#REF!&lt;5),I115,)</f>
        <v>#REF!</v>
      </c>
      <c r="I115" s="206" t="str">
        <f>IF(D115="","ZZZ9",IF(AND(#REF!&gt;0,#REF!&lt;5),D115&amp;#REF!,D115&amp;"9"))</f>
        <v>ZZZ9</v>
      </c>
      <c r="J115" s="210">
        <f t="shared" si="4"/>
        <v>999</v>
      </c>
      <c r="K115" s="206">
        <f t="shared" si="5"/>
        <v>999</v>
      </c>
      <c r="L115" s="202"/>
      <c r="M115" s="56"/>
      <c r="N115" s="74">
        <f t="shared" si="3"/>
        <v>999</v>
      </c>
      <c r="O115" s="56"/>
    </row>
    <row r="116" spans="1:15" s="11" customFormat="1" ht="18.899999999999999" customHeight="1" x14ac:dyDescent="0.25">
      <c r="A116" s="211">
        <v>110</v>
      </c>
      <c r="B116" s="54"/>
      <c r="C116" s="54"/>
      <c r="D116" s="55"/>
      <c r="E116" s="221"/>
      <c r="F116" s="386"/>
      <c r="G116" s="406"/>
      <c r="H116" s="208" t="e">
        <f>IF(AND(O116="",#REF!&gt;0,#REF!&lt;5),I116,)</f>
        <v>#REF!</v>
      </c>
      <c r="I116" s="206" t="str">
        <f>IF(D116="","ZZZ9",IF(AND(#REF!&gt;0,#REF!&lt;5),D116&amp;#REF!,D116&amp;"9"))</f>
        <v>ZZZ9</v>
      </c>
      <c r="J116" s="210">
        <f t="shared" si="4"/>
        <v>999</v>
      </c>
      <c r="K116" s="206">
        <f t="shared" si="5"/>
        <v>999</v>
      </c>
      <c r="L116" s="202"/>
      <c r="M116" s="56"/>
      <c r="N116" s="74">
        <f t="shared" si="3"/>
        <v>999</v>
      </c>
      <c r="O116" s="56"/>
    </row>
    <row r="117" spans="1:15" s="11" customFormat="1" ht="18.899999999999999" customHeight="1" x14ac:dyDescent="0.25">
      <c r="A117" s="211">
        <v>111</v>
      </c>
      <c r="B117" s="54"/>
      <c r="C117" s="54"/>
      <c r="D117" s="55"/>
      <c r="E117" s="221"/>
      <c r="F117" s="386"/>
      <c r="G117" s="406"/>
      <c r="H117" s="208" t="e">
        <f>IF(AND(O117="",#REF!&gt;0,#REF!&lt;5),I117,)</f>
        <v>#REF!</v>
      </c>
      <c r="I117" s="206" t="str">
        <f>IF(D117="","ZZZ9",IF(AND(#REF!&gt;0,#REF!&lt;5),D117&amp;#REF!,D117&amp;"9"))</f>
        <v>ZZZ9</v>
      </c>
      <c r="J117" s="210">
        <f t="shared" si="4"/>
        <v>999</v>
      </c>
      <c r="K117" s="206">
        <f t="shared" si="5"/>
        <v>999</v>
      </c>
      <c r="L117" s="202"/>
      <c r="M117" s="56"/>
      <c r="N117" s="74">
        <f t="shared" si="3"/>
        <v>999</v>
      </c>
      <c r="O117" s="56"/>
    </row>
    <row r="118" spans="1:15" s="11" customFormat="1" ht="18.899999999999999" customHeight="1" x14ac:dyDescent="0.25">
      <c r="A118" s="211">
        <v>112</v>
      </c>
      <c r="B118" s="54"/>
      <c r="C118" s="54"/>
      <c r="D118" s="55"/>
      <c r="E118" s="221"/>
      <c r="F118" s="386"/>
      <c r="G118" s="406"/>
      <c r="H118" s="208" t="e">
        <f>IF(AND(O118="",#REF!&gt;0,#REF!&lt;5),I118,)</f>
        <v>#REF!</v>
      </c>
      <c r="I118" s="206" t="str">
        <f>IF(D118="","ZZZ9",IF(AND(#REF!&gt;0,#REF!&lt;5),D118&amp;#REF!,D118&amp;"9"))</f>
        <v>ZZZ9</v>
      </c>
      <c r="J118" s="210">
        <f t="shared" si="4"/>
        <v>999</v>
      </c>
      <c r="K118" s="206">
        <f t="shared" si="5"/>
        <v>999</v>
      </c>
      <c r="L118" s="202"/>
      <c r="M118" s="56"/>
      <c r="N118" s="74">
        <f t="shared" si="3"/>
        <v>999</v>
      </c>
      <c r="O118" s="56"/>
    </row>
    <row r="119" spans="1:15" s="11" customFormat="1" ht="18.899999999999999" customHeight="1" x14ac:dyDescent="0.25">
      <c r="A119" s="211">
        <v>113</v>
      </c>
      <c r="B119" s="54"/>
      <c r="C119" s="54"/>
      <c r="D119" s="55"/>
      <c r="E119" s="221"/>
      <c r="F119" s="386"/>
      <c r="G119" s="406"/>
      <c r="H119" s="208" t="e">
        <f>IF(AND(O119="",#REF!&gt;0,#REF!&lt;5),I119,)</f>
        <v>#REF!</v>
      </c>
      <c r="I119" s="206" t="str">
        <f>IF(D119="","ZZZ9",IF(AND(#REF!&gt;0,#REF!&lt;5),D119&amp;#REF!,D119&amp;"9"))</f>
        <v>ZZZ9</v>
      </c>
      <c r="J119" s="210">
        <f t="shared" si="4"/>
        <v>999</v>
      </c>
      <c r="K119" s="206">
        <f t="shared" si="5"/>
        <v>999</v>
      </c>
      <c r="L119" s="202"/>
      <c r="M119" s="56"/>
      <c r="N119" s="74">
        <f t="shared" si="3"/>
        <v>999</v>
      </c>
      <c r="O119" s="56"/>
    </row>
    <row r="120" spans="1:15" s="11" customFormat="1" ht="18.899999999999999" customHeight="1" x14ac:dyDescent="0.25">
      <c r="A120" s="211">
        <v>114</v>
      </c>
      <c r="B120" s="54"/>
      <c r="C120" s="54"/>
      <c r="D120" s="55"/>
      <c r="E120" s="221"/>
      <c r="F120" s="386"/>
      <c r="G120" s="406"/>
      <c r="H120" s="208" t="e">
        <f>IF(AND(O120="",#REF!&gt;0,#REF!&lt;5),I120,)</f>
        <v>#REF!</v>
      </c>
      <c r="I120" s="206" t="str">
        <f>IF(D120="","ZZZ9",IF(AND(#REF!&gt;0,#REF!&lt;5),D120&amp;#REF!,D120&amp;"9"))</f>
        <v>ZZZ9</v>
      </c>
      <c r="J120" s="210">
        <f t="shared" si="4"/>
        <v>999</v>
      </c>
      <c r="K120" s="206">
        <f t="shared" si="5"/>
        <v>999</v>
      </c>
      <c r="L120" s="202"/>
      <c r="M120" s="56"/>
      <c r="N120" s="74">
        <f t="shared" si="3"/>
        <v>999</v>
      </c>
      <c r="O120" s="56"/>
    </row>
    <row r="121" spans="1:15" s="11" customFormat="1" ht="18.899999999999999" customHeight="1" x14ac:dyDescent="0.25">
      <c r="A121" s="211">
        <v>115</v>
      </c>
      <c r="B121" s="54"/>
      <c r="C121" s="54"/>
      <c r="D121" s="55"/>
      <c r="E121" s="221"/>
      <c r="F121" s="386"/>
      <c r="G121" s="406"/>
      <c r="H121" s="208" t="e">
        <f>IF(AND(O121="",#REF!&gt;0,#REF!&lt;5),I121,)</f>
        <v>#REF!</v>
      </c>
      <c r="I121" s="206" t="str">
        <f>IF(D121="","ZZZ9",IF(AND(#REF!&gt;0,#REF!&lt;5),D121&amp;#REF!,D121&amp;"9"))</f>
        <v>ZZZ9</v>
      </c>
      <c r="J121" s="210">
        <f t="shared" si="4"/>
        <v>999</v>
      </c>
      <c r="K121" s="206">
        <f t="shared" si="5"/>
        <v>999</v>
      </c>
      <c r="L121" s="202"/>
      <c r="M121" s="56"/>
      <c r="N121" s="74">
        <f t="shared" si="3"/>
        <v>999</v>
      </c>
      <c r="O121" s="56"/>
    </row>
    <row r="122" spans="1:15" s="11" customFormat="1" ht="18.899999999999999" customHeight="1" x14ac:dyDescent="0.25">
      <c r="A122" s="211">
        <v>116</v>
      </c>
      <c r="B122" s="54"/>
      <c r="C122" s="54"/>
      <c r="D122" s="55"/>
      <c r="E122" s="221"/>
      <c r="F122" s="386"/>
      <c r="G122" s="406"/>
      <c r="H122" s="208" t="e">
        <f>IF(AND(O122="",#REF!&gt;0,#REF!&lt;5),I122,)</f>
        <v>#REF!</v>
      </c>
      <c r="I122" s="206" t="str">
        <f>IF(D122="","ZZZ9",IF(AND(#REF!&gt;0,#REF!&lt;5),D122&amp;#REF!,D122&amp;"9"))</f>
        <v>ZZZ9</v>
      </c>
      <c r="J122" s="210">
        <f t="shared" si="4"/>
        <v>999</v>
      </c>
      <c r="K122" s="206">
        <f t="shared" si="5"/>
        <v>999</v>
      </c>
      <c r="L122" s="202"/>
      <c r="M122" s="56"/>
      <c r="N122" s="74">
        <f t="shared" si="3"/>
        <v>999</v>
      </c>
      <c r="O122" s="56"/>
    </row>
    <row r="123" spans="1:15" s="11" customFormat="1" ht="18.899999999999999" customHeight="1" x14ac:dyDescent="0.25">
      <c r="A123" s="211">
        <v>117</v>
      </c>
      <c r="B123" s="54"/>
      <c r="C123" s="54"/>
      <c r="D123" s="55"/>
      <c r="E123" s="221"/>
      <c r="F123" s="386"/>
      <c r="G123" s="406"/>
      <c r="H123" s="208"/>
      <c r="I123" s="206"/>
      <c r="J123" s="210"/>
      <c r="K123" s="206"/>
      <c r="L123" s="202"/>
      <c r="M123" s="56"/>
      <c r="N123" s="74"/>
      <c r="O123" s="56"/>
    </row>
    <row r="124" spans="1:15" s="11" customFormat="1" ht="18.899999999999999" customHeight="1" x14ac:dyDescent="0.25">
      <c r="A124" s="211">
        <v>118</v>
      </c>
      <c r="B124" s="54"/>
      <c r="C124" s="54"/>
      <c r="D124" s="55"/>
      <c r="E124" s="221"/>
      <c r="F124" s="386"/>
      <c r="G124" s="406"/>
      <c r="H124" s="208"/>
      <c r="I124" s="206"/>
      <c r="J124" s="210"/>
      <c r="K124" s="206"/>
      <c r="L124" s="202"/>
      <c r="M124" s="56"/>
      <c r="N124" s="74"/>
      <c r="O124" s="56"/>
    </row>
    <row r="125" spans="1:15" s="11" customFormat="1" ht="18.899999999999999" customHeight="1" x14ac:dyDescent="0.25">
      <c r="A125" s="211">
        <v>119</v>
      </c>
      <c r="B125" s="54"/>
      <c r="C125" s="54"/>
      <c r="D125" s="55"/>
      <c r="E125" s="221"/>
      <c r="F125" s="386"/>
      <c r="G125" s="406"/>
      <c r="H125" s="208"/>
      <c r="I125" s="206"/>
      <c r="J125" s="210"/>
      <c r="K125" s="206"/>
      <c r="L125" s="202"/>
      <c r="M125" s="56"/>
      <c r="N125" s="74"/>
      <c r="O125" s="56"/>
    </row>
    <row r="126" spans="1:15" s="11" customFormat="1" ht="18.899999999999999" customHeight="1" x14ac:dyDescent="0.25">
      <c r="A126" s="211">
        <v>120</v>
      </c>
      <c r="B126" s="54"/>
      <c r="C126" s="54"/>
      <c r="D126" s="55"/>
      <c r="E126" s="221"/>
      <c r="F126" s="386"/>
      <c r="G126" s="406"/>
      <c r="H126" s="208"/>
      <c r="I126" s="206"/>
      <c r="J126" s="210"/>
      <c r="K126" s="206"/>
      <c r="L126" s="202"/>
      <c r="M126" s="56"/>
      <c r="N126" s="74"/>
      <c r="O126" s="56"/>
    </row>
    <row r="127" spans="1:15" s="11" customFormat="1" ht="18.899999999999999" customHeight="1" x14ac:dyDescent="0.25">
      <c r="A127" s="211">
        <v>121</v>
      </c>
      <c r="B127" s="54"/>
      <c r="C127" s="54"/>
      <c r="D127" s="55"/>
      <c r="E127" s="221"/>
      <c r="F127" s="386"/>
      <c r="G127" s="406"/>
      <c r="H127" s="208"/>
      <c r="I127" s="206"/>
      <c r="J127" s="210"/>
      <c r="K127" s="206"/>
      <c r="L127" s="202"/>
      <c r="M127" s="56"/>
      <c r="N127" s="74"/>
      <c r="O127" s="56"/>
    </row>
    <row r="128" spans="1:15" s="11" customFormat="1" ht="18.899999999999999" customHeight="1" x14ac:dyDescent="0.25">
      <c r="A128" s="211">
        <v>122</v>
      </c>
      <c r="B128" s="54"/>
      <c r="C128" s="54"/>
      <c r="D128" s="55"/>
      <c r="E128" s="221"/>
      <c r="F128" s="386"/>
      <c r="G128" s="406"/>
      <c r="H128" s="208"/>
      <c r="I128" s="206"/>
      <c r="J128" s="210"/>
      <c r="K128" s="206"/>
      <c r="L128" s="202"/>
      <c r="M128" s="56"/>
      <c r="N128" s="74"/>
      <c r="O128" s="56"/>
    </row>
    <row r="129" spans="1:15" s="11" customFormat="1" ht="18.899999999999999" customHeight="1" x14ac:dyDescent="0.25">
      <c r="A129" s="211">
        <v>123</v>
      </c>
      <c r="B129" s="54"/>
      <c r="C129" s="54"/>
      <c r="D129" s="55"/>
      <c r="E129" s="221"/>
      <c r="F129" s="386"/>
      <c r="G129" s="406"/>
      <c r="H129" s="208"/>
      <c r="I129" s="206"/>
      <c r="J129" s="210"/>
      <c r="K129" s="206"/>
      <c r="L129" s="202"/>
      <c r="M129" s="56"/>
      <c r="N129" s="74"/>
      <c r="O129" s="56"/>
    </row>
    <row r="130" spans="1:15" s="11" customFormat="1" ht="18.899999999999999" customHeight="1" x14ac:dyDescent="0.25">
      <c r="A130" s="211">
        <v>124</v>
      </c>
      <c r="B130" s="54"/>
      <c r="C130" s="54"/>
      <c r="D130" s="55"/>
      <c r="E130" s="221"/>
      <c r="F130" s="386"/>
      <c r="G130" s="406"/>
      <c r="H130" s="208"/>
      <c r="I130" s="206"/>
      <c r="J130" s="210"/>
      <c r="K130" s="206"/>
      <c r="L130" s="202"/>
      <c r="M130" s="56"/>
      <c r="N130" s="74"/>
      <c r="O130" s="56"/>
    </row>
    <row r="131" spans="1:15" s="11" customFormat="1" ht="18.899999999999999" customHeight="1" x14ac:dyDescent="0.25">
      <c r="A131" s="211">
        <v>125</v>
      </c>
      <c r="B131" s="54"/>
      <c r="C131" s="54"/>
      <c r="D131" s="55"/>
      <c r="E131" s="221"/>
      <c r="F131" s="386"/>
      <c r="G131" s="406"/>
      <c r="H131" s="208"/>
      <c r="I131" s="206"/>
      <c r="J131" s="210"/>
      <c r="K131" s="206"/>
      <c r="L131" s="202"/>
      <c r="M131" s="56"/>
      <c r="N131" s="74"/>
      <c r="O131" s="56"/>
    </row>
    <row r="132" spans="1:15" s="11" customFormat="1" ht="18.899999999999999" customHeight="1" x14ac:dyDescent="0.25">
      <c r="A132" s="211">
        <v>126</v>
      </c>
      <c r="B132" s="54"/>
      <c r="C132" s="54"/>
      <c r="D132" s="55"/>
      <c r="E132" s="221"/>
      <c r="F132" s="386"/>
      <c r="G132" s="406"/>
      <c r="H132" s="208"/>
      <c r="I132" s="206"/>
      <c r="J132" s="210"/>
      <c r="K132" s="206"/>
      <c r="L132" s="202"/>
      <c r="M132" s="56"/>
      <c r="N132" s="74"/>
      <c r="O132" s="56"/>
    </row>
    <row r="133" spans="1:15" s="11" customFormat="1" ht="18.899999999999999" customHeight="1" x14ac:dyDescent="0.25">
      <c r="A133" s="211">
        <v>127</v>
      </c>
      <c r="B133" s="54"/>
      <c r="C133" s="54"/>
      <c r="D133" s="55"/>
      <c r="E133" s="221"/>
      <c r="F133" s="386"/>
      <c r="G133" s="406"/>
      <c r="H133" s="208"/>
      <c r="I133" s="206"/>
      <c r="J133" s="210"/>
      <c r="K133" s="206"/>
      <c r="L133" s="202"/>
      <c r="M133" s="56"/>
      <c r="N133" s="74"/>
      <c r="O133" s="56"/>
    </row>
    <row r="134" spans="1:15" s="11" customFormat="1" ht="18.899999999999999" customHeight="1" x14ac:dyDescent="0.25">
      <c r="A134" s="211">
        <v>128</v>
      </c>
      <c r="B134" s="54"/>
      <c r="C134" s="54"/>
      <c r="D134" s="55"/>
      <c r="E134" s="221"/>
      <c r="F134" s="386"/>
      <c r="G134" s="406"/>
      <c r="H134" s="208"/>
      <c r="I134" s="206"/>
      <c r="J134" s="210"/>
      <c r="K134" s="206"/>
      <c r="L134" s="202"/>
      <c r="M134" s="56"/>
      <c r="N134" s="74"/>
      <c r="O134" s="56"/>
    </row>
  </sheetData>
  <conditionalFormatting sqref="A7:D134">
    <cfRule type="expression" dxfId="258" priority="7" stopIfTrue="1">
      <formula>$O7&gt;=1</formula>
    </cfRule>
  </conditionalFormatting>
  <conditionalFormatting sqref="B7:D14">
    <cfRule type="expression" dxfId="257" priority="5" stopIfTrue="1">
      <formula>$O7&gt;=1</formula>
    </cfRule>
  </conditionalFormatting>
  <conditionalFormatting sqref="B7:D27">
    <cfRule type="expression" dxfId="256" priority="1" stopIfTrue="1">
      <formula>$Q7&gt;=1</formula>
    </cfRule>
  </conditionalFormatting>
  <conditionalFormatting sqref="E7:E27">
    <cfRule type="expression" dxfId="255" priority="2" stopIfTrue="1">
      <formula>AND(ROUNDDOWN(($A$4-E7)/365.25,0)&lt;=13,G7&lt;&gt;"OK")</formula>
    </cfRule>
    <cfRule type="expression" dxfId="254" priority="3" stopIfTrue="1">
      <formula>AND(ROUNDDOWN(($A$4-E7)/365.25,0)&lt;=14,G7&lt;&gt;"OK")</formula>
    </cfRule>
    <cfRule type="expression" dxfId="253" priority="4" stopIfTrue="1">
      <formula>AND(ROUNDDOWN(($A$4-E7)/365.25,0)&lt;=17,G7&lt;&gt;"OK")</formula>
    </cfRule>
  </conditionalFormatting>
  <conditionalFormatting sqref="E7:E134">
    <cfRule type="expression" dxfId="252" priority="8" stopIfTrue="1">
      <formula>AND(ROUNDDOWN(($A$4-E7)/365.25,0)&lt;=13,#REF!&lt;&gt;"OK")</formula>
    </cfRule>
    <cfRule type="expression" dxfId="251" priority="9" stopIfTrue="1">
      <formula>AND(ROUNDDOWN(($A$4-E7)/365.25,0)&lt;=14,#REF!&lt;&gt;"OK")</formula>
    </cfRule>
    <cfRule type="expression" dxfId="250" priority="10" stopIfTrue="1">
      <formula>AND(ROUNDDOWN(($A$4-E7)/365.25,0)&lt;=17,#REF!&lt;&gt;"OK")</formula>
    </cfRule>
  </conditionalFormatting>
  <conditionalFormatting sqref="H7:H134">
    <cfRule type="cellIs" dxfId="249" priority="6" stopIfTrue="1" operator="equal">
      <formula>"Z"</formula>
    </cfRule>
  </conditionalFormatting>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69025" r:id="rId4" name="Button 1">
              <controlPr defaultSize="0" print="0" autoFill="0" autoPict="0" macro="[0]!egyéni_rangsor">
                <anchor moveWithCells="1" sizeWithCells="1">
                  <from>
                    <xdr:col>5</xdr:col>
                    <xdr:colOff>906780</xdr:colOff>
                    <xdr:row>0</xdr:row>
                    <xdr:rowOff>152400</xdr:rowOff>
                  </from>
                  <to>
                    <xdr:col>11</xdr:col>
                    <xdr:colOff>22860</xdr:colOff>
                    <xdr:row>1</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44</vt:i4>
      </vt:variant>
      <vt:variant>
        <vt:lpstr>Névvel ellátott tartományok</vt:lpstr>
      </vt:variant>
      <vt:variant>
        <vt:i4>14</vt:i4>
      </vt:variant>
    </vt:vector>
  </HeadingPairs>
  <TitlesOfParts>
    <vt:vector size="58" baseType="lpstr">
      <vt:lpstr>Altalanos</vt:lpstr>
      <vt:lpstr>Nevezések</vt:lpstr>
      <vt:lpstr>I.F.A ELO</vt:lpstr>
      <vt:lpstr>I.F.A.</vt:lpstr>
      <vt:lpstr>I.F.B ELO</vt:lpstr>
      <vt:lpstr>I.F.B</vt:lpstr>
      <vt:lpstr>I.L.A ELO</vt:lpstr>
      <vt:lpstr>I.L.A</vt:lpstr>
      <vt:lpstr>I.L.B ELO</vt:lpstr>
      <vt:lpstr>I.L.B</vt:lpstr>
      <vt:lpstr>II.F.B ELO</vt:lpstr>
      <vt:lpstr>II.F.B</vt:lpstr>
      <vt:lpstr>II.L.A ELO</vt:lpstr>
      <vt:lpstr>II.L.A</vt:lpstr>
      <vt:lpstr>II.L.B ELO</vt:lpstr>
      <vt:lpstr>II.L.B</vt:lpstr>
      <vt:lpstr>III.F.A ELO</vt:lpstr>
      <vt:lpstr>III.F.A</vt:lpstr>
      <vt:lpstr>III.F.B ELO</vt:lpstr>
      <vt:lpstr>III.F.B</vt:lpstr>
      <vt:lpstr>III.L.A ELO</vt:lpstr>
      <vt:lpstr>III.L.A</vt:lpstr>
      <vt:lpstr>III.L.B ELO</vt:lpstr>
      <vt:lpstr>III.L.B</vt:lpstr>
      <vt:lpstr>IV.F.A ELO</vt:lpstr>
      <vt:lpstr>IV.F.A</vt:lpstr>
      <vt:lpstr>IV.F.B.ELO</vt:lpstr>
      <vt:lpstr>IV.F.B</vt:lpstr>
      <vt:lpstr>IV.L.A ELO</vt:lpstr>
      <vt:lpstr>IV.L.A</vt:lpstr>
      <vt:lpstr>IV.L.B ELO</vt:lpstr>
      <vt:lpstr>IV.L.B</vt:lpstr>
      <vt:lpstr>Fiú 5A</vt:lpstr>
      <vt:lpstr>Fiú 5B</vt:lpstr>
      <vt:lpstr>Lány 5B</vt:lpstr>
      <vt:lpstr>Fiú 6A</vt:lpstr>
      <vt:lpstr>Fiú 6B</vt:lpstr>
      <vt:lpstr>Lány 6A</vt:lpstr>
      <vt:lpstr>Lány 6B</vt:lpstr>
      <vt:lpstr>Fiú 7A</vt:lpstr>
      <vt:lpstr>Fiú 7B</vt:lpstr>
      <vt:lpstr>Lány 7B</vt:lpstr>
      <vt:lpstr>Fiú 8A</vt:lpstr>
      <vt:lpstr>Lány 8A</vt:lpstr>
      <vt:lpstr>'I.F.A ELO'!Nyomtatási_cím</vt:lpstr>
      <vt:lpstr>'Fiú 5A'!Nyomtatási_terület</vt:lpstr>
      <vt:lpstr>'Fiú 5B'!Nyomtatási_terület</vt:lpstr>
      <vt:lpstr>'Fiú 6A'!Nyomtatási_terület</vt:lpstr>
      <vt:lpstr>'Fiú 6B'!Nyomtatási_terület</vt:lpstr>
      <vt:lpstr>'Fiú 7A'!Nyomtatási_terület</vt:lpstr>
      <vt:lpstr>'Fiú 7B'!Nyomtatási_terület</vt:lpstr>
      <vt:lpstr>'Fiú 8A'!Nyomtatási_terület</vt:lpstr>
      <vt:lpstr>'I.F.A ELO'!Nyomtatási_terület</vt:lpstr>
      <vt:lpstr>'Lány 5B'!Nyomtatási_terület</vt:lpstr>
      <vt:lpstr>'Lány 6A'!Nyomtatási_terület</vt:lpstr>
      <vt:lpstr>'Lány 6B'!Nyomtatási_terület</vt:lpstr>
      <vt:lpstr>'Lány 7B'!Nyomtatási_terület</vt:lpstr>
      <vt:lpstr>'Lány 8A'!Nyomtatási_terület</vt:lpstr>
    </vt:vector>
  </TitlesOfParts>
  <Company>Tennis Europe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U16 EuJunTour U16 2003 v2.0</dc:title>
  <dc:subject>U16 European Junior Tour events</dc:subject>
  <dc:creator>Anders Wennberg</dc:creator>
  <dc:description>Copyright © Tennis Europe and ITF Limited, 2003._x000d_
All rights reserved. Reproduction of this work in whole or in part, without the prior permission of Tennis Europe and ITF is prohibited.</dc:description>
  <cp:lastModifiedBy>Guti János</cp:lastModifiedBy>
  <cp:lastPrinted>2024-04-28T07:08:14Z</cp:lastPrinted>
  <dcterms:created xsi:type="dcterms:W3CDTF">1998-01-18T23:10:02Z</dcterms:created>
  <dcterms:modified xsi:type="dcterms:W3CDTF">2024-05-10T10:06:44Z</dcterms:modified>
  <cp:category>Forms</cp:category>
</cp:coreProperties>
</file>