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Tolna vármegye\"/>
    </mc:Choice>
  </mc:AlternateContent>
  <xr:revisionPtr revIDLastSave="0" documentId="13_ncr:1_{D3DC73B0-1DFB-4E39-9289-909A2C3D1704}" xr6:coauthVersionLast="47" xr6:coauthVersionMax="47" xr10:uidLastSave="{00000000-0000-0000-0000-000000000000}"/>
  <bookViews>
    <workbookView xWindow="-108" yWindow="-108" windowWidth="23256" windowHeight="13176" tabRatio="884" firstSheet="2" activeTab="2" xr2:uid="{00000000-000D-0000-FFFF-FFFF00000000}"/>
  </bookViews>
  <sheets>
    <sheet name="Altalanos" sheetId="1" r:id="rId1"/>
    <sheet name="Birók" sheetId="2" r:id="rId2"/>
    <sheet name="2.krcs B lány" sheetId="89" r:id="rId3"/>
    <sheet name="3.krcs B lány" sheetId="235" r:id="rId4"/>
    <sheet name="3.krcs B FIÚ 1-2.csoport" sheetId="283" r:id="rId5"/>
    <sheet name="3.krcs B FIÚ 3-4.csoport" sheetId="307" r:id="rId6"/>
    <sheet name="4.krcs B lány" sheetId="88" r:id="rId7"/>
    <sheet name="4.krcs B FIÚ" sheetId="86" r:id="rId8"/>
    <sheet name="5.krcs B FIÚ 1-2 csoport" sheetId="236" r:id="rId9"/>
    <sheet name="5.krcs B FIÚ 3.csoport" sheetId="232" r:id="rId10"/>
    <sheet name="6.krcs B lány" sheetId="90" r:id="rId11"/>
    <sheet name="6.krcs B FIÚ 1-2.csoport" sheetId="197" r:id="rId12"/>
    <sheet name="6.krcs B FIÚ 3.csoport" sheetId="237" r:id="rId13"/>
    <sheet name="7.krcs B FIÚ" sheetId="87" r:id="rId14"/>
    <sheet name="1E7 (3)" sheetId="284" r:id="rId15"/>
    <sheet name="1E8 (3)" sheetId="285" r:id="rId16"/>
    <sheet name="1E3 (4)" sheetId="304" r:id="rId17"/>
    <sheet name="1E4 (4)" sheetId="305" r:id="rId18"/>
    <sheet name="1E5 (4)" sheetId="306" r:id="rId19"/>
    <sheet name="1E7 (4)" sheetId="308" r:id="rId20"/>
    <sheet name="1E8 (4)" sheetId="309" r:id="rId21"/>
    <sheet name="1E3 (5)" sheetId="328" r:id="rId22"/>
    <sheet name="1E4 (5)" sheetId="329" r:id="rId23"/>
    <sheet name="1E5 (5)" sheetId="330" r:id="rId24"/>
    <sheet name="1E6 (5)" sheetId="331" r:id="rId25"/>
    <sheet name="1E7 (5)" sheetId="332" r:id="rId26"/>
    <sheet name="1E8 (5)" sheetId="333" r:id="rId27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6">'1E3 (4)'!$A$1:$M$41</definedName>
    <definedName name="_xlnm.Print_Area" localSheetId="21">'1E3 (5)'!$A$1:$M$41</definedName>
    <definedName name="_xlnm.Print_Area" localSheetId="17">'1E4 (4)'!$A$1:$M$41</definedName>
    <definedName name="_xlnm.Print_Area" localSheetId="22">'1E4 (5)'!$A$1:$M$41</definedName>
    <definedName name="_xlnm.Print_Area" localSheetId="18">'1E5 (4)'!$A$1:$M$41</definedName>
    <definedName name="_xlnm.Print_Area" localSheetId="23">'1E5 (5)'!$A$1:$M$41</definedName>
    <definedName name="_xlnm.Print_Area" localSheetId="24">'1E6 (5)'!$A$1:$M$47</definedName>
    <definedName name="_xlnm.Print_Area" localSheetId="14">'1E7 (3)'!$A$1:$M$49</definedName>
    <definedName name="_xlnm.Print_Area" localSheetId="19">'1E7 (4)'!$A$1:$M$49</definedName>
    <definedName name="_xlnm.Print_Area" localSheetId="25">'1E7 (5)'!$A$1:$M$49</definedName>
    <definedName name="_xlnm.Print_Area" localSheetId="15">'1E8 (3)'!$A$1:$M$52</definedName>
    <definedName name="_xlnm.Print_Area" localSheetId="20">'1E8 (4)'!$A$1:$M$52</definedName>
    <definedName name="_xlnm.Print_Area" localSheetId="26">'1E8 (5)'!$A$1:$M$52</definedName>
    <definedName name="_xlnm.Print_Area" localSheetId="2">'2.krcs B lány'!$A$1:$M$41</definedName>
    <definedName name="_xlnm.Print_Area" localSheetId="4">'3.krcs B FIÚ 1-2.csoport'!$A$1:$M$47</definedName>
    <definedName name="_xlnm.Print_Area" localSheetId="5">'3.krcs B FIÚ 3-4.csoport'!$A$1:$M$47</definedName>
    <definedName name="_xlnm.Print_Area" localSheetId="3">'3.krcs B lány'!$A$1:$M$47</definedName>
    <definedName name="_xlnm.Print_Area" localSheetId="7">'4.krcs B FIÚ'!$A$1:$M$49</definedName>
    <definedName name="_xlnm.Print_Area" localSheetId="6">'4.krcs B lány'!$A$1:$M$41</definedName>
    <definedName name="_xlnm.Print_Area" localSheetId="8">'5.krcs B FIÚ 1-2 csoport'!$A$1:$M$49</definedName>
    <definedName name="_xlnm.Print_Area" localSheetId="9">'5.krcs B FIÚ 3.csoport'!$A$1:$M$41</definedName>
    <definedName name="_xlnm.Print_Area" localSheetId="11">'6.krcs B FIÚ 1-2.csoport'!$A$1:$M$52</definedName>
    <definedName name="_xlnm.Print_Area" localSheetId="12">'6.krcs B FIÚ 3.csoport'!$A$1:$M$52</definedName>
    <definedName name="_xlnm.Print_Area" localSheetId="10">'6.krcs B lány'!$A$1:$M$47</definedName>
    <definedName name="_xlnm.Print_Area" localSheetId="13">'7.krcs B FIÚ'!$A$1:$M$41</definedName>
    <definedName name="_xlnm.Print_Area" localSheetId="1">Birók!$A$1:$N$29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33" l="1"/>
  <c r="E2" i="332"/>
  <c r="E2" i="331"/>
  <c r="E2" i="330"/>
  <c r="E2" i="329"/>
  <c r="E2" i="328"/>
  <c r="R47" i="333"/>
  <c r="E47" i="333" s="1"/>
  <c r="F43" i="333"/>
  <c r="C43" i="333"/>
  <c r="F41" i="333"/>
  <c r="C41" i="333"/>
  <c r="F39" i="333"/>
  <c r="C39" i="333"/>
  <c r="F37" i="333"/>
  <c r="C37" i="333"/>
  <c r="L21" i="333"/>
  <c r="I21" i="333"/>
  <c r="G21" i="333"/>
  <c r="E21" i="333"/>
  <c r="B34" i="333" s="1"/>
  <c r="D21" i="333"/>
  <c r="C21" i="333"/>
  <c r="L19" i="333"/>
  <c r="I19" i="333"/>
  <c r="G19" i="333"/>
  <c r="E19" i="333"/>
  <c r="B33" i="333" s="1"/>
  <c r="D19" i="333"/>
  <c r="C19" i="333"/>
  <c r="L17" i="333"/>
  <c r="I17" i="333"/>
  <c r="G17" i="333"/>
  <c r="E17" i="333"/>
  <c r="B32" i="333" s="1"/>
  <c r="D17" i="333"/>
  <c r="C17" i="333"/>
  <c r="L15" i="333"/>
  <c r="I15" i="333"/>
  <c r="G15" i="333"/>
  <c r="E15" i="333"/>
  <c r="B31" i="333" s="1"/>
  <c r="D15" i="333"/>
  <c r="C15" i="333"/>
  <c r="L13" i="333"/>
  <c r="I13" i="333"/>
  <c r="G13" i="333"/>
  <c r="E13" i="333"/>
  <c r="B28" i="333" s="1"/>
  <c r="D13" i="333"/>
  <c r="C13" i="333"/>
  <c r="L11" i="333"/>
  <c r="I11" i="333"/>
  <c r="G11" i="333"/>
  <c r="E11" i="333"/>
  <c r="B27" i="333" s="1"/>
  <c r="D11" i="333"/>
  <c r="C11" i="333"/>
  <c r="L9" i="333"/>
  <c r="I9" i="333"/>
  <c r="G9" i="333"/>
  <c r="E9" i="333"/>
  <c r="F24" i="333" s="1"/>
  <c r="B26" i="333"/>
  <c r="D9" i="333"/>
  <c r="C9" i="333"/>
  <c r="L7" i="333"/>
  <c r="I7" i="333"/>
  <c r="G7" i="333"/>
  <c r="E7" i="333"/>
  <c r="B25" i="333" s="1"/>
  <c r="D7" i="333"/>
  <c r="C7" i="333"/>
  <c r="Y5" i="333"/>
  <c r="L4" i="333"/>
  <c r="K53" i="333" s="1"/>
  <c r="E4" i="333"/>
  <c r="A4" i="333"/>
  <c r="Y3" i="333"/>
  <c r="A1" i="333"/>
  <c r="R44" i="332"/>
  <c r="E43" i="332" s="1"/>
  <c r="F38" i="332"/>
  <c r="C38" i="332"/>
  <c r="F36" i="332"/>
  <c r="C36" i="332"/>
  <c r="F34" i="332"/>
  <c r="C34" i="332"/>
  <c r="L19" i="332"/>
  <c r="I19" i="332"/>
  <c r="G19" i="332"/>
  <c r="E19" i="332"/>
  <c r="B31" i="332" s="1"/>
  <c r="D19" i="332"/>
  <c r="C19" i="332"/>
  <c r="L17" i="332"/>
  <c r="I17" i="332"/>
  <c r="G17" i="332"/>
  <c r="E17" i="332"/>
  <c r="B30" i="332" s="1"/>
  <c r="D17" i="332"/>
  <c r="C17" i="332"/>
  <c r="L15" i="332"/>
  <c r="I15" i="332"/>
  <c r="G15" i="332"/>
  <c r="E15" i="332"/>
  <c r="B29" i="332" s="1"/>
  <c r="D15" i="332"/>
  <c r="C15" i="332"/>
  <c r="L13" i="332"/>
  <c r="I13" i="332"/>
  <c r="G13" i="332"/>
  <c r="E13" i="332"/>
  <c r="B28" i="332" s="1"/>
  <c r="D13" i="332"/>
  <c r="C13" i="332"/>
  <c r="L11" i="332"/>
  <c r="I11" i="332"/>
  <c r="G11" i="332"/>
  <c r="E11" i="332"/>
  <c r="H22" i="332" s="1"/>
  <c r="D11" i="332"/>
  <c r="C11" i="332"/>
  <c r="L9" i="332"/>
  <c r="I9" i="332"/>
  <c r="G9" i="332"/>
  <c r="E9" i="332"/>
  <c r="B24" i="332" s="1"/>
  <c r="D9" i="332"/>
  <c r="C9" i="332"/>
  <c r="L7" i="332"/>
  <c r="I7" i="332"/>
  <c r="G7" i="332"/>
  <c r="E7" i="332"/>
  <c r="B23" i="332" s="1"/>
  <c r="D7" i="332"/>
  <c r="C7" i="332"/>
  <c r="Y5" i="332"/>
  <c r="AC1" i="332" s="1"/>
  <c r="L4" i="332"/>
  <c r="K49" i="332" s="1"/>
  <c r="E4" i="332"/>
  <c r="A4" i="332"/>
  <c r="Y3" i="332"/>
  <c r="A1" i="332"/>
  <c r="R47" i="331"/>
  <c r="E41" i="331" s="1"/>
  <c r="F36" i="331"/>
  <c r="C36" i="331"/>
  <c r="F34" i="331"/>
  <c r="C34" i="331"/>
  <c r="F32" i="331"/>
  <c r="C32" i="331"/>
  <c r="L17" i="331"/>
  <c r="I17" i="331"/>
  <c r="G17" i="331"/>
  <c r="E17" i="331"/>
  <c r="B30" i="331" s="1"/>
  <c r="D17" i="331"/>
  <c r="C17" i="331"/>
  <c r="L15" i="331"/>
  <c r="I15" i="331"/>
  <c r="G15" i="331"/>
  <c r="E15" i="331"/>
  <c r="B29" i="331" s="1"/>
  <c r="D15" i="331"/>
  <c r="C15" i="331"/>
  <c r="L13" i="331"/>
  <c r="I13" i="331"/>
  <c r="G13" i="331"/>
  <c r="E13" i="331"/>
  <c r="B28" i="331" s="1"/>
  <c r="D13" i="331"/>
  <c r="C13" i="331"/>
  <c r="L11" i="331"/>
  <c r="I11" i="331"/>
  <c r="G11" i="331"/>
  <c r="E11" i="331"/>
  <c r="B25" i="331" s="1"/>
  <c r="D11" i="331"/>
  <c r="C11" i="331"/>
  <c r="L9" i="331"/>
  <c r="I9" i="331"/>
  <c r="G9" i="331"/>
  <c r="E9" i="331"/>
  <c r="B24" i="331" s="1"/>
  <c r="D9" i="331"/>
  <c r="C9" i="331"/>
  <c r="L7" i="331"/>
  <c r="I7" i="331"/>
  <c r="G7" i="331"/>
  <c r="E7" i="331"/>
  <c r="B23" i="331" s="1"/>
  <c r="D7" i="331"/>
  <c r="C7" i="331"/>
  <c r="Y5" i="331"/>
  <c r="L4" i="331"/>
  <c r="K47" i="331" s="1"/>
  <c r="E4" i="331"/>
  <c r="A4" i="331"/>
  <c r="Y3" i="331"/>
  <c r="A1" i="331"/>
  <c r="L15" i="330"/>
  <c r="I15" i="330"/>
  <c r="G15" i="330"/>
  <c r="E15" i="330"/>
  <c r="B23" i="330" s="1"/>
  <c r="D15" i="330"/>
  <c r="C15" i="330"/>
  <c r="L13" i="330"/>
  <c r="I13" i="330"/>
  <c r="G13" i="330"/>
  <c r="E13" i="330"/>
  <c r="B22" i="330" s="1"/>
  <c r="D13" i="330"/>
  <c r="C13" i="330"/>
  <c r="L11" i="330"/>
  <c r="I11" i="330"/>
  <c r="G11" i="330"/>
  <c r="E11" i="330"/>
  <c r="B21" i="330" s="1"/>
  <c r="D11" i="330"/>
  <c r="C11" i="330"/>
  <c r="L9" i="330"/>
  <c r="I9" i="330"/>
  <c r="G9" i="330"/>
  <c r="E9" i="330"/>
  <c r="B20" i="330" s="1"/>
  <c r="D9" i="330"/>
  <c r="C9" i="330"/>
  <c r="L7" i="330"/>
  <c r="I7" i="330"/>
  <c r="G7" i="330"/>
  <c r="E7" i="330"/>
  <c r="B19" i="330" s="1"/>
  <c r="D7" i="330"/>
  <c r="C7" i="330"/>
  <c r="Y5" i="330"/>
  <c r="L4" i="330"/>
  <c r="K41" i="330" s="1"/>
  <c r="E4" i="330"/>
  <c r="A4" i="330"/>
  <c r="Y3" i="330"/>
  <c r="A1" i="330"/>
  <c r="L13" i="329"/>
  <c r="I13" i="329"/>
  <c r="G13" i="329"/>
  <c r="E13" i="329"/>
  <c r="B22" i="329" s="1"/>
  <c r="D13" i="329"/>
  <c r="C13" i="329"/>
  <c r="L11" i="329"/>
  <c r="I11" i="329"/>
  <c r="G11" i="329"/>
  <c r="E11" i="329"/>
  <c r="B21" i="329" s="1"/>
  <c r="D11" i="329"/>
  <c r="C11" i="329"/>
  <c r="L9" i="329"/>
  <c r="I9" i="329"/>
  <c r="G9" i="329"/>
  <c r="E9" i="329"/>
  <c r="B20" i="329" s="1"/>
  <c r="D9" i="329"/>
  <c r="C9" i="329"/>
  <c r="L7" i="329"/>
  <c r="I7" i="329"/>
  <c r="G7" i="329"/>
  <c r="E7" i="329"/>
  <c r="B19" i="329" s="1"/>
  <c r="D7" i="329"/>
  <c r="C7" i="329"/>
  <c r="Y5" i="329"/>
  <c r="M4" i="329"/>
  <c r="K41" i="329" s="1"/>
  <c r="E4" i="329"/>
  <c r="A4" i="329"/>
  <c r="Y3" i="329"/>
  <c r="A1" i="329"/>
  <c r="L11" i="328"/>
  <c r="I11" i="328"/>
  <c r="G11" i="328"/>
  <c r="E11" i="328"/>
  <c r="B21" i="328" s="1"/>
  <c r="D11" i="328"/>
  <c r="C11" i="328"/>
  <c r="L9" i="328"/>
  <c r="I9" i="328"/>
  <c r="G9" i="328"/>
  <c r="E9" i="328"/>
  <c r="B20" i="328" s="1"/>
  <c r="D9" i="328"/>
  <c r="C9" i="328"/>
  <c r="L7" i="328"/>
  <c r="I7" i="328"/>
  <c r="G7" i="328"/>
  <c r="E7" i="328"/>
  <c r="B19" i="328" s="1"/>
  <c r="D7" i="328"/>
  <c r="C7" i="328"/>
  <c r="Y5" i="328"/>
  <c r="L4" i="328"/>
  <c r="K41" i="328" s="1"/>
  <c r="E4" i="328"/>
  <c r="A4" i="328"/>
  <c r="Y3" i="328"/>
  <c r="A1" i="328"/>
  <c r="E2" i="309"/>
  <c r="E2" i="308"/>
  <c r="E2" i="306"/>
  <c r="E2" i="305"/>
  <c r="E2" i="304"/>
  <c r="R47" i="309"/>
  <c r="E46" i="309" s="1"/>
  <c r="F43" i="309"/>
  <c r="C43" i="309"/>
  <c r="F41" i="309"/>
  <c r="C41" i="309"/>
  <c r="F39" i="309"/>
  <c r="C39" i="309"/>
  <c r="F37" i="309"/>
  <c r="C37" i="309"/>
  <c r="L21" i="309"/>
  <c r="I21" i="309"/>
  <c r="G21" i="309"/>
  <c r="E21" i="309"/>
  <c r="B34" i="309" s="1"/>
  <c r="D21" i="309"/>
  <c r="C21" i="309"/>
  <c r="L19" i="309"/>
  <c r="I19" i="309"/>
  <c r="G19" i="309"/>
  <c r="E19" i="309"/>
  <c r="B33" i="309" s="1"/>
  <c r="D19" i="309"/>
  <c r="C19" i="309"/>
  <c r="L17" i="309"/>
  <c r="I17" i="309"/>
  <c r="G17" i="309"/>
  <c r="E17" i="309"/>
  <c r="B32" i="309" s="1"/>
  <c r="D17" i="309"/>
  <c r="C17" i="309"/>
  <c r="L15" i="309"/>
  <c r="I15" i="309"/>
  <c r="G15" i="309"/>
  <c r="E15" i="309"/>
  <c r="B31" i="309" s="1"/>
  <c r="D15" i="309"/>
  <c r="C15" i="309"/>
  <c r="L13" i="309"/>
  <c r="I13" i="309"/>
  <c r="G13" i="309"/>
  <c r="E13" i="309"/>
  <c r="B28" i="309" s="1"/>
  <c r="D13" i="309"/>
  <c r="C13" i="309"/>
  <c r="L11" i="309"/>
  <c r="I11" i="309"/>
  <c r="G11" i="309"/>
  <c r="E11" i="309"/>
  <c r="B27" i="309" s="1"/>
  <c r="D11" i="309"/>
  <c r="C11" i="309"/>
  <c r="L9" i="309"/>
  <c r="I9" i="309"/>
  <c r="G9" i="309"/>
  <c r="E9" i="309"/>
  <c r="B26" i="309" s="1"/>
  <c r="D9" i="309"/>
  <c r="C9" i="309"/>
  <c r="L7" i="309"/>
  <c r="I7" i="309"/>
  <c r="G7" i="309"/>
  <c r="E7" i="309"/>
  <c r="B25" i="309" s="1"/>
  <c r="D7" i="309"/>
  <c r="C7" i="309"/>
  <c r="Y5" i="309"/>
  <c r="L4" i="309"/>
  <c r="K53" i="309" s="1"/>
  <c r="E4" i="309"/>
  <c r="A4" i="309"/>
  <c r="Y3" i="309"/>
  <c r="A1" i="309"/>
  <c r="R44" i="308"/>
  <c r="F38" i="308"/>
  <c r="C38" i="308"/>
  <c r="F36" i="308"/>
  <c r="C36" i="308"/>
  <c r="F34" i="308"/>
  <c r="C34" i="308"/>
  <c r="L19" i="308"/>
  <c r="I19" i="308"/>
  <c r="G19" i="308"/>
  <c r="E19" i="308"/>
  <c r="B31" i="308" s="1"/>
  <c r="D19" i="308"/>
  <c r="C19" i="308"/>
  <c r="L17" i="308"/>
  <c r="I17" i="308"/>
  <c r="G17" i="308"/>
  <c r="E17" i="308"/>
  <c r="B30" i="308" s="1"/>
  <c r="D17" i="308"/>
  <c r="C17" i="308"/>
  <c r="L15" i="308"/>
  <c r="I15" i="308"/>
  <c r="G15" i="308"/>
  <c r="E15" i="308"/>
  <c r="B29" i="308" s="1"/>
  <c r="D15" i="308"/>
  <c r="C15" i="308"/>
  <c r="L13" i="308"/>
  <c r="I13" i="308"/>
  <c r="G13" i="308"/>
  <c r="E13" i="308"/>
  <c r="B28" i="308" s="1"/>
  <c r="D13" i="308"/>
  <c r="C13" i="308"/>
  <c r="L11" i="308"/>
  <c r="I11" i="308"/>
  <c r="G11" i="308"/>
  <c r="E11" i="308"/>
  <c r="B25" i="308" s="1"/>
  <c r="D11" i="308"/>
  <c r="C11" i="308"/>
  <c r="L9" i="308"/>
  <c r="I9" i="308"/>
  <c r="G9" i="308"/>
  <c r="E9" i="308"/>
  <c r="B24" i="308" s="1"/>
  <c r="D9" i="308"/>
  <c r="C9" i="308"/>
  <c r="L7" i="308"/>
  <c r="I7" i="308"/>
  <c r="G7" i="308"/>
  <c r="E7" i="308"/>
  <c r="B23" i="308" s="1"/>
  <c r="D7" i="308"/>
  <c r="C7" i="308"/>
  <c r="Y5" i="308"/>
  <c r="L4" i="308"/>
  <c r="K49" i="308" s="1"/>
  <c r="E4" i="308"/>
  <c r="A4" i="308"/>
  <c r="Y3" i="308"/>
  <c r="A1" i="308"/>
  <c r="R47" i="307"/>
  <c r="E40" i="307" s="1"/>
  <c r="C34" i="307"/>
  <c r="L17" i="307"/>
  <c r="I17" i="307"/>
  <c r="B30" i="307"/>
  <c r="F36" i="307" s="1"/>
  <c r="D17" i="307"/>
  <c r="C17" i="307"/>
  <c r="L15" i="307"/>
  <c r="I15" i="307"/>
  <c r="B29" i="307"/>
  <c r="F34" i="307" s="1"/>
  <c r="D15" i="307"/>
  <c r="C15" i="307"/>
  <c r="I13" i="307"/>
  <c r="B28" i="307"/>
  <c r="F32" i="307" s="1"/>
  <c r="D13" i="307"/>
  <c r="C13" i="307"/>
  <c r="L11" i="307"/>
  <c r="I11" i="307"/>
  <c r="B25" i="307"/>
  <c r="C36" i="307" s="1"/>
  <c r="D11" i="307"/>
  <c r="C11" i="307"/>
  <c r="L9" i="307"/>
  <c r="I9" i="307"/>
  <c r="B24" i="307"/>
  <c r="D9" i="307"/>
  <c r="C9" i="307"/>
  <c r="I7" i="307"/>
  <c r="B23" i="307"/>
  <c r="C32" i="307" s="1"/>
  <c r="D7" i="307"/>
  <c r="C7" i="307"/>
  <c r="Y5" i="307"/>
  <c r="L4" i="307"/>
  <c r="K47" i="307" s="1"/>
  <c r="E4" i="307"/>
  <c r="A4" i="307"/>
  <c r="Y3" i="307"/>
  <c r="L13" i="307" s="1"/>
  <c r="A1" i="307"/>
  <c r="L15" i="306"/>
  <c r="I15" i="306"/>
  <c r="G15" i="306"/>
  <c r="E15" i="306"/>
  <c r="B23" i="306" s="1"/>
  <c r="D15" i="306"/>
  <c r="C15" i="306"/>
  <c r="L13" i="306"/>
  <c r="I13" i="306"/>
  <c r="G13" i="306"/>
  <c r="E13" i="306"/>
  <c r="B22" i="306" s="1"/>
  <c r="D13" i="306"/>
  <c r="C13" i="306"/>
  <c r="L11" i="306"/>
  <c r="I11" i="306"/>
  <c r="G11" i="306"/>
  <c r="E11" i="306"/>
  <c r="B21" i="306" s="1"/>
  <c r="D11" i="306"/>
  <c r="C11" i="306"/>
  <c r="L9" i="306"/>
  <c r="I9" i="306"/>
  <c r="G9" i="306"/>
  <c r="E9" i="306"/>
  <c r="F18" i="306" s="1"/>
  <c r="D9" i="306"/>
  <c r="C9" i="306"/>
  <c r="L7" i="306"/>
  <c r="I7" i="306"/>
  <c r="G7" i="306"/>
  <c r="E7" i="306"/>
  <c r="B19" i="306" s="1"/>
  <c r="D7" i="306"/>
  <c r="C7" i="306"/>
  <c r="Y5" i="306"/>
  <c r="L4" i="306"/>
  <c r="K41" i="306" s="1"/>
  <c r="E4" i="306"/>
  <c r="A4" i="306"/>
  <c r="Y3" i="306"/>
  <c r="A1" i="306"/>
  <c r="L13" i="305"/>
  <c r="I13" i="305"/>
  <c r="G13" i="305"/>
  <c r="E13" i="305"/>
  <c r="B22" i="305" s="1"/>
  <c r="D13" i="305"/>
  <c r="C13" i="305"/>
  <c r="L11" i="305"/>
  <c r="I11" i="305"/>
  <c r="G11" i="305"/>
  <c r="E11" i="305"/>
  <c r="B21" i="305" s="1"/>
  <c r="D11" i="305"/>
  <c r="C11" i="305"/>
  <c r="L9" i="305"/>
  <c r="I9" i="305"/>
  <c r="G9" i="305"/>
  <c r="E9" i="305"/>
  <c r="B20" i="305" s="1"/>
  <c r="D9" i="305"/>
  <c r="C9" i="305"/>
  <c r="L7" i="305"/>
  <c r="I7" i="305"/>
  <c r="G7" i="305"/>
  <c r="E7" i="305"/>
  <c r="B19" i="305" s="1"/>
  <c r="D7" i="305"/>
  <c r="C7" i="305"/>
  <c r="Y5" i="305"/>
  <c r="M4" i="305"/>
  <c r="K41" i="305" s="1"/>
  <c r="E4" i="305"/>
  <c r="A4" i="305"/>
  <c r="Y3" i="305"/>
  <c r="A1" i="305"/>
  <c r="L11" i="304"/>
  <c r="I11" i="304"/>
  <c r="G11" i="304"/>
  <c r="E11" i="304"/>
  <c r="B21" i="304" s="1"/>
  <c r="D11" i="304"/>
  <c r="C11" i="304"/>
  <c r="L9" i="304"/>
  <c r="I9" i="304"/>
  <c r="G9" i="304"/>
  <c r="E9" i="304"/>
  <c r="B20" i="304" s="1"/>
  <c r="D9" i="304"/>
  <c r="C9" i="304"/>
  <c r="L7" i="304"/>
  <c r="I7" i="304"/>
  <c r="G7" i="304"/>
  <c r="E7" i="304"/>
  <c r="B19" i="304" s="1"/>
  <c r="D7" i="304"/>
  <c r="C7" i="304"/>
  <c r="Y5" i="304"/>
  <c r="L4" i="304"/>
  <c r="K41" i="304" s="1"/>
  <c r="E4" i="304"/>
  <c r="A4" i="304"/>
  <c r="Y3" i="304"/>
  <c r="A1" i="304"/>
  <c r="E2" i="285"/>
  <c r="E2" i="284"/>
  <c r="R47" i="285"/>
  <c r="E47" i="285" s="1"/>
  <c r="L21" i="285"/>
  <c r="I21" i="285"/>
  <c r="G21" i="285"/>
  <c r="E21" i="285"/>
  <c r="B34" i="285" s="1"/>
  <c r="F43" i="285"/>
  <c r="D21" i="285"/>
  <c r="C21" i="285"/>
  <c r="L19" i="285"/>
  <c r="I19" i="285"/>
  <c r="G19" i="285"/>
  <c r="E19" i="285"/>
  <c r="B33" i="285" s="1"/>
  <c r="F41" i="285"/>
  <c r="D19" i="285"/>
  <c r="C19" i="285"/>
  <c r="L17" i="285"/>
  <c r="I17" i="285"/>
  <c r="G17" i="285"/>
  <c r="E17" i="285"/>
  <c r="B32" i="285" s="1"/>
  <c r="F39" i="285"/>
  <c r="D17" i="285"/>
  <c r="C17" i="285"/>
  <c r="L15" i="285"/>
  <c r="I15" i="285"/>
  <c r="G15" i="285"/>
  <c r="E15" i="285"/>
  <c r="B31" i="285" s="1"/>
  <c r="F37" i="285"/>
  <c r="D15" i="285"/>
  <c r="C15" i="285"/>
  <c r="L13" i="285"/>
  <c r="I13" i="285"/>
  <c r="G13" i="285"/>
  <c r="E13" i="285"/>
  <c r="B28" i="285" s="1"/>
  <c r="C37" i="285"/>
  <c r="D13" i="285"/>
  <c r="C13" i="285"/>
  <c r="L11" i="285"/>
  <c r="I11" i="285"/>
  <c r="G11" i="285"/>
  <c r="E11" i="285"/>
  <c r="B27" i="285" s="1"/>
  <c r="C39" i="285"/>
  <c r="D11" i="285"/>
  <c r="C11" i="285"/>
  <c r="L9" i="285"/>
  <c r="I9" i="285"/>
  <c r="G9" i="285"/>
  <c r="E9" i="285"/>
  <c r="B26" i="285" s="1"/>
  <c r="C41" i="285"/>
  <c r="D9" i="285"/>
  <c r="C9" i="285"/>
  <c r="L7" i="285"/>
  <c r="I7" i="285"/>
  <c r="G7" i="285"/>
  <c r="E7" i="285"/>
  <c r="B25" i="285" s="1"/>
  <c r="C43" i="285"/>
  <c r="D7" i="285"/>
  <c r="C7" i="285"/>
  <c r="Y5" i="285"/>
  <c r="AG1" i="285" s="1"/>
  <c r="L4" i="285"/>
  <c r="K53" i="285" s="1"/>
  <c r="E4" i="285"/>
  <c r="A4" i="285"/>
  <c r="Y3" i="285"/>
  <c r="A1" i="285"/>
  <c r="R44" i="284"/>
  <c r="E42" i="284" s="1"/>
  <c r="L19" i="284"/>
  <c r="I19" i="284"/>
  <c r="G19" i="284"/>
  <c r="E19" i="284"/>
  <c r="B31" i="284" s="1"/>
  <c r="D19" i="284"/>
  <c r="C19" i="284"/>
  <c r="L17" i="284"/>
  <c r="I17" i="284"/>
  <c r="G17" i="284"/>
  <c r="E17" i="284"/>
  <c r="B30" i="284" s="1"/>
  <c r="F38" i="284"/>
  <c r="D17" i="284"/>
  <c r="C17" i="284"/>
  <c r="L15" i="284"/>
  <c r="I15" i="284"/>
  <c r="G15" i="284"/>
  <c r="E15" i="284"/>
  <c r="B29" i="284" s="1"/>
  <c r="F36" i="284"/>
  <c r="D15" i="284"/>
  <c r="C15" i="284"/>
  <c r="L13" i="284"/>
  <c r="I13" i="284"/>
  <c r="G13" i="284"/>
  <c r="E13" i="284"/>
  <c r="B28" i="284" s="1"/>
  <c r="F34" i="284"/>
  <c r="D13" i="284"/>
  <c r="C13" i="284"/>
  <c r="L11" i="284"/>
  <c r="I11" i="284"/>
  <c r="G11" i="284"/>
  <c r="E11" i="284"/>
  <c r="B25" i="284" s="1"/>
  <c r="C38" i="284"/>
  <c r="D11" i="284"/>
  <c r="C11" i="284"/>
  <c r="L9" i="284"/>
  <c r="I9" i="284"/>
  <c r="G9" i="284"/>
  <c r="E9" i="284"/>
  <c r="B24" i="284" s="1"/>
  <c r="C36" i="284"/>
  <c r="D9" i="284"/>
  <c r="C9" i="284"/>
  <c r="L7" i="284"/>
  <c r="I7" i="284"/>
  <c r="G7" i="284"/>
  <c r="E7" i="284"/>
  <c r="B23" i="284" s="1"/>
  <c r="C34" i="284"/>
  <c r="D7" i="284"/>
  <c r="C7" i="284"/>
  <c r="Y5" i="284"/>
  <c r="AH1" i="284" s="1"/>
  <c r="L4" i="284"/>
  <c r="K49" i="284" s="1"/>
  <c r="E4" i="284"/>
  <c r="A4" i="284"/>
  <c r="Y3" i="284"/>
  <c r="A1" i="284"/>
  <c r="R47" i="283"/>
  <c r="E40" i="283" s="1"/>
  <c r="L17" i="283"/>
  <c r="I17" i="283"/>
  <c r="B30" i="283"/>
  <c r="D17" i="283"/>
  <c r="C17" i="283"/>
  <c r="L15" i="283"/>
  <c r="I15" i="283"/>
  <c r="B29" i="283"/>
  <c r="F34" i="283" s="1"/>
  <c r="F36" i="283"/>
  <c r="D15" i="283"/>
  <c r="C15" i="283"/>
  <c r="I13" i="283"/>
  <c r="B28" i="283"/>
  <c r="F32" i="283" s="1"/>
  <c r="D13" i="283"/>
  <c r="C13" i="283"/>
  <c r="L11" i="283"/>
  <c r="I11" i="283"/>
  <c r="B25" i="283"/>
  <c r="C36" i="283"/>
  <c r="D11" i="283"/>
  <c r="C11" i="283"/>
  <c r="L9" i="283"/>
  <c r="I9" i="283"/>
  <c r="B24" i="283"/>
  <c r="C34" i="283" s="1"/>
  <c r="D9" i="283"/>
  <c r="C9" i="283"/>
  <c r="I7" i="283"/>
  <c r="B23" i="283"/>
  <c r="C32" i="283"/>
  <c r="D7" i="283"/>
  <c r="C7" i="283"/>
  <c r="Y5" i="283"/>
  <c r="L4" i="283"/>
  <c r="K47" i="283" s="1"/>
  <c r="E4" i="283"/>
  <c r="A4" i="283"/>
  <c r="Y3" i="283"/>
  <c r="A1" i="283"/>
  <c r="R47" i="237"/>
  <c r="E47" i="237" s="1"/>
  <c r="L21" i="237"/>
  <c r="I21" i="237"/>
  <c r="G21" i="237"/>
  <c r="E21" i="237"/>
  <c r="B34" i="237" s="1"/>
  <c r="D21" i="237"/>
  <c r="C21" i="237"/>
  <c r="L19" i="237"/>
  <c r="I19" i="237"/>
  <c r="G19" i="237"/>
  <c r="E19" i="237"/>
  <c r="B33" i="237" s="1"/>
  <c r="D19" i="237"/>
  <c r="C19" i="237"/>
  <c r="L17" i="237"/>
  <c r="I17" i="237"/>
  <c r="G17" i="237"/>
  <c r="E17" i="237"/>
  <c r="B32" i="237" s="1"/>
  <c r="D17" i="237"/>
  <c r="C17" i="237"/>
  <c r="L15" i="237"/>
  <c r="I15" i="237"/>
  <c r="G15" i="237"/>
  <c r="E15" i="237"/>
  <c r="B31" i="237" s="1"/>
  <c r="D15" i="237"/>
  <c r="C15" i="237"/>
  <c r="L13" i="237"/>
  <c r="I13" i="237"/>
  <c r="G13" i="237"/>
  <c r="B28" i="237"/>
  <c r="C43" i="237" s="1"/>
  <c r="D13" i="237"/>
  <c r="C13" i="237"/>
  <c r="L11" i="237"/>
  <c r="I11" i="237"/>
  <c r="G11" i="237"/>
  <c r="B27" i="237"/>
  <c r="C39" i="237"/>
  <c r="D11" i="237"/>
  <c r="C11" i="237"/>
  <c r="L9" i="237"/>
  <c r="I9" i="237"/>
  <c r="G9" i="237"/>
  <c r="B26" i="237"/>
  <c r="C41" i="237"/>
  <c r="D9" i="237"/>
  <c r="C9" i="237"/>
  <c r="I7" i="237"/>
  <c r="G7" i="237"/>
  <c r="B25" i="237"/>
  <c r="C37" i="237" s="1"/>
  <c r="D7" i="237"/>
  <c r="C7" i="237"/>
  <c r="Y5" i="237"/>
  <c r="L4" i="237"/>
  <c r="K53" i="237" s="1"/>
  <c r="E4" i="237"/>
  <c r="A4" i="237"/>
  <c r="Y3" i="237"/>
  <c r="A1" i="237"/>
  <c r="R44" i="236"/>
  <c r="E42" i="236" s="1"/>
  <c r="L19" i="236"/>
  <c r="I19" i="236"/>
  <c r="G19" i="236"/>
  <c r="E19" i="236"/>
  <c r="B31" i="236" s="1"/>
  <c r="D19" i="236"/>
  <c r="C19" i="236"/>
  <c r="L17" i="236"/>
  <c r="I17" i="236"/>
  <c r="B30" i="236"/>
  <c r="F36" i="236" s="1"/>
  <c r="D17" i="236"/>
  <c r="C17" i="236"/>
  <c r="I15" i="236"/>
  <c r="B29" i="236"/>
  <c r="D15" i="236"/>
  <c r="C15" i="236"/>
  <c r="L13" i="236"/>
  <c r="I13" i="236"/>
  <c r="B28" i="236"/>
  <c r="F38" i="236" s="1"/>
  <c r="F34" i="236"/>
  <c r="D13" i="236"/>
  <c r="C13" i="236"/>
  <c r="L11" i="236"/>
  <c r="I11" i="236"/>
  <c r="B25" i="236"/>
  <c r="D11" i="236"/>
  <c r="C11" i="236"/>
  <c r="L9" i="236"/>
  <c r="I9" i="236"/>
  <c r="B24" i="236"/>
  <c r="C38" i="236" s="1"/>
  <c r="C36" i="236"/>
  <c r="D9" i="236"/>
  <c r="C9" i="236"/>
  <c r="I7" i="236"/>
  <c r="B23" i="236"/>
  <c r="C34" i="236"/>
  <c r="D7" i="236"/>
  <c r="C7" i="236"/>
  <c r="Y5" i="236"/>
  <c r="L4" i="236"/>
  <c r="K49" i="236" s="1"/>
  <c r="E4" i="236"/>
  <c r="A4" i="236"/>
  <c r="Y3" i="236"/>
  <c r="A1" i="236"/>
  <c r="R47" i="235"/>
  <c r="E41" i="235" s="1"/>
  <c r="I17" i="235"/>
  <c r="G17" i="235"/>
  <c r="B30" i="235"/>
  <c r="F34" i="235" s="1"/>
  <c r="D17" i="235"/>
  <c r="C17" i="235"/>
  <c r="L15" i="235"/>
  <c r="I15" i="235"/>
  <c r="G15" i="235"/>
  <c r="B29" i="235"/>
  <c r="F36" i="235"/>
  <c r="D15" i="235"/>
  <c r="C15" i="235"/>
  <c r="I13" i="235"/>
  <c r="G13" i="235"/>
  <c r="B28" i="235"/>
  <c r="F32" i="235"/>
  <c r="D13" i="235"/>
  <c r="C13" i="235"/>
  <c r="L11" i="235"/>
  <c r="I11" i="235"/>
  <c r="G11" i="235"/>
  <c r="B25" i="235"/>
  <c r="C36" i="235" s="1"/>
  <c r="D11" i="235"/>
  <c r="C11" i="235"/>
  <c r="I9" i="235"/>
  <c r="G9" i="235"/>
  <c r="B24" i="235"/>
  <c r="C34" i="235" s="1"/>
  <c r="D9" i="235"/>
  <c r="C9" i="235"/>
  <c r="I7" i="235"/>
  <c r="G7" i="235"/>
  <c r="B23" i="235"/>
  <c r="C32" i="235"/>
  <c r="D7" i="235"/>
  <c r="C7" i="235"/>
  <c r="Y5" i="235"/>
  <c r="L4" i="235"/>
  <c r="K47" i="235" s="1"/>
  <c r="E4" i="235"/>
  <c r="A4" i="235"/>
  <c r="Y3" i="235"/>
  <c r="A1" i="235"/>
  <c r="I11" i="232"/>
  <c r="B21" i="232"/>
  <c r="D11" i="232"/>
  <c r="C11" i="232"/>
  <c r="I9" i="232"/>
  <c r="B20" i="232"/>
  <c r="D9" i="232"/>
  <c r="C9" i="232"/>
  <c r="I7" i="232"/>
  <c r="B19" i="232"/>
  <c r="D7" i="232"/>
  <c r="C7" i="232"/>
  <c r="Y5" i="232"/>
  <c r="AG1" i="232" s="1"/>
  <c r="L4" i="232"/>
  <c r="K41" i="232" s="1"/>
  <c r="E4" i="232"/>
  <c r="A4" i="232"/>
  <c r="Y3" i="232"/>
  <c r="A1" i="232"/>
  <c r="L21" i="197"/>
  <c r="I21" i="197"/>
  <c r="G21" i="197"/>
  <c r="B34" i="197"/>
  <c r="D21" i="197"/>
  <c r="C21" i="197"/>
  <c r="R47" i="197"/>
  <c r="E47" i="197" s="1"/>
  <c r="L19" i="197"/>
  <c r="I19" i="197"/>
  <c r="G19" i="197"/>
  <c r="B33" i="197"/>
  <c r="D19" i="197"/>
  <c r="C19" i="197"/>
  <c r="L17" i="197"/>
  <c r="I17" i="197"/>
  <c r="G17" i="197"/>
  <c r="F30" i="197"/>
  <c r="D17" i="197"/>
  <c r="C17" i="197"/>
  <c r="I15" i="197"/>
  <c r="G15" i="197"/>
  <c r="B31" i="197"/>
  <c r="D15" i="197"/>
  <c r="C15" i="197"/>
  <c r="L13" i="197"/>
  <c r="I13" i="197"/>
  <c r="G13" i="197"/>
  <c r="D13" i="197"/>
  <c r="C13" i="197"/>
  <c r="L11" i="197"/>
  <c r="I11" i="197"/>
  <c r="G11" i="197"/>
  <c r="B27" i="197"/>
  <c r="D11" i="197"/>
  <c r="C11" i="197"/>
  <c r="L9" i="197"/>
  <c r="I9" i="197"/>
  <c r="G9" i="197"/>
  <c r="B26" i="197"/>
  <c r="D9" i="197"/>
  <c r="C9" i="197"/>
  <c r="I7" i="197"/>
  <c r="G7" i="197"/>
  <c r="B25" i="197"/>
  <c r="D7" i="197"/>
  <c r="C7" i="197"/>
  <c r="Y5" i="197"/>
  <c r="AD1" i="197" s="1"/>
  <c r="L4" i="197"/>
  <c r="K53" i="197" s="1"/>
  <c r="E4" i="197"/>
  <c r="A4" i="197"/>
  <c r="Y3" i="197"/>
  <c r="A1" i="197"/>
  <c r="P22" i="2"/>
  <c r="P23" i="2"/>
  <c r="P24" i="2"/>
  <c r="P25" i="2"/>
  <c r="P26" i="2"/>
  <c r="P27" i="2"/>
  <c r="P28" i="2"/>
  <c r="P29" i="2"/>
  <c r="L7" i="88"/>
  <c r="L17" i="90"/>
  <c r="L9" i="90"/>
  <c r="Y5" i="89"/>
  <c r="AD1" i="89" s="1"/>
  <c r="Y3" i="89"/>
  <c r="Y5" i="88"/>
  <c r="Y3" i="88"/>
  <c r="L13" i="88" s="1"/>
  <c r="Y5" i="87"/>
  <c r="AJ1" i="87" s="1"/>
  <c r="Y3" i="87"/>
  <c r="Y5" i="90"/>
  <c r="AD1" i="90" s="1"/>
  <c r="Y3" i="90"/>
  <c r="Y3" i="86"/>
  <c r="L13" i="86" s="1"/>
  <c r="Y5" i="86"/>
  <c r="L19" i="86"/>
  <c r="L17" i="86"/>
  <c r="R44" i="86"/>
  <c r="E42" i="86" s="1"/>
  <c r="R47" i="90"/>
  <c r="E40" i="90" s="1"/>
  <c r="I19" i="86"/>
  <c r="G19" i="86"/>
  <c r="E19" i="86"/>
  <c r="J27" i="86" s="1"/>
  <c r="D19" i="86"/>
  <c r="C19" i="86"/>
  <c r="F27" i="86"/>
  <c r="E17" i="86"/>
  <c r="B30" i="86" s="1"/>
  <c r="F38" i="86"/>
  <c r="L4" i="86"/>
  <c r="K49" i="86" s="1"/>
  <c r="B25" i="86"/>
  <c r="C34" i="86" s="1"/>
  <c r="B24" i="86"/>
  <c r="C38" i="86" s="1"/>
  <c r="D22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A1" i="86"/>
  <c r="B29" i="90"/>
  <c r="D27" i="90"/>
  <c r="F34" i="90"/>
  <c r="I17" i="90"/>
  <c r="G17" i="90"/>
  <c r="D17" i="90"/>
  <c r="C17" i="90"/>
  <c r="I15" i="90"/>
  <c r="G15" i="90"/>
  <c r="D15" i="90"/>
  <c r="C15" i="90"/>
  <c r="I13" i="90"/>
  <c r="G13" i="90"/>
  <c r="D13" i="90"/>
  <c r="C13" i="90"/>
  <c r="L4" i="90"/>
  <c r="K47" i="90" s="1"/>
  <c r="B25" i="90"/>
  <c r="B23" i="90"/>
  <c r="C34" i="90" s="1"/>
  <c r="C32" i="90"/>
  <c r="I11" i="90"/>
  <c r="G11" i="90"/>
  <c r="D11" i="90"/>
  <c r="C11" i="90"/>
  <c r="I9" i="90"/>
  <c r="G9" i="90"/>
  <c r="D9" i="90"/>
  <c r="C9" i="90"/>
  <c r="I7" i="90"/>
  <c r="G7" i="90"/>
  <c r="D7" i="90"/>
  <c r="C7" i="90"/>
  <c r="E4" i="90"/>
  <c r="A4" i="90"/>
  <c r="A1" i="90"/>
  <c r="B23" i="87"/>
  <c r="I15" i="87"/>
  <c r="D15" i="87"/>
  <c r="C15" i="87"/>
  <c r="L4" i="87"/>
  <c r="K41" i="87" s="1"/>
  <c r="B22" i="87"/>
  <c r="H18" i="87"/>
  <c r="I13" i="87"/>
  <c r="D13" i="87"/>
  <c r="C13" i="87"/>
  <c r="I11" i="87"/>
  <c r="D11" i="87"/>
  <c r="C11" i="87"/>
  <c r="I9" i="87"/>
  <c r="D9" i="87"/>
  <c r="C9" i="87"/>
  <c r="I7" i="87"/>
  <c r="D7" i="87"/>
  <c r="C7" i="87"/>
  <c r="E4" i="87"/>
  <c r="A4" i="87"/>
  <c r="A1" i="87"/>
  <c r="I13" i="88"/>
  <c r="D13" i="88"/>
  <c r="C13" i="88"/>
  <c r="M4" i="88"/>
  <c r="K41" i="88" s="1"/>
  <c r="H18" i="88"/>
  <c r="B20" i="88"/>
  <c r="D18" i="88"/>
  <c r="I11" i="88"/>
  <c r="D11" i="88"/>
  <c r="C11" i="88"/>
  <c r="I9" i="88"/>
  <c r="D9" i="88"/>
  <c r="C9" i="88"/>
  <c r="I7" i="88"/>
  <c r="D7" i="88"/>
  <c r="C7" i="88"/>
  <c r="E4" i="88"/>
  <c r="A4" i="88"/>
  <c r="A1" i="88"/>
  <c r="L4" i="89"/>
  <c r="K41" i="89" s="1"/>
  <c r="E4" i="89"/>
  <c r="I11" i="89"/>
  <c r="B21" i="89"/>
  <c r="D11" i="89"/>
  <c r="C11" i="89"/>
  <c r="I9" i="89"/>
  <c r="F18" i="89"/>
  <c r="D9" i="89"/>
  <c r="C9" i="89"/>
  <c r="I7" i="89"/>
  <c r="D7" i="89"/>
  <c r="C7" i="89"/>
  <c r="D18" i="89"/>
  <c r="A4" i="89"/>
  <c r="A1" i="89"/>
  <c r="B5" i="2"/>
  <c r="A5" i="2"/>
  <c r="A1" i="2"/>
  <c r="F37" i="197"/>
  <c r="F39" i="197"/>
  <c r="F24" i="197"/>
  <c r="J24" i="197"/>
  <c r="C43" i="197"/>
  <c r="C39" i="197"/>
  <c r="B28" i="197"/>
  <c r="C41" i="197" s="1"/>
  <c r="C37" i="197"/>
  <c r="F37" i="237"/>
  <c r="F39" i="237"/>
  <c r="F41" i="237"/>
  <c r="F43" i="237"/>
  <c r="J18" i="329"/>
  <c r="D18" i="330"/>
  <c r="H18" i="330"/>
  <c r="D22" i="331"/>
  <c r="D27" i="331"/>
  <c r="F27" i="331"/>
  <c r="D22" i="332"/>
  <c r="D27" i="332"/>
  <c r="F27" i="332"/>
  <c r="H27" i="332"/>
  <c r="J27" i="332"/>
  <c r="D24" i="333"/>
  <c r="H24" i="333"/>
  <c r="D30" i="333"/>
  <c r="H30" i="333"/>
  <c r="H27" i="307"/>
  <c r="D22" i="308"/>
  <c r="F27" i="308"/>
  <c r="H27" i="308"/>
  <c r="D24" i="309"/>
  <c r="F24" i="309"/>
  <c r="H27" i="283"/>
  <c r="H30" i="285"/>
  <c r="B20" i="87"/>
  <c r="F18" i="87"/>
  <c r="E43" i="86"/>
  <c r="AH1" i="89"/>
  <c r="AC1" i="89"/>
  <c r="AF1" i="88"/>
  <c r="B20" i="89"/>
  <c r="L18" i="87"/>
  <c r="AD1" i="86"/>
  <c r="AH1" i="88"/>
  <c r="AD1" i="88"/>
  <c r="AK1" i="88"/>
  <c r="AG1" i="88"/>
  <c r="AC1" i="88"/>
  <c r="B22" i="88"/>
  <c r="J18" i="88"/>
  <c r="AB1" i="86"/>
  <c r="L15" i="86" s="1"/>
  <c r="AB1" i="88"/>
  <c r="AJ1" i="88"/>
  <c r="AI1" i="86"/>
  <c r="AJ1" i="308"/>
  <c r="AF1" i="308"/>
  <c r="AB1" i="308"/>
  <c r="AI1" i="308"/>
  <c r="AD1" i="308"/>
  <c r="AG1" i="308"/>
  <c r="AC1" i="308"/>
  <c r="AH1" i="308"/>
  <c r="AK1" i="309"/>
  <c r="AG1" i="309"/>
  <c r="AC1" i="309"/>
  <c r="AH1" i="309"/>
  <c r="AB1" i="309"/>
  <c r="AJ1" i="309"/>
  <c r="AE1" i="309"/>
  <c r="AD1" i="309"/>
  <c r="AI1" i="309"/>
  <c r="AJ1" i="331"/>
  <c r="AF1" i="331"/>
  <c r="AB1" i="331"/>
  <c r="AI1" i="331"/>
  <c r="AE1" i="331"/>
  <c r="AK1" i="331"/>
  <c r="AC1" i="331"/>
  <c r="AG1" i="331"/>
  <c r="AH1" i="331"/>
  <c r="AD1" i="331"/>
  <c r="AK1" i="305"/>
  <c r="AG1" i="305"/>
  <c r="AC1" i="305"/>
  <c r="AH1" i="305"/>
  <c r="AB1" i="305"/>
  <c r="AJ1" i="305"/>
  <c r="AE1" i="305"/>
  <c r="AI1" i="305"/>
  <c r="AD1" i="305"/>
  <c r="AH1" i="306"/>
  <c r="AC1" i="306"/>
  <c r="AD1" i="306"/>
  <c r="AI1" i="306"/>
  <c r="AK1" i="306"/>
  <c r="AF1" i="197"/>
  <c r="AK1" i="236"/>
  <c r="AG1" i="236"/>
  <c r="AC1" i="236"/>
  <c r="AI1" i="236"/>
  <c r="AE1" i="236"/>
  <c r="AK1" i="285"/>
  <c r="AF1" i="283"/>
  <c r="AH1" i="283"/>
  <c r="AD1" i="283"/>
  <c r="AH1" i="307"/>
  <c r="AC1" i="307"/>
  <c r="AK1" i="307"/>
  <c r="E47" i="309"/>
  <c r="AD1" i="304"/>
  <c r="AE1" i="306"/>
  <c r="AE1" i="307"/>
  <c r="AK1" i="329"/>
  <c r="AG1" i="329"/>
  <c r="AC1" i="329"/>
  <c r="AJ1" i="329"/>
  <c r="AF1" i="329"/>
  <c r="AB1" i="329"/>
  <c r="AE1" i="329"/>
  <c r="AI1" i="329"/>
  <c r="AI1" i="304"/>
  <c r="AE1" i="304"/>
  <c r="AJ1" i="306"/>
  <c r="AF1" i="306"/>
  <c r="AB1" i="306"/>
  <c r="AJ1" i="307"/>
  <c r="AF1" i="307"/>
  <c r="AB1" i="307"/>
  <c r="L7" i="307" s="1"/>
  <c r="AK1" i="333"/>
  <c r="AG1" i="333"/>
  <c r="AC1" i="333"/>
  <c r="AJ1" i="333"/>
  <c r="AF1" i="333"/>
  <c r="AB1" i="333"/>
  <c r="AI1" i="333"/>
  <c r="AE1" i="333"/>
  <c r="AJ1" i="330"/>
  <c r="AF1" i="330"/>
  <c r="AB1" i="330"/>
  <c r="AI1" i="330"/>
  <c r="AE1" i="330"/>
  <c r="AD1" i="328"/>
  <c r="AC1" i="86"/>
  <c r="AH1" i="236"/>
  <c r="AF1" i="236"/>
  <c r="AB1" i="236"/>
  <c r="L15" i="236" s="1"/>
  <c r="AJ1" i="236"/>
  <c r="F18" i="88"/>
  <c r="B28" i="90"/>
  <c r="F32" i="90" s="1"/>
  <c r="AI1" i="88"/>
  <c r="AE1" i="88"/>
  <c r="AK1" i="197"/>
  <c r="AD1" i="236"/>
  <c r="AK1" i="284"/>
  <c r="AG1" i="307"/>
  <c r="AD1" i="307"/>
  <c r="AI1" i="307"/>
  <c r="AB1" i="285"/>
  <c r="AH1" i="328"/>
  <c r="AK1" i="328"/>
  <c r="AI1" i="328"/>
  <c r="AF1" i="328"/>
  <c r="AC1" i="328"/>
  <c r="AJ1" i="328"/>
  <c r="AE1" i="328"/>
  <c r="AJ1" i="304"/>
  <c r="AH1" i="304"/>
  <c r="AF1" i="304"/>
  <c r="AB1" i="304"/>
  <c r="AF1" i="305"/>
  <c r="AG1" i="328"/>
  <c r="AK1" i="330"/>
  <c r="AD1" i="330"/>
  <c r="AD1" i="333"/>
  <c r="AH1" i="333"/>
  <c r="L17" i="235" l="1"/>
  <c r="L15" i="90"/>
  <c r="L7" i="283"/>
  <c r="L7" i="236"/>
  <c r="AJ1" i="285"/>
  <c r="AC1" i="284"/>
  <c r="AJ1" i="197"/>
  <c r="AH1" i="86"/>
  <c r="E41" i="307"/>
  <c r="AC1" i="285"/>
  <c r="AE1" i="285"/>
  <c r="AB1" i="197"/>
  <c r="L7" i="197" s="1"/>
  <c r="AE1" i="89"/>
  <c r="AE1" i="86"/>
  <c r="AF1" i="89"/>
  <c r="AG1" i="86"/>
  <c r="AG1" i="89"/>
  <c r="D18" i="305"/>
  <c r="L9" i="86"/>
  <c r="L7" i="90"/>
  <c r="L9" i="88"/>
  <c r="L15" i="197"/>
  <c r="AJ1" i="235"/>
  <c r="L13" i="235"/>
  <c r="L13" i="283"/>
  <c r="AC1" i="304"/>
  <c r="L7" i="86"/>
  <c r="AC1" i="197"/>
  <c r="AJ1" i="86"/>
  <c r="AJ1" i="89"/>
  <c r="AI1" i="89"/>
  <c r="AK1" i="89"/>
  <c r="D30" i="309"/>
  <c r="L11" i="86"/>
  <c r="L13" i="87"/>
  <c r="L11" i="88"/>
  <c r="L9" i="232"/>
  <c r="AF1" i="284"/>
  <c r="AH1" i="197"/>
  <c r="AD1" i="284"/>
  <c r="AH1" i="285"/>
  <c r="AI1" i="285"/>
  <c r="AI1" i="284"/>
  <c r="AG1" i="197"/>
  <c r="AK1" i="86"/>
  <c r="AF1" i="285"/>
  <c r="AF1" i="86"/>
  <c r="AB1" i="89"/>
  <c r="L7" i="89" s="1"/>
  <c r="F18" i="330"/>
  <c r="AE1" i="237"/>
  <c r="AG1" i="306"/>
  <c r="F30" i="333"/>
  <c r="F22" i="332"/>
  <c r="F18" i="304"/>
  <c r="E46" i="333"/>
  <c r="H22" i="307"/>
  <c r="E42" i="332"/>
  <c r="L18" i="306"/>
  <c r="D18" i="306"/>
  <c r="F18" i="329"/>
  <c r="H22" i="331"/>
  <c r="F18" i="328"/>
  <c r="E41" i="90"/>
  <c r="L18" i="330"/>
  <c r="D18" i="329"/>
  <c r="B31" i="86"/>
  <c r="D18" i="328"/>
  <c r="B23" i="86"/>
  <c r="C36" i="86" s="1"/>
  <c r="F22" i="86"/>
  <c r="D24" i="197"/>
  <c r="B29" i="86"/>
  <c r="F36" i="86" s="1"/>
  <c r="B32" i="197"/>
  <c r="J30" i="197"/>
  <c r="D22" i="307"/>
  <c r="D30" i="197"/>
  <c r="AH1" i="90"/>
  <c r="AH1" i="232"/>
  <c r="AI1" i="232"/>
  <c r="AF1" i="232"/>
  <c r="AK1" i="332"/>
  <c r="AE1" i="232"/>
  <c r="AJ1" i="232"/>
  <c r="AK1" i="232"/>
  <c r="AC1" i="232"/>
  <c r="AB1" i="235"/>
  <c r="L7" i="235" s="1"/>
  <c r="AB1" i="237"/>
  <c r="AD1" i="232"/>
  <c r="AC1" i="90"/>
  <c r="AB1" i="232"/>
  <c r="L7" i="232" s="1"/>
  <c r="AG1" i="90"/>
  <c r="AK1" i="90"/>
  <c r="AE1" i="332"/>
  <c r="AI1" i="237"/>
  <c r="AF1" i="237"/>
  <c r="AE1" i="235"/>
  <c r="AC1" i="87"/>
  <c r="AE1" i="197"/>
  <c r="AI1" i="332"/>
  <c r="AJ1" i="237"/>
  <c r="AI1" i="235"/>
  <c r="AG1" i="87"/>
  <c r="AK1" i="308"/>
  <c r="AB1" i="332"/>
  <c r="AD1" i="237"/>
  <c r="AC1" i="235"/>
  <c r="AK1" i="87"/>
  <c r="AE1" i="87"/>
  <c r="AF1" i="332"/>
  <c r="AH1" i="237"/>
  <c r="AF1" i="235"/>
  <c r="AG1" i="235"/>
  <c r="AD1" i="87"/>
  <c r="AD1" i="235"/>
  <c r="AC1" i="237"/>
  <c r="AI1" i="87"/>
  <c r="AH1" i="332"/>
  <c r="AJ1" i="332"/>
  <c r="AH1" i="235"/>
  <c r="AK1" i="235"/>
  <c r="AH1" i="87"/>
  <c r="AK1" i="237"/>
  <c r="AG1" i="332"/>
  <c r="AF1" i="87"/>
  <c r="AE1" i="283"/>
  <c r="H18" i="89"/>
  <c r="B19" i="88"/>
  <c r="B21" i="87"/>
  <c r="H27" i="86"/>
  <c r="H30" i="197"/>
  <c r="E46" i="197"/>
  <c r="H24" i="197"/>
  <c r="D22" i="90"/>
  <c r="H18" i="328"/>
  <c r="J18" i="330"/>
  <c r="D27" i="284"/>
  <c r="H27" i="331"/>
  <c r="B25" i="332"/>
  <c r="D27" i="308"/>
  <c r="F18" i="305"/>
  <c r="J30" i="333"/>
  <c r="F22" i="236"/>
  <c r="D27" i="307"/>
  <c r="F22" i="331"/>
  <c r="H18" i="329"/>
  <c r="J24" i="333"/>
  <c r="D22" i="283"/>
  <c r="H24" i="309"/>
  <c r="J30" i="285"/>
  <c r="J27" i="284"/>
  <c r="J18" i="305"/>
  <c r="F22" i="284"/>
  <c r="F30" i="309"/>
  <c r="H18" i="305"/>
  <c r="H22" i="283"/>
  <c r="J27" i="308"/>
  <c r="H18" i="304"/>
  <c r="D24" i="285"/>
  <c r="H30" i="309"/>
  <c r="J18" i="306"/>
  <c r="H27" i="236"/>
  <c r="H18" i="232"/>
  <c r="F27" i="284"/>
  <c r="F22" i="307"/>
  <c r="B20" i="306"/>
  <c r="F22" i="308"/>
  <c r="J24" i="309"/>
  <c r="H22" i="308"/>
  <c r="D27" i="283"/>
  <c r="H18" i="306"/>
  <c r="D30" i="285"/>
  <c r="J30" i="309"/>
  <c r="F27" i="307"/>
  <c r="D18" i="304"/>
  <c r="J27" i="236"/>
  <c r="H24" i="285"/>
  <c r="E46" i="285"/>
  <c r="H27" i="284"/>
  <c r="F24" i="237"/>
  <c r="H30" i="237"/>
  <c r="F30" i="285"/>
  <c r="H22" i="236"/>
  <c r="F22" i="235"/>
  <c r="E40" i="235"/>
  <c r="D30" i="237"/>
  <c r="J24" i="285"/>
  <c r="H22" i="284"/>
  <c r="D22" i="236"/>
  <c r="D18" i="232"/>
  <c r="F22" i="283"/>
  <c r="F27" i="235"/>
  <c r="F24" i="285"/>
  <c r="D22" i="284"/>
  <c r="F27" i="283"/>
  <c r="E43" i="284"/>
  <c r="J30" i="237"/>
  <c r="F27" i="236"/>
  <c r="H22" i="235"/>
  <c r="E46" i="237"/>
  <c r="D27" i="236"/>
  <c r="H24" i="237"/>
  <c r="D24" i="237"/>
  <c r="H27" i="235"/>
  <c r="F18" i="232"/>
  <c r="D27" i="235"/>
  <c r="F30" i="237"/>
  <c r="J24" i="237"/>
  <c r="D22" i="235"/>
  <c r="AI1" i="197"/>
  <c r="B21" i="88"/>
  <c r="E43" i="308"/>
  <c r="E42" i="308"/>
  <c r="F27" i="90"/>
  <c r="AG1" i="283"/>
  <c r="D18" i="87"/>
  <c r="B19" i="87"/>
  <c r="AB1" i="87"/>
  <c r="L9" i="87" s="1"/>
  <c r="E40" i="331"/>
  <c r="AG1" i="284"/>
  <c r="AF1" i="309"/>
  <c r="AB1" i="328"/>
  <c r="AG1" i="237"/>
  <c r="AE1" i="284"/>
  <c r="AD1" i="285"/>
  <c r="AH1" i="329"/>
  <c r="D27" i="86"/>
  <c r="B28" i="86"/>
  <c r="F34" i="86" s="1"/>
  <c r="AI1" i="90"/>
  <c r="AE1" i="90"/>
  <c r="AF1" i="90"/>
  <c r="AJ1" i="90"/>
  <c r="J18" i="87"/>
  <c r="B24" i="90"/>
  <c r="C36" i="90" s="1"/>
  <c r="F22" i="90"/>
  <c r="B30" i="90"/>
  <c r="F36" i="90" s="1"/>
  <c r="H27" i="90"/>
  <c r="AB1" i="90"/>
  <c r="AH1" i="330"/>
  <c r="AG1" i="330"/>
  <c r="AC1" i="330"/>
  <c r="H22" i="90"/>
  <c r="E43" i="236"/>
  <c r="AJ1" i="283"/>
  <c r="AC1" i="283"/>
  <c r="AI1" i="283"/>
  <c r="AB1" i="283"/>
  <c r="AK1" i="283"/>
  <c r="E41" i="283"/>
  <c r="H22" i="86"/>
  <c r="AB1" i="284"/>
  <c r="AJ1" i="284"/>
  <c r="AG1" i="304"/>
  <c r="AK1" i="304"/>
  <c r="AE1" i="308"/>
  <c r="AD1" i="329"/>
  <c r="AD1" i="332"/>
  <c r="L9" i="89" l="1"/>
  <c r="L9" i="235"/>
  <c r="L11" i="232"/>
  <c r="L11" i="89"/>
  <c r="L11" i="90"/>
  <c r="L13" i="90"/>
  <c r="F41" i="197"/>
  <c r="F43" i="197"/>
  <c r="L7" i="87"/>
  <c r="L11" i="87"/>
  <c r="L15" i="87"/>
</calcChain>
</file>

<file path=xl/sharedStrings.xml><?xml version="1.0" encoding="utf-8"?>
<sst xmlns="http://schemas.openxmlformats.org/spreadsheetml/2006/main" count="2587" uniqueCount="277">
  <si>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</si>
  <si>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</si>
  <si>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</si>
  <si>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</si>
  <si>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</si>
  <si>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</si>
  <si>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</si>
  <si>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</si>
  <si>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</si>
  <si>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</si>
  <si>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</si>
  <si>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</si>
  <si>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</si>
  <si>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</si>
  <si>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</si>
  <si>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</si>
  <si>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</si>
  <si>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</si>
  <si>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</si>
  <si>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</si>
  <si>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</si>
  <si>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</si>
  <si>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</si>
  <si>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</si>
  <si>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</si>
  <si>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</si>
  <si>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</si>
  <si>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</si>
  <si>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</si>
  <si>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</si>
  <si>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</si>
  <si>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</si>
  <si>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</si>
  <si>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</si>
  <si>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</si>
  <si>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</si>
  <si>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</si>
  <si>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</si>
  <si>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</si>
  <si>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</si>
  <si>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</si>
  <si>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</si>
  <si>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</si>
  <si>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</si>
  <si>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</si>
  <si>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</si>
  <si>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</si>
  <si>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</si>
  <si>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</si>
  <si>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</si>
  <si>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</si>
  <si>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</si>
  <si>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</si>
  <si>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</si>
  <si>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</si>
  <si>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</si>
  <si>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</si>
  <si>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</si>
  <si>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</si>
  <si>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</si>
  <si>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</si>
  <si>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</si>
  <si>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</si>
  <si>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</si>
  <si>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</si>
  <si>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</si>
  <si>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</si>
  <si>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</si>
  <si>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</si>
  <si>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</si>
  <si>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</si>
  <si>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</si>
  <si>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</si>
  <si>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</si>
  <si>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</si>
  <si>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</si>
  <si>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</si>
  <si>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</si>
  <si>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</si>
  <si>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</si>
  <si>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</si>
  <si>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</si>
  <si>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</si>
  <si>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</si>
  <si>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</si>
  <si>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</si>
  <si>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</si>
  <si>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</si>
  <si>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</si>
  <si>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</si>
  <si>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</si>
  <si>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</si>
  <si>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</si>
  <si>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</si>
  <si>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</si>
  <si>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</si>
  <si>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</si>
  <si>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</si>
  <si>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</si>
  <si>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</si>
  <si>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</si>
  <si>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</si>
  <si>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</si>
  <si>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</si>
  <si>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2024.04.29-30.</t>
  </si>
  <si>
    <t>Paks</t>
  </si>
  <si>
    <t>Lakatosné Klopcsik Diana</t>
  </si>
  <si>
    <t>Tóth-Udvardy Tamás</t>
  </si>
  <si>
    <t>2.krcs B lány</t>
  </si>
  <si>
    <t xml:space="preserve">Szél </t>
  </si>
  <si>
    <t xml:space="preserve">Dorina </t>
  </si>
  <si>
    <t>Németh</t>
  </si>
  <si>
    <t xml:space="preserve">Emma </t>
  </si>
  <si>
    <t xml:space="preserve">Pinczés </t>
  </si>
  <si>
    <t xml:space="preserve">Réka </t>
  </si>
  <si>
    <t>Szél</t>
  </si>
  <si>
    <t>4.krcs B lány</t>
  </si>
  <si>
    <t xml:space="preserve">Tóth </t>
  </si>
  <si>
    <t>Sarolta</t>
  </si>
  <si>
    <t>Szabó</t>
  </si>
  <si>
    <t>Lily</t>
  </si>
  <si>
    <t>Ulbert</t>
  </si>
  <si>
    <t>Linda</t>
  </si>
  <si>
    <t>Tüzes-Müller</t>
  </si>
  <si>
    <t>Tamara</t>
  </si>
  <si>
    <t>7.krcs B FIÚ</t>
  </si>
  <si>
    <t>Lévai</t>
  </si>
  <si>
    <t>Rafael</t>
  </si>
  <si>
    <t>Bakó</t>
  </si>
  <si>
    <t>Dániel</t>
  </si>
  <si>
    <t xml:space="preserve">Fillér </t>
  </si>
  <si>
    <t>Dávid</t>
  </si>
  <si>
    <t>Szili</t>
  </si>
  <si>
    <t>Lajos</t>
  </si>
  <si>
    <t>Tóth</t>
  </si>
  <si>
    <t>Benedek</t>
  </si>
  <si>
    <t>Petrits</t>
  </si>
  <si>
    <t>Blanka</t>
  </si>
  <si>
    <t xml:space="preserve">Kánnai </t>
  </si>
  <si>
    <t>Anna</t>
  </si>
  <si>
    <t>Kiss</t>
  </si>
  <si>
    <t>Petra</t>
  </si>
  <si>
    <t>Péri</t>
  </si>
  <si>
    <t>Panna</t>
  </si>
  <si>
    <t>Virág</t>
  </si>
  <si>
    <t>KissP</t>
  </si>
  <si>
    <t>KissV</t>
  </si>
  <si>
    <t>6.krcs B lány</t>
  </si>
  <si>
    <t>6.krcs B FIÚ 1-2.csoport</t>
  </si>
  <si>
    <t>6.krcs B FIÚ 3.csoport</t>
  </si>
  <si>
    <t>László</t>
  </si>
  <si>
    <t>Lizák-Pető</t>
  </si>
  <si>
    <t>Balázs</t>
  </si>
  <si>
    <t>Kecskeméti</t>
  </si>
  <si>
    <t>Ákos</t>
  </si>
  <si>
    <t>Jozaf</t>
  </si>
  <si>
    <t>Albert</t>
  </si>
  <si>
    <t xml:space="preserve">Borda </t>
  </si>
  <si>
    <t>Barnabás</t>
  </si>
  <si>
    <t>Benedeczki</t>
  </si>
  <si>
    <t>Bence</t>
  </si>
  <si>
    <t>Kőnig</t>
  </si>
  <si>
    <t>Attila</t>
  </si>
  <si>
    <t>Davit *</t>
  </si>
  <si>
    <t>Anisonyan*</t>
  </si>
  <si>
    <t>Bálint</t>
  </si>
  <si>
    <t>Rosta</t>
  </si>
  <si>
    <t>Gergő</t>
  </si>
  <si>
    <t>Tell</t>
  </si>
  <si>
    <t>Kristóf</t>
  </si>
  <si>
    <t>Berci*</t>
  </si>
  <si>
    <t>Wagner*</t>
  </si>
  <si>
    <t>3.krcs B lány</t>
  </si>
  <si>
    <t>Kőszegi</t>
  </si>
  <si>
    <t>Karina</t>
  </si>
  <si>
    <t>Bauer</t>
  </si>
  <si>
    <t>Bori</t>
  </si>
  <si>
    <t>Nagy</t>
  </si>
  <si>
    <t>Villő</t>
  </si>
  <si>
    <t>Bianka</t>
  </si>
  <si>
    <t>Csenge</t>
  </si>
  <si>
    <t xml:space="preserve">Kállai </t>
  </si>
  <si>
    <t>Titanilla</t>
  </si>
  <si>
    <t>4.krcs B FIÚ</t>
  </si>
  <si>
    <t>Kápolnás</t>
  </si>
  <si>
    <t>Olivér</t>
  </si>
  <si>
    <t>Katona</t>
  </si>
  <si>
    <t>Sabankó</t>
  </si>
  <si>
    <t>Zétény</t>
  </si>
  <si>
    <t>Upadisev</t>
  </si>
  <si>
    <t>Szabadi</t>
  </si>
  <si>
    <t>Csongor</t>
  </si>
  <si>
    <t>Domonyai</t>
  </si>
  <si>
    <t>István</t>
  </si>
  <si>
    <t xml:space="preserve">Csanádi </t>
  </si>
  <si>
    <t>Tamás</t>
  </si>
  <si>
    <t>Lányi</t>
  </si>
  <si>
    <t>Krisztián</t>
  </si>
  <si>
    <t>Peterdi</t>
  </si>
  <si>
    <t>Zsombor</t>
  </si>
  <si>
    <t>Martincsek</t>
  </si>
  <si>
    <t>Flórián</t>
  </si>
  <si>
    <t>Keresztes</t>
  </si>
  <si>
    <t>Erik</t>
  </si>
  <si>
    <t>Jakab</t>
  </si>
  <si>
    <t>Nickl</t>
  </si>
  <si>
    <t>Márton</t>
  </si>
  <si>
    <t>5.krcs B FIÚ 3.csoport</t>
  </si>
  <si>
    <t>5.krcs B FIÚ 1-2 csoport</t>
  </si>
  <si>
    <t>3.krcs B FIÚ 1-2.csoport</t>
  </si>
  <si>
    <t>3.krcs B FIÚ 3-4.csoport</t>
  </si>
  <si>
    <t>Tamási-Schwarcz</t>
  </si>
  <si>
    <t>Martin</t>
  </si>
  <si>
    <t>Dömötör</t>
  </si>
  <si>
    <t>Ábel</t>
  </si>
  <si>
    <t>Szabados</t>
  </si>
  <si>
    <t>Zalán</t>
  </si>
  <si>
    <t xml:space="preserve">Váradi </t>
  </si>
  <si>
    <t>Máté</t>
  </si>
  <si>
    <t>Sidló</t>
  </si>
  <si>
    <t>Joseph</t>
  </si>
  <si>
    <t>Csiszár</t>
  </si>
  <si>
    <t>Czethoffer</t>
  </si>
  <si>
    <t>Lőrincz</t>
  </si>
  <si>
    <t>Frigyesi</t>
  </si>
  <si>
    <t>Morgen</t>
  </si>
  <si>
    <t>Benjámin</t>
  </si>
  <si>
    <t>40 40</t>
  </si>
  <si>
    <t>17 17</t>
  </si>
  <si>
    <t>47 57</t>
  </si>
  <si>
    <t>71 71</t>
  </si>
  <si>
    <t>74 75</t>
  </si>
  <si>
    <t>73 74</t>
  </si>
  <si>
    <t>37 47</t>
  </si>
  <si>
    <t>04 04</t>
  </si>
  <si>
    <t>41 42</t>
  </si>
  <si>
    <t xml:space="preserve">14 24 </t>
  </si>
  <si>
    <t>53 40</t>
  </si>
  <si>
    <t>41 41</t>
  </si>
  <si>
    <t>14 14</t>
  </si>
  <si>
    <t>41 40</t>
  </si>
  <si>
    <t>40 41</t>
  </si>
  <si>
    <t>04 14</t>
  </si>
  <si>
    <t>42 40</t>
  </si>
  <si>
    <t>24 04</t>
  </si>
  <si>
    <t>24 35</t>
  </si>
  <si>
    <t>42 53</t>
  </si>
  <si>
    <t>42 42</t>
  </si>
  <si>
    <t>24 24</t>
  </si>
  <si>
    <t xml:space="preserve">14 04 </t>
  </si>
  <si>
    <t>14 04</t>
  </si>
  <si>
    <t>53 41</t>
  </si>
  <si>
    <t>35 14</t>
  </si>
  <si>
    <t>53 42</t>
  </si>
  <si>
    <t>35 24</t>
  </si>
  <si>
    <t>42 41</t>
  </si>
  <si>
    <t>24 14</t>
  </si>
  <si>
    <t>14 24</t>
  </si>
  <si>
    <t>40 42</t>
  </si>
  <si>
    <t>04 24</t>
  </si>
  <si>
    <t>41 54</t>
  </si>
  <si>
    <t>14 45</t>
  </si>
  <si>
    <t>41 45 10/4</t>
  </si>
  <si>
    <t>14 54 4/10</t>
  </si>
  <si>
    <t>14 42 10/8</t>
  </si>
  <si>
    <t>41 24 8/10</t>
  </si>
  <si>
    <t xml:space="preserve">Lisztmajer </t>
  </si>
  <si>
    <t xml:space="preserve">Németh </t>
  </si>
  <si>
    <t>Nola</t>
  </si>
  <si>
    <t>Gerzsei</t>
  </si>
  <si>
    <t>Ágoston</t>
  </si>
  <si>
    <t>Lili</t>
  </si>
  <si>
    <t xml:space="preserve">Gáspár </t>
  </si>
  <si>
    <t>Levente</t>
  </si>
  <si>
    <t>Gulyás</t>
  </si>
  <si>
    <t>Zoltán</t>
  </si>
  <si>
    <t>Tolna Vármegyei döntő Diákolimpia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</si>
</sst>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1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8.5"/>
      <name val="Arial"/>
      <family val="2"/>
      <charset val="238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9" fillId="6" borderId="17" xfId="0" applyNumberFormat="1" applyFont="1" applyFill="1" applyBorder="1" applyAlignment="1">
      <alignment vertical="center"/>
    </xf>
    <xf numFmtId="49" fontId="33" fillId="2" borderId="0" xfId="0" applyNumberFormat="1" applyFont="1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42" fillId="2" borderId="25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46" fillId="2" borderId="4" xfId="0" applyNumberFormat="1" applyFont="1" applyFill="1" applyBorder="1" applyAlignment="1">
      <alignment vertical="center"/>
    </xf>
    <xf numFmtId="49" fontId="46" fillId="2" borderId="0" xfId="0" applyNumberFormat="1" applyFont="1" applyFill="1" applyAlignment="1">
      <alignment vertical="center"/>
    </xf>
    <xf numFmtId="49" fontId="47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0" fontId="46" fillId="2" borderId="0" xfId="0" applyFont="1" applyFill="1"/>
    <xf numFmtId="0" fontId="14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6" borderId="0" xfId="0" applyNumberFormat="1" applyFont="1" applyFill="1" applyAlignment="1">
      <alignment vertical="top"/>
    </xf>
    <xf numFmtId="49" fontId="45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5" fillId="6" borderId="0" xfId="0" applyNumberFormat="1" applyFont="1" applyFill="1" applyAlignment="1">
      <alignment horizontal="center"/>
    </xf>
    <xf numFmtId="49" fontId="35" fillId="6" borderId="0" xfId="0" applyNumberFormat="1" applyFont="1" applyFill="1" applyAlignment="1">
      <alignment horizontal="left"/>
    </xf>
    <xf numFmtId="0" fontId="48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37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49" fontId="18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29" fillId="6" borderId="24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0" fillId="6" borderId="7" xfId="0" applyFont="1" applyFill="1" applyBorder="1" applyAlignment="1">
      <alignment vertical="center"/>
    </xf>
    <xf numFmtId="0" fontId="52" fillId="6" borderId="7" xfId="0" applyFont="1" applyFill="1" applyBorder="1" applyAlignment="1">
      <alignment vertical="center"/>
    </xf>
    <xf numFmtId="0" fontId="1" fillId="2" borderId="0" xfId="0" applyFont="1" applyFill="1"/>
    <xf numFmtId="0" fontId="49" fillId="6" borderId="7" xfId="0" applyFont="1" applyFill="1" applyBorder="1"/>
    <xf numFmtId="0" fontId="50" fillId="6" borderId="7" xfId="0" applyFont="1" applyFill="1" applyBorder="1" applyAlignment="1">
      <alignment horizontal="center" vertical="center" shrinkToFit="1"/>
    </xf>
    <xf numFmtId="0" fontId="51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0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19" fillId="0" borderId="0" xfId="0" applyNumberFormat="1" applyFont="1"/>
    <xf numFmtId="49" fontId="23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1" fillId="6" borderId="0" xfId="0" applyFont="1" applyFill="1"/>
    <xf numFmtId="49" fontId="29" fillId="0" borderId="0" xfId="0" applyNumberFormat="1" applyFont="1" applyAlignment="1">
      <alignment horizontal="left" vertical="center"/>
    </xf>
    <xf numFmtId="49" fontId="42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39" fillId="0" borderId="0" xfId="0" applyFont="1" applyAlignment="1">
      <alignment horizontal="right" vertical="center"/>
    </xf>
    <xf numFmtId="49" fontId="41" fillId="2" borderId="25" xfId="0" applyNumberFormat="1" applyFont="1" applyFill="1" applyBorder="1" applyAlignment="1">
      <alignment horizontal="center" vertical="center"/>
    </xf>
    <xf numFmtId="49" fontId="41" fillId="2" borderId="25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horizontal="center" vertical="center"/>
    </xf>
    <xf numFmtId="49" fontId="36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9" fillId="6" borderId="23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36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4" fillId="6" borderId="24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4" fillId="6" borderId="23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1" fillId="6" borderId="0" xfId="0" applyFont="1" applyFill="1"/>
    <xf numFmtId="0" fontId="53" fillId="2" borderId="0" xfId="0" applyFont="1" applyFill="1" applyAlignment="1">
      <alignment horizontal="center" shrinkToFit="1"/>
    </xf>
    <xf numFmtId="0" fontId="54" fillId="7" borderId="0" xfId="0" applyFont="1" applyFill="1"/>
    <xf numFmtId="0" fontId="54" fillId="6" borderId="0" xfId="0" applyFont="1" applyFill="1"/>
    <xf numFmtId="0" fontId="51" fillId="6" borderId="7" xfId="0" applyFont="1" applyFill="1" applyBorder="1" applyAlignment="1">
      <alignment horizontal="center" vertical="center" shrinkToFit="1"/>
    </xf>
    <xf numFmtId="0" fontId="51" fillId="6" borderId="7" xfId="0" applyFont="1" applyFill="1" applyBorder="1" applyAlignment="1">
      <alignment vertical="center" shrinkToFit="1"/>
    </xf>
    <xf numFmtId="0" fontId="51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49" fillId="6" borderId="0" xfId="0" applyFont="1" applyFill="1" applyAlignment="1">
      <alignment horizontal="center"/>
    </xf>
    <xf numFmtId="0" fontId="0" fillId="6" borderId="5" xfId="0" applyFill="1" applyBorder="1"/>
    <xf numFmtId="0" fontId="49" fillId="7" borderId="5" xfId="0" applyFont="1" applyFill="1" applyBorder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49" fillId="6" borderId="0" xfId="0" applyFont="1" applyFill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8" borderId="0" xfId="0" applyNumberFormat="1" applyFont="1" applyFill="1"/>
    <xf numFmtId="0" fontId="0" fillId="8" borderId="0" xfId="0" applyFill="1" applyAlignment="1">
      <alignment horizontal="center"/>
    </xf>
    <xf numFmtId="0" fontId="49" fillId="7" borderId="0" xfId="0" applyFont="1" applyFill="1" applyAlignment="1">
      <alignment horizontal="center"/>
    </xf>
    <xf numFmtId="0" fontId="55" fillId="6" borderId="0" xfId="0" applyFont="1" applyFill="1" applyAlignment="1">
      <alignment horizontal="center"/>
    </xf>
    <xf numFmtId="0" fontId="55" fillId="7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29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56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57" fillId="6" borderId="7" xfId="0" applyFont="1" applyFill="1" applyBorder="1" applyAlignment="1">
      <alignment horizontal="center"/>
    </xf>
    <xf numFmtId="0" fontId="57" fillId="6" borderId="0" xfId="0" applyFont="1" applyFill="1" applyAlignment="1">
      <alignment horizontal="center"/>
    </xf>
    <xf numFmtId="49" fontId="49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0" xfId="0" applyFont="1" applyFill="1" applyAlignment="1">
      <alignment horizontal="center"/>
    </xf>
    <xf numFmtId="0" fontId="52" fillId="6" borderId="7" xfId="0" applyFont="1" applyFill="1" applyBorder="1" applyAlignment="1">
      <alignment horizontal="center" vertical="center" shrinkToFit="1"/>
    </xf>
    <xf numFmtId="0" fontId="58" fillId="7" borderId="0" xfId="0" applyFont="1" applyFill="1" applyAlignment="1">
      <alignment horizontal="center"/>
    </xf>
    <xf numFmtId="0" fontId="59" fillId="7" borderId="0" xfId="0" applyFont="1" applyFill="1" applyAlignment="1">
      <alignment horizontal="center"/>
    </xf>
    <xf numFmtId="0" fontId="0" fillId="0" borderId="23" xfId="0" applyBorder="1"/>
    <xf numFmtId="0" fontId="0" fillId="2" borderId="22" xfId="0" applyFill="1" applyBorder="1"/>
    <xf numFmtId="0" fontId="51" fillId="3" borderId="0" xfId="0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1" fillId="8" borderId="0" xfId="0" applyFont="1" applyFill="1" applyAlignment="1">
      <alignment horizontal="center"/>
    </xf>
    <xf numFmtId="0" fontId="14" fillId="6" borderId="0" xfId="0" applyFont="1" applyFill="1" applyAlignment="1">
      <alignment horizontal="left"/>
    </xf>
    <xf numFmtId="49" fontId="11" fillId="4" borderId="20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38" fillId="6" borderId="7" xfId="0" applyFont="1" applyFill="1" applyBorder="1" applyAlignment="1">
      <alignment vertical="center"/>
    </xf>
    <xf numFmtId="0" fontId="40" fillId="6" borderId="7" xfId="0" applyFont="1" applyFill="1" applyBorder="1" applyAlignment="1">
      <alignment vertical="center"/>
    </xf>
    <xf numFmtId="0" fontId="32" fillId="6" borderId="7" xfId="0" applyFont="1" applyFill="1" applyBorder="1"/>
    <xf numFmtId="0" fontId="2" fillId="6" borderId="7" xfId="0" applyFont="1" applyFill="1" applyBorder="1"/>
    <xf numFmtId="14" fontId="25" fillId="2" borderId="25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0" fillId="1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14" fontId="17" fillId="6" borderId="6" xfId="0" applyNumberFormat="1" applyFont="1" applyFill="1" applyBorder="1" applyAlignment="1">
      <alignment horizontal="left" vertical="center"/>
    </xf>
    <xf numFmtId="0" fontId="0" fillId="6" borderId="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2" fillId="6" borderId="7" xfId="0" applyFont="1" applyFill="1" applyBorder="1" applyAlignment="1">
      <alignment vertical="center" shrinkToFit="1"/>
    </xf>
    <xf numFmtId="0" fontId="51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13" borderId="7" xfId="0" applyFill="1" applyBorder="1" applyAlignment="1">
      <alignment horizontal="center"/>
    </xf>
    <xf numFmtId="0" fontId="0" fillId="0" borderId="20" xfId="0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5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12</xdr:row>
      <xdr:rowOff>0</xdr:rowOff>
    </xdr:from>
    <xdr:to>
      <xdr:col>4</xdr:col>
      <xdr:colOff>1259252</xdr:colOff>
      <xdr:row>12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09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094" name="Kép 2">
          <a:extLst>
            <a:ext uri="{FF2B5EF4-FFF2-40B4-BE49-F238E27FC236}">
              <a16:creationId xmlns:a16="http://schemas.microsoft.com/office/drawing/2014/main" id="{00000000-0008-0000-0A00-00005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525780</xdr:colOff>
      <xdr:row>1</xdr:row>
      <xdr:rowOff>129540</xdr:rowOff>
    </xdr:to>
    <xdr:pic>
      <xdr:nvPicPr>
        <xdr:cNvPr id="615495" name="Kép 2">
          <a:extLst>
            <a:ext uri="{FF2B5EF4-FFF2-40B4-BE49-F238E27FC236}">
              <a16:creationId xmlns:a16="http://schemas.microsoft.com/office/drawing/2014/main" id="{00000000-0008-0000-0B00-000047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45720</xdr:rowOff>
    </xdr:from>
    <xdr:to>
      <xdr:col>12</xdr:col>
      <xdr:colOff>525780</xdr:colOff>
      <xdr:row>1</xdr:row>
      <xdr:rowOff>144780</xdr:rowOff>
    </xdr:to>
    <xdr:pic>
      <xdr:nvPicPr>
        <xdr:cNvPr id="664600" name="Kép 2">
          <a:extLst>
            <a:ext uri="{FF2B5EF4-FFF2-40B4-BE49-F238E27FC236}">
              <a16:creationId xmlns:a16="http://schemas.microsoft.com/office/drawing/2014/main" id="{00000000-0008-0000-0C00-0000182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8070" name="Kép 2">
          <a:extLst>
            <a:ext uri="{FF2B5EF4-FFF2-40B4-BE49-F238E27FC236}">
              <a16:creationId xmlns:a16="http://schemas.microsoft.com/office/drawing/2014/main" id="{00000000-0008-0000-0D00-000056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525780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28087" name="Kép 2">
          <a:extLst>
            <a:ext uri="{FF2B5EF4-FFF2-40B4-BE49-F238E27FC236}">
              <a16:creationId xmlns:a16="http://schemas.microsoft.com/office/drawing/2014/main" id="{00000000-0008-0000-0E00-0000171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0</xdr:rowOff>
    </xdr:from>
    <xdr:to>
      <xdr:col>12</xdr:col>
      <xdr:colOff>563880</xdr:colOff>
      <xdr:row>1</xdr:row>
      <xdr:rowOff>144780</xdr:rowOff>
    </xdr:to>
    <xdr:pic>
      <xdr:nvPicPr>
        <xdr:cNvPr id="729111" name="Kép 2">
          <a:extLst>
            <a:ext uri="{FF2B5EF4-FFF2-40B4-BE49-F238E27FC236}">
              <a16:creationId xmlns:a16="http://schemas.microsoft.com/office/drawing/2014/main" id="{00000000-0008-0000-0F00-0000172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0"/>
          <a:ext cx="6019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735255" name="Kép 2">
          <a:extLst>
            <a:ext uri="{FF2B5EF4-FFF2-40B4-BE49-F238E27FC236}">
              <a16:creationId xmlns:a16="http://schemas.microsoft.com/office/drawing/2014/main" id="{00000000-0008-0000-1000-0000173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441960</xdr:colOff>
      <xdr:row>0</xdr:row>
      <xdr:rowOff>0</xdr:rowOff>
    </xdr:from>
    <xdr:to>
      <xdr:col>12</xdr:col>
      <xdr:colOff>449580</xdr:colOff>
      <xdr:row>1</xdr:row>
      <xdr:rowOff>137160</xdr:rowOff>
    </xdr:to>
    <xdr:pic>
      <xdr:nvPicPr>
        <xdr:cNvPr id="736279" name="Kép 2">
          <a:extLst>
            <a:ext uri="{FF2B5EF4-FFF2-40B4-BE49-F238E27FC236}">
              <a16:creationId xmlns:a16="http://schemas.microsoft.com/office/drawing/2014/main" id="{00000000-0008-0000-1100-0000173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737303" name="Kép 2">
          <a:extLst>
            <a:ext uri="{FF2B5EF4-FFF2-40B4-BE49-F238E27FC236}">
              <a16:creationId xmlns:a16="http://schemas.microsoft.com/office/drawing/2014/main" id="{00000000-0008-0000-1200-0000174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</xdr:colOff>
      <xdr:row>0</xdr:row>
      <xdr:rowOff>53340</xdr:rowOff>
    </xdr:from>
    <xdr:to>
      <xdr:col>12</xdr:col>
      <xdr:colOff>563880</xdr:colOff>
      <xdr:row>1</xdr:row>
      <xdr:rowOff>160020</xdr:rowOff>
    </xdr:to>
    <xdr:pic>
      <xdr:nvPicPr>
        <xdr:cNvPr id="739351" name="Kép 2">
          <a:extLst>
            <a:ext uri="{FF2B5EF4-FFF2-40B4-BE49-F238E27FC236}">
              <a16:creationId xmlns:a16="http://schemas.microsoft.com/office/drawing/2014/main" id="{00000000-0008-0000-1300-0000174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53340"/>
          <a:ext cx="541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38100</xdr:rowOff>
    </xdr:from>
    <xdr:to>
      <xdr:col>12</xdr:col>
      <xdr:colOff>548640</xdr:colOff>
      <xdr:row>2</xdr:row>
      <xdr:rowOff>0</xdr:rowOff>
    </xdr:to>
    <xdr:pic>
      <xdr:nvPicPr>
        <xdr:cNvPr id="740375" name="Kép 2">
          <a:extLst>
            <a:ext uri="{FF2B5EF4-FFF2-40B4-BE49-F238E27FC236}">
              <a16:creationId xmlns:a16="http://schemas.microsoft.com/office/drawing/2014/main" id="{00000000-0008-0000-1400-0000174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810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46519" name="Kép 2">
          <a:extLst>
            <a:ext uri="{FF2B5EF4-FFF2-40B4-BE49-F238E27FC236}">
              <a16:creationId xmlns:a16="http://schemas.microsoft.com/office/drawing/2014/main" id="{00000000-0008-0000-1500-0000176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60960</xdr:rowOff>
    </xdr:from>
    <xdr:to>
      <xdr:col>12</xdr:col>
      <xdr:colOff>495300</xdr:colOff>
      <xdr:row>1</xdr:row>
      <xdr:rowOff>137160</xdr:rowOff>
    </xdr:to>
    <xdr:pic>
      <xdr:nvPicPr>
        <xdr:cNvPr id="747543" name="Kép 2">
          <a:extLst>
            <a:ext uri="{FF2B5EF4-FFF2-40B4-BE49-F238E27FC236}">
              <a16:creationId xmlns:a16="http://schemas.microsoft.com/office/drawing/2014/main" id="{00000000-0008-0000-1600-0000176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60960"/>
          <a:ext cx="5181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48567" name="Kép 2">
          <a:extLst>
            <a:ext uri="{FF2B5EF4-FFF2-40B4-BE49-F238E27FC236}">
              <a16:creationId xmlns:a16="http://schemas.microsoft.com/office/drawing/2014/main" id="{00000000-0008-0000-1700-0000176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541020</xdr:colOff>
      <xdr:row>1</xdr:row>
      <xdr:rowOff>137160</xdr:rowOff>
    </xdr:to>
    <xdr:pic>
      <xdr:nvPicPr>
        <xdr:cNvPr id="749591" name="Kép 2">
          <a:extLst>
            <a:ext uri="{FF2B5EF4-FFF2-40B4-BE49-F238E27FC236}">
              <a16:creationId xmlns:a16="http://schemas.microsoft.com/office/drawing/2014/main" id="{00000000-0008-0000-1800-0000177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638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</xdr:colOff>
      <xdr:row>0</xdr:row>
      <xdr:rowOff>0</xdr:rowOff>
    </xdr:from>
    <xdr:to>
      <xdr:col>13</xdr:col>
      <xdr:colOff>7620</xdr:colOff>
      <xdr:row>1</xdr:row>
      <xdr:rowOff>129540</xdr:rowOff>
    </xdr:to>
    <xdr:pic>
      <xdr:nvPicPr>
        <xdr:cNvPr id="750615" name="Kép 2">
          <a:extLst>
            <a:ext uri="{FF2B5EF4-FFF2-40B4-BE49-F238E27FC236}">
              <a16:creationId xmlns:a16="http://schemas.microsoft.com/office/drawing/2014/main" id="{00000000-0008-0000-1900-0000177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0"/>
          <a:ext cx="571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525780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51639" name="Kép 2">
          <a:extLst>
            <a:ext uri="{FF2B5EF4-FFF2-40B4-BE49-F238E27FC236}">
              <a16:creationId xmlns:a16="http://schemas.microsoft.com/office/drawing/2014/main" id="{00000000-0008-0000-1A00-0000177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02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45720</xdr:rowOff>
    </xdr:from>
    <xdr:to>
      <xdr:col>12</xdr:col>
      <xdr:colOff>569595</xdr:colOff>
      <xdr:row>1</xdr:row>
      <xdr:rowOff>137160</xdr:rowOff>
    </xdr:to>
    <xdr:pic>
      <xdr:nvPicPr>
        <xdr:cNvPr id="662552" name="Kép 2">
          <a:extLst>
            <a:ext uri="{FF2B5EF4-FFF2-40B4-BE49-F238E27FC236}">
              <a16:creationId xmlns:a16="http://schemas.microsoft.com/office/drawing/2014/main" id="{00000000-0008-0000-0300-000018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45720"/>
          <a:ext cx="5410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7620</xdr:rowOff>
    </xdr:from>
    <xdr:to>
      <xdr:col>12</xdr:col>
      <xdr:colOff>569595</xdr:colOff>
      <xdr:row>1</xdr:row>
      <xdr:rowOff>160020</xdr:rowOff>
    </xdr:to>
    <xdr:pic>
      <xdr:nvPicPr>
        <xdr:cNvPr id="727063" name="Kép 2">
          <a:extLst>
            <a:ext uri="{FF2B5EF4-FFF2-40B4-BE49-F238E27FC236}">
              <a16:creationId xmlns:a16="http://schemas.microsoft.com/office/drawing/2014/main" id="{00000000-0008-0000-0400-0000171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20"/>
          <a:ext cx="6096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541020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38327" name="Kép 2">
          <a:extLst>
            <a:ext uri="{FF2B5EF4-FFF2-40B4-BE49-F238E27FC236}">
              <a16:creationId xmlns:a16="http://schemas.microsoft.com/office/drawing/2014/main" id="{00000000-0008-0000-0500-0000174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6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18" name="Kép 2">
          <a:extLst>
            <a:ext uri="{FF2B5EF4-FFF2-40B4-BE49-F238E27FC236}">
              <a16:creationId xmlns:a16="http://schemas.microsoft.com/office/drawing/2014/main" id="{00000000-0008-0000-0700-000056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663576" name="Kép 2">
          <a:extLst>
            <a:ext uri="{FF2B5EF4-FFF2-40B4-BE49-F238E27FC236}">
              <a16:creationId xmlns:a16="http://schemas.microsoft.com/office/drawing/2014/main" id="{00000000-0008-0000-0800-000018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9"/>
  <sheetViews>
    <sheetView showGridLines="0" showZeros="0" workbookViewId="0">
      <selection activeCell="A6" sqref="A6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93" t="s">
        <v>87</v>
      </c>
      <c r="B1" s="3"/>
      <c r="C1" s="3"/>
      <c r="D1" s="94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11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05" t="s">
        <v>12</v>
      </c>
      <c r="B5" s="20"/>
      <c r="C5" s="20"/>
      <c r="D5" s="20"/>
      <c r="E5" s="218"/>
      <c r="F5" s="21"/>
      <c r="G5" s="22"/>
    </row>
    <row r="6" spans="1:7" s="2" customFormat="1" ht="24.6" x14ac:dyDescent="0.25">
      <c r="A6" s="231" t="s">
        <v>276</v>
      </c>
      <c r="B6" s="219"/>
      <c r="C6" s="23"/>
      <c r="D6" s="24"/>
      <c r="E6" s="25"/>
      <c r="F6" s="5"/>
      <c r="G6" s="5"/>
    </row>
    <row r="7" spans="1:7" s="18" customFormat="1" ht="15" customHeight="1" x14ac:dyDescent="0.25">
      <c r="A7" s="106" t="s">
        <v>88</v>
      </c>
      <c r="B7" s="106" t="s">
        <v>89</v>
      </c>
      <c r="C7" s="106" t="s">
        <v>90</v>
      </c>
      <c r="D7" s="106" t="s">
        <v>91</v>
      </c>
      <c r="E7" s="106" t="s">
        <v>92</v>
      </c>
      <c r="F7" s="21"/>
      <c r="G7" s="22"/>
    </row>
    <row r="8" spans="1:7" s="2" customFormat="1" ht="16.5" customHeight="1" x14ac:dyDescent="0.25">
      <c r="A8" s="113"/>
      <c r="B8" s="113"/>
      <c r="C8" s="113"/>
      <c r="D8" s="113"/>
      <c r="E8" s="113"/>
      <c r="F8" s="5"/>
      <c r="G8" s="5"/>
    </row>
    <row r="9" spans="1:7" s="2" customFormat="1" ht="16.5" customHeight="1" x14ac:dyDescent="0.25">
      <c r="A9" s="232"/>
      <c r="B9" s="232"/>
      <c r="C9" s="232"/>
      <c r="D9" s="232"/>
      <c r="E9" s="232"/>
      <c r="F9" s="5"/>
      <c r="G9" s="5"/>
    </row>
    <row r="10" spans="1:7" s="2" customFormat="1" ht="15" customHeight="1" x14ac:dyDescent="0.25">
      <c r="A10" s="105" t="s">
        <v>13</v>
      </c>
      <c r="B10" s="20"/>
      <c r="C10" s="106" t="s">
        <v>14</v>
      </c>
      <c r="D10" s="106"/>
      <c r="E10" s="107" t="s">
        <v>15</v>
      </c>
      <c r="F10" s="5"/>
      <c r="G10" s="5"/>
    </row>
    <row r="11" spans="1:7" s="2" customFormat="1" x14ac:dyDescent="0.25">
      <c r="A11" s="27" t="s">
        <v>104</v>
      </c>
      <c r="B11" s="28"/>
      <c r="C11" s="29" t="s">
        <v>105</v>
      </c>
      <c r="D11" s="106" t="s">
        <v>43</v>
      </c>
      <c r="E11" s="212" t="s">
        <v>106</v>
      </c>
      <c r="F11" s="5"/>
      <c r="G11" s="5"/>
    </row>
    <row r="12" spans="1:7" x14ac:dyDescent="0.25">
      <c r="A12" s="19"/>
      <c r="B12" s="20"/>
      <c r="C12" s="111" t="s">
        <v>41</v>
      </c>
      <c r="D12" s="111" t="s">
        <v>84</v>
      </c>
      <c r="E12" s="111" t="s">
        <v>85</v>
      </c>
      <c r="F12" s="31"/>
      <c r="G12" s="31"/>
    </row>
    <row r="13" spans="1:7" s="2" customFormat="1" x14ac:dyDescent="0.25">
      <c r="A13" s="95"/>
      <c r="B13" s="5"/>
      <c r="C13" s="114"/>
      <c r="D13" s="114"/>
      <c r="E13" s="114" t="s">
        <v>107</v>
      </c>
      <c r="F13" s="5"/>
      <c r="G13" s="5"/>
    </row>
    <row r="14" spans="1:7" ht="7.5" customHeight="1" x14ac:dyDescent="0.25">
      <c r="A14" s="31"/>
      <c r="B14" s="31"/>
      <c r="C14" s="31"/>
      <c r="D14" s="31"/>
      <c r="E14" s="35"/>
      <c r="F14" s="31"/>
      <c r="G14" s="31"/>
    </row>
    <row r="15" spans="1:7" ht="112.5" customHeight="1" x14ac:dyDescent="0.25">
      <c r="A15" s="31"/>
      <c r="B15" s="31"/>
      <c r="C15" s="31"/>
      <c r="D15" s="31"/>
      <c r="E15" s="35"/>
      <c r="F15" s="31"/>
      <c r="G15" s="31"/>
    </row>
    <row r="16" spans="1:7" ht="18.75" customHeight="1" x14ac:dyDescent="0.25">
      <c r="A16" s="30"/>
      <c r="B16" s="30"/>
      <c r="C16" s="30"/>
      <c r="D16" s="30"/>
      <c r="E16" s="35"/>
      <c r="F16" s="31"/>
      <c r="G16" s="31"/>
    </row>
    <row r="17" spans="1:7" ht="17.25" customHeight="1" x14ac:dyDescent="0.25">
      <c r="A17" s="30"/>
      <c r="B17" s="30"/>
      <c r="C17" s="30"/>
      <c r="D17" s="30"/>
      <c r="E17" s="30"/>
      <c r="F17" s="31"/>
      <c r="G17" s="31"/>
    </row>
    <row r="18" spans="1:7" ht="12.75" customHeight="1" x14ac:dyDescent="0.25">
      <c r="A18" s="36"/>
      <c r="B18" s="207"/>
      <c r="C18" s="96"/>
      <c r="D18" s="37"/>
      <c r="E18" s="35"/>
      <c r="F18" s="31"/>
      <c r="G18" s="31"/>
    </row>
    <row r="19" spans="1:7" x14ac:dyDescent="0.25">
      <c r="A19" s="31"/>
      <c r="B19" s="31"/>
      <c r="C19" s="31"/>
      <c r="D19" s="31"/>
      <c r="E19" s="35"/>
      <c r="F19" s="31"/>
      <c r="G19" s="31"/>
    </row>
  </sheetData>
  <phoneticPr fontId="43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indexed="11"/>
  </sheetPr>
  <dimension ref="A1:AK41"/>
  <sheetViews>
    <sheetView workbookViewId="0">
      <selection activeCell="D20" sqref="D20:E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207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43" t="str">
        <f>IF($B7="","",VLOOKUP($B7,#REF!,5))</f>
        <v/>
      </c>
      <c r="D7" s="143" t="str">
        <f>IF($B7="","",VLOOKUP($B7,#REF!,15))</f>
        <v/>
      </c>
      <c r="E7" s="233" t="s">
        <v>202</v>
      </c>
      <c r="F7" s="144"/>
      <c r="G7" s="233" t="s">
        <v>203</v>
      </c>
      <c r="H7" s="144"/>
      <c r="I7" s="139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43" t="str">
        <f>IF($B9="","",VLOOKUP($B9,#REF!,5))</f>
        <v/>
      </c>
      <c r="D9" s="143" t="str">
        <f>IF($B9="","",VLOOKUP($B9,#REF!,15))</f>
        <v/>
      </c>
      <c r="E9" s="233" t="s">
        <v>204</v>
      </c>
      <c r="F9" s="144"/>
      <c r="G9" s="233" t="s">
        <v>195</v>
      </c>
      <c r="H9" s="144"/>
      <c r="I9" s="139" t="str">
        <f>IF($B9="","",VLOOKUP($B9,#REF!,4))</f>
        <v/>
      </c>
      <c r="J9" s="131"/>
      <c r="K9" s="215">
        <v>3</v>
      </c>
      <c r="L9" s="210" t="e">
        <f>IF(K9="","",CONCATENATE(VLOOKUP($Y$3,$AB$1:$AK$1,K9)," pont"))</f>
        <v>#N/A</v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43" t="str">
        <f>IF($B11="","",VLOOKUP($B11,#REF!,5))</f>
        <v/>
      </c>
      <c r="D11" s="143" t="str">
        <f>IF($B11="","",VLOOKUP($B11,#REF!,15))</f>
        <v/>
      </c>
      <c r="E11" s="233" t="s">
        <v>205</v>
      </c>
      <c r="F11" s="144"/>
      <c r="G11" s="233" t="s">
        <v>206</v>
      </c>
      <c r="H11" s="144"/>
      <c r="I11" s="139" t="str">
        <f>IF($B11="","",VLOOKUP($B11,#REF!,4))</f>
        <v/>
      </c>
      <c r="J11" s="131"/>
      <c r="K11" s="215">
        <v>2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>Keresztes</v>
      </c>
      <c r="E18" s="242"/>
      <c r="F18" s="242" t="str">
        <f>E9</f>
        <v>Jakab</v>
      </c>
      <c r="G18" s="242"/>
      <c r="H18" s="242" t="str">
        <f>E11</f>
        <v>Nickl</v>
      </c>
      <c r="I18" s="242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>Keresztes</v>
      </c>
      <c r="C19" s="247"/>
      <c r="D19" s="241"/>
      <c r="E19" s="241"/>
      <c r="F19" s="238" t="s">
        <v>227</v>
      </c>
      <c r="G19" s="239"/>
      <c r="H19" s="238" t="s">
        <v>241</v>
      </c>
      <c r="I19" s="239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>Jakab</v>
      </c>
      <c r="C20" s="247"/>
      <c r="D20" s="238" t="s">
        <v>234</v>
      </c>
      <c r="E20" s="239"/>
      <c r="F20" s="241"/>
      <c r="G20" s="241"/>
      <c r="H20" s="238" t="s">
        <v>242</v>
      </c>
      <c r="I20" s="239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>Nickl</v>
      </c>
      <c r="C21" s="247"/>
      <c r="D21" s="238" t="s">
        <v>242</v>
      </c>
      <c r="E21" s="239"/>
      <c r="F21" s="238" t="s">
        <v>241</v>
      </c>
      <c r="G21" s="239"/>
      <c r="H21" s="241"/>
      <c r="I21" s="24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0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226"/>
      <c r="N33" s="225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71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indexed="11"/>
  </sheetPr>
  <dimension ref="A1:AK47"/>
  <sheetViews>
    <sheetView workbookViewId="0">
      <selection activeCell="K30" sqref="K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147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O5" s="198" t="s">
        <v>58</v>
      </c>
      <c r="P5" s="199" t="s">
        <v>64</v>
      </c>
      <c r="R5" s="198" t="s">
        <v>58</v>
      </c>
      <c r="S5" s="227" t="s">
        <v>95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O6" s="200" t="s">
        <v>65</v>
      </c>
      <c r="P6" s="201" t="s">
        <v>60</v>
      </c>
      <c r="R6" s="200" t="s">
        <v>65</v>
      </c>
      <c r="S6" s="228" t="s">
        <v>96</v>
      </c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136</v>
      </c>
      <c r="F7" s="235" t="s">
        <v>137</v>
      </c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>
        <v>3</v>
      </c>
      <c r="L7" s="210" t="e">
        <f>IF(K7="","",CONCATENATE(VLOOKUP($Y$3,$AB$1:$AK$1,K7)," pont"))</f>
        <v>#N/A</v>
      </c>
      <c r="M7" s="216"/>
      <c r="O7" s="202" t="s">
        <v>66</v>
      </c>
      <c r="P7" s="203" t="s">
        <v>62</v>
      </c>
      <c r="R7" s="202" t="s">
        <v>66</v>
      </c>
      <c r="S7" s="22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138</v>
      </c>
      <c r="F9" s="236" t="s">
        <v>139</v>
      </c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145</v>
      </c>
      <c r="F11" s="236" t="s">
        <v>141</v>
      </c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>
        <v>2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111</v>
      </c>
      <c r="F13" s="235" t="s">
        <v>141</v>
      </c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>
        <v>1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142</v>
      </c>
      <c r="F15" s="236" t="s">
        <v>143</v>
      </c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>
        <v>4</v>
      </c>
      <c r="L15" s="210" t="e">
        <f>IF(K15="","",CONCATENATE(VLOOKUP($Y$3,$AB$1:$AK$1,K15)," pont"))</f>
        <v>#N/A</v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146</v>
      </c>
      <c r="F17" s="236" t="s">
        <v>144</v>
      </c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Petrits</v>
      </c>
      <c r="E22" s="242"/>
      <c r="F22" s="242" t="str">
        <f>E9</f>
        <v xml:space="preserve">Kánnai </v>
      </c>
      <c r="G22" s="242"/>
      <c r="H22" s="242" t="str">
        <f>E11</f>
        <v>KissP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Petrits</v>
      </c>
      <c r="C23" s="247"/>
      <c r="D23" s="241"/>
      <c r="E23" s="241"/>
      <c r="F23" s="238" t="s">
        <v>258</v>
      </c>
      <c r="G23" s="239"/>
      <c r="H23" s="238" t="s">
        <v>252</v>
      </c>
      <c r="I23" s="239"/>
      <c r="J23" s="131"/>
      <c r="K23" s="131"/>
      <c r="L23" s="131"/>
      <c r="M23" s="193">
        <v>2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 xml:space="preserve">Kánnai </v>
      </c>
      <c r="C24" s="247"/>
      <c r="D24" s="238" t="s">
        <v>259</v>
      </c>
      <c r="E24" s="239"/>
      <c r="F24" s="241"/>
      <c r="G24" s="241"/>
      <c r="H24" s="238" t="s">
        <v>234</v>
      </c>
      <c r="I24" s="239"/>
      <c r="J24" s="131"/>
      <c r="K24" s="131"/>
      <c r="L24" s="131"/>
      <c r="M24" s="193">
        <v>3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>KissP</v>
      </c>
      <c r="C25" s="247"/>
      <c r="D25" s="238" t="s">
        <v>251</v>
      </c>
      <c r="E25" s="239"/>
      <c r="F25" s="238" t="s">
        <v>227</v>
      </c>
      <c r="G25" s="239"/>
      <c r="H25" s="241"/>
      <c r="I25" s="241"/>
      <c r="J25" s="131"/>
      <c r="K25" s="131"/>
      <c r="L25" s="131"/>
      <c r="M25" s="193">
        <v>1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Németh</v>
      </c>
      <c r="E27" s="242"/>
      <c r="F27" s="242" t="str">
        <f>E15</f>
        <v>Péri</v>
      </c>
      <c r="G27" s="242"/>
      <c r="H27" s="242" t="str">
        <f>E17</f>
        <v>KissV</v>
      </c>
      <c r="I27" s="242"/>
      <c r="J27" s="131"/>
      <c r="K27" s="131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Németh</v>
      </c>
      <c r="C28" s="247"/>
      <c r="D28" s="241"/>
      <c r="E28" s="241"/>
      <c r="F28" s="238" t="s">
        <v>240</v>
      </c>
      <c r="G28" s="239"/>
      <c r="H28" s="238" t="s">
        <v>227</v>
      </c>
      <c r="I28" s="239"/>
      <c r="J28" s="131"/>
      <c r="K28" s="131"/>
      <c r="L28" s="131"/>
      <c r="M28" s="193">
        <v>1</v>
      </c>
    </row>
    <row r="29" spans="1:37" ht="18.75" customHeight="1" x14ac:dyDescent="0.25">
      <c r="A29" s="190" t="s">
        <v>52</v>
      </c>
      <c r="B29" s="247" t="str">
        <f>E15</f>
        <v>Péri</v>
      </c>
      <c r="C29" s="247"/>
      <c r="D29" s="238" t="s">
        <v>250</v>
      </c>
      <c r="E29" s="239"/>
      <c r="F29" s="241"/>
      <c r="G29" s="241"/>
      <c r="H29" s="238" t="s">
        <v>235</v>
      </c>
      <c r="I29" s="239"/>
      <c r="J29" s="131"/>
      <c r="K29" s="131"/>
      <c r="L29" s="131"/>
      <c r="M29" s="193">
        <v>2</v>
      </c>
    </row>
    <row r="30" spans="1:37" ht="18.75" customHeight="1" x14ac:dyDescent="0.25">
      <c r="A30" s="190" t="s">
        <v>53</v>
      </c>
      <c r="B30" s="247" t="str">
        <f>E17</f>
        <v>KissV</v>
      </c>
      <c r="C30" s="247"/>
      <c r="D30" s="238" t="s">
        <v>234</v>
      </c>
      <c r="E30" s="239"/>
      <c r="F30" s="238" t="s">
        <v>257</v>
      </c>
      <c r="G30" s="239"/>
      <c r="H30" s="241"/>
      <c r="I30" s="241"/>
      <c r="J30" s="131"/>
      <c r="K30" s="131"/>
      <c r="L30" s="131"/>
      <c r="M30" s="193">
        <v>3</v>
      </c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 t="s">
        <v>38</v>
      </c>
      <c r="B32" s="131"/>
      <c r="C32" s="249" t="str">
        <f>IF(M23=1,B23,IF(M24=1,B24,IF(M25=1,B25,"")))</f>
        <v>KissP</v>
      </c>
      <c r="D32" s="249"/>
      <c r="E32" s="155" t="s">
        <v>55</v>
      </c>
      <c r="F32" s="254" t="str">
        <f>IF(M28=1,B28,IF(M29=1,B29,IF(M30=1,B30,"")))</f>
        <v>Németh</v>
      </c>
      <c r="G32" s="254"/>
      <c r="H32" s="131"/>
      <c r="I32" s="236" t="s">
        <v>251</v>
      </c>
      <c r="J32" s="131"/>
      <c r="K32" s="131"/>
      <c r="L32" s="131"/>
      <c r="M32" s="131"/>
    </row>
    <row r="33" spans="1:18" x14ac:dyDescent="0.25">
      <c r="A33" s="131"/>
      <c r="B33" s="131"/>
      <c r="C33" s="131"/>
      <c r="D33" s="131"/>
      <c r="E33" s="131"/>
      <c r="F33" s="155"/>
      <c r="G33" s="155"/>
      <c r="H33" s="131"/>
      <c r="I33" s="131"/>
      <c r="J33" s="131"/>
      <c r="K33" s="131"/>
      <c r="L33" s="131"/>
      <c r="M33" s="131"/>
    </row>
    <row r="34" spans="1:18" x14ac:dyDescent="0.25">
      <c r="A34" s="131" t="s">
        <v>54</v>
      </c>
      <c r="B34" s="131"/>
      <c r="C34" s="254" t="str">
        <f>IF(M23=2,B23,IF(M24=2,B24,IF(M25=2,B25,"")))</f>
        <v>Petrits</v>
      </c>
      <c r="D34" s="254"/>
      <c r="E34" s="155" t="s">
        <v>55</v>
      </c>
      <c r="F34" s="249" t="str">
        <f>IF(M28=2,B28,IF(M29=2,B29,IF(M30=2,B30,"")))</f>
        <v>Péri</v>
      </c>
      <c r="G34" s="249"/>
      <c r="H34" s="131"/>
      <c r="I34" s="236" t="s">
        <v>238</v>
      </c>
      <c r="J34" s="131"/>
      <c r="K34" s="131"/>
      <c r="L34" s="131"/>
      <c r="M34" s="131"/>
    </row>
    <row r="35" spans="1:18" x14ac:dyDescent="0.25">
      <c r="A35" s="131"/>
      <c r="B35" s="131"/>
      <c r="C35" s="155"/>
      <c r="D35" s="155"/>
      <c r="E35" s="155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56</v>
      </c>
      <c r="B36" s="131"/>
      <c r="C36" s="249" t="str">
        <f>IF(M23=3,B23,IF(M24=3,B24,IF(M25=3,B25,"")))</f>
        <v xml:space="preserve">Kánnai </v>
      </c>
      <c r="D36" s="249"/>
      <c r="E36" s="155" t="s">
        <v>55</v>
      </c>
      <c r="F36" s="249" t="str">
        <f>IF(M28=3,B28,IF(M29=3,B29,IF(M30=3,B30,"")))</f>
        <v>KissV</v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131"/>
    </row>
    <row r="39" spans="1:18" x14ac:dyDescent="0.25">
      <c r="A39" s="80" t="s">
        <v>26</v>
      </c>
      <c r="B39" s="81"/>
      <c r="C39" s="110"/>
      <c r="D39" s="163" t="s">
        <v>0</v>
      </c>
      <c r="E39" s="164" t="s">
        <v>28</v>
      </c>
      <c r="F39" s="181"/>
      <c r="G39" s="163" t="s">
        <v>0</v>
      </c>
      <c r="H39" s="164" t="s">
        <v>35</v>
      </c>
      <c r="I39" s="88"/>
      <c r="J39" s="164" t="s">
        <v>36</v>
      </c>
      <c r="K39" s="87" t="s">
        <v>37</v>
      </c>
      <c r="L39" s="31"/>
      <c r="M39" s="181"/>
      <c r="P39" s="157"/>
      <c r="Q39" s="157"/>
      <c r="R39" s="158"/>
    </row>
    <row r="40" spans="1:18" x14ac:dyDescent="0.25">
      <c r="A40" s="134" t="s">
        <v>27</v>
      </c>
      <c r="B40" s="135"/>
      <c r="C40" s="136"/>
      <c r="D40" s="165">
        <v>1</v>
      </c>
      <c r="E40" s="245" t="e">
        <f>IF(D40&gt;$R$47,,UPPER(VLOOKUP(D40,#REF!,2)))</f>
        <v>#REF!</v>
      </c>
      <c r="F40" s="245"/>
      <c r="G40" s="175" t="s">
        <v>1</v>
      </c>
      <c r="H40" s="135"/>
      <c r="I40" s="166"/>
      <c r="J40" s="176"/>
      <c r="K40" s="132" t="s">
        <v>29</v>
      </c>
      <c r="L40" s="182"/>
      <c r="M40" s="167"/>
      <c r="P40" s="159"/>
      <c r="Q40" s="159"/>
      <c r="R40" s="160"/>
    </row>
    <row r="41" spans="1:18" x14ac:dyDescent="0.25">
      <c r="A41" s="137" t="s">
        <v>34</v>
      </c>
      <c r="B41" s="86"/>
      <c r="C41" s="138"/>
      <c r="D41" s="168">
        <v>2</v>
      </c>
      <c r="E41" s="240" t="e">
        <f>IF(D41&gt;$R$47,,UPPER(VLOOKUP(D41,#REF!,2)))</f>
        <v>#REF!</v>
      </c>
      <c r="F41" s="240"/>
      <c r="G41" s="177" t="s">
        <v>2</v>
      </c>
      <c r="H41" s="169"/>
      <c r="I41" s="170"/>
      <c r="J41" s="78"/>
      <c r="K41" s="179"/>
      <c r="L41" s="130"/>
      <c r="M41" s="174"/>
      <c r="P41" s="160"/>
      <c r="Q41" s="161"/>
      <c r="R41" s="160"/>
    </row>
    <row r="42" spans="1:18" x14ac:dyDescent="0.25">
      <c r="A42" s="101"/>
      <c r="B42" s="102"/>
      <c r="C42" s="103"/>
      <c r="D42" s="168"/>
      <c r="E42" s="172"/>
      <c r="F42" s="131"/>
      <c r="G42" s="177" t="s">
        <v>3</v>
      </c>
      <c r="H42" s="169"/>
      <c r="I42" s="170"/>
      <c r="J42" s="78"/>
      <c r="K42" s="132" t="s">
        <v>30</v>
      </c>
      <c r="L42" s="182"/>
      <c r="M42" s="167"/>
      <c r="P42" s="159"/>
      <c r="Q42" s="159"/>
      <c r="R42" s="160"/>
    </row>
    <row r="43" spans="1:18" x14ac:dyDescent="0.25">
      <c r="A43" s="82"/>
      <c r="B43" s="108"/>
      <c r="C43" s="83"/>
      <c r="D43" s="168"/>
      <c r="E43" s="172"/>
      <c r="F43" s="131"/>
      <c r="G43" s="177" t="s">
        <v>4</v>
      </c>
      <c r="H43" s="169"/>
      <c r="I43" s="170"/>
      <c r="J43" s="78"/>
      <c r="K43" s="180"/>
      <c r="L43" s="131"/>
      <c r="M43" s="171"/>
      <c r="P43" s="160"/>
      <c r="Q43" s="161"/>
      <c r="R43" s="160"/>
    </row>
    <row r="44" spans="1:18" x14ac:dyDescent="0.25">
      <c r="A44" s="90"/>
      <c r="B44" s="104"/>
      <c r="C44" s="109"/>
      <c r="D44" s="168"/>
      <c r="E44" s="172"/>
      <c r="F44" s="131"/>
      <c r="G44" s="177" t="s">
        <v>5</v>
      </c>
      <c r="H44" s="169"/>
      <c r="I44" s="170"/>
      <c r="J44" s="78"/>
      <c r="K44" s="137"/>
      <c r="L44" s="130"/>
      <c r="M44" s="174"/>
      <c r="P44" s="160"/>
      <c r="Q44" s="161"/>
      <c r="R44" s="160"/>
    </row>
    <row r="45" spans="1:18" x14ac:dyDescent="0.25">
      <c r="A45" s="91"/>
      <c r="B45" s="21"/>
      <c r="C45" s="83"/>
      <c r="D45" s="168"/>
      <c r="E45" s="172"/>
      <c r="F45" s="131"/>
      <c r="G45" s="177" t="s">
        <v>6</v>
      </c>
      <c r="H45" s="169"/>
      <c r="I45" s="170"/>
      <c r="J45" s="78"/>
      <c r="K45" s="132" t="s">
        <v>25</v>
      </c>
      <c r="L45" s="182"/>
      <c r="M45" s="167"/>
      <c r="P45" s="159"/>
      <c r="Q45" s="159"/>
      <c r="R45" s="160"/>
    </row>
    <row r="46" spans="1:18" x14ac:dyDescent="0.25">
      <c r="A46" s="91"/>
      <c r="B46" s="21"/>
      <c r="C46" s="99"/>
      <c r="D46" s="168"/>
      <c r="E46" s="172"/>
      <c r="F46" s="131"/>
      <c r="G46" s="177" t="s">
        <v>7</v>
      </c>
      <c r="H46" s="169"/>
      <c r="I46" s="170"/>
      <c r="J46" s="78"/>
      <c r="K46" s="180"/>
      <c r="L46" s="131"/>
      <c r="M46" s="171"/>
      <c r="P46" s="160"/>
      <c r="Q46" s="161"/>
      <c r="R46" s="160"/>
    </row>
    <row r="47" spans="1:18" x14ac:dyDescent="0.25">
      <c r="A47" s="92"/>
      <c r="B47" s="89"/>
      <c r="C47" s="100"/>
      <c r="D47" s="173"/>
      <c r="E47" s="84"/>
      <c r="F47" s="130"/>
      <c r="G47" s="178" t="s">
        <v>8</v>
      </c>
      <c r="H47" s="86"/>
      <c r="I47" s="133"/>
      <c r="J47" s="85"/>
      <c r="K47" s="137" t="str">
        <f>L4</f>
        <v>Lakatosné Klopcsik Diana</v>
      </c>
      <c r="L47" s="130"/>
      <c r="M47" s="174"/>
      <c r="P47" s="160"/>
      <c r="Q47" s="161"/>
      <c r="R47" s="162" t="e">
        <f>MIN(4,#REF!)</f>
        <v>#REF!</v>
      </c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43" type="noConversion"/>
  <conditionalFormatting sqref="E7 E9 E11 E13 E15 E17">
    <cfRule type="cellIs" dxfId="33" priority="2" stopIfTrue="1" operator="equal">
      <formula>"Bye"</formula>
    </cfRule>
  </conditionalFormatting>
  <conditionalFormatting sqref="R47">
    <cfRule type="expression" dxfId="3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6">
    <tabColor indexed="11"/>
  </sheetPr>
  <dimension ref="A1:AK53"/>
  <sheetViews>
    <sheetView workbookViewId="0">
      <selection activeCell="D34" sqref="D34:E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IF(Y5=1,CONCATENATE(VLOOKUP(Y3,AA16:AH30,2)),CONCATENATE(VLOOKUP(Y3,AA2:AK13,2)))</f>
        <v>#N/A</v>
      </c>
      <c r="AC1" s="214" t="e">
        <f>IF(Y5=1,CONCATENATE(VLOOKUP(Y3,AA16:AK30,3)),CONCATENATE(VLOOKUP(Y3,AA2:AK13,3)))</f>
        <v>#N/A</v>
      </c>
      <c r="AD1" s="214" t="e">
        <f>IF(Y5=1,CONCATENATE(VLOOKUP(Y3,AA16:AK30,4)),CONCATENATE(VLOOKUP(Y3,AA2:AK13,4)))</f>
        <v>#N/A</v>
      </c>
      <c r="AE1" s="214" t="e">
        <f>IF(Y5=1,CONCATENATE(VLOOKUP(Y3,AA16:AK30,5)),CONCATENATE(VLOOKUP(Y3,AA2:AK13,5)))</f>
        <v>#N/A</v>
      </c>
      <c r="AF1" s="214" t="e">
        <f>IF(Y5=1,CONCATENATE(VLOOKUP(Y3,AA16:AK30,6)),CONCATENATE(VLOOKUP(Y3,AA2:AK13,6)))</f>
        <v>#N/A</v>
      </c>
      <c r="AG1" s="214" t="e">
        <f>IF(Y5=1,CONCATENATE(VLOOKUP(Y3,AA16:AK30,7)),CONCATENATE(VLOOKUP(Y3,AA2:AK13,7)))</f>
        <v>#N/A</v>
      </c>
      <c r="AH1" s="214" t="e">
        <f>IF(Y5=1,CONCATENATE(VLOOKUP(Y3,AA16:AK30,8)),CONCATENATE(VLOOKUP(Y3,AA2:AK13,8)))</f>
        <v>#N/A</v>
      </c>
      <c r="AI1" s="214" t="e">
        <f>IF(Y5=1,CONCATENATE(VLOOKUP(Y3,AA16:AK30,9)),CONCATENATE(VLOOKUP(Y3,AA2:AK13,9)))</f>
        <v>#N/A</v>
      </c>
      <c r="AJ1" s="214" t="e">
        <f>IF(Y5=1,CONCATENATE(VLOOKUP(Y3,AA16:AK30,10)),CONCATENATE(VLOOKUP(Y3,AA2:AK13,10)))</f>
        <v>#N/A</v>
      </c>
      <c r="AK1" s="214" t="e">
        <f>IF(Y5=1,CONCATENATE(VLOOKUP(Y3,AA16:AK30,11)),CONCATENATE(VLOOKUP(Y3,AA2:AK13,11)))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148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119</v>
      </c>
      <c r="F7" s="235" t="s">
        <v>150</v>
      </c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Q7" s="198" t="s">
        <v>58</v>
      </c>
      <c r="R7" s="227" t="s">
        <v>100</v>
      </c>
      <c r="S7" s="227" t="s">
        <v>101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98</v>
      </c>
      <c r="S8" s="228" t="s">
        <v>102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151</v>
      </c>
      <c r="F9" s="236" t="s">
        <v>152</v>
      </c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95</v>
      </c>
      <c r="S9" s="229" t="s">
        <v>103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153</v>
      </c>
      <c r="F11" s="236" t="s">
        <v>154</v>
      </c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221" t="s">
        <v>51</v>
      </c>
      <c r="B13" s="224"/>
      <c r="C13" s="143" t="str">
        <f>IF($B13="","",VLOOKUP($B13,#REF!,5))</f>
        <v/>
      </c>
      <c r="D13" s="143" t="str">
        <f>IF($B13="","",VLOOKUP($B13,#REF!,15))</f>
        <v/>
      </c>
      <c r="E13" s="233" t="s">
        <v>155</v>
      </c>
      <c r="F13" s="236" t="s">
        <v>156</v>
      </c>
      <c r="G13" s="139" t="str">
        <f>IF($B13="","",VLOOKUP($B13,#REF!,3))</f>
        <v/>
      </c>
      <c r="H13" s="144"/>
      <c r="I13" s="139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91" t="s">
        <v>52</v>
      </c>
      <c r="B15" s="223"/>
      <c r="C15" s="143" t="str">
        <f>IF($B15="","",VLOOKUP($B15,#REF!,5))</f>
        <v/>
      </c>
      <c r="D15" s="222" t="str">
        <f>IF($B15="","",VLOOKUP($B15,#REF!,15))</f>
        <v/>
      </c>
      <c r="E15" s="234" t="s">
        <v>157</v>
      </c>
      <c r="F15" s="235" t="s">
        <v>158</v>
      </c>
      <c r="G15" s="140" t="str">
        <f>IF($B15="","",VLOOKUP($B15,#REF!,3))</f>
        <v/>
      </c>
      <c r="H15" s="142"/>
      <c r="I15" s="140" t="str">
        <f>IF($B15="","",VLOOKUP($B15,#REF!,4))</f>
        <v/>
      </c>
      <c r="J15" s="131"/>
      <c r="K15" s="215">
        <v>2</v>
      </c>
      <c r="L15" s="210" t="e">
        <f>IF(K15="","",CONCATENATE(VLOOKUP($Y$3,$AB$1:$AK$1,K15)," pont"))</f>
        <v>#N/A</v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159</v>
      </c>
      <c r="F17" s="236" t="s">
        <v>160</v>
      </c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221" t="s">
        <v>57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233" t="s">
        <v>161</v>
      </c>
      <c r="F19" s="236" t="s">
        <v>162</v>
      </c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55"/>
      <c r="B20" s="205"/>
      <c r="C20" s="156"/>
      <c r="D20" s="156"/>
      <c r="E20" s="156"/>
      <c r="F20" s="156"/>
      <c r="G20" s="156"/>
      <c r="H20" s="156"/>
      <c r="I20" s="156"/>
      <c r="J20" s="131"/>
      <c r="K20" s="155"/>
      <c r="L20" s="155"/>
      <c r="M20" s="217"/>
      <c r="Y20" s="208"/>
      <c r="Z20" s="208"/>
      <c r="AA20" s="208" t="s">
        <v>75</v>
      </c>
      <c r="AB20" s="208">
        <v>200</v>
      </c>
      <c r="AC20" s="208">
        <v>150</v>
      </c>
      <c r="AD20" s="208">
        <v>130</v>
      </c>
      <c r="AE20" s="208">
        <v>110</v>
      </c>
      <c r="AF20" s="208">
        <v>95</v>
      </c>
      <c r="AG20" s="208">
        <v>80</v>
      </c>
      <c r="AH20" s="208">
        <v>70</v>
      </c>
      <c r="AI20" s="208">
        <v>60</v>
      </c>
      <c r="AJ20" s="208">
        <v>55</v>
      </c>
      <c r="AK20" s="208">
        <v>50</v>
      </c>
    </row>
    <row r="21" spans="1:37" x14ac:dyDescent="0.25">
      <c r="A21" s="221" t="s">
        <v>93</v>
      </c>
      <c r="B21" s="206"/>
      <c r="C21" s="143" t="str">
        <f>IF($B21="","",VLOOKUP($B21,#REF!,5))</f>
        <v/>
      </c>
      <c r="D21" s="143" t="str">
        <f>IF($B21="","",VLOOKUP($B21,#REF!,15))</f>
        <v/>
      </c>
      <c r="E21" s="233" t="s">
        <v>164</v>
      </c>
      <c r="F21" s="236" t="s">
        <v>163</v>
      </c>
      <c r="G21" s="139" t="str">
        <f>IF($B21="","",VLOOKUP($B21,#REF!,3))</f>
        <v/>
      </c>
      <c r="H21" s="144"/>
      <c r="I21" s="139" t="str">
        <f>IF($B21="","",VLOOKUP($B21,#REF!,4))</f>
        <v/>
      </c>
      <c r="J21" s="131"/>
      <c r="K21" s="215"/>
      <c r="L21" s="210" t="str">
        <f>IF(K21="","",CONCATENATE(VLOOKUP($Y$3,$AB$1:$AK$1,K21)," pont"))</f>
        <v/>
      </c>
      <c r="M21" s="216"/>
      <c r="Y21" s="208"/>
      <c r="Z21" s="208"/>
      <c r="AA21" s="208" t="s">
        <v>76</v>
      </c>
      <c r="AB21" s="208">
        <v>150</v>
      </c>
      <c r="AC21" s="208">
        <v>120</v>
      </c>
      <c r="AD21" s="208">
        <v>100</v>
      </c>
      <c r="AE21" s="208">
        <v>80</v>
      </c>
      <c r="AF21" s="208">
        <v>70</v>
      </c>
      <c r="AG21" s="208">
        <v>60</v>
      </c>
      <c r="AH21" s="208">
        <v>55</v>
      </c>
      <c r="AI21" s="208">
        <v>50</v>
      </c>
      <c r="AJ21" s="208">
        <v>45</v>
      </c>
      <c r="AK21" s="208">
        <v>40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77</v>
      </c>
      <c r="AB22" s="208">
        <v>120</v>
      </c>
      <c r="AC22" s="208">
        <v>90</v>
      </c>
      <c r="AD22" s="208">
        <v>65</v>
      </c>
      <c r="AE22" s="208">
        <v>55</v>
      </c>
      <c r="AF22" s="208">
        <v>50</v>
      </c>
      <c r="AG22" s="208">
        <v>45</v>
      </c>
      <c r="AH22" s="208">
        <v>40</v>
      </c>
      <c r="AI22" s="208">
        <v>35</v>
      </c>
      <c r="AJ22" s="208">
        <v>25</v>
      </c>
      <c r="AK22" s="208">
        <v>20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78</v>
      </c>
      <c r="AB23" s="208">
        <v>90</v>
      </c>
      <c r="AC23" s="208">
        <v>60</v>
      </c>
      <c r="AD23" s="208">
        <v>45</v>
      </c>
      <c r="AE23" s="208">
        <v>34</v>
      </c>
      <c r="AF23" s="208">
        <v>27</v>
      </c>
      <c r="AG23" s="208">
        <v>22</v>
      </c>
      <c r="AH23" s="208">
        <v>18</v>
      </c>
      <c r="AI23" s="208">
        <v>15</v>
      </c>
      <c r="AJ23" s="208">
        <v>12</v>
      </c>
      <c r="AK23" s="208">
        <v>9</v>
      </c>
    </row>
    <row r="24" spans="1:37" ht="18.75" customHeight="1" x14ac:dyDescent="0.25">
      <c r="A24" s="131"/>
      <c r="B24" s="243"/>
      <c r="C24" s="243"/>
      <c r="D24" s="242" t="str">
        <f>E7</f>
        <v>Szabó</v>
      </c>
      <c r="E24" s="242"/>
      <c r="F24" s="242" t="str">
        <f>E9</f>
        <v>Lizák-Pető</v>
      </c>
      <c r="G24" s="242"/>
      <c r="H24" s="242" t="str">
        <f>E11</f>
        <v>Kecskeméti</v>
      </c>
      <c r="I24" s="242"/>
      <c r="J24" s="242" t="str">
        <f>E13</f>
        <v>Jozaf</v>
      </c>
      <c r="K24" s="242"/>
      <c r="L24" s="131"/>
      <c r="M24" s="192" t="s">
        <v>48</v>
      </c>
      <c r="Y24" s="208"/>
      <c r="Z24" s="208"/>
      <c r="AA24" s="208" t="s">
        <v>79</v>
      </c>
      <c r="AB24" s="208">
        <v>60</v>
      </c>
      <c r="AC24" s="208">
        <v>40</v>
      </c>
      <c r="AD24" s="208">
        <v>30</v>
      </c>
      <c r="AE24" s="208">
        <v>20</v>
      </c>
      <c r="AF24" s="208">
        <v>18</v>
      </c>
      <c r="AG24" s="208">
        <v>15</v>
      </c>
      <c r="AH24" s="208">
        <v>12</v>
      </c>
      <c r="AI24" s="208">
        <v>10</v>
      </c>
      <c r="AJ24" s="208">
        <v>8</v>
      </c>
      <c r="AK24" s="208">
        <v>6</v>
      </c>
    </row>
    <row r="25" spans="1:37" ht="18.75" customHeight="1" x14ac:dyDescent="0.25">
      <c r="A25" s="190" t="s">
        <v>44</v>
      </c>
      <c r="B25" s="247" t="str">
        <f>E7</f>
        <v>Szabó</v>
      </c>
      <c r="C25" s="247"/>
      <c r="D25" s="241"/>
      <c r="E25" s="241"/>
      <c r="F25" s="238" t="s">
        <v>227</v>
      </c>
      <c r="G25" s="239"/>
      <c r="H25" s="238" t="s">
        <v>227</v>
      </c>
      <c r="I25" s="239"/>
      <c r="J25" s="253" t="s">
        <v>255</v>
      </c>
      <c r="K25" s="242"/>
      <c r="L25" s="131"/>
      <c r="M25" s="193">
        <v>1</v>
      </c>
      <c r="Y25" s="208"/>
      <c r="Z25" s="208"/>
      <c r="AA25" s="208" t="s">
        <v>80</v>
      </c>
      <c r="AB25" s="208">
        <v>40</v>
      </c>
      <c r="AC25" s="208">
        <v>25</v>
      </c>
      <c r="AD25" s="208">
        <v>18</v>
      </c>
      <c r="AE25" s="208">
        <v>13</v>
      </c>
      <c r="AF25" s="208">
        <v>8</v>
      </c>
      <c r="AG25" s="208">
        <v>7</v>
      </c>
      <c r="AH25" s="208">
        <v>6</v>
      </c>
      <c r="AI25" s="208">
        <v>5</v>
      </c>
      <c r="AJ25" s="208">
        <v>4</v>
      </c>
      <c r="AK25" s="208">
        <v>3</v>
      </c>
    </row>
    <row r="26" spans="1:37" ht="18.75" customHeight="1" x14ac:dyDescent="0.25">
      <c r="A26" s="190" t="s">
        <v>45</v>
      </c>
      <c r="B26" s="247" t="str">
        <f>E9</f>
        <v>Lizák-Pető</v>
      </c>
      <c r="C26" s="247"/>
      <c r="D26" s="238" t="s">
        <v>234</v>
      </c>
      <c r="E26" s="239"/>
      <c r="F26" s="241"/>
      <c r="G26" s="241"/>
      <c r="H26" s="238" t="s">
        <v>259</v>
      </c>
      <c r="I26" s="239"/>
      <c r="J26" s="238" t="s">
        <v>248</v>
      </c>
      <c r="K26" s="239"/>
      <c r="L26" s="131"/>
      <c r="M26" s="193">
        <v>4</v>
      </c>
      <c r="Y26" s="208"/>
      <c r="Z26" s="208"/>
      <c r="AA26" s="208" t="s">
        <v>81</v>
      </c>
      <c r="AB26" s="208">
        <v>25</v>
      </c>
      <c r="AC26" s="208">
        <v>15</v>
      </c>
      <c r="AD26" s="208">
        <v>13</v>
      </c>
      <c r="AE26" s="208">
        <v>7</v>
      </c>
      <c r="AF26" s="208">
        <v>6</v>
      </c>
      <c r="AG26" s="208">
        <v>5</v>
      </c>
      <c r="AH26" s="208">
        <v>4</v>
      </c>
      <c r="AI26" s="208">
        <v>3</v>
      </c>
      <c r="AJ26" s="208">
        <v>2</v>
      </c>
      <c r="AK26" s="208">
        <v>1</v>
      </c>
    </row>
    <row r="27" spans="1:37" ht="18.75" customHeight="1" x14ac:dyDescent="0.25">
      <c r="A27" s="190" t="s">
        <v>46</v>
      </c>
      <c r="B27" s="247" t="str">
        <f>E11</f>
        <v>Kecskeméti</v>
      </c>
      <c r="C27" s="247"/>
      <c r="D27" s="238" t="s">
        <v>234</v>
      </c>
      <c r="E27" s="239"/>
      <c r="F27" s="238" t="s">
        <v>258</v>
      </c>
      <c r="G27" s="239"/>
      <c r="H27" s="241"/>
      <c r="I27" s="241"/>
      <c r="J27" s="238" t="s">
        <v>240</v>
      </c>
      <c r="K27" s="239"/>
      <c r="L27" s="131"/>
      <c r="M27" s="193">
        <v>2</v>
      </c>
      <c r="Y27" s="208"/>
      <c r="Z27" s="208"/>
      <c r="AA27" s="208" t="s">
        <v>86</v>
      </c>
      <c r="AB27" s="208">
        <v>15</v>
      </c>
      <c r="AC27" s="208">
        <v>10</v>
      </c>
      <c r="AD27" s="208">
        <v>8</v>
      </c>
      <c r="AE27" s="208">
        <v>4</v>
      </c>
      <c r="AF27" s="208">
        <v>3</v>
      </c>
      <c r="AG27" s="208">
        <v>2</v>
      </c>
      <c r="AH27" s="208">
        <v>1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220" t="s">
        <v>51</v>
      </c>
      <c r="B28" s="247" t="str">
        <f>E13</f>
        <v>Jozaf</v>
      </c>
      <c r="C28" s="247"/>
      <c r="D28" s="238" t="s">
        <v>256</v>
      </c>
      <c r="E28" s="239"/>
      <c r="F28" s="238" t="s">
        <v>247</v>
      </c>
      <c r="G28" s="239"/>
      <c r="H28" s="253" t="s">
        <v>250</v>
      </c>
      <c r="I28" s="242"/>
      <c r="J28" s="241"/>
      <c r="K28" s="241"/>
      <c r="L28" s="131"/>
      <c r="M28" s="193">
        <v>3</v>
      </c>
      <c r="Y28" s="208"/>
      <c r="Z28" s="208"/>
      <c r="AA28" s="208" t="s">
        <v>86</v>
      </c>
      <c r="AB28" s="208">
        <v>15</v>
      </c>
      <c r="AC28" s="208">
        <v>10</v>
      </c>
      <c r="AD28" s="208">
        <v>8</v>
      </c>
      <c r="AE28" s="208">
        <v>4</v>
      </c>
      <c r="AF28" s="208">
        <v>3</v>
      </c>
      <c r="AG28" s="208">
        <v>2</v>
      </c>
      <c r="AH28" s="208">
        <v>1</v>
      </c>
      <c r="AI28" s="208">
        <v>0</v>
      </c>
      <c r="AJ28" s="208">
        <v>0</v>
      </c>
      <c r="AK28" s="208">
        <v>0</v>
      </c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94"/>
      <c r="Y29" s="208"/>
      <c r="Z29" s="208"/>
      <c r="AA29" s="208" t="s">
        <v>82</v>
      </c>
      <c r="AB29" s="208">
        <v>10</v>
      </c>
      <c r="AC29" s="208">
        <v>6</v>
      </c>
      <c r="AD29" s="208">
        <v>4</v>
      </c>
      <c r="AE29" s="208">
        <v>2</v>
      </c>
      <c r="AF29" s="208">
        <v>1</v>
      </c>
      <c r="AG29" s="208">
        <v>0</v>
      </c>
      <c r="AH29" s="208">
        <v>0</v>
      </c>
      <c r="AI29" s="208">
        <v>0</v>
      </c>
      <c r="AJ29" s="208">
        <v>0</v>
      </c>
      <c r="AK29" s="208">
        <v>0</v>
      </c>
    </row>
    <row r="30" spans="1:37" ht="18.75" customHeight="1" x14ac:dyDescent="0.25">
      <c r="A30" s="131"/>
      <c r="B30" s="243"/>
      <c r="C30" s="243"/>
      <c r="D30" s="242" t="str">
        <f>E15</f>
        <v xml:space="preserve">Borda </v>
      </c>
      <c r="E30" s="242"/>
      <c r="F30" s="242" t="str">
        <f>E17</f>
        <v>Benedeczki</v>
      </c>
      <c r="G30" s="242"/>
      <c r="H30" s="257" t="str">
        <f>E19</f>
        <v>Kőnig</v>
      </c>
      <c r="I30" s="258"/>
      <c r="J30" s="242" t="str">
        <f>E21</f>
        <v>Anisonyan*</v>
      </c>
      <c r="K30" s="242"/>
      <c r="L30" s="131"/>
      <c r="M30" s="194"/>
      <c r="Y30" s="208"/>
      <c r="Z30" s="208"/>
      <c r="AA30" s="208" t="s">
        <v>83</v>
      </c>
      <c r="AB30" s="208">
        <v>3</v>
      </c>
      <c r="AC30" s="208">
        <v>2</v>
      </c>
      <c r="AD30" s="208">
        <v>1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208">
        <v>0</v>
      </c>
    </row>
    <row r="31" spans="1:37" ht="18.75" customHeight="1" x14ac:dyDescent="0.25">
      <c r="A31" s="220" t="s">
        <v>52</v>
      </c>
      <c r="B31" s="255" t="str">
        <f>E15</f>
        <v xml:space="preserve">Borda </v>
      </c>
      <c r="C31" s="256"/>
      <c r="D31" s="241"/>
      <c r="E31" s="241"/>
      <c r="F31" s="238" t="s">
        <v>247</v>
      </c>
      <c r="G31" s="239"/>
      <c r="H31" s="238" t="s">
        <v>243</v>
      </c>
      <c r="I31" s="239"/>
      <c r="J31" s="253" t="s">
        <v>255</v>
      </c>
      <c r="K31" s="242"/>
      <c r="L31" s="131"/>
      <c r="M31" s="193">
        <v>1</v>
      </c>
    </row>
    <row r="32" spans="1:37" ht="18.75" customHeight="1" x14ac:dyDescent="0.25">
      <c r="A32" s="220" t="s">
        <v>53</v>
      </c>
      <c r="B32" s="247" t="str">
        <f>E17</f>
        <v>Benedeczki</v>
      </c>
      <c r="C32" s="247"/>
      <c r="D32" s="238" t="s">
        <v>248</v>
      </c>
      <c r="E32" s="239"/>
      <c r="F32" s="241"/>
      <c r="G32" s="241"/>
      <c r="H32" s="238" t="s">
        <v>254</v>
      </c>
      <c r="I32" s="239"/>
      <c r="J32" s="238" t="s">
        <v>255</v>
      </c>
      <c r="K32" s="239"/>
      <c r="L32" s="131"/>
      <c r="M32" s="193">
        <v>3</v>
      </c>
    </row>
    <row r="33" spans="1:18" ht="18.75" customHeight="1" x14ac:dyDescent="0.25">
      <c r="A33" s="220" t="s">
        <v>57</v>
      </c>
      <c r="B33" s="247" t="str">
        <f>E19</f>
        <v>Kőnig</v>
      </c>
      <c r="C33" s="247"/>
      <c r="D33" s="238" t="s">
        <v>244</v>
      </c>
      <c r="E33" s="239"/>
      <c r="F33" s="238" t="s">
        <v>253</v>
      </c>
      <c r="G33" s="239"/>
      <c r="H33" s="241"/>
      <c r="I33" s="241"/>
      <c r="J33" s="238" t="s">
        <v>260</v>
      </c>
      <c r="K33" s="239"/>
      <c r="L33" s="131"/>
      <c r="M33" s="193">
        <v>2</v>
      </c>
    </row>
    <row r="34" spans="1:18" ht="18.75" customHeight="1" x14ac:dyDescent="0.25">
      <c r="A34" s="220" t="s">
        <v>93</v>
      </c>
      <c r="B34" s="247" t="str">
        <f>E21</f>
        <v>Anisonyan*</v>
      </c>
      <c r="C34" s="247"/>
      <c r="D34" s="238" t="s">
        <v>256</v>
      </c>
      <c r="E34" s="239"/>
      <c r="F34" s="238" t="s">
        <v>256</v>
      </c>
      <c r="G34" s="239"/>
      <c r="H34" s="253" t="s">
        <v>261</v>
      </c>
      <c r="I34" s="242"/>
      <c r="J34" s="241"/>
      <c r="K34" s="241"/>
      <c r="L34" s="131"/>
      <c r="M34" s="193">
        <v>4</v>
      </c>
    </row>
    <row r="35" spans="1:18" ht="18.75" customHeight="1" x14ac:dyDescent="0.25">
      <c r="A35" s="195"/>
      <c r="B35" s="196"/>
      <c r="C35" s="196"/>
      <c r="D35" s="195"/>
      <c r="E35" s="195"/>
      <c r="F35" s="195"/>
      <c r="G35" s="195"/>
      <c r="H35" s="195"/>
      <c r="I35" s="195"/>
      <c r="J35" s="131"/>
      <c r="K35" s="131"/>
      <c r="L35" s="131"/>
      <c r="M35" s="197"/>
    </row>
    <row r="36" spans="1:18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8" x14ac:dyDescent="0.25">
      <c r="A37" s="131" t="s">
        <v>38</v>
      </c>
      <c r="B37" s="131"/>
      <c r="C37" s="249" t="str">
        <f>IF(M25=1,B25,IF(M26=1,B26,IF(M27=1,B27,IF(M28=1,B28,""))))</f>
        <v>Szabó</v>
      </c>
      <c r="D37" s="249"/>
      <c r="E37" s="155" t="s">
        <v>55</v>
      </c>
      <c r="F37" s="249" t="str">
        <f>IF(M31=1,B31,IF(M32=1,B32,IF(M33=1,B33,IF(M34=1,B34,""))))</f>
        <v xml:space="preserve">Borda </v>
      </c>
      <c r="G37" s="249"/>
      <c r="H37" s="131"/>
      <c r="I37" s="130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55"/>
      <c r="G38" s="155"/>
      <c r="H38" s="131"/>
      <c r="I38" s="131"/>
      <c r="J38" s="131"/>
      <c r="K38" s="131"/>
      <c r="L38" s="131"/>
      <c r="M38" s="131"/>
    </row>
    <row r="39" spans="1:18" x14ac:dyDescent="0.25">
      <c r="A39" s="131" t="s">
        <v>54</v>
      </c>
      <c r="B39" s="131"/>
      <c r="C39" s="249" t="str">
        <f>IF(M25=2,B25,IF(M26=2,B26,IF(M27=2,B27,IF(M28=2,B28,""))))</f>
        <v>Kecskeméti</v>
      </c>
      <c r="D39" s="249"/>
      <c r="E39" s="155" t="s">
        <v>55</v>
      </c>
      <c r="F39" s="249" t="str">
        <f>IF(M31=2,B31,IF(M32=2,B32,IF(M33=2,B33,IF(M34=2,B34,""))))</f>
        <v>Kőnig</v>
      </c>
      <c r="G39" s="249"/>
      <c r="H39" s="131"/>
      <c r="I39" s="130"/>
      <c r="J39" s="131"/>
      <c r="K39" s="131"/>
      <c r="L39" s="131"/>
      <c r="M39" s="131"/>
    </row>
    <row r="40" spans="1:18" x14ac:dyDescent="0.25">
      <c r="A40" s="131"/>
      <c r="B40" s="131"/>
      <c r="C40" s="155"/>
      <c r="D40" s="155"/>
      <c r="E40" s="155"/>
      <c r="F40" s="155"/>
      <c r="G40" s="155"/>
      <c r="H40" s="131"/>
      <c r="I40" s="131"/>
      <c r="J40" s="131"/>
      <c r="K40" s="131"/>
      <c r="L40" s="131"/>
      <c r="M40" s="131"/>
    </row>
    <row r="41" spans="1:18" x14ac:dyDescent="0.25">
      <c r="A41" s="131" t="s">
        <v>56</v>
      </c>
      <c r="B41" s="131"/>
      <c r="C41" s="249" t="str">
        <f>IF(M25=3,B25,IF(M26=3,B26,IF(M27=3,B27,IF(M28=3,B28,""))))</f>
        <v>Jozaf</v>
      </c>
      <c r="D41" s="249"/>
      <c r="E41" s="155" t="s">
        <v>55</v>
      </c>
      <c r="F41" s="249" t="str">
        <f>IF(M31=3,B31,IF(M32=3,B32,IF(M33=3,B33,IF(M34=3,B34,""))))</f>
        <v>Benedeczki</v>
      </c>
      <c r="G41" s="249"/>
      <c r="H41" s="131"/>
      <c r="I41" s="130"/>
      <c r="J41" s="131"/>
      <c r="K41" s="131"/>
      <c r="L41" s="131"/>
      <c r="M41" s="131"/>
    </row>
    <row r="42" spans="1:18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8" x14ac:dyDescent="0.25">
      <c r="A43" s="156" t="s">
        <v>94</v>
      </c>
      <c r="B43" s="131"/>
      <c r="C43" s="249" t="str">
        <f>IF(M25=4,B25,IF(M26=4,B26,IF(M27=4,B27,IF(M28=4,B28,))))</f>
        <v>Lizák-Pető</v>
      </c>
      <c r="D43" s="249"/>
      <c r="E43" s="155" t="s">
        <v>55</v>
      </c>
      <c r="F43" s="249" t="str">
        <f>IF(M31=3,B31,IF(M32=3,B32,IF(M33=4,B33,IF(M34=4,B34,""))))</f>
        <v>Benedeczki</v>
      </c>
      <c r="G43" s="249"/>
      <c r="H43" s="131"/>
      <c r="I43" s="130"/>
      <c r="J43" s="131"/>
      <c r="K43" s="131"/>
      <c r="L43" s="131"/>
      <c r="M43" s="131"/>
    </row>
    <row r="44" spans="1:18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0"/>
      <c r="M44" s="131"/>
      <c r="P44" s="157"/>
      <c r="Q44" s="157"/>
      <c r="R44" s="158"/>
    </row>
    <row r="45" spans="1:18" x14ac:dyDescent="0.25">
      <c r="A45" s="80" t="s">
        <v>26</v>
      </c>
      <c r="B45" s="81"/>
      <c r="C45" s="110"/>
      <c r="D45" s="163" t="s">
        <v>0</v>
      </c>
      <c r="E45" s="164" t="s">
        <v>28</v>
      </c>
      <c r="F45" s="181"/>
      <c r="G45" s="163" t="s">
        <v>0</v>
      </c>
      <c r="H45" s="164" t="s">
        <v>35</v>
      </c>
      <c r="I45" s="88"/>
      <c r="J45" s="164" t="s">
        <v>36</v>
      </c>
      <c r="K45" s="87" t="s">
        <v>37</v>
      </c>
      <c r="L45" s="31"/>
      <c r="M45" s="181"/>
      <c r="P45" s="159"/>
      <c r="Q45" s="159"/>
      <c r="R45" s="160"/>
    </row>
    <row r="46" spans="1:18" x14ac:dyDescent="0.25">
      <c r="A46" s="134" t="s">
        <v>27</v>
      </c>
      <c r="B46" s="135"/>
      <c r="C46" s="136"/>
      <c r="D46" s="165">
        <v>1</v>
      </c>
      <c r="E46" s="245" t="e">
        <f>IF(D46&gt;$R$47,,UPPER(VLOOKUP(D46,#REF!,2)))</f>
        <v>#REF!</v>
      </c>
      <c r="F46" s="245"/>
      <c r="G46" s="175" t="s">
        <v>1</v>
      </c>
      <c r="H46" s="135"/>
      <c r="I46" s="166"/>
      <c r="J46" s="176"/>
      <c r="K46" s="132" t="s">
        <v>29</v>
      </c>
      <c r="L46" s="182"/>
      <c r="M46" s="167"/>
      <c r="P46" s="160"/>
      <c r="Q46" s="161"/>
      <c r="R46" s="160"/>
    </row>
    <row r="47" spans="1:18" x14ac:dyDescent="0.25">
      <c r="A47" s="137" t="s">
        <v>34</v>
      </c>
      <c r="B47" s="86"/>
      <c r="C47" s="138"/>
      <c r="D47" s="168">
        <v>2</v>
      </c>
      <c r="E47" s="240" t="e">
        <f>IF(D47&gt;$R$47,,UPPER(VLOOKUP(D47,#REF!,2)))</f>
        <v>#REF!</v>
      </c>
      <c r="F47" s="240"/>
      <c r="G47" s="177" t="s">
        <v>2</v>
      </c>
      <c r="H47" s="169"/>
      <c r="I47" s="170"/>
      <c r="J47" s="78"/>
      <c r="K47" s="179"/>
      <c r="L47" s="130"/>
      <c r="M47" s="174"/>
      <c r="P47" s="159"/>
      <c r="Q47" s="159"/>
      <c r="R47" s="162" t="e">
        <f>MIN(4,#REF!)</f>
        <v>#REF!</v>
      </c>
    </row>
    <row r="48" spans="1:18" x14ac:dyDescent="0.25">
      <c r="A48" s="101"/>
      <c r="B48" s="102"/>
      <c r="C48" s="103"/>
      <c r="D48" s="168"/>
      <c r="E48" s="172"/>
      <c r="F48" s="131"/>
      <c r="G48" s="177" t="s">
        <v>3</v>
      </c>
      <c r="H48" s="169"/>
      <c r="I48" s="170"/>
      <c r="J48" s="78"/>
      <c r="K48" s="132" t="s">
        <v>30</v>
      </c>
      <c r="L48" s="182"/>
      <c r="M48" s="167"/>
      <c r="P48" s="160"/>
      <c r="Q48" s="161"/>
      <c r="R48" s="160"/>
    </row>
    <row r="49" spans="1:18" x14ac:dyDescent="0.25">
      <c r="A49" s="82"/>
      <c r="B49" s="108"/>
      <c r="C49" s="83"/>
      <c r="D49" s="168"/>
      <c r="E49" s="172"/>
      <c r="F49" s="131"/>
      <c r="G49" s="177" t="s">
        <v>4</v>
      </c>
      <c r="H49" s="169"/>
      <c r="I49" s="170"/>
      <c r="J49" s="78"/>
      <c r="K49" s="180"/>
      <c r="L49" s="131"/>
      <c r="M49" s="171"/>
      <c r="P49" s="160"/>
      <c r="Q49" s="161"/>
      <c r="R49" s="160"/>
    </row>
    <row r="50" spans="1:18" x14ac:dyDescent="0.25">
      <c r="A50" s="90"/>
      <c r="B50" s="104"/>
      <c r="C50" s="109"/>
      <c r="D50" s="168"/>
      <c r="E50" s="172"/>
      <c r="F50" s="131"/>
      <c r="G50" s="177" t="s">
        <v>5</v>
      </c>
      <c r="H50" s="169"/>
      <c r="I50" s="170"/>
      <c r="J50" s="78"/>
      <c r="K50" s="137"/>
      <c r="L50" s="130"/>
      <c r="M50" s="174"/>
      <c r="P50" s="159"/>
      <c r="Q50" s="159"/>
      <c r="R50" s="160"/>
    </row>
    <row r="51" spans="1:18" x14ac:dyDescent="0.25">
      <c r="A51" s="91"/>
      <c r="B51" s="21"/>
      <c r="C51" s="83"/>
      <c r="D51" s="168"/>
      <c r="E51" s="172"/>
      <c r="F51" s="131"/>
      <c r="G51" s="177" t="s">
        <v>6</v>
      </c>
      <c r="H51" s="169"/>
      <c r="I51" s="170"/>
      <c r="J51" s="78"/>
      <c r="K51" s="132" t="s">
        <v>25</v>
      </c>
      <c r="L51" s="182"/>
      <c r="M51" s="167"/>
      <c r="P51" s="160"/>
      <c r="Q51" s="161"/>
      <c r="R51" s="160"/>
    </row>
    <row r="52" spans="1:18" x14ac:dyDescent="0.25">
      <c r="A52" s="91"/>
      <c r="B52" s="21"/>
      <c r="C52" s="99"/>
      <c r="D52" s="168"/>
      <c r="E52" s="172"/>
      <c r="F52" s="131"/>
      <c r="G52" s="177" t="s">
        <v>7</v>
      </c>
      <c r="H52" s="169"/>
      <c r="I52" s="170"/>
      <c r="J52" s="78"/>
      <c r="K52" s="180"/>
      <c r="L52" s="131"/>
      <c r="M52" s="171"/>
      <c r="P52" s="160"/>
      <c r="Q52" s="161"/>
      <c r="R52" s="162"/>
    </row>
    <row r="53" spans="1:18" x14ac:dyDescent="0.25">
      <c r="A53" s="92"/>
      <c r="B53" s="89"/>
      <c r="C53" s="100"/>
      <c r="D53" s="173"/>
      <c r="E53" s="84"/>
      <c r="F53" s="130"/>
      <c r="G53" s="178" t="s">
        <v>8</v>
      </c>
      <c r="H53" s="86"/>
      <c r="I53" s="133"/>
      <c r="J53" s="85"/>
      <c r="K53" s="137" t="str">
        <f>L4</f>
        <v>Lakatosné Klopcsik Diana</v>
      </c>
      <c r="L53" s="130"/>
      <c r="M53" s="174"/>
    </row>
  </sheetData>
  <mergeCells count="62">
    <mergeCell ref="A1:F1"/>
    <mergeCell ref="A4:C4"/>
    <mergeCell ref="B24:C24"/>
    <mergeCell ref="D24:E24"/>
    <mergeCell ref="F24:G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F28:G28"/>
    <mergeCell ref="H28:I28"/>
    <mergeCell ref="J30:K30"/>
    <mergeCell ref="B31:C31"/>
    <mergeCell ref="D31:E31"/>
    <mergeCell ref="F31:G31"/>
    <mergeCell ref="H31:I31"/>
    <mergeCell ref="J31:K31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J28:K28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H34:I34"/>
    <mergeCell ref="J34:K34"/>
    <mergeCell ref="C37:D37"/>
    <mergeCell ref="F37:G37"/>
    <mergeCell ref="H24:I24"/>
    <mergeCell ref="J24:K24"/>
    <mergeCell ref="J25:K25"/>
    <mergeCell ref="J26:K26"/>
    <mergeCell ref="J27:K27"/>
  </mergeCells>
  <conditionalFormatting sqref="E7 E9 E11 E13 E15 E17 E19:E21">
    <cfRule type="cellIs" dxfId="31" priority="1" stopIfTrue="1" operator="equal">
      <formula>"Bye"</formula>
    </cfRule>
  </conditionalFormatting>
  <conditionalFormatting sqref="R47 R52">
    <cfRule type="expression" dxfId="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57">
    <tabColor indexed="11"/>
  </sheetPr>
  <dimension ref="A1:AK53"/>
  <sheetViews>
    <sheetView workbookViewId="0">
      <selection activeCell="D27" sqref="D27:E2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IF(Y5=1,CONCATENATE(VLOOKUP(Y3,AA16:AH30,2)),CONCATENATE(VLOOKUP(Y3,AA2:AK13,2)))</f>
        <v>#N/A</v>
      </c>
      <c r="AC1" s="214" t="e">
        <f>IF(Y5=1,CONCATENATE(VLOOKUP(Y3,AA16:AK30,3)),CONCATENATE(VLOOKUP(Y3,AA2:AK13,3)))</f>
        <v>#N/A</v>
      </c>
      <c r="AD1" s="214" t="e">
        <f>IF(Y5=1,CONCATENATE(VLOOKUP(Y3,AA16:AK30,4)),CONCATENATE(VLOOKUP(Y3,AA2:AK13,4)))</f>
        <v>#N/A</v>
      </c>
      <c r="AE1" s="214" t="e">
        <f>IF(Y5=1,CONCATENATE(VLOOKUP(Y3,AA16:AK30,5)),CONCATENATE(VLOOKUP(Y3,AA2:AK13,5)))</f>
        <v>#N/A</v>
      </c>
      <c r="AF1" s="214" t="e">
        <f>IF(Y5=1,CONCATENATE(VLOOKUP(Y3,AA16:AK30,6)),CONCATENATE(VLOOKUP(Y3,AA2:AK13,6)))</f>
        <v>#N/A</v>
      </c>
      <c r="AG1" s="214" t="e">
        <f>IF(Y5=1,CONCATENATE(VLOOKUP(Y3,AA16:AK30,7)),CONCATENATE(VLOOKUP(Y3,AA2:AK13,7)))</f>
        <v>#N/A</v>
      </c>
      <c r="AH1" s="214" t="e">
        <f>IF(Y5=1,CONCATENATE(VLOOKUP(Y3,AA16:AK30,8)),CONCATENATE(VLOOKUP(Y3,AA2:AK13,8)))</f>
        <v>#N/A</v>
      </c>
      <c r="AI1" s="214" t="e">
        <f>IF(Y5=1,CONCATENATE(VLOOKUP(Y3,AA16:AK30,9)),CONCATENATE(VLOOKUP(Y3,AA2:AK13,9)))</f>
        <v>#N/A</v>
      </c>
      <c r="AJ1" s="214" t="e">
        <f>IF(Y5=1,CONCATENATE(VLOOKUP(Y3,AA16:AK30,10)),CONCATENATE(VLOOKUP(Y3,AA2:AK13,10)))</f>
        <v>#N/A</v>
      </c>
      <c r="AK1" s="214" t="e">
        <f>IF(Y5=1,CONCATENATE(VLOOKUP(Y3,AA16:AK30,11)),CONCATENATE(VLOOKUP(Y3,AA2:AK13,11)))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149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140</v>
      </c>
      <c r="F7" s="235" t="s">
        <v>165</v>
      </c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>
        <v>3</v>
      </c>
      <c r="L7" s="210"/>
      <c r="M7" s="216"/>
      <c r="Q7" s="198" t="s">
        <v>58</v>
      </c>
      <c r="R7" s="227" t="s">
        <v>100</v>
      </c>
      <c r="S7" s="227" t="s">
        <v>101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98</v>
      </c>
      <c r="S8" s="228" t="s">
        <v>102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166</v>
      </c>
      <c r="F9" s="236" t="s">
        <v>167</v>
      </c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95</v>
      </c>
      <c r="S9" s="229" t="s">
        <v>103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168</v>
      </c>
      <c r="F11" s="236" t="s">
        <v>169</v>
      </c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221" t="s">
        <v>51</v>
      </c>
      <c r="B13" s="224"/>
      <c r="C13" s="143" t="str">
        <f>IF($B13="","",VLOOKUP($B13,#REF!,5))</f>
        <v/>
      </c>
      <c r="D13" s="143" t="str">
        <f>IF($B13="","",VLOOKUP($B13,#REF!,15))</f>
        <v/>
      </c>
      <c r="E13" s="233" t="s">
        <v>171</v>
      </c>
      <c r="F13" s="236" t="s">
        <v>170</v>
      </c>
      <c r="G13" s="139" t="str">
        <f>IF($B13="","",VLOOKUP($B13,#REF!,3))</f>
        <v/>
      </c>
      <c r="H13" s="144"/>
      <c r="I13" s="139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91" t="s">
        <v>52</v>
      </c>
      <c r="B15" s="223"/>
      <c r="C15" s="143" t="str">
        <f>IF($B15="","",VLOOKUP($B15,#REF!,5))</f>
        <v/>
      </c>
      <c r="D15" s="222" t="str">
        <f>IF($B15="","",VLOOKUP($B15,#REF!,15))</f>
        <v/>
      </c>
      <c r="E15" s="140" t="str">
        <f>UPPER(IF($B15="","",VLOOKUP($B15,#REF!,2)))</f>
        <v/>
      </c>
      <c r="F15" s="142"/>
      <c r="G15" s="140" t="str">
        <f>IF($B15="","",VLOOKUP($B15,#REF!,3))</f>
        <v/>
      </c>
      <c r="H15" s="142"/>
      <c r="I15" s="140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221" t="s">
        <v>57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55"/>
      <c r="B20" s="205"/>
      <c r="C20" s="156"/>
      <c r="D20" s="156"/>
      <c r="E20" s="156"/>
      <c r="F20" s="156"/>
      <c r="G20" s="156"/>
      <c r="H20" s="156"/>
      <c r="I20" s="156"/>
      <c r="J20" s="131"/>
      <c r="K20" s="155"/>
      <c r="L20" s="155"/>
      <c r="M20" s="217"/>
      <c r="Y20" s="208"/>
      <c r="Z20" s="208"/>
      <c r="AA20" s="208" t="s">
        <v>75</v>
      </c>
      <c r="AB20" s="208">
        <v>200</v>
      </c>
      <c r="AC20" s="208">
        <v>150</v>
      </c>
      <c r="AD20" s="208">
        <v>130</v>
      </c>
      <c r="AE20" s="208">
        <v>110</v>
      </c>
      <c r="AF20" s="208">
        <v>95</v>
      </c>
      <c r="AG20" s="208">
        <v>80</v>
      </c>
      <c r="AH20" s="208">
        <v>70</v>
      </c>
      <c r="AI20" s="208">
        <v>60</v>
      </c>
      <c r="AJ20" s="208">
        <v>55</v>
      </c>
      <c r="AK20" s="208">
        <v>50</v>
      </c>
    </row>
    <row r="21" spans="1:37" x14ac:dyDescent="0.25">
      <c r="A21" s="221" t="s">
        <v>93</v>
      </c>
      <c r="B21" s="206"/>
      <c r="C21" s="143" t="str">
        <f>IF($B21="","",VLOOKUP($B21,#REF!,5))</f>
        <v/>
      </c>
      <c r="D21" s="143" t="str">
        <f>IF($B21="","",VLOOKUP($B21,#REF!,15))</f>
        <v/>
      </c>
      <c r="E21" s="139" t="str">
        <f>UPPER(IF($B21="","",VLOOKUP($B21,#REF!,2)))</f>
        <v/>
      </c>
      <c r="F21" s="144"/>
      <c r="G21" s="139" t="str">
        <f>IF($B21="","",VLOOKUP($B21,#REF!,3))</f>
        <v/>
      </c>
      <c r="H21" s="144"/>
      <c r="I21" s="139" t="str">
        <f>IF($B21="","",VLOOKUP($B21,#REF!,4))</f>
        <v/>
      </c>
      <c r="J21" s="131"/>
      <c r="K21" s="215"/>
      <c r="L21" s="210" t="str">
        <f>IF(K21="","",CONCATENATE(VLOOKUP($Y$3,$AB$1:$AK$1,K21)," pont"))</f>
        <v/>
      </c>
      <c r="M21" s="216"/>
      <c r="Y21" s="208"/>
      <c r="Z21" s="208"/>
      <c r="AA21" s="208" t="s">
        <v>76</v>
      </c>
      <c r="AB21" s="208">
        <v>150</v>
      </c>
      <c r="AC21" s="208">
        <v>120</v>
      </c>
      <c r="AD21" s="208">
        <v>100</v>
      </c>
      <c r="AE21" s="208">
        <v>80</v>
      </c>
      <c r="AF21" s="208">
        <v>70</v>
      </c>
      <c r="AG21" s="208">
        <v>60</v>
      </c>
      <c r="AH21" s="208">
        <v>55</v>
      </c>
      <c r="AI21" s="208">
        <v>50</v>
      </c>
      <c r="AJ21" s="208">
        <v>45</v>
      </c>
      <c r="AK21" s="208">
        <v>40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77</v>
      </c>
      <c r="AB22" s="208">
        <v>120</v>
      </c>
      <c r="AC22" s="208">
        <v>90</v>
      </c>
      <c r="AD22" s="208">
        <v>65</v>
      </c>
      <c r="AE22" s="208">
        <v>55</v>
      </c>
      <c r="AF22" s="208">
        <v>50</v>
      </c>
      <c r="AG22" s="208">
        <v>45</v>
      </c>
      <c r="AH22" s="208">
        <v>40</v>
      </c>
      <c r="AI22" s="208">
        <v>35</v>
      </c>
      <c r="AJ22" s="208">
        <v>25</v>
      </c>
      <c r="AK22" s="208">
        <v>20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78</v>
      </c>
      <c r="AB23" s="208">
        <v>90</v>
      </c>
      <c r="AC23" s="208">
        <v>60</v>
      </c>
      <c r="AD23" s="208">
        <v>45</v>
      </c>
      <c r="AE23" s="208">
        <v>34</v>
      </c>
      <c r="AF23" s="208">
        <v>27</v>
      </c>
      <c r="AG23" s="208">
        <v>22</v>
      </c>
      <c r="AH23" s="208">
        <v>18</v>
      </c>
      <c r="AI23" s="208">
        <v>15</v>
      </c>
      <c r="AJ23" s="208">
        <v>12</v>
      </c>
      <c r="AK23" s="208">
        <v>9</v>
      </c>
    </row>
    <row r="24" spans="1:37" ht="18.75" customHeight="1" x14ac:dyDescent="0.25">
      <c r="A24" s="131"/>
      <c r="B24" s="243"/>
      <c r="C24" s="243"/>
      <c r="D24" s="242" t="str">
        <f>E7</f>
        <v>Kiss</v>
      </c>
      <c r="E24" s="242"/>
      <c r="F24" s="242" t="str">
        <f>E9</f>
        <v>Rosta</v>
      </c>
      <c r="G24" s="242"/>
      <c r="H24" s="242" t="str">
        <f>E11</f>
        <v>Tell</v>
      </c>
      <c r="I24" s="242"/>
      <c r="J24" s="242" t="str">
        <f>E13</f>
        <v>Wagner*</v>
      </c>
      <c r="K24" s="242"/>
      <c r="L24" s="131"/>
      <c r="M24" s="192" t="s">
        <v>48</v>
      </c>
      <c r="Y24" s="208"/>
      <c r="Z24" s="208"/>
      <c r="AA24" s="208" t="s">
        <v>79</v>
      </c>
      <c r="AB24" s="208">
        <v>60</v>
      </c>
      <c r="AC24" s="208">
        <v>40</v>
      </c>
      <c r="AD24" s="208">
        <v>30</v>
      </c>
      <c r="AE24" s="208">
        <v>20</v>
      </c>
      <c r="AF24" s="208">
        <v>18</v>
      </c>
      <c r="AG24" s="208">
        <v>15</v>
      </c>
      <c r="AH24" s="208">
        <v>12</v>
      </c>
      <c r="AI24" s="208">
        <v>10</v>
      </c>
      <c r="AJ24" s="208">
        <v>8</v>
      </c>
      <c r="AK24" s="208">
        <v>6</v>
      </c>
    </row>
    <row r="25" spans="1:37" ht="18.75" customHeight="1" x14ac:dyDescent="0.25">
      <c r="A25" s="190" t="s">
        <v>44</v>
      </c>
      <c r="B25" s="247" t="str">
        <f>E7</f>
        <v>Kiss</v>
      </c>
      <c r="C25" s="247"/>
      <c r="D25" s="241"/>
      <c r="E25" s="241"/>
      <c r="F25" s="238" t="s">
        <v>247</v>
      </c>
      <c r="G25" s="239"/>
      <c r="H25" s="238" t="s">
        <v>255</v>
      </c>
      <c r="I25" s="239"/>
      <c r="J25" s="253" t="s">
        <v>262</v>
      </c>
      <c r="K25" s="242"/>
      <c r="L25" s="131"/>
      <c r="M25" s="193">
        <v>1</v>
      </c>
      <c r="Y25" s="208"/>
      <c r="Z25" s="208"/>
      <c r="AA25" s="208" t="s">
        <v>80</v>
      </c>
      <c r="AB25" s="208">
        <v>40</v>
      </c>
      <c r="AC25" s="208">
        <v>25</v>
      </c>
      <c r="AD25" s="208">
        <v>18</v>
      </c>
      <c r="AE25" s="208">
        <v>13</v>
      </c>
      <c r="AF25" s="208">
        <v>8</v>
      </c>
      <c r="AG25" s="208">
        <v>7</v>
      </c>
      <c r="AH25" s="208">
        <v>6</v>
      </c>
      <c r="AI25" s="208">
        <v>5</v>
      </c>
      <c r="AJ25" s="208">
        <v>4</v>
      </c>
      <c r="AK25" s="208">
        <v>3</v>
      </c>
    </row>
    <row r="26" spans="1:37" ht="18.75" customHeight="1" x14ac:dyDescent="0.25">
      <c r="A26" s="190" t="s">
        <v>45</v>
      </c>
      <c r="B26" s="247" t="str">
        <f>E9</f>
        <v>Rosta</v>
      </c>
      <c r="C26" s="247"/>
      <c r="D26" s="238" t="s">
        <v>248</v>
      </c>
      <c r="E26" s="239"/>
      <c r="F26" s="241"/>
      <c r="G26" s="241"/>
      <c r="H26" s="238" t="s">
        <v>253</v>
      </c>
      <c r="I26" s="239"/>
      <c r="J26" s="238" t="s">
        <v>251</v>
      </c>
      <c r="K26" s="239"/>
      <c r="L26" s="131"/>
      <c r="M26" s="193">
        <v>2</v>
      </c>
      <c r="Y26" s="208"/>
      <c r="Z26" s="208"/>
      <c r="AA26" s="208" t="s">
        <v>81</v>
      </c>
      <c r="AB26" s="208">
        <v>25</v>
      </c>
      <c r="AC26" s="208">
        <v>15</v>
      </c>
      <c r="AD26" s="208">
        <v>13</v>
      </c>
      <c r="AE26" s="208">
        <v>7</v>
      </c>
      <c r="AF26" s="208">
        <v>6</v>
      </c>
      <c r="AG26" s="208">
        <v>5</v>
      </c>
      <c r="AH26" s="208">
        <v>4</v>
      </c>
      <c r="AI26" s="208">
        <v>3</v>
      </c>
      <c r="AJ26" s="208">
        <v>2</v>
      </c>
      <c r="AK26" s="208">
        <v>1</v>
      </c>
    </row>
    <row r="27" spans="1:37" ht="18.75" customHeight="1" x14ac:dyDescent="0.25">
      <c r="A27" s="190" t="s">
        <v>46</v>
      </c>
      <c r="B27" s="247" t="str">
        <f>E11</f>
        <v>Tell</v>
      </c>
      <c r="C27" s="247"/>
      <c r="D27" s="238" t="s">
        <v>256</v>
      </c>
      <c r="E27" s="239"/>
      <c r="F27" s="238" t="s">
        <v>254</v>
      </c>
      <c r="G27" s="239"/>
      <c r="H27" s="241"/>
      <c r="I27" s="241"/>
      <c r="J27" s="238" t="s">
        <v>235</v>
      </c>
      <c r="K27" s="239"/>
      <c r="L27" s="131"/>
      <c r="M27" s="193">
        <v>3</v>
      </c>
      <c r="Y27" s="208"/>
      <c r="Z27" s="208"/>
      <c r="AA27" s="208" t="s">
        <v>86</v>
      </c>
      <c r="AB27" s="208">
        <v>15</v>
      </c>
      <c r="AC27" s="208">
        <v>10</v>
      </c>
      <c r="AD27" s="208">
        <v>8</v>
      </c>
      <c r="AE27" s="208">
        <v>4</v>
      </c>
      <c r="AF27" s="208">
        <v>3</v>
      </c>
      <c r="AG27" s="208">
        <v>2</v>
      </c>
      <c r="AH27" s="208">
        <v>1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220" t="s">
        <v>51</v>
      </c>
      <c r="B28" s="247" t="str">
        <f>E13</f>
        <v>Wagner*</v>
      </c>
      <c r="C28" s="247"/>
      <c r="D28" s="238" t="s">
        <v>263</v>
      </c>
      <c r="E28" s="239"/>
      <c r="F28" s="238" t="s">
        <v>252</v>
      </c>
      <c r="G28" s="239"/>
      <c r="H28" s="253" t="s">
        <v>257</v>
      </c>
      <c r="I28" s="242"/>
      <c r="J28" s="241"/>
      <c r="K28" s="241"/>
      <c r="L28" s="131"/>
      <c r="M28" s="193">
        <v>4</v>
      </c>
      <c r="Y28" s="208"/>
      <c r="Z28" s="208"/>
      <c r="AA28" s="208" t="s">
        <v>86</v>
      </c>
      <c r="AB28" s="208">
        <v>15</v>
      </c>
      <c r="AC28" s="208">
        <v>10</v>
      </c>
      <c r="AD28" s="208">
        <v>8</v>
      </c>
      <c r="AE28" s="208">
        <v>4</v>
      </c>
      <c r="AF28" s="208">
        <v>3</v>
      </c>
      <c r="AG28" s="208">
        <v>2</v>
      </c>
      <c r="AH28" s="208">
        <v>1</v>
      </c>
      <c r="AI28" s="208">
        <v>0</v>
      </c>
      <c r="AJ28" s="208">
        <v>0</v>
      </c>
      <c r="AK28" s="208">
        <v>0</v>
      </c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94"/>
      <c r="Y29" s="208"/>
      <c r="Z29" s="208"/>
      <c r="AA29" s="208" t="s">
        <v>82</v>
      </c>
      <c r="AB29" s="208">
        <v>10</v>
      </c>
      <c r="AC29" s="208">
        <v>6</v>
      </c>
      <c r="AD29" s="208">
        <v>4</v>
      </c>
      <c r="AE29" s="208">
        <v>2</v>
      </c>
      <c r="AF29" s="208">
        <v>1</v>
      </c>
      <c r="AG29" s="208">
        <v>0</v>
      </c>
      <c r="AH29" s="208">
        <v>0</v>
      </c>
      <c r="AI29" s="208">
        <v>0</v>
      </c>
      <c r="AJ29" s="208">
        <v>0</v>
      </c>
      <c r="AK29" s="208">
        <v>0</v>
      </c>
    </row>
    <row r="30" spans="1:37" ht="18.75" customHeight="1" x14ac:dyDescent="0.25">
      <c r="A30" s="131"/>
      <c r="B30" s="243"/>
      <c r="C30" s="243"/>
      <c r="D30" s="242" t="str">
        <f>E15</f>
        <v/>
      </c>
      <c r="E30" s="242"/>
      <c r="F30" s="242" t="str">
        <f>E17</f>
        <v/>
      </c>
      <c r="G30" s="242"/>
      <c r="H30" s="257" t="str">
        <f>E19</f>
        <v/>
      </c>
      <c r="I30" s="258"/>
      <c r="J30" s="242" t="str">
        <f>E21</f>
        <v/>
      </c>
      <c r="K30" s="242"/>
      <c r="L30" s="131"/>
      <c r="M30" s="194"/>
      <c r="Y30" s="208"/>
      <c r="Z30" s="208"/>
      <c r="AA30" s="208" t="s">
        <v>83</v>
      </c>
      <c r="AB30" s="208">
        <v>3</v>
      </c>
      <c r="AC30" s="208">
        <v>2</v>
      </c>
      <c r="AD30" s="208">
        <v>1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208">
        <v>0</v>
      </c>
    </row>
    <row r="31" spans="1:37" ht="18.75" customHeight="1" x14ac:dyDescent="0.25">
      <c r="A31" s="220" t="s">
        <v>52</v>
      </c>
      <c r="B31" s="255" t="str">
        <f>E15</f>
        <v/>
      </c>
      <c r="C31" s="256"/>
      <c r="D31" s="241"/>
      <c r="E31" s="241"/>
      <c r="F31" s="239"/>
      <c r="G31" s="239"/>
      <c r="H31" s="239"/>
      <c r="I31" s="239"/>
      <c r="J31" s="242"/>
      <c r="K31" s="242"/>
      <c r="L31" s="131"/>
      <c r="M31" s="193"/>
    </row>
    <row r="32" spans="1:37" ht="18.75" customHeight="1" x14ac:dyDescent="0.25">
      <c r="A32" s="220" t="s">
        <v>53</v>
      </c>
      <c r="B32" s="247" t="str">
        <f>E17</f>
        <v/>
      </c>
      <c r="C32" s="247"/>
      <c r="D32" s="239"/>
      <c r="E32" s="239"/>
      <c r="F32" s="241"/>
      <c r="G32" s="241"/>
      <c r="H32" s="239"/>
      <c r="I32" s="239"/>
      <c r="J32" s="239"/>
      <c r="K32" s="239"/>
      <c r="L32" s="131"/>
      <c r="M32" s="193"/>
    </row>
    <row r="33" spans="1:18" ht="18.75" customHeight="1" x14ac:dyDescent="0.25">
      <c r="A33" s="220" t="s">
        <v>57</v>
      </c>
      <c r="B33" s="247" t="str">
        <f>E19</f>
        <v/>
      </c>
      <c r="C33" s="247"/>
      <c r="D33" s="239"/>
      <c r="E33" s="239"/>
      <c r="F33" s="239"/>
      <c r="G33" s="239"/>
      <c r="H33" s="241"/>
      <c r="I33" s="241"/>
      <c r="J33" s="239"/>
      <c r="K33" s="239"/>
      <c r="L33" s="131"/>
      <c r="M33" s="193"/>
    </row>
    <row r="34" spans="1:18" ht="18.75" customHeight="1" x14ac:dyDescent="0.25">
      <c r="A34" s="220" t="s">
        <v>93</v>
      </c>
      <c r="B34" s="247" t="str">
        <f>E21</f>
        <v/>
      </c>
      <c r="C34" s="247"/>
      <c r="D34" s="239"/>
      <c r="E34" s="239"/>
      <c r="F34" s="239"/>
      <c r="G34" s="239"/>
      <c r="H34" s="242"/>
      <c r="I34" s="242"/>
      <c r="J34" s="241"/>
      <c r="K34" s="241"/>
      <c r="L34" s="131"/>
      <c r="M34" s="193"/>
    </row>
    <row r="35" spans="1:18" ht="18.75" customHeight="1" x14ac:dyDescent="0.25">
      <c r="A35" s="195"/>
      <c r="B35" s="196"/>
      <c r="C35" s="196"/>
      <c r="D35" s="195"/>
      <c r="E35" s="195"/>
      <c r="F35" s="195"/>
      <c r="G35" s="195"/>
      <c r="H35" s="195"/>
      <c r="I35" s="195"/>
      <c r="J35" s="131"/>
      <c r="K35" s="131"/>
      <c r="L35" s="131"/>
      <c r="M35" s="197"/>
    </row>
    <row r="36" spans="1:18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8" x14ac:dyDescent="0.25">
      <c r="A37" s="131" t="s">
        <v>38</v>
      </c>
      <c r="B37" s="131"/>
      <c r="C37" s="249" t="str">
        <f>IF(M25=1,B25,IF(M26=1,B26,IF(M27=1,B27,IF(M28=1,B28,""))))</f>
        <v>Kiss</v>
      </c>
      <c r="D37" s="249"/>
      <c r="E37" s="155" t="s">
        <v>55</v>
      </c>
      <c r="F37" s="249" t="str">
        <f>IF(M31=1,B31,IF(M32=1,B32,IF(M33=1,B33,IF(M34=1,B34,""))))</f>
        <v/>
      </c>
      <c r="G37" s="249"/>
      <c r="H37" s="131"/>
      <c r="I37" s="130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55"/>
      <c r="G38" s="155"/>
      <c r="H38" s="131"/>
      <c r="I38" s="131"/>
      <c r="J38" s="131"/>
      <c r="K38" s="131"/>
      <c r="L38" s="131"/>
      <c r="M38" s="131"/>
    </row>
    <row r="39" spans="1:18" x14ac:dyDescent="0.25">
      <c r="A39" s="131" t="s">
        <v>54</v>
      </c>
      <c r="B39" s="131"/>
      <c r="C39" s="249" t="str">
        <f>IF(M25=2,B25,IF(M26=2,B26,IF(M27=2,B27,IF(M28=2,B28,""))))</f>
        <v>Rosta</v>
      </c>
      <c r="D39" s="249"/>
      <c r="E39" s="155" t="s">
        <v>55</v>
      </c>
      <c r="F39" s="249" t="str">
        <f>IF(M31=2,B31,IF(M32=2,B32,IF(M33=2,B33,IF(M34=2,B34,""))))</f>
        <v/>
      </c>
      <c r="G39" s="249"/>
      <c r="H39" s="131"/>
      <c r="I39" s="130"/>
      <c r="J39" s="131"/>
      <c r="K39" s="131"/>
      <c r="L39" s="131"/>
      <c r="M39" s="131"/>
    </row>
    <row r="40" spans="1:18" x14ac:dyDescent="0.25">
      <c r="A40" s="131"/>
      <c r="B40" s="131"/>
      <c r="C40" s="155"/>
      <c r="D40" s="155"/>
      <c r="E40" s="155"/>
      <c r="F40" s="155"/>
      <c r="G40" s="155"/>
      <c r="H40" s="131"/>
      <c r="I40" s="131"/>
      <c r="J40" s="131"/>
      <c r="K40" s="131"/>
      <c r="L40" s="131"/>
      <c r="M40" s="131"/>
    </row>
    <row r="41" spans="1:18" x14ac:dyDescent="0.25">
      <c r="A41" s="131" t="s">
        <v>56</v>
      </c>
      <c r="B41" s="131"/>
      <c r="C41" s="249" t="str">
        <f>IF(M25=3,B25,IF(M26=3,B26,IF(M27=3,B27,IF(M28=3,B28,""))))</f>
        <v>Tell</v>
      </c>
      <c r="D41" s="249"/>
      <c r="E41" s="155" t="s">
        <v>55</v>
      </c>
      <c r="F41" s="249" t="str">
        <f>IF(M31=3,B31,IF(M32=3,B32,IF(M33=3,B33,IF(M34=3,B34,""))))</f>
        <v/>
      </c>
      <c r="G41" s="249"/>
      <c r="H41" s="131"/>
      <c r="I41" s="130"/>
      <c r="J41" s="131"/>
      <c r="K41" s="131"/>
      <c r="L41" s="131"/>
      <c r="M41" s="131"/>
    </row>
    <row r="42" spans="1:18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8" x14ac:dyDescent="0.25">
      <c r="A43" s="156" t="s">
        <v>94</v>
      </c>
      <c r="B43" s="131"/>
      <c r="C43" s="249" t="str">
        <f>IF(M25=4,B25,IF(M26=4,B26,IF(M27=4,B27,IF(M28=4,B28,))))</f>
        <v>Wagner*</v>
      </c>
      <c r="D43" s="249"/>
      <c r="E43" s="155" t="s">
        <v>55</v>
      </c>
      <c r="F43" s="249" t="str">
        <f>IF(M31=3,B31,IF(M32=3,B32,IF(M33=4,B33,IF(M34=4,B34,""))))</f>
        <v/>
      </c>
      <c r="G43" s="249"/>
      <c r="H43" s="131"/>
      <c r="I43" s="130"/>
      <c r="J43" s="131"/>
      <c r="K43" s="131"/>
      <c r="L43" s="131"/>
      <c r="M43" s="131"/>
    </row>
    <row r="44" spans="1:18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0"/>
      <c r="M44" s="131"/>
      <c r="P44" s="157"/>
      <c r="Q44" s="157"/>
      <c r="R44" s="158"/>
    </row>
    <row r="45" spans="1:18" x14ac:dyDescent="0.25">
      <c r="A45" s="80" t="s">
        <v>26</v>
      </c>
      <c r="B45" s="81"/>
      <c r="C45" s="110"/>
      <c r="D45" s="163" t="s">
        <v>0</v>
      </c>
      <c r="E45" s="164" t="s">
        <v>28</v>
      </c>
      <c r="F45" s="181"/>
      <c r="G45" s="163" t="s">
        <v>0</v>
      </c>
      <c r="H45" s="164" t="s">
        <v>35</v>
      </c>
      <c r="I45" s="88"/>
      <c r="J45" s="164" t="s">
        <v>36</v>
      </c>
      <c r="K45" s="87" t="s">
        <v>37</v>
      </c>
      <c r="L45" s="31"/>
      <c r="M45" s="181"/>
      <c r="P45" s="159"/>
      <c r="Q45" s="159"/>
      <c r="R45" s="160"/>
    </row>
    <row r="46" spans="1:18" x14ac:dyDescent="0.25">
      <c r="A46" s="134" t="s">
        <v>27</v>
      </c>
      <c r="B46" s="135"/>
      <c r="C46" s="136"/>
      <c r="D46" s="165">
        <v>1</v>
      </c>
      <c r="E46" s="245" t="e">
        <f>IF(D46&gt;$R$47,,UPPER(VLOOKUP(D46,#REF!,2)))</f>
        <v>#REF!</v>
      </c>
      <c r="F46" s="245"/>
      <c r="G46" s="175" t="s">
        <v>1</v>
      </c>
      <c r="H46" s="135"/>
      <c r="I46" s="166"/>
      <c r="J46" s="176"/>
      <c r="K46" s="132" t="s">
        <v>29</v>
      </c>
      <c r="L46" s="182"/>
      <c r="M46" s="167"/>
      <c r="P46" s="160"/>
      <c r="Q46" s="161"/>
      <c r="R46" s="160"/>
    </row>
    <row r="47" spans="1:18" x14ac:dyDescent="0.25">
      <c r="A47" s="137" t="s">
        <v>34</v>
      </c>
      <c r="B47" s="86"/>
      <c r="C47" s="138"/>
      <c r="D47" s="168">
        <v>2</v>
      </c>
      <c r="E47" s="240" t="e">
        <f>IF(D47&gt;$R$47,,UPPER(VLOOKUP(D47,#REF!,2)))</f>
        <v>#REF!</v>
      </c>
      <c r="F47" s="240"/>
      <c r="G47" s="177" t="s">
        <v>2</v>
      </c>
      <c r="H47" s="169"/>
      <c r="I47" s="170"/>
      <c r="J47" s="78"/>
      <c r="K47" s="179"/>
      <c r="L47" s="130"/>
      <c r="M47" s="174"/>
      <c r="P47" s="159"/>
      <c r="Q47" s="159"/>
      <c r="R47" s="162" t="e">
        <f>MIN(4,#REF!)</f>
        <v>#REF!</v>
      </c>
    </row>
    <row r="48" spans="1:18" x14ac:dyDescent="0.25">
      <c r="A48" s="101"/>
      <c r="B48" s="102"/>
      <c r="C48" s="103"/>
      <c r="D48" s="168"/>
      <c r="E48" s="172"/>
      <c r="F48" s="131"/>
      <c r="G48" s="177" t="s">
        <v>3</v>
      </c>
      <c r="H48" s="169"/>
      <c r="I48" s="170"/>
      <c r="J48" s="78"/>
      <c r="K48" s="132" t="s">
        <v>30</v>
      </c>
      <c r="L48" s="182"/>
      <c r="M48" s="167"/>
      <c r="P48" s="160"/>
      <c r="Q48" s="161"/>
      <c r="R48" s="160"/>
    </row>
    <row r="49" spans="1:18" x14ac:dyDescent="0.25">
      <c r="A49" s="82"/>
      <c r="B49" s="108"/>
      <c r="C49" s="83"/>
      <c r="D49" s="168"/>
      <c r="E49" s="172"/>
      <c r="F49" s="131"/>
      <c r="G49" s="177" t="s">
        <v>4</v>
      </c>
      <c r="H49" s="169"/>
      <c r="I49" s="170"/>
      <c r="J49" s="78"/>
      <c r="K49" s="180"/>
      <c r="L49" s="131"/>
      <c r="M49" s="171"/>
      <c r="P49" s="160"/>
      <c r="Q49" s="161"/>
      <c r="R49" s="160"/>
    </row>
    <row r="50" spans="1:18" x14ac:dyDescent="0.25">
      <c r="A50" s="90"/>
      <c r="B50" s="104"/>
      <c r="C50" s="109"/>
      <c r="D50" s="168"/>
      <c r="E50" s="172"/>
      <c r="F50" s="131"/>
      <c r="G50" s="177" t="s">
        <v>5</v>
      </c>
      <c r="H50" s="169"/>
      <c r="I50" s="170"/>
      <c r="J50" s="78"/>
      <c r="K50" s="137"/>
      <c r="L50" s="130"/>
      <c r="M50" s="174"/>
      <c r="P50" s="159"/>
      <c r="Q50" s="159"/>
      <c r="R50" s="160"/>
    </row>
    <row r="51" spans="1:18" x14ac:dyDescent="0.25">
      <c r="A51" s="91"/>
      <c r="B51" s="21"/>
      <c r="C51" s="83"/>
      <c r="D51" s="168"/>
      <c r="E51" s="172"/>
      <c r="F51" s="131"/>
      <c r="G51" s="177" t="s">
        <v>6</v>
      </c>
      <c r="H51" s="169"/>
      <c r="I51" s="170"/>
      <c r="J51" s="78"/>
      <c r="K51" s="132" t="s">
        <v>25</v>
      </c>
      <c r="L51" s="182"/>
      <c r="M51" s="167"/>
      <c r="P51" s="160"/>
      <c r="Q51" s="161"/>
      <c r="R51" s="160"/>
    </row>
    <row r="52" spans="1:18" x14ac:dyDescent="0.25">
      <c r="A52" s="91"/>
      <c r="B52" s="21"/>
      <c r="C52" s="99"/>
      <c r="D52" s="168"/>
      <c r="E52" s="172"/>
      <c r="F52" s="131"/>
      <c r="G52" s="177" t="s">
        <v>7</v>
      </c>
      <c r="H52" s="169"/>
      <c r="I52" s="170"/>
      <c r="J52" s="78"/>
      <c r="K52" s="180"/>
      <c r="L52" s="131"/>
      <c r="M52" s="171"/>
      <c r="P52" s="160"/>
      <c r="Q52" s="161"/>
      <c r="R52" s="162"/>
    </row>
    <row r="53" spans="1:18" x14ac:dyDescent="0.25">
      <c r="A53" s="92"/>
      <c r="B53" s="89"/>
      <c r="C53" s="100"/>
      <c r="D53" s="173"/>
      <c r="E53" s="84"/>
      <c r="F53" s="130"/>
      <c r="G53" s="178" t="s">
        <v>8</v>
      </c>
      <c r="H53" s="86"/>
      <c r="I53" s="133"/>
      <c r="J53" s="85"/>
      <c r="K53" s="137" t="str">
        <f>L4</f>
        <v>Lakatosné Klopcsik Diana</v>
      </c>
      <c r="L53" s="130"/>
      <c r="M53" s="174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29" priority="1" stopIfTrue="1" operator="equal">
      <formula>"Bye"</formula>
    </cfRule>
  </conditionalFormatting>
  <conditionalFormatting sqref="R47 R52">
    <cfRule type="expression" dxfId="2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3">
    <tabColor indexed="11"/>
  </sheetPr>
  <dimension ref="A1:AK41"/>
  <sheetViews>
    <sheetView workbookViewId="0">
      <selection activeCell="J23" sqref="J23:K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125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50"/>
      <c r="R3" s="152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98" t="s">
        <v>58</v>
      </c>
      <c r="Q4" s="199" t="s">
        <v>67</v>
      </c>
      <c r="R4" s="199" t="s">
        <v>63</v>
      </c>
      <c r="S4" s="38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P5" s="200" t="s">
        <v>65</v>
      </c>
      <c r="Q5" s="201" t="s">
        <v>61</v>
      </c>
      <c r="R5" s="201" t="s">
        <v>68</v>
      </c>
      <c r="S5" s="38"/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P6" s="202" t="s">
        <v>66</v>
      </c>
      <c r="Q6" s="203" t="s">
        <v>69</v>
      </c>
      <c r="R6" s="203" t="s">
        <v>64</v>
      </c>
      <c r="S6" s="38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1" t="s">
        <v>126</v>
      </c>
      <c r="F7" s="252"/>
      <c r="G7" s="251" t="s">
        <v>127</v>
      </c>
      <c r="H7" s="252"/>
      <c r="I7" s="188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P7" s="198" t="s">
        <v>72</v>
      </c>
      <c r="Q7" s="199" t="s">
        <v>60</v>
      </c>
      <c r="R7" s="19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P8" s="200" t="s">
        <v>73</v>
      </c>
      <c r="Q8" s="201" t="s">
        <v>62</v>
      </c>
      <c r="R8" s="201" t="s">
        <v>71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1" t="s">
        <v>128</v>
      </c>
      <c r="F9" s="252"/>
      <c r="G9" s="251" t="s">
        <v>129</v>
      </c>
      <c r="H9" s="252"/>
      <c r="I9" s="188" t="str">
        <f>IF($B9="","",VLOOKUP($B9,#REF!,4))</f>
        <v/>
      </c>
      <c r="J9" s="131"/>
      <c r="K9" s="215">
        <v>4</v>
      </c>
      <c r="L9" s="210" t="e">
        <f>IF(K9="","",CONCATENATE(VLOOKUP($Y$3,$AB$1:$AK$1,K9)," pont"))</f>
        <v>#N/A</v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1" t="s">
        <v>130</v>
      </c>
      <c r="F11" s="252"/>
      <c r="G11" s="251" t="s">
        <v>131</v>
      </c>
      <c r="H11" s="252"/>
      <c r="I11" s="188" t="str">
        <f>IF($B11="","",VLOOKUP($B11,#REF!,4))</f>
        <v/>
      </c>
      <c r="J11" s="131"/>
      <c r="K11" s="215">
        <v>2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1" t="s">
        <v>132</v>
      </c>
      <c r="F13" s="252"/>
      <c r="G13" s="251" t="s">
        <v>133</v>
      </c>
      <c r="H13" s="252"/>
      <c r="I13" s="188" t="str">
        <f>IF($B13="","",VLOOKUP($B13,#REF!,4))</f>
        <v/>
      </c>
      <c r="J13" s="131"/>
      <c r="K13" s="215">
        <v>3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186"/>
      <c r="C14" s="189"/>
      <c r="D14" s="189"/>
      <c r="E14" s="189"/>
      <c r="F14" s="189"/>
      <c r="G14" s="189"/>
      <c r="H14" s="189"/>
      <c r="I14" s="189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185"/>
      <c r="C15" s="187" t="str">
        <f>IF($B15="","",VLOOKUP($B15,#REF!,5))</f>
        <v/>
      </c>
      <c r="D15" s="187" t="str">
        <f>IF($B15="","",VLOOKUP($B15,#REF!,15))</f>
        <v/>
      </c>
      <c r="E15" s="251" t="s">
        <v>134</v>
      </c>
      <c r="F15" s="252"/>
      <c r="G15" s="251" t="s">
        <v>135</v>
      </c>
      <c r="H15" s="252"/>
      <c r="I15" s="188" t="str">
        <f>IF($B15="","",VLOOKUP($B15,#REF!,4))</f>
        <v/>
      </c>
      <c r="J15" s="131"/>
      <c r="K15" s="215">
        <v>5</v>
      </c>
      <c r="L15" s="210" t="e">
        <f>IF(K15="","",CONCATENATE(VLOOKUP($Y$3,$AB$1:$AK$1,K15)," pont"))</f>
        <v>#N/A</v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>Lévai</v>
      </c>
      <c r="E18" s="242"/>
      <c r="F18" s="242" t="str">
        <f>E9</f>
        <v>Bakó</v>
      </c>
      <c r="G18" s="242"/>
      <c r="H18" s="242" t="str">
        <f>E11</f>
        <v xml:space="preserve">Fillér </v>
      </c>
      <c r="I18" s="242"/>
      <c r="J18" s="242" t="str">
        <f>E13</f>
        <v>Szili</v>
      </c>
      <c r="K18" s="242"/>
      <c r="L18" s="242" t="str">
        <f>E15</f>
        <v>Tóth</v>
      </c>
      <c r="M18" s="242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>Lévai</v>
      </c>
      <c r="C19" s="247"/>
      <c r="D19" s="241"/>
      <c r="E19" s="241"/>
      <c r="F19" s="238" t="s">
        <v>240</v>
      </c>
      <c r="G19" s="239"/>
      <c r="H19" s="238" t="s">
        <v>264</v>
      </c>
      <c r="I19" s="239"/>
      <c r="J19" s="253" t="s">
        <v>255</v>
      </c>
      <c r="K19" s="242"/>
      <c r="L19" s="253" t="s">
        <v>227</v>
      </c>
      <c r="M19" s="242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>Bakó</v>
      </c>
      <c r="C20" s="247"/>
      <c r="D20" s="238" t="s">
        <v>250</v>
      </c>
      <c r="E20" s="239"/>
      <c r="F20" s="241"/>
      <c r="G20" s="241"/>
      <c r="H20" s="238" t="s">
        <v>242</v>
      </c>
      <c r="I20" s="239"/>
      <c r="J20" s="238" t="s">
        <v>250</v>
      </c>
      <c r="K20" s="239"/>
      <c r="L20" s="253" t="s">
        <v>243</v>
      </c>
      <c r="M20" s="242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 xml:space="preserve">Fillér </v>
      </c>
      <c r="C21" s="247"/>
      <c r="D21" s="238" t="s">
        <v>265</v>
      </c>
      <c r="E21" s="239"/>
      <c r="F21" s="238" t="s">
        <v>241</v>
      </c>
      <c r="G21" s="239"/>
      <c r="H21" s="241"/>
      <c r="I21" s="241"/>
      <c r="J21" s="238" t="s">
        <v>227</v>
      </c>
      <c r="K21" s="239"/>
      <c r="L21" s="238" t="s">
        <v>227</v>
      </c>
      <c r="M21" s="239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>Szili</v>
      </c>
      <c r="C22" s="247"/>
      <c r="D22" s="238" t="s">
        <v>256</v>
      </c>
      <c r="E22" s="239"/>
      <c r="F22" s="238" t="s">
        <v>240</v>
      </c>
      <c r="G22" s="239"/>
      <c r="H22" s="253" t="s">
        <v>234</v>
      </c>
      <c r="I22" s="242"/>
      <c r="J22" s="241"/>
      <c r="K22" s="241"/>
      <c r="L22" s="238" t="s">
        <v>227</v>
      </c>
      <c r="M22" s="239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52</v>
      </c>
      <c r="B23" s="247" t="str">
        <f>E15</f>
        <v>Tóth</v>
      </c>
      <c r="C23" s="247"/>
      <c r="D23" s="238" t="s">
        <v>234</v>
      </c>
      <c r="E23" s="239"/>
      <c r="F23" s="238" t="s">
        <v>244</v>
      </c>
      <c r="G23" s="239"/>
      <c r="H23" s="253" t="s">
        <v>234</v>
      </c>
      <c r="I23" s="242"/>
      <c r="J23" s="253" t="s">
        <v>234</v>
      </c>
      <c r="K23" s="242"/>
      <c r="L23" s="241"/>
      <c r="M23" s="24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43" type="noConversion"/>
  <conditionalFormatting sqref="E7 E9 E11 E13 E15">
    <cfRule type="cellIs" dxfId="27" priority="1" stopIfTrue="1" operator="equal">
      <formula>"Bye"</formula>
    </cfRule>
  </conditionalFormatting>
  <conditionalFormatting sqref="R41">
    <cfRule type="expression" dxfId="2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7">
    <tabColor indexed="11"/>
  </sheetPr>
  <dimension ref="A1:AK49"/>
  <sheetViews>
    <sheetView topLeftCell="E1" workbookViewId="0">
      <selection activeCell="O10" sqref="O1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Altalanos!$C$8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95</v>
      </c>
      <c r="S7" s="227" t="s">
        <v>97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96</v>
      </c>
      <c r="S8" s="228" t="s">
        <v>98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70</v>
      </c>
      <c r="S9" s="229" t="s">
        <v>99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140" t="str">
        <f>UPPER(IF($B13="","",VLOOKUP($B13,#REF!,2)))</f>
        <v/>
      </c>
      <c r="F13" s="142"/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139" t="str">
        <f>UPPER(IF($B15="","",VLOOKUP($B15,#REF!,2)))</f>
        <v/>
      </c>
      <c r="F15" s="144"/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55" t="s">
        <v>53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/>
      </c>
      <c r="E22" s="242"/>
      <c r="F22" s="242" t="str">
        <f>E9</f>
        <v/>
      </c>
      <c r="G22" s="242"/>
      <c r="H22" s="242" t="str">
        <f>E11</f>
        <v/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/>
      </c>
      <c r="C23" s="247"/>
      <c r="D23" s="241"/>
      <c r="E23" s="241"/>
      <c r="F23" s="239"/>
      <c r="G23" s="239"/>
      <c r="H23" s="239"/>
      <c r="I23" s="239"/>
      <c r="J23" s="131"/>
      <c r="K23" s="131"/>
      <c r="L23" s="131"/>
      <c r="M23" s="193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/>
      </c>
      <c r="C24" s="247"/>
      <c r="D24" s="239"/>
      <c r="E24" s="239"/>
      <c r="F24" s="241"/>
      <c r="G24" s="241"/>
      <c r="H24" s="239"/>
      <c r="I24" s="239"/>
      <c r="J24" s="131"/>
      <c r="K24" s="131"/>
      <c r="L24" s="131"/>
      <c r="M24" s="193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/>
      </c>
      <c r="C25" s="247"/>
      <c r="D25" s="239"/>
      <c r="E25" s="239"/>
      <c r="F25" s="239"/>
      <c r="G25" s="239"/>
      <c r="H25" s="241"/>
      <c r="I25" s="241"/>
      <c r="J25" s="131"/>
      <c r="K25" s="131"/>
      <c r="L25" s="131"/>
      <c r="M25" s="193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/>
      </c>
      <c r="E27" s="242"/>
      <c r="F27" s="242" t="str">
        <f>E15</f>
        <v/>
      </c>
      <c r="G27" s="242"/>
      <c r="H27" s="242" t="str">
        <f>E17</f>
        <v/>
      </c>
      <c r="I27" s="242"/>
      <c r="J27" s="242" t="str">
        <f>E19</f>
        <v/>
      </c>
      <c r="K27" s="242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/>
      </c>
      <c r="C28" s="247"/>
      <c r="D28" s="241"/>
      <c r="E28" s="241"/>
      <c r="F28" s="239"/>
      <c r="G28" s="239"/>
      <c r="H28" s="239"/>
      <c r="I28" s="239"/>
      <c r="J28" s="242"/>
      <c r="K28" s="242"/>
      <c r="L28" s="131"/>
      <c r="M28" s="193"/>
    </row>
    <row r="29" spans="1:37" ht="18.75" customHeight="1" x14ac:dyDescent="0.25">
      <c r="A29" s="190" t="s">
        <v>52</v>
      </c>
      <c r="B29" s="247" t="str">
        <f>E15</f>
        <v/>
      </c>
      <c r="C29" s="247"/>
      <c r="D29" s="239"/>
      <c r="E29" s="239"/>
      <c r="F29" s="241"/>
      <c r="G29" s="241"/>
      <c r="H29" s="239"/>
      <c r="I29" s="239"/>
      <c r="J29" s="239"/>
      <c r="K29" s="239"/>
      <c r="L29" s="131"/>
      <c r="M29" s="193"/>
    </row>
    <row r="30" spans="1:37" ht="18.75" customHeight="1" x14ac:dyDescent="0.25">
      <c r="A30" s="190" t="s">
        <v>53</v>
      </c>
      <c r="B30" s="247" t="str">
        <f>E17</f>
        <v/>
      </c>
      <c r="C30" s="247"/>
      <c r="D30" s="239"/>
      <c r="E30" s="239"/>
      <c r="F30" s="239"/>
      <c r="G30" s="239"/>
      <c r="H30" s="241"/>
      <c r="I30" s="241"/>
      <c r="J30" s="239"/>
      <c r="K30" s="239"/>
      <c r="L30" s="131"/>
      <c r="M30" s="193"/>
    </row>
    <row r="31" spans="1:37" ht="18.75" customHeight="1" x14ac:dyDescent="0.25">
      <c r="A31" s="190" t="s">
        <v>57</v>
      </c>
      <c r="B31" s="247" t="str">
        <f>E19</f>
        <v/>
      </c>
      <c r="C31" s="247"/>
      <c r="D31" s="239"/>
      <c r="E31" s="239"/>
      <c r="F31" s="239"/>
      <c r="G31" s="239"/>
      <c r="H31" s="242"/>
      <c r="I31" s="242"/>
      <c r="J31" s="241"/>
      <c r="K31" s="241"/>
      <c r="L31" s="131"/>
      <c r="M31" s="193"/>
    </row>
    <row r="32" spans="1:37" ht="18.75" customHeight="1" x14ac:dyDescent="0.25">
      <c r="A32" s="195"/>
      <c r="B32" s="196"/>
      <c r="C32" s="196"/>
      <c r="D32" s="195"/>
      <c r="E32" s="195"/>
      <c r="F32" s="195"/>
      <c r="G32" s="195"/>
      <c r="H32" s="195"/>
      <c r="I32" s="195"/>
      <c r="J32" s="131"/>
      <c r="K32" s="131"/>
      <c r="L32" s="131"/>
      <c r="M32" s="197"/>
    </row>
    <row r="33" spans="1:18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8" x14ac:dyDescent="0.25">
      <c r="A34" s="131" t="s">
        <v>38</v>
      </c>
      <c r="B34" s="131"/>
      <c r="C34" s="249" t="str">
        <f>IF(M23=1,B23,IF(M24=1,B24,IF(M25=1,B25,"")))</f>
        <v/>
      </c>
      <c r="D34" s="249"/>
      <c r="E34" s="155" t="s">
        <v>55</v>
      </c>
      <c r="F34" s="249" t="str">
        <f>IF(M28=1,B28,IF(M29=1,B29,IF(M30=1,B30,IF(M31=1,B31,""))))</f>
        <v/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31"/>
      <c r="D35" s="131"/>
      <c r="E35" s="131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54</v>
      </c>
      <c r="B36" s="131"/>
      <c r="C36" s="249" t="str">
        <f>IF(M23=2,B23,IF(M24=2,B24,IF(M25=2,B25,"")))</f>
        <v/>
      </c>
      <c r="D36" s="249"/>
      <c r="E36" s="155" t="s">
        <v>55</v>
      </c>
      <c r="F36" s="249" t="str">
        <f>IF(M28=2,B28,IF(M29=2,B29,IF(M30=2,B30,IF(M31=2,B31,""))))</f>
        <v/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55"/>
      <c r="D37" s="155"/>
      <c r="E37" s="155"/>
      <c r="F37" s="155"/>
      <c r="G37" s="155"/>
      <c r="H37" s="131"/>
      <c r="I37" s="131"/>
      <c r="J37" s="131"/>
      <c r="K37" s="131"/>
      <c r="L37" s="131"/>
      <c r="M37" s="131"/>
    </row>
    <row r="38" spans="1:18" x14ac:dyDescent="0.25">
      <c r="A38" s="131" t="s">
        <v>56</v>
      </c>
      <c r="B38" s="131"/>
      <c r="C38" s="249" t="str">
        <f>IF(M23=3,B23,IF(M24=3,B24,IF(M25=3,B25,"")))</f>
        <v/>
      </c>
      <c r="D38" s="249"/>
      <c r="E38" s="155" t="s">
        <v>55</v>
      </c>
      <c r="F38" s="249" t="str">
        <f>IF(M28=3,B28,IF(M29=3,B29,IF(M30=3,B30,IF(M31=3,B31,""))))</f>
        <v/>
      </c>
      <c r="G38" s="249"/>
      <c r="H38" s="131"/>
      <c r="I38" s="130"/>
      <c r="J38" s="131"/>
      <c r="K38" s="131"/>
      <c r="L38" s="131"/>
      <c r="M38" s="131"/>
    </row>
    <row r="39" spans="1:18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8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0"/>
      <c r="M40" s="131"/>
    </row>
    <row r="41" spans="1:18" x14ac:dyDescent="0.25">
      <c r="A41" s="80" t="s">
        <v>26</v>
      </c>
      <c r="B41" s="81"/>
      <c r="C41" s="110"/>
      <c r="D41" s="163" t="s">
        <v>0</v>
      </c>
      <c r="E41" s="164" t="s">
        <v>28</v>
      </c>
      <c r="F41" s="181"/>
      <c r="G41" s="163" t="s">
        <v>0</v>
      </c>
      <c r="H41" s="164" t="s">
        <v>35</v>
      </c>
      <c r="I41" s="88"/>
      <c r="J41" s="164" t="s">
        <v>36</v>
      </c>
      <c r="K41" s="87" t="s">
        <v>37</v>
      </c>
      <c r="L41" s="31"/>
      <c r="M41" s="181"/>
      <c r="P41" s="157"/>
      <c r="Q41" s="157"/>
      <c r="R41" s="158"/>
    </row>
    <row r="42" spans="1:18" x14ac:dyDescent="0.25">
      <c r="A42" s="134" t="s">
        <v>27</v>
      </c>
      <c r="B42" s="135"/>
      <c r="C42" s="136"/>
      <c r="D42" s="165">
        <v>1</v>
      </c>
      <c r="E42" s="245" t="e">
        <f>IF(D42&gt;$R$44,,UPPER(VLOOKUP(D42,#REF!,2)))</f>
        <v>#REF!</v>
      </c>
      <c r="F42" s="245"/>
      <c r="G42" s="175" t="s">
        <v>1</v>
      </c>
      <c r="H42" s="135"/>
      <c r="I42" s="166"/>
      <c r="J42" s="176"/>
      <c r="K42" s="132" t="s">
        <v>29</v>
      </c>
      <c r="L42" s="182"/>
      <c r="M42" s="167"/>
      <c r="P42" s="159"/>
      <c r="Q42" s="159"/>
      <c r="R42" s="160"/>
    </row>
    <row r="43" spans="1:18" x14ac:dyDescent="0.25">
      <c r="A43" s="137" t="s">
        <v>34</v>
      </c>
      <c r="B43" s="86"/>
      <c r="C43" s="138"/>
      <c r="D43" s="168">
        <v>2</v>
      </c>
      <c r="E43" s="240" t="e">
        <f>IF(D43&gt;$R$44,,UPPER(VLOOKUP(D43,#REF!,2)))</f>
        <v>#REF!</v>
      </c>
      <c r="F43" s="240"/>
      <c r="G43" s="177" t="s">
        <v>2</v>
      </c>
      <c r="H43" s="169"/>
      <c r="I43" s="170"/>
      <c r="J43" s="78"/>
      <c r="K43" s="179"/>
      <c r="L43" s="130"/>
      <c r="M43" s="174"/>
      <c r="P43" s="160"/>
      <c r="Q43" s="161"/>
      <c r="R43" s="160"/>
    </row>
    <row r="44" spans="1:18" x14ac:dyDescent="0.25">
      <c r="A44" s="101"/>
      <c r="B44" s="102"/>
      <c r="C44" s="103"/>
      <c r="D44" s="168"/>
      <c r="E44" s="172"/>
      <c r="F44" s="131"/>
      <c r="G44" s="177" t="s">
        <v>3</v>
      </c>
      <c r="H44" s="169"/>
      <c r="I44" s="170"/>
      <c r="J44" s="78"/>
      <c r="K44" s="132" t="s">
        <v>30</v>
      </c>
      <c r="L44" s="182"/>
      <c r="M44" s="167"/>
      <c r="P44" s="159"/>
      <c r="Q44" s="159"/>
      <c r="R44" s="162" t="e">
        <f>MIN(4,#REF!)</f>
        <v>#REF!</v>
      </c>
    </row>
    <row r="45" spans="1:18" x14ac:dyDescent="0.25">
      <c r="A45" s="82"/>
      <c r="B45" s="108"/>
      <c r="C45" s="83"/>
      <c r="D45" s="168"/>
      <c r="E45" s="172"/>
      <c r="F45" s="131"/>
      <c r="G45" s="177" t="s">
        <v>4</v>
      </c>
      <c r="H45" s="169"/>
      <c r="I45" s="170"/>
      <c r="J45" s="78"/>
      <c r="K45" s="180"/>
      <c r="L45" s="131"/>
      <c r="M45" s="171"/>
      <c r="P45" s="160"/>
      <c r="Q45" s="161"/>
      <c r="R45" s="160"/>
    </row>
    <row r="46" spans="1:18" x14ac:dyDescent="0.25">
      <c r="A46" s="90"/>
      <c r="B46" s="104"/>
      <c r="C46" s="109"/>
      <c r="D46" s="168"/>
      <c r="E46" s="172"/>
      <c r="F46" s="131"/>
      <c r="G46" s="177" t="s">
        <v>5</v>
      </c>
      <c r="H46" s="169"/>
      <c r="I46" s="170"/>
      <c r="J46" s="78"/>
      <c r="K46" s="137"/>
      <c r="L46" s="130"/>
      <c r="M46" s="174"/>
      <c r="P46" s="160"/>
      <c r="Q46" s="161"/>
      <c r="R46" s="160"/>
    </row>
    <row r="47" spans="1:18" x14ac:dyDescent="0.25">
      <c r="A47" s="91"/>
      <c r="B47" s="21"/>
      <c r="C47" s="83"/>
      <c r="D47" s="168"/>
      <c r="E47" s="172"/>
      <c r="F47" s="131"/>
      <c r="G47" s="177" t="s">
        <v>6</v>
      </c>
      <c r="H47" s="169"/>
      <c r="I47" s="170"/>
      <c r="J47" s="78"/>
      <c r="K47" s="132" t="s">
        <v>25</v>
      </c>
      <c r="L47" s="182"/>
      <c r="M47" s="167"/>
      <c r="P47" s="159"/>
      <c r="Q47" s="159"/>
      <c r="R47" s="160"/>
    </row>
    <row r="48" spans="1:18" x14ac:dyDescent="0.25">
      <c r="A48" s="91"/>
      <c r="B48" s="21"/>
      <c r="C48" s="99"/>
      <c r="D48" s="168"/>
      <c r="E48" s="172"/>
      <c r="F48" s="131"/>
      <c r="G48" s="177" t="s">
        <v>7</v>
      </c>
      <c r="H48" s="169"/>
      <c r="I48" s="170"/>
      <c r="J48" s="78"/>
      <c r="K48" s="180"/>
      <c r="L48" s="131"/>
      <c r="M48" s="171"/>
      <c r="P48" s="160"/>
      <c r="Q48" s="161"/>
      <c r="R48" s="160"/>
    </row>
    <row r="49" spans="1:18" x14ac:dyDescent="0.25">
      <c r="A49" s="92"/>
      <c r="B49" s="89"/>
      <c r="C49" s="100"/>
      <c r="D49" s="173"/>
      <c r="E49" s="84"/>
      <c r="F49" s="130"/>
      <c r="G49" s="178" t="s">
        <v>8</v>
      </c>
      <c r="H49" s="86"/>
      <c r="I49" s="133"/>
      <c r="J49" s="85"/>
      <c r="K49" s="137" t="str">
        <f>L4</f>
        <v>Lakatosné Klopcsik Diana</v>
      </c>
      <c r="L49" s="130"/>
      <c r="M49" s="174"/>
      <c r="P49" s="160"/>
      <c r="Q49" s="161"/>
      <c r="R49" s="162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25" priority="1" stopIfTrue="1" operator="equal">
      <formula>"Bye"</formula>
    </cfRule>
  </conditionalFormatting>
  <conditionalFormatting sqref="R44 R49">
    <cfRule type="expression" dxfId="2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58">
    <tabColor indexed="11"/>
  </sheetPr>
  <dimension ref="A1:AK53"/>
  <sheetViews>
    <sheetView workbookViewId="0">
      <selection activeCell="O11" sqref="O1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IF(Y5=1,CONCATENATE(VLOOKUP(Y3,AA16:AH30,2)),CONCATENATE(VLOOKUP(Y3,AA2:AK13,2)))</f>
        <v>#N/A</v>
      </c>
      <c r="AC1" s="214" t="e">
        <f>IF(Y5=1,CONCATENATE(VLOOKUP(Y3,AA16:AK30,3)),CONCATENATE(VLOOKUP(Y3,AA2:AK13,3)))</f>
        <v>#N/A</v>
      </c>
      <c r="AD1" s="214" t="e">
        <f>IF(Y5=1,CONCATENATE(VLOOKUP(Y3,AA16:AK30,4)),CONCATENATE(VLOOKUP(Y3,AA2:AK13,4)))</f>
        <v>#N/A</v>
      </c>
      <c r="AE1" s="214" t="e">
        <f>IF(Y5=1,CONCATENATE(VLOOKUP(Y3,AA16:AK30,5)),CONCATENATE(VLOOKUP(Y3,AA2:AK13,5)))</f>
        <v>#N/A</v>
      </c>
      <c r="AF1" s="214" t="e">
        <f>IF(Y5=1,CONCATENATE(VLOOKUP(Y3,AA16:AK30,6)),CONCATENATE(VLOOKUP(Y3,AA2:AK13,6)))</f>
        <v>#N/A</v>
      </c>
      <c r="AG1" s="214" t="e">
        <f>IF(Y5=1,CONCATENATE(VLOOKUP(Y3,AA16:AK30,7)),CONCATENATE(VLOOKUP(Y3,AA2:AK13,7)))</f>
        <v>#N/A</v>
      </c>
      <c r="AH1" s="214" t="e">
        <f>IF(Y5=1,CONCATENATE(VLOOKUP(Y3,AA16:AK30,8)),CONCATENATE(VLOOKUP(Y3,AA2:AK13,8)))</f>
        <v>#N/A</v>
      </c>
      <c r="AI1" s="214" t="e">
        <f>IF(Y5=1,CONCATENATE(VLOOKUP(Y3,AA16:AK30,9)),CONCATENATE(VLOOKUP(Y3,AA2:AK13,9)))</f>
        <v>#N/A</v>
      </c>
      <c r="AJ1" s="214" t="e">
        <f>IF(Y5=1,CONCATENATE(VLOOKUP(Y3,AA16:AK30,10)),CONCATENATE(VLOOKUP(Y3,AA2:AK13,10)))</f>
        <v>#N/A</v>
      </c>
      <c r="AK1" s="214" t="e">
        <f>IF(Y5=1,CONCATENATE(VLOOKUP(Y3,AA16:AK30,11)),CONCATENATE(VLOOKUP(Y3,AA2:AK13,11)))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Altalanos!$C$8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100</v>
      </c>
      <c r="S7" s="227" t="s">
        <v>101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98</v>
      </c>
      <c r="S8" s="228" t="s">
        <v>102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95</v>
      </c>
      <c r="S9" s="229" t="s">
        <v>103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221" t="s">
        <v>51</v>
      </c>
      <c r="B13" s="224"/>
      <c r="C13" s="143" t="str">
        <f>IF($B13="","",VLOOKUP($B13,#REF!,5))</f>
        <v/>
      </c>
      <c r="D13" s="143" t="str">
        <f>IF($B13="","",VLOOKUP($B13,#REF!,15))</f>
        <v/>
      </c>
      <c r="E13" s="139" t="str">
        <f>UPPER(IF($B13="","",VLOOKUP($B13,#REF!,2)))</f>
        <v/>
      </c>
      <c r="F13" s="144"/>
      <c r="G13" s="139" t="str">
        <f>IF($B13="","",VLOOKUP($B13,#REF!,3))</f>
        <v/>
      </c>
      <c r="H13" s="144"/>
      <c r="I13" s="139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91" t="s">
        <v>52</v>
      </c>
      <c r="B15" s="223"/>
      <c r="C15" s="143" t="str">
        <f>IF($B15="","",VLOOKUP($B15,#REF!,5))</f>
        <v/>
      </c>
      <c r="D15" s="222" t="str">
        <f>IF($B15="","",VLOOKUP($B15,#REF!,15))</f>
        <v/>
      </c>
      <c r="E15" s="140" t="str">
        <f>UPPER(IF($B15="","",VLOOKUP($B15,#REF!,2)))</f>
        <v/>
      </c>
      <c r="F15" s="142"/>
      <c r="G15" s="140" t="str">
        <f>IF($B15="","",VLOOKUP($B15,#REF!,3))</f>
        <v/>
      </c>
      <c r="H15" s="142"/>
      <c r="I15" s="140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221" t="s">
        <v>57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55"/>
      <c r="B20" s="205"/>
      <c r="C20" s="156"/>
      <c r="D20" s="156"/>
      <c r="E20" s="156"/>
      <c r="F20" s="156"/>
      <c r="G20" s="156"/>
      <c r="H20" s="156"/>
      <c r="I20" s="156"/>
      <c r="J20" s="131"/>
      <c r="K20" s="155"/>
      <c r="L20" s="155"/>
      <c r="M20" s="217"/>
      <c r="Y20" s="208"/>
      <c r="Z20" s="208"/>
      <c r="AA20" s="208" t="s">
        <v>75</v>
      </c>
      <c r="AB20" s="208">
        <v>200</v>
      </c>
      <c r="AC20" s="208">
        <v>150</v>
      </c>
      <c r="AD20" s="208">
        <v>130</v>
      </c>
      <c r="AE20" s="208">
        <v>110</v>
      </c>
      <c r="AF20" s="208">
        <v>95</v>
      </c>
      <c r="AG20" s="208">
        <v>80</v>
      </c>
      <c r="AH20" s="208">
        <v>70</v>
      </c>
      <c r="AI20" s="208">
        <v>60</v>
      </c>
      <c r="AJ20" s="208">
        <v>55</v>
      </c>
      <c r="AK20" s="208">
        <v>50</v>
      </c>
    </row>
    <row r="21" spans="1:37" x14ac:dyDescent="0.25">
      <c r="A21" s="221" t="s">
        <v>93</v>
      </c>
      <c r="B21" s="206"/>
      <c r="C21" s="143" t="str">
        <f>IF($B21="","",VLOOKUP($B21,#REF!,5))</f>
        <v/>
      </c>
      <c r="D21" s="143" t="str">
        <f>IF($B21="","",VLOOKUP($B21,#REF!,15))</f>
        <v/>
      </c>
      <c r="E21" s="139" t="str">
        <f>UPPER(IF($B21="","",VLOOKUP($B21,#REF!,2)))</f>
        <v/>
      </c>
      <c r="F21" s="144"/>
      <c r="G21" s="139" t="str">
        <f>IF($B21="","",VLOOKUP($B21,#REF!,3))</f>
        <v/>
      </c>
      <c r="H21" s="144"/>
      <c r="I21" s="139" t="str">
        <f>IF($B21="","",VLOOKUP($B21,#REF!,4))</f>
        <v/>
      </c>
      <c r="J21" s="131"/>
      <c r="K21" s="215"/>
      <c r="L21" s="210" t="str">
        <f>IF(K21="","",CONCATENATE(VLOOKUP($Y$3,$AB$1:$AK$1,K21)," pont"))</f>
        <v/>
      </c>
      <c r="M21" s="216"/>
      <c r="Y21" s="208"/>
      <c r="Z21" s="208"/>
      <c r="AA21" s="208" t="s">
        <v>76</v>
      </c>
      <c r="AB21" s="208">
        <v>150</v>
      </c>
      <c r="AC21" s="208">
        <v>120</v>
      </c>
      <c r="AD21" s="208">
        <v>100</v>
      </c>
      <c r="AE21" s="208">
        <v>80</v>
      </c>
      <c r="AF21" s="208">
        <v>70</v>
      </c>
      <c r="AG21" s="208">
        <v>60</v>
      </c>
      <c r="AH21" s="208">
        <v>55</v>
      </c>
      <c r="AI21" s="208">
        <v>50</v>
      </c>
      <c r="AJ21" s="208">
        <v>45</v>
      </c>
      <c r="AK21" s="208">
        <v>40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77</v>
      </c>
      <c r="AB22" s="208">
        <v>120</v>
      </c>
      <c r="AC22" s="208">
        <v>90</v>
      </c>
      <c r="AD22" s="208">
        <v>65</v>
      </c>
      <c r="AE22" s="208">
        <v>55</v>
      </c>
      <c r="AF22" s="208">
        <v>50</v>
      </c>
      <c r="AG22" s="208">
        <v>45</v>
      </c>
      <c r="AH22" s="208">
        <v>40</v>
      </c>
      <c r="AI22" s="208">
        <v>35</v>
      </c>
      <c r="AJ22" s="208">
        <v>25</v>
      </c>
      <c r="AK22" s="208">
        <v>20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78</v>
      </c>
      <c r="AB23" s="208">
        <v>90</v>
      </c>
      <c r="AC23" s="208">
        <v>60</v>
      </c>
      <c r="AD23" s="208">
        <v>45</v>
      </c>
      <c r="AE23" s="208">
        <v>34</v>
      </c>
      <c r="AF23" s="208">
        <v>27</v>
      </c>
      <c r="AG23" s="208">
        <v>22</v>
      </c>
      <c r="AH23" s="208">
        <v>18</v>
      </c>
      <c r="AI23" s="208">
        <v>15</v>
      </c>
      <c r="AJ23" s="208">
        <v>12</v>
      </c>
      <c r="AK23" s="208">
        <v>9</v>
      </c>
    </row>
    <row r="24" spans="1:37" ht="18.75" customHeight="1" x14ac:dyDescent="0.25">
      <c r="A24" s="131"/>
      <c r="B24" s="243"/>
      <c r="C24" s="243"/>
      <c r="D24" s="242" t="str">
        <f>E7</f>
        <v/>
      </c>
      <c r="E24" s="242"/>
      <c r="F24" s="242" t="str">
        <f>E9</f>
        <v/>
      </c>
      <c r="G24" s="242"/>
      <c r="H24" s="242" t="str">
        <f>E11</f>
        <v/>
      </c>
      <c r="I24" s="242"/>
      <c r="J24" s="242" t="str">
        <f>E13</f>
        <v/>
      </c>
      <c r="K24" s="242"/>
      <c r="L24" s="131"/>
      <c r="M24" s="192" t="s">
        <v>48</v>
      </c>
      <c r="Y24" s="208"/>
      <c r="Z24" s="208"/>
      <c r="AA24" s="208" t="s">
        <v>79</v>
      </c>
      <c r="AB24" s="208">
        <v>60</v>
      </c>
      <c r="AC24" s="208">
        <v>40</v>
      </c>
      <c r="AD24" s="208">
        <v>30</v>
      </c>
      <c r="AE24" s="208">
        <v>20</v>
      </c>
      <c r="AF24" s="208">
        <v>18</v>
      </c>
      <c r="AG24" s="208">
        <v>15</v>
      </c>
      <c r="AH24" s="208">
        <v>12</v>
      </c>
      <c r="AI24" s="208">
        <v>10</v>
      </c>
      <c r="AJ24" s="208">
        <v>8</v>
      </c>
      <c r="AK24" s="208">
        <v>6</v>
      </c>
    </row>
    <row r="25" spans="1:37" ht="18.75" customHeight="1" x14ac:dyDescent="0.25">
      <c r="A25" s="190" t="s">
        <v>44</v>
      </c>
      <c r="B25" s="247" t="str">
        <f>E7</f>
        <v/>
      </c>
      <c r="C25" s="247"/>
      <c r="D25" s="241"/>
      <c r="E25" s="241"/>
      <c r="F25" s="239"/>
      <c r="G25" s="239"/>
      <c r="H25" s="239"/>
      <c r="I25" s="239"/>
      <c r="J25" s="242"/>
      <c r="K25" s="242"/>
      <c r="L25" s="131"/>
      <c r="M25" s="193"/>
      <c r="Y25" s="208"/>
      <c r="Z25" s="208"/>
      <c r="AA25" s="208" t="s">
        <v>80</v>
      </c>
      <c r="AB25" s="208">
        <v>40</v>
      </c>
      <c r="AC25" s="208">
        <v>25</v>
      </c>
      <c r="AD25" s="208">
        <v>18</v>
      </c>
      <c r="AE25" s="208">
        <v>13</v>
      </c>
      <c r="AF25" s="208">
        <v>8</v>
      </c>
      <c r="AG25" s="208">
        <v>7</v>
      </c>
      <c r="AH25" s="208">
        <v>6</v>
      </c>
      <c r="AI25" s="208">
        <v>5</v>
      </c>
      <c r="AJ25" s="208">
        <v>4</v>
      </c>
      <c r="AK25" s="208">
        <v>3</v>
      </c>
    </row>
    <row r="26" spans="1:37" ht="18.75" customHeight="1" x14ac:dyDescent="0.25">
      <c r="A26" s="190" t="s">
        <v>45</v>
      </c>
      <c r="B26" s="247" t="str">
        <f>E9</f>
        <v/>
      </c>
      <c r="C26" s="247"/>
      <c r="D26" s="239"/>
      <c r="E26" s="239"/>
      <c r="F26" s="241"/>
      <c r="G26" s="241"/>
      <c r="H26" s="239"/>
      <c r="I26" s="239"/>
      <c r="J26" s="239"/>
      <c r="K26" s="239"/>
      <c r="L26" s="131"/>
      <c r="M26" s="193"/>
      <c r="Y26" s="208"/>
      <c r="Z26" s="208"/>
      <c r="AA26" s="208" t="s">
        <v>81</v>
      </c>
      <c r="AB26" s="208">
        <v>25</v>
      </c>
      <c r="AC26" s="208">
        <v>15</v>
      </c>
      <c r="AD26" s="208">
        <v>13</v>
      </c>
      <c r="AE26" s="208">
        <v>7</v>
      </c>
      <c r="AF26" s="208">
        <v>6</v>
      </c>
      <c r="AG26" s="208">
        <v>5</v>
      </c>
      <c r="AH26" s="208">
        <v>4</v>
      </c>
      <c r="AI26" s="208">
        <v>3</v>
      </c>
      <c r="AJ26" s="208">
        <v>2</v>
      </c>
      <c r="AK26" s="208">
        <v>1</v>
      </c>
    </row>
    <row r="27" spans="1:37" ht="18.75" customHeight="1" x14ac:dyDescent="0.25">
      <c r="A27" s="190" t="s">
        <v>46</v>
      </c>
      <c r="B27" s="247" t="str">
        <f>E11</f>
        <v/>
      </c>
      <c r="C27" s="247"/>
      <c r="D27" s="239"/>
      <c r="E27" s="239"/>
      <c r="F27" s="239"/>
      <c r="G27" s="239"/>
      <c r="H27" s="241"/>
      <c r="I27" s="241"/>
      <c r="J27" s="239"/>
      <c r="K27" s="239"/>
      <c r="L27" s="131"/>
      <c r="M27" s="193"/>
      <c r="Y27" s="208"/>
      <c r="Z27" s="208"/>
      <c r="AA27" s="208" t="s">
        <v>86</v>
      </c>
      <c r="AB27" s="208">
        <v>15</v>
      </c>
      <c r="AC27" s="208">
        <v>10</v>
      </c>
      <c r="AD27" s="208">
        <v>8</v>
      </c>
      <c r="AE27" s="208">
        <v>4</v>
      </c>
      <c r="AF27" s="208">
        <v>3</v>
      </c>
      <c r="AG27" s="208">
        <v>2</v>
      </c>
      <c r="AH27" s="208">
        <v>1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220" t="s">
        <v>51</v>
      </c>
      <c r="B28" s="247" t="str">
        <f>E13</f>
        <v/>
      </c>
      <c r="C28" s="247"/>
      <c r="D28" s="239"/>
      <c r="E28" s="239"/>
      <c r="F28" s="239"/>
      <c r="G28" s="239"/>
      <c r="H28" s="242"/>
      <c r="I28" s="242"/>
      <c r="J28" s="241"/>
      <c r="K28" s="241"/>
      <c r="L28" s="131"/>
      <c r="M28" s="193"/>
      <c r="Y28" s="208"/>
      <c r="Z28" s="208"/>
      <c r="AA28" s="208" t="s">
        <v>86</v>
      </c>
      <c r="AB28" s="208">
        <v>15</v>
      </c>
      <c r="AC28" s="208">
        <v>10</v>
      </c>
      <c r="AD28" s="208">
        <v>8</v>
      </c>
      <c r="AE28" s="208">
        <v>4</v>
      </c>
      <c r="AF28" s="208">
        <v>3</v>
      </c>
      <c r="AG28" s="208">
        <v>2</v>
      </c>
      <c r="AH28" s="208">
        <v>1</v>
      </c>
      <c r="AI28" s="208">
        <v>0</v>
      </c>
      <c r="AJ28" s="208">
        <v>0</v>
      </c>
      <c r="AK28" s="208">
        <v>0</v>
      </c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94"/>
      <c r="Y29" s="208"/>
      <c r="Z29" s="208"/>
      <c r="AA29" s="208" t="s">
        <v>82</v>
      </c>
      <c r="AB29" s="208">
        <v>10</v>
      </c>
      <c r="AC29" s="208">
        <v>6</v>
      </c>
      <c r="AD29" s="208">
        <v>4</v>
      </c>
      <c r="AE29" s="208">
        <v>2</v>
      </c>
      <c r="AF29" s="208">
        <v>1</v>
      </c>
      <c r="AG29" s="208">
        <v>0</v>
      </c>
      <c r="AH29" s="208">
        <v>0</v>
      </c>
      <c r="AI29" s="208">
        <v>0</v>
      </c>
      <c r="AJ29" s="208">
        <v>0</v>
      </c>
      <c r="AK29" s="208">
        <v>0</v>
      </c>
    </row>
    <row r="30" spans="1:37" ht="18.75" customHeight="1" x14ac:dyDescent="0.25">
      <c r="A30" s="131"/>
      <c r="B30" s="243"/>
      <c r="C30" s="243"/>
      <c r="D30" s="242" t="str">
        <f>E15</f>
        <v/>
      </c>
      <c r="E30" s="242"/>
      <c r="F30" s="242" t="str">
        <f>E17</f>
        <v/>
      </c>
      <c r="G30" s="242"/>
      <c r="H30" s="257" t="str">
        <f>E19</f>
        <v/>
      </c>
      <c r="I30" s="258"/>
      <c r="J30" s="242" t="str">
        <f>E21</f>
        <v/>
      </c>
      <c r="K30" s="242"/>
      <c r="L30" s="131"/>
      <c r="M30" s="194"/>
      <c r="Y30" s="208"/>
      <c r="Z30" s="208"/>
      <c r="AA30" s="208" t="s">
        <v>83</v>
      </c>
      <c r="AB30" s="208">
        <v>3</v>
      </c>
      <c r="AC30" s="208">
        <v>2</v>
      </c>
      <c r="AD30" s="208">
        <v>1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208">
        <v>0</v>
      </c>
    </row>
    <row r="31" spans="1:37" ht="18.75" customHeight="1" x14ac:dyDescent="0.25">
      <c r="A31" s="220" t="s">
        <v>52</v>
      </c>
      <c r="B31" s="255" t="str">
        <f>E15</f>
        <v/>
      </c>
      <c r="C31" s="256"/>
      <c r="D31" s="241"/>
      <c r="E31" s="241"/>
      <c r="F31" s="239"/>
      <c r="G31" s="239"/>
      <c r="H31" s="239"/>
      <c r="I31" s="239"/>
      <c r="J31" s="242"/>
      <c r="K31" s="242"/>
      <c r="L31" s="131"/>
      <c r="M31" s="193"/>
    </row>
    <row r="32" spans="1:37" ht="18.75" customHeight="1" x14ac:dyDescent="0.25">
      <c r="A32" s="220" t="s">
        <v>53</v>
      </c>
      <c r="B32" s="247" t="str">
        <f>E17</f>
        <v/>
      </c>
      <c r="C32" s="247"/>
      <c r="D32" s="239"/>
      <c r="E32" s="239"/>
      <c r="F32" s="241"/>
      <c r="G32" s="241"/>
      <c r="H32" s="239"/>
      <c r="I32" s="239"/>
      <c r="J32" s="239"/>
      <c r="K32" s="239"/>
      <c r="L32" s="131"/>
      <c r="M32" s="193"/>
    </row>
    <row r="33" spans="1:18" ht="18.75" customHeight="1" x14ac:dyDescent="0.25">
      <c r="A33" s="220" t="s">
        <v>57</v>
      </c>
      <c r="B33" s="247" t="str">
        <f>E19</f>
        <v/>
      </c>
      <c r="C33" s="247"/>
      <c r="D33" s="239"/>
      <c r="E33" s="239"/>
      <c r="F33" s="239"/>
      <c r="G33" s="239"/>
      <c r="H33" s="241"/>
      <c r="I33" s="241"/>
      <c r="J33" s="239"/>
      <c r="K33" s="239"/>
      <c r="L33" s="131"/>
      <c r="M33" s="193"/>
    </row>
    <row r="34" spans="1:18" ht="18.75" customHeight="1" x14ac:dyDescent="0.25">
      <c r="A34" s="220" t="s">
        <v>93</v>
      </c>
      <c r="B34" s="247" t="str">
        <f>E21</f>
        <v/>
      </c>
      <c r="C34" s="247"/>
      <c r="D34" s="239"/>
      <c r="E34" s="239"/>
      <c r="F34" s="239"/>
      <c r="G34" s="239"/>
      <c r="H34" s="242"/>
      <c r="I34" s="242"/>
      <c r="J34" s="241"/>
      <c r="K34" s="241"/>
      <c r="L34" s="131"/>
      <c r="M34" s="193"/>
    </row>
    <row r="35" spans="1:18" ht="18.75" customHeight="1" x14ac:dyDescent="0.25">
      <c r="A35" s="195"/>
      <c r="B35" s="196"/>
      <c r="C35" s="196"/>
      <c r="D35" s="195"/>
      <c r="E35" s="195"/>
      <c r="F35" s="195"/>
      <c r="G35" s="195"/>
      <c r="H35" s="195"/>
      <c r="I35" s="195"/>
      <c r="J35" s="131"/>
      <c r="K35" s="131"/>
      <c r="L35" s="131"/>
      <c r="M35" s="197"/>
    </row>
    <row r="36" spans="1:18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8" x14ac:dyDescent="0.25">
      <c r="A37" s="131" t="s">
        <v>38</v>
      </c>
      <c r="B37" s="131"/>
      <c r="C37" s="249" t="str">
        <f>IF(M25=1,B25,IF(M26=1,B26,IF(M27=1,B27,IF(M28=1,B28,""))))</f>
        <v/>
      </c>
      <c r="D37" s="249"/>
      <c r="E37" s="155" t="s">
        <v>55</v>
      </c>
      <c r="F37" s="249" t="str">
        <f>IF(M31=1,B31,IF(M32=1,B32,IF(M33=1,B33,IF(M34=1,B34,""))))</f>
        <v/>
      </c>
      <c r="G37" s="249"/>
      <c r="H37" s="131"/>
      <c r="I37" s="130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55"/>
      <c r="G38" s="155"/>
      <c r="H38" s="131"/>
      <c r="I38" s="131"/>
      <c r="J38" s="131"/>
      <c r="K38" s="131"/>
      <c r="L38" s="131"/>
      <c r="M38" s="131"/>
    </row>
    <row r="39" spans="1:18" x14ac:dyDescent="0.25">
      <c r="A39" s="131" t="s">
        <v>54</v>
      </c>
      <c r="B39" s="131"/>
      <c r="C39" s="249" t="str">
        <f>IF(M25=2,B25,IF(M26=2,B26,IF(M27=2,B27,IF(M28=2,B28,""))))</f>
        <v/>
      </c>
      <c r="D39" s="249"/>
      <c r="E39" s="155" t="s">
        <v>55</v>
      </c>
      <c r="F39" s="249" t="str">
        <f>IF(M31=2,B31,IF(M32=2,B32,IF(M33=2,B33,IF(M34=2,B34,""))))</f>
        <v/>
      </c>
      <c r="G39" s="249"/>
      <c r="H39" s="131"/>
      <c r="I39" s="130"/>
      <c r="J39" s="131"/>
      <c r="K39" s="131"/>
      <c r="L39" s="131"/>
      <c r="M39" s="131"/>
    </row>
    <row r="40" spans="1:18" x14ac:dyDescent="0.25">
      <c r="A40" s="131"/>
      <c r="B40" s="131"/>
      <c r="C40" s="155"/>
      <c r="D40" s="155"/>
      <c r="E40" s="155"/>
      <c r="F40" s="155"/>
      <c r="G40" s="155"/>
      <c r="H40" s="131"/>
      <c r="I40" s="131"/>
      <c r="J40" s="131"/>
      <c r="K40" s="131"/>
      <c r="L40" s="131"/>
      <c r="M40" s="131"/>
    </row>
    <row r="41" spans="1:18" x14ac:dyDescent="0.25">
      <c r="A41" s="131" t="s">
        <v>56</v>
      </c>
      <c r="B41" s="131"/>
      <c r="C41" s="249" t="str">
        <f>IF(M25=3,B25,IF(M26=3,B26,IF(M27=3,B27,IF(M28=3,B28,""))))</f>
        <v/>
      </c>
      <c r="D41" s="249"/>
      <c r="E41" s="155" t="s">
        <v>55</v>
      </c>
      <c r="F41" s="249" t="str">
        <f>IF(M31=3,B31,IF(M32=3,B32,IF(M33=3,B33,IF(M34=3,B34,""))))</f>
        <v/>
      </c>
      <c r="G41" s="249"/>
      <c r="H41" s="131"/>
      <c r="I41" s="130"/>
      <c r="J41" s="131"/>
      <c r="K41" s="131"/>
      <c r="L41" s="131"/>
      <c r="M41" s="131"/>
    </row>
    <row r="42" spans="1:18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8" x14ac:dyDescent="0.25">
      <c r="A43" s="156" t="s">
        <v>94</v>
      </c>
      <c r="B43" s="131"/>
      <c r="C43" s="249">
        <f>IF(M25=4,B25,IF(M26=4,B26,IF(M27=4,B27,IF(M28=4,B28,))))</f>
        <v>0</v>
      </c>
      <c r="D43" s="249"/>
      <c r="E43" s="155" t="s">
        <v>55</v>
      </c>
      <c r="F43" s="249" t="str">
        <f>IF(M31=3,B31,IF(M32=3,B32,IF(M33=4,B33,IF(M34=4,B34,""))))</f>
        <v/>
      </c>
      <c r="G43" s="249"/>
      <c r="H43" s="131"/>
      <c r="I43" s="130"/>
      <c r="J43" s="131"/>
      <c r="K43" s="131"/>
      <c r="L43" s="131"/>
      <c r="M43" s="131"/>
    </row>
    <row r="44" spans="1:18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0"/>
      <c r="M44" s="131"/>
      <c r="P44" s="157"/>
      <c r="Q44" s="157"/>
      <c r="R44" s="158"/>
    </row>
    <row r="45" spans="1:18" x14ac:dyDescent="0.25">
      <c r="A45" s="80" t="s">
        <v>26</v>
      </c>
      <c r="B45" s="81"/>
      <c r="C45" s="110"/>
      <c r="D45" s="163" t="s">
        <v>0</v>
      </c>
      <c r="E45" s="164" t="s">
        <v>28</v>
      </c>
      <c r="F45" s="181"/>
      <c r="G45" s="163" t="s">
        <v>0</v>
      </c>
      <c r="H45" s="164" t="s">
        <v>35</v>
      </c>
      <c r="I45" s="88"/>
      <c r="J45" s="164" t="s">
        <v>36</v>
      </c>
      <c r="K45" s="87" t="s">
        <v>37</v>
      </c>
      <c r="L45" s="31"/>
      <c r="M45" s="181"/>
      <c r="P45" s="159"/>
      <c r="Q45" s="159"/>
      <c r="R45" s="160"/>
    </row>
    <row r="46" spans="1:18" x14ac:dyDescent="0.25">
      <c r="A46" s="134" t="s">
        <v>27</v>
      </c>
      <c r="B46" s="135"/>
      <c r="C46" s="136"/>
      <c r="D46" s="165">
        <v>1</v>
      </c>
      <c r="E46" s="245" t="e">
        <f>IF(D46&gt;$R$47,,UPPER(VLOOKUP(D46,#REF!,2)))</f>
        <v>#REF!</v>
      </c>
      <c r="F46" s="245"/>
      <c r="G46" s="175" t="s">
        <v>1</v>
      </c>
      <c r="H46" s="135"/>
      <c r="I46" s="166"/>
      <c r="J46" s="176"/>
      <c r="K46" s="132" t="s">
        <v>29</v>
      </c>
      <c r="L46" s="182"/>
      <c r="M46" s="167"/>
      <c r="P46" s="160"/>
      <c r="Q46" s="161"/>
      <c r="R46" s="160"/>
    </row>
    <row r="47" spans="1:18" x14ac:dyDescent="0.25">
      <c r="A47" s="137" t="s">
        <v>34</v>
      </c>
      <c r="B47" s="86"/>
      <c r="C47" s="138"/>
      <c r="D47" s="168">
        <v>2</v>
      </c>
      <c r="E47" s="240" t="e">
        <f>IF(D47&gt;$R$47,,UPPER(VLOOKUP(D47,#REF!,2)))</f>
        <v>#REF!</v>
      </c>
      <c r="F47" s="240"/>
      <c r="G47" s="177" t="s">
        <v>2</v>
      </c>
      <c r="H47" s="169"/>
      <c r="I47" s="170"/>
      <c r="J47" s="78"/>
      <c r="K47" s="179"/>
      <c r="L47" s="130"/>
      <c r="M47" s="174"/>
      <c r="P47" s="159"/>
      <c r="Q47" s="159"/>
      <c r="R47" s="162" t="e">
        <f>MIN(4,#REF!)</f>
        <v>#REF!</v>
      </c>
    </row>
    <row r="48" spans="1:18" x14ac:dyDescent="0.25">
      <c r="A48" s="101"/>
      <c r="B48" s="102"/>
      <c r="C48" s="103"/>
      <c r="D48" s="168"/>
      <c r="E48" s="172"/>
      <c r="F48" s="131"/>
      <c r="G48" s="177" t="s">
        <v>3</v>
      </c>
      <c r="H48" s="169"/>
      <c r="I48" s="170"/>
      <c r="J48" s="78"/>
      <c r="K48" s="132" t="s">
        <v>30</v>
      </c>
      <c r="L48" s="182"/>
      <c r="M48" s="167"/>
      <c r="P48" s="160"/>
      <c r="Q48" s="161"/>
      <c r="R48" s="160"/>
    </row>
    <row r="49" spans="1:18" x14ac:dyDescent="0.25">
      <c r="A49" s="82"/>
      <c r="B49" s="108"/>
      <c r="C49" s="83"/>
      <c r="D49" s="168"/>
      <c r="E49" s="172"/>
      <c r="F49" s="131"/>
      <c r="G49" s="177" t="s">
        <v>4</v>
      </c>
      <c r="H49" s="169"/>
      <c r="I49" s="170"/>
      <c r="J49" s="78"/>
      <c r="K49" s="180"/>
      <c r="L49" s="131"/>
      <c r="M49" s="171"/>
      <c r="P49" s="160"/>
      <c r="Q49" s="161"/>
      <c r="R49" s="160"/>
    </row>
    <row r="50" spans="1:18" x14ac:dyDescent="0.25">
      <c r="A50" s="90"/>
      <c r="B50" s="104"/>
      <c r="C50" s="109"/>
      <c r="D50" s="168"/>
      <c r="E50" s="172"/>
      <c r="F50" s="131"/>
      <c r="G50" s="177" t="s">
        <v>5</v>
      </c>
      <c r="H50" s="169"/>
      <c r="I50" s="170"/>
      <c r="J50" s="78"/>
      <c r="K50" s="137"/>
      <c r="L50" s="130"/>
      <c r="M50" s="174"/>
      <c r="P50" s="159"/>
      <c r="Q50" s="159"/>
      <c r="R50" s="160"/>
    </row>
    <row r="51" spans="1:18" x14ac:dyDescent="0.25">
      <c r="A51" s="91"/>
      <c r="B51" s="21"/>
      <c r="C51" s="83"/>
      <c r="D51" s="168"/>
      <c r="E51" s="172"/>
      <c r="F51" s="131"/>
      <c r="G51" s="177" t="s">
        <v>6</v>
      </c>
      <c r="H51" s="169"/>
      <c r="I51" s="170"/>
      <c r="J51" s="78"/>
      <c r="K51" s="132" t="s">
        <v>25</v>
      </c>
      <c r="L51" s="182"/>
      <c r="M51" s="167"/>
      <c r="P51" s="160"/>
      <c r="Q51" s="161"/>
      <c r="R51" s="160"/>
    </row>
    <row r="52" spans="1:18" x14ac:dyDescent="0.25">
      <c r="A52" s="91"/>
      <c r="B52" s="21"/>
      <c r="C52" s="99"/>
      <c r="D52" s="168"/>
      <c r="E52" s="172"/>
      <c r="F52" s="131"/>
      <c r="G52" s="177" t="s">
        <v>7</v>
      </c>
      <c r="H52" s="169"/>
      <c r="I52" s="170"/>
      <c r="J52" s="78"/>
      <c r="K52" s="180"/>
      <c r="L52" s="131"/>
      <c r="M52" s="171"/>
      <c r="P52" s="160"/>
      <c r="Q52" s="161"/>
      <c r="R52" s="162"/>
    </row>
    <row r="53" spans="1:18" x14ac:dyDescent="0.25">
      <c r="A53" s="92"/>
      <c r="B53" s="89"/>
      <c r="C53" s="100"/>
      <c r="D53" s="173"/>
      <c r="E53" s="84"/>
      <c r="F53" s="130"/>
      <c r="G53" s="178" t="s">
        <v>8</v>
      </c>
      <c r="H53" s="86"/>
      <c r="I53" s="133"/>
      <c r="J53" s="85"/>
      <c r="K53" s="137" t="str">
        <f>L4</f>
        <v>Lakatosné Klopcsik Diana</v>
      </c>
      <c r="L53" s="130"/>
      <c r="M53" s="174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23" priority="1" stopIfTrue="1" operator="equal">
      <formula>"Bye"</formula>
    </cfRule>
  </conditionalFormatting>
  <conditionalFormatting sqref="R47 R52">
    <cfRule type="expression" dxfId="2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4">
    <tabColor indexed="11"/>
  </sheetPr>
  <dimension ref="A1:AK41"/>
  <sheetViews>
    <sheetView workbookViewId="0">
      <selection activeCell="N10" sqref="N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Altalanos!$D$8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43" t="str">
        <f>IF($B7="","",VLOOKUP($B7,#REF!,5))</f>
        <v/>
      </c>
      <c r="D7" s="143" t="str">
        <f>IF($B7="","",VLOOKUP($B7,#REF!,15))</f>
        <v/>
      </c>
      <c r="E7" s="139" t="str">
        <f>UPPER(IF($B7="","",VLOOKUP($B7,#REF!,2)))</f>
        <v/>
      </c>
      <c r="F7" s="144"/>
      <c r="G7" s="139" t="str">
        <f>IF($B7="","",VLOOKUP($B7,#REF!,3))</f>
        <v/>
      </c>
      <c r="H7" s="144"/>
      <c r="I7" s="139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0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226"/>
      <c r="N33" s="225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71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1" priority="2" stopIfTrue="1" operator="equal">
      <formula>"Bye"</formula>
    </cfRule>
  </conditionalFormatting>
  <conditionalFormatting sqref="R41">
    <cfRule type="expression" dxfId="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35">
    <tabColor indexed="11"/>
  </sheetPr>
  <dimension ref="A1:AK41"/>
  <sheetViews>
    <sheetView workbookViewId="0">
      <selection activeCell="O10" sqref="O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Altalanos!$D$8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211"/>
      <c r="M4" s="129" t="str">
        <f>Altalanos!$E$11</f>
        <v>Lakatosné Klopcsik Diana</v>
      </c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2" t="str">
        <f>UPPER(IF($B7="","",VLOOKUP($B7,#REF!,2)))</f>
        <v/>
      </c>
      <c r="F7" s="252"/>
      <c r="G7" s="252" t="str">
        <f>IF($B7="","",VLOOKUP($B7,#REF!,3))</f>
        <v/>
      </c>
      <c r="H7" s="252"/>
      <c r="I7" s="188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2" t="str">
        <f>UPPER(IF($B9="","",VLOOKUP($B9,#REF!,2)))</f>
        <v/>
      </c>
      <c r="F9" s="252"/>
      <c r="G9" s="252" t="str">
        <f>IF($B9="","",VLOOKUP($B9,#REF!,3))</f>
        <v/>
      </c>
      <c r="H9" s="252"/>
      <c r="I9" s="188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2" t="str">
        <f>UPPER(IF($B11="","",VLOOKUP($B11,#REF!,2)))</f>
        <v/>
      </c>
      <c r="F11" s="252"/>
      <c r="G11" s="252" t="str">
        <f>IF($B11="","",VLOOKUP($B11,#REF!,3))</f>
        <v/>
      </c>
      <c r="H11" s="252"/>
      <c r="I11" s="188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2" t="str">
        <f>UPPER(IF($B13="","",VLOOKUP($B13,#REF!,2)))</f>
        <v/>
      </c>
      <c r="F13" s="252"/>
      <c r="G13" s="252" t="str">
        <f>IF($B13="","",VLOOKUP($B13,#REF!,3))</f>
        <v/>
      </c>
      <c r="H13" s="252"/>
      <c r="I13" s="188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242" t="str">
        <f>E13</f>
        <v/>
      </c>
      <c r="K18" s="242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242"/>
      <c r="K19" s="242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239"/>
      <c r="K20" s="239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239"/>
      <c r="K21" s="239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/>
      </c>
      <c r="C22" s="247"/>
      <c r="D22" s="239"/>
      <c r="E22" s="239"/>
      <c r="F22" s="239"/>
      <c r="G22" s="239"/>
      <c r="H22" s="242"/>
      <c r="I22" s="242"/>
      <c r="J22" s="241"/>
      <c r="K22" s="24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M4</f>
        <v>Lakatosné Klopcsik Diana</v>
      </c>
      <c r="L41" s="130"/>
      <c r="M41" s="174"/>
      <c r="P41" s="160"/>
      <c r="Q41" s="161"/>
      <c r="R41" s="162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9" priority="2" stopIfTrue="1" operator="equal">
      <formula>"Bye"</formula>
    </cfRule>
  </conditionalFormatting>
  <conditionalFormatting sqref="R41">
    <cfRule type="expression" dxfId="1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36">
    <tabColor indexed="11"/>
  </sheetPr>
  <dimension ref="A1:AK41"/>
  <sheetViews>
    <sheetView workbookViewId="0">
      <selection activeCell="O13" sqref="O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Altalanos!$D$8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50"/>
      <c r="R3" s="152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98" t="s">
        <v>58</v>
      </c>
      <c r="Q4" s="199" t="s">
        <v>67</v>
      </c>
      <c r="R4" s="199" t="s">
        <v>63</v>
      </c>
      <c r="S4" s="38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P5" s="200" t="s">
        <v>65</v>
      </c>
      <c r="Q5" s="201" t="s">
        <v>61</v>
      </c>
      <c r="R5" s="201" t="s">
        <v>68</v>
      </c>
      <c r="S5" s="38"/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P6" s="202" t="s">
        <v>66</v>
      </c>
      <c r="Q6" s="203" t="s">
        <v>69</v>
      </c>
      <c r="R6" s="203" t="s">
        <v>64</v>
      </c>
      <c r="S6" s="38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2" t="str">
        <f>UPPER(IF($B7="","",VLOOKUP($B7,#REF!,2)))</f>
        <v/>
      </c>
      <c r="F7" s="252"/>
      <c r="G7" s="252" t="str">
        <f>IF($B7="","",VLOOKUP($B7,#REF!,3))</f>
        <v/>
      </c>
      <c r="H7" s="252"/>
      <c r="I7" s="188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P7" s="198" t="s">
        <v>72</v>
      </c>
      <c r="Q7" s="199" t="s">
        <v>60</v>
      </c>
      <c r="R7" s="19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P8" s="200" t="s">
        <v>73</v>
      </c>
      <c r="Q8" s="201" t="s">
        <v>62</v>
      </c>
      <c r="R8" s="201" t="s">
        <v>71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2" t="str">
        <f>UPPER(IF($B9="","",VLOOKUP($B9,#REF!,2)))</f>
        <v/>
      </c>
      <c r="F9" s="252"/>
      <c r="G9" s="252" t="str">
        <f>IF($B9="","",VLOOKUP($B9,#REF!,3))</f>
        <v/>
      </c>
      <c r="H9" s="252"/>
      <c r="I9" s="188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2" t="str">
        <f>UPPER(IF($B11="","",VLOOKUP($B11,#REF!,2)))</f>
        <v/>
      </c>
      <c r="F11" s="252"/>
      <c r="G11" s="252" t="str">
        <f>IF($B11="","",VLOOKUP($B11,#REF!,3))</f>
        <v/>
      </c>
      <c r="H11" s="252"/>
      <c r="I11" s="188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2" t="str">
        <f>UPPER(IF($B13="","",VLOOKUP($B13,#REF!,2)))</f>
        <v/>
      </c>
      <c r="F13" s="252"/>
      <c r="G13" s="252" t="str">
        <f>IF($B13="","",VLOOKUP($B13,#REF!,3))</f>
        <v/>
      </c>
      <c r="H13" s="252"/>
      <c r="I13" s="188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186"/>
      <c r="C14" s="189"/>
      <c r="D14" s="189"/>
      <c r="E14" s="189"/>
      <c r="F14" s="189"/>
      <c r="G14" s="189"/>
      <c r="H14" s="189"/>
      <c r="I14" s="189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185"/>
      <c r="C15" s="187" t="str">
        <f>IF($B15="","",VLOOKUP($B15,#REF!,5))</f>
        <v/>
      </c>
      <c r="D15" s="187" t="str">
        <f>IF($B15="","",VLOOKUP($B15,#REF!,15))</f>
        <v/>
      </c>
      <c r="E15" s="252" t="str">
        <f>UPPER(IF($B15="","",VLOOKUP($B15,#REF!,2)))</f>
        <v/>
      </c>
      <c r="F15" s="252"/>
      <c r="G15" s="252" t="str">
        <f>IF($B15="","",VLOOKUP($B15,#REF!,3))</f>
        <v/>
      </c>
      <c r="H15" s="252"/>
      <c r="I15" s="188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242" t="str">
        <f>E13</f>
        <v/>
      </c>
      <c r="K18" s="242"/>
      <c r="L18" s="242" t="str">
        <f>E15</f>
        <v/>
      </c>
      <c r="M18" s="242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242"/>
      <c r="K19" s="242"/>
      <c r="L19" s="242"/>
      <c r="M19" s="242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239"/>
      <c r="K20" s="239"/>
      <c r="L20" s="242"/>
      <c r="M20" s="242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239"/>
      <c r="K21" s="239"/>
      <c r="L21" s="239"/>
      <c r="M21" s="239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/>
      </c>
      <c r="C22" s="247"/>
      <c r="D22" s="239"/>
      <c r="E22" s="239"/>
      <c r="F22" s="239"/>
      <c r="G22" s="239"/>
      <c r="H22" s="242"/>
      <c r="I22" s="242"/>
      <c r="J22" s="241"/>
      <c r="K22" s="241"/>
      <c r="L22" s="239"/>
      <c r="M22" s="239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52</v>
      </c>
      <c r="B23" s="247" t="str">
        <f>E15</f>
        <v/>
      </c>
      <c r="C23" s="247"/>
      <c r="D23" s="239"/>
      <c r="E23" s="239"/>
      <c r="F23" s="239"/>
      <c r="G23" s="239"/>
      <c r="H23" s="242"/>
      <c r="I23" s="242"/>
      <c r="J23" s="242"/>
      <c r="K23" s="242"/>
      <c r="L23" s="241"/>
      <c r="M23" s="24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7" priority="2" stopIfTrue="1" operator="equal">
      <formula>"Bye"</formula>
    </cfRule>
  </conditionalFormatting>
  <conditionalFormatting sqref="R41">
    <cfRule type="expression" dxfId="1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8" sqref="A28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5546875" customWidth="1"/>
    <col min="16" max="16" width="11.5546875" hidden="1" customWidth="1"/>
  </cols>
  <sheetData>
    <row r="1" spans="1:14" ht="24.6" x14ac:dyDescent="0.3">
      <c r="A1" s="39" t="str">
        <f>Altalanos!$A$6</f>
        <v>Tolna Vármegyei döntő Diákolimpia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5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3">
      <c r="A3" s="44"/>
      <c r="B3" s="45" t="s">
        <v>16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 x14ac:dyDescent="0.25">
      <c r="A4" s="48" t="s">
        <v>17</v>
      </c>
      <c r="B4" s="46" t="s">
        <v>14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5">
      <c r="A5" s="51" t="str">
        <f>Altalanos!$A$11</f>
        <v>2024.04.29-30.</v>
      </c>
      <c r="B5" s="52" t="str">
        <f>Altalanos!$C$11</f>
        <v>Paks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3">
      <c r="A6" s="237" t="s">
        <v>18</v>
      </c>
      <c r="B6" s="237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5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5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 x14ac:dyDescent="0.25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5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5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 x14ac:dyDescent="0.25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5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5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97" t="s">
        <v>19</v>
      </c>
      <c r="B20" s="98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 x14ac:dyDescent="0.25">
      <c r="A21" s="68" t="s">
        <v>20</v>
      </c>
      <c r="B21" s="69" t="s">
        <v>21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39</v>
      </c>
    </row>
    <row r="22" spans="1:16" s="18" customFormat="1" ht="19.5" customHeight="1" x14ac:dyDescent="0.25">
      <c r="A22" s="71" t="s">
        <v>266</v>
      </c>
      <c r="B22" s="72" t="s">
        <v>143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P Lisztmajer </v>
      </c>
    </row>
    <row r="23" spans="1:16" s="18" customFormat="1" ht="19.5" customHeight="1" x14ac:dyDescent="0.25">
      <c r="A23" s="71" t="s">
        <v>267</v>
      </c>
      <c r="B23" s="72" t="s">
        <v>268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N Németh </v>
      </c>
    </row>
    <row r="24" spans="1:16" s="18" customFormat="1" ht="19.5" customHeight="1" x14ac:dyDescent="0.25">
      <c r="A24" s="71" t="s">
        <v>269</v>
      </c>
      <c r="B24" s="72" t="s">
        <v>129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>D Gerzsei</v>
      </c>
    </row>
    <row r="25" spans="1:16" s="2" customFormat="1" ht="19.5" customHeight="1" x14ac:dyDescent="0.25">
      <c r="A25" s="71" t="s">
        <v>270</v>
      </c>
      <c r="B25" s="72" t="s">
        <v>271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>L Ágoston</v>
      </c>
    </row>
    <row r="26" spans="1:16" s="2" customFormat="1" ht="19.5" customHeight="1" x14ac:dyDescent="0.25">
      <c r="A26" s="71" t="s">
        <v>272</v>
      </c>
      <c r="B26" s="72" t="s">
        <v>273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L Gáspár </v>
      </c>
    </row>
    <row r="27" spans="1:16" s="2" customFormat="1" ht="19.5" customHeight="1" x14ac:dyDescent="0.25">
      <c r="A27" s="71" t="s">
        <v>274</v>
      </c>
      <c r="B27" s="72" t="s">
        <v>275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>Z Gulyás</v>
      </c>
    </row>
    <row r="28" spans="1:16" s="2" customFormat="1" ht="19.5" customHeight="1" x14ac:dyDescent="0.25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3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40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3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38">
    <tabColor indexed="11"/>
  </sheetPr>
  <dimension ref="A1:AK49"/>
  <sheetViews>
    <sheetView workbookViewId="0">
      <selection activeCell="O19" sqref="O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Altalanos!$D$8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95</v>
      </c>
      <c r="S7" s="227" t="s">
        <v>97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96</v>
      </c>
      <c r="S8" s="228" t="s">
        <v>98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70</v>
      </c>
      <c r="S9" s="229" t="s">
        <v>99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140" t="str">
        <f>UPPER(IF($B13="","",VLOOKUP($B13,#REF!,2)))</f>
        <v/>
      </c>
      <c r="F13" s="142"/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139" t="str">
        <f>UPPER(IF($B15="","",VLOOKUP($B15,#REF!,2)))</f>
        <v/>
      </c>
      <c r="F15" s="144"/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55" t="s">
        <v>53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/>
      </c>
      <c r="E22" s="242"/>
      <c r="F22" s="242" t="str">
        <f>E9</f>
        <v/>
      </c>
      <c r="G22" s="242"/>
      <c r="H22" s="242" t="str">
        <f>E11</f>
        <v/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/>
      </c>
      <c r="C23" s="247"/>
      <c r="D23" s="241"/>
      <c r="E23" s="241"/>
      <c r="F23" s="239"/>
      <c r="G23" s="239"/>
      <c r="H23" s="239"/>
      <c r="I23" s="239"/>
      <c r="J23" s="131"/>
      <c r="K23" s="131"/>
      <c r="L23" s="131"/>
      <c r="M23" s="193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/>
      </c>
      <c r="C24" s="247"/>
      <c r="D24" s="239"/>
      <c r="E24" s="239"/>
      <c r="F24" s="241"/>
      <c r="G24" s="241"/>
      <c r="H24" s="239"/>
      <c r="I24" s="239"/>
      <c r="J24" s="131"/>
      <c r="K24" s="131"/>
      <c r="L24" s="131"/>
      <c r="M24" s="193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/>
      </c>
      <c r="C25" s="247"/>
      <c r="D25" s="239"/>
      <c r="E25" s="239"/>
      <c r="F25" s="239"/>
      <c r="G25" s="239"/>
      <c r="H25" s="241"/>
      <c r="I25" s="241"/>
      <c r="J25" s="131"/>
      <c r="K25" s="131"/>
      <c r="L25" s="131"/>
      <c r="M25" s="193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/>
      </c>
      <c r="E27" s="242"/>
      <c r="F27" s="242" t="str">
        <f>E15</f>
        <v/>
      </c>
      <c r="G27" s="242"/>
      <c r="H27" s="242" t="str">
        <f>E17</f>
        <v/>
      </c>
      <c r="I27" s="242"/>
      <c r="J27" s="242" t="str">
        <f>E19</f>
        <v/>
      </c>
      <c r="K27" s="242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/>
      </c>
      <c r="C28" s="247"/>
      <c r="D28" s="241"/>
      <c r="E28" s="241"/>
      <c r="F28" s="239"/>
      <c r="G28" s="239"/>
      <c r="H28" s="239"/>
      <c r="I28" s="239"/>
      <c r="J28" s="242"/>
      <c r="K28" s="242"/>
      <c r="L28" s="131"/>
      <c r="M28" s="193"/>
    </row>
    <row r="29" spans="1:37" ht="18.75" customHeight="1" x14ac:dyDescent="0.25">
      <c r="A29" s="190" t="s">
        <v>52</v>
      </c>
      <c r="B29" s="247" t="str">
        <f>E15</f>
        <v/>
      </c>
      <c r="C29" s="247"/>
      <c r="D29" s="239"/>
      <c r="E29" s="239"/>
      <c r="F29" s="241"/>
      <c r="G29" s="241"/>
      <c r="H29" s="239"/>
      <c r="I29" s="239"/>
      <c r="J29" s="239"/>
      <c r="K29" s="239"/>
      <c r="L29" s="131"/>
      <c r="M29" s="193"/>
    </row>
    <row r="30" spans="1:37" ht="18.75" customHeight="1" x14ac:dyDescent="0.25">
      <c r="A30" s="190" t="s">
        <v>53</v>
      </c>
      <c r="B30" s="247" t="str">
        <f>E17</f>
        <v/>
      </c>
      <c r="C30" s="247"/>
      <c r="D30" s="239"/>
      <c r="E30" s="239"/>
      <c r="F30" s="239"/>
      <c r="G30" s="239"/>
      <c r="H30" s="241"/>
      <c r="I30" s="241"/>
      <c r="J30" s="239"/>
      <c r="K30" s="239"/>
      <c r="L30" s="131"/>
      <c r="M30" s="193"/>
    </row>
    <row r="31" spans="1:37" ht="18.75" customHeight="1" x14ac:dyDescent="0.25">
      <c r="A31" s="190" t="s">
        <v>57</v>
      </c>
      <c r="B31" s="247" t="str">
        <f>E19</f>
        <v/>
      </c>
      <c r="C31" s="247"/>
      <c r="D31" s="239"/>
      <c r="E31" s="239"/>
      <c r="F31" s="239"/>
      <c r="G31" s="239"/>
      <c r="H31" s="242"/>
      <c r="I31" s="242"/>
      <c r="J31" s="241"/>
      <c r="K31" s="241"/>
      <c r="L31" s="131"/>
      <c r="M31" s="193"/>
    </row>
    <row r="32" spans="1:37" ht="18.75" customHeight="1" x14ac:dyDescent="0.25">
      <c r="A32" s="195"/>
      <c r="B32" s="196"/>
      <c r="C32" s="196"/>
      <c r="D32" s="195"/>
      <c r="E32" s="195"/>
      <c r="F32" s="195"/>
      <c r="G32" s="195"/>
      <c r="H32" s="195"/>
      <c r="I32" s="195"/>
      <c r="J32" s="131"/>
      <c r="K32" s="131"/>
      <c r="L32" s="131"/>
      <c r="M32" s="197"/>
    </row>
    <row r="33" spans="1:18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8" x14ac:dyDescent="0.25">
      <c r="A34" s="131" t="s">
        <v>38</v>
      </c>
      <c r="B34" s="131"/>
      <c r="C34" s="249" t="str">
        <f>IF(M23=1,B23,IF(M24=1,B24,IF(M25=1,B25,"")))</f>
        <v/>
      </c>
      <c r="D34" s="249"/>
      <c r="E34" s="155" t="s">
        <v>55</v>
      </c>
      <c r="F34" s="249" t="str">
        <f>IF(M28=1,B28,IF(M29=1,B29,IF(M30=1,B30,IF(M31=1,B31,""))))</f>
        <v/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31"/>
      <c r="D35" s="131"/>
      <c r="E35" s="131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54</v>
      </c>
      <c r="B36" s="131"/>
      <c r="C36" s="249" t="str">
        <f>IF(M23=2,B23,IF(M24=2,B24,IF(M25=2,B25,"")))</f>
        <v/>
      </c>
      <c r="D36" s="249"/>
      <c r="E36" s="155" t="s">
        <v>55</v>
      </c>
      <c r="F36" s="249" t="str">
        <f>IF(M28=2,B28,IF(M29=2,B29,IF(M30=2,B30,IF(M31=2,B31,""))))</f>
        <v/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55"/>
      <c r="D37" s="155"/>
      <c r="E37" s="155"/>
      <c r="F37" s="155"/>
      <c r="G37" s="155"/>
      <c r="H37" s="131"/>
      <c r="I37" s="131"/>
      <c r="J37" s="131"/>
      <c r="K37" s="131"/>
      <c r="L37" s="131"/>
      <c r="M37" s="131"/>
    </row>
    <row r="38" spans="1:18" x14ac:dyDescent="0.25">
      <c r="A38" s="131" t="s">
        <v>56</v>
      </c>
      <c r="B38" s="131"/>
      <c r="C38" s="249" t="str">
        <f>IF(M23=3,B23,IF(M24=3,B24,IF(M25=3,B25,"")))</f>
        <v/>
      </c>
      <c r="D38" s="249"/>
      <c r="E38" s="155" t="s">
        <v>55</v>
      </c>
      <c r="F38" s="249" t="str">
        <f>IF(M28=3,B28,IF(M29=3,B29,IF(M30=3,B30,IF(M31=3,B31,""))))</f>
        <v/>
      </c>
      <c r="G38" s="249"/>
      <c r="H38" s="131"/>
      <c r="I38" s="130"/>
      <c r="J38" s="131"/>
      <c r="K38" s="131"/>
      <c r="L38" s="131"/>
      <c r="M38" s="131"/>
    </row>
    <row r="39" spans="1:18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8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0"/>
      <c r="M40" s="131"/>
    </row>
    <row r="41" spans="1:18" x14ac:dyDescent="0.25">
      <c r="A41" s="80" t="s">
        <v>26</v>
      </c>
      <c r="B41" s="81"/>
      <c r="C41" s="110"/>
      <c r="D41" s="163" t="s">
        <v>0</v>
      </c>
      <c r="E41" s="164" t="s">
        <v>28</v>
      </c>
      <c r="F41" s="181"/>
      <c r="G41" s="163" t="s">
        <v>0</v>
      </c>
      <c r="H41" s="164" t="s">
        <v>35</v>
      </c>
      <c r="I41" s="88"/>
      <c r="J41" s="164" t="s">
        <v>36</v>
      </c>
      <c r="K41" s="87" t="s">
        <v>37</v>
      </c>
      <c r="L41" s="31"/>
      <c r="M41" s="181"/>
      <c r="P41" s="157"/>
      <c r="Q41" s="157"/>
      <c r="R41" s="158"/>
    </row>
    <row r="42" spans="1:18" x14ac:dyDescent="0.25">
      <c r="A42" s="134" t="s">
        <v>27</v>
      </c>
      <c r="B42" s="135"/>
      <c r="C42" s="136"/>
      <c r="D42" s="165">
        <v>1</v>
      </c>
      <c r="E42" s="245" t="e">
        <f>IF(D42&gt;$R$44,,UPPER(VLOOKUP(D42,#REF!,2)))</f>
        <v>#REF!</v>
      </c>
      <c r="F42" s="245"/>
      <c r="G42" s="175" t="s">
        <v>1</v>
      </c>
      <c r="H42" s="135"/>
      <c r="I42" s="166"/>
      <c r="J42" s="176"/>
      <c r="K42" s="132" t="s">
        <v>29</v>
      </c>
      <c r="L42" s="182"/>
      <c r="M42" s="167"/>
      <c r="P42" s="159"/>
      <c r="Q42" s="159"/>
      <c r="R42" s="160"/>
    </row>
    <row r="43" spans="1:18" x14ac:dyDescent="0.25">
      <c r="A43" s="137" t="s">
        <v>34</v>
      </c>
      <c r="B43" s="86"/>
      <c r="C43" s="138"/>
      <c r="D43" s="168">
        <v>2</v>
      </c>
      <c r="E43" s="240" t="e">
        <f>IF(D43&gt;$R$44,,UPPER(VLOOKUP(D43,#REF!,2)))</f>
        <v>#REF!</v>
      </c>
      <c r="F43" s="240"/>
      <c r="G43" s="177" t="s">
        <v>2</v>
      </c>
      <c r="H43" s="169"/>
      <c r="I43" s="170"/>
      <c r="J43" s="78"/>
      <c r="K43" s="179"/>
      <c r="L43" s="130"/>
      <c r="M43" s="174"/>
      <c r="P43" s="160"/>
      <c r="Q43" s="161"/>
      <c r="R43" s="160"/>
    </row>
    <row r="44" spans="1:18" x14ac:dyDescent="0.25">
      <c r="A44" s="101"/>
      <c r="B44" s="102"/>
      <c r="C44" s="103"/>
      <c r="D44" s="168"/>
      <c r="E44" s="172"/>
      <c r="F44" s="131"/>
      <c r="G44" s="177" t="s">
        <v>3</v>
      </c>
      <c r="H44" s="169"/>
      <c r="I44" s="170"/>
      <c r="J44" s="78"/>
      <c r="K44" s="132" t="s">
        <v>30</v>
      </c>
      <c r="L44" s="182"/>
      <c r="M44" s="167"/>
      <c r="P44" s="159"/>
      <c r="Q44" s="159"/>
      <c r="R44" s="162" t="e">
        <f>MIN(4,#REF!)</f>
        <v>#REF!</v>
      </c>
    </row>
    <row r="45" spans="1:18" x14ac:dyDescent="0.25">
      <c r="A45" s="82"/>
      <c r="B45" s="108"/>
      <c r="C45" s="83"/>
      <c r="D45" s="168"/>
      <c r="E45" s="172"/>
      <c r="F45" s="131"/>
      <c r="G45" s="177" t="s">
        <v>4</v>
      </c>
      <c r="H45" s="169"/>
      <c r="I45" s="170"/>
      <c r="J45" s="78"/>
      <c r="K45" s="180"/>
      <c r="L45" s="131"/>
      <c r="M45" s="171"/>
      <c r="P45" s="160"/>
      <c r="Q45" s="161"/>
      <c r="R45" s="160"/>
    </row>
    <row r="46" spans="1:18" x14ac:dyDescent="0.25">
      <c r="A46" s="90"/>
      <c r="B46" s="104"/>
      <c r="C46" s="109"/>
      <c r="D46" s="168"/>
      <c r="E46" s="172"/>
      <c r="F46" s="131"/>
      <c r="G46" s="177" t="s">
        <v>5</v>
      </c>
      <c r="H46" s="169"/>
      <c r="I46" s="170"/>
      <c r="J46" s="78"/>
      <c r="K46" s="137"/>
      <c r="L46" s="130"/>
      <c r="M46" s="174"/>
      <c r="P46" s="160"/>
      <c r="Q46" s="161"/>
      <c r="R46" s="160"/>
    </row>
    <row r="47" spans="1:18" x14ac:dyDescent="0.25">
      <c r="A47" s="91"/>
      <c r="B47" s="21"/>
      <c r="C47" s="83"/>
      <c r="D47" s="168"/>
      <c r="E47" s="172"/>
      <c r="F47" s="131"/>
      <c r="G47" s="177" t="s">
        <v>6</v>
      </c>
      <c r="H47" s="169"/>
      <c r="I47" s="170"/>
      <c r="J47" s="78"/>
      <c r="K47" s="132" t="s">
        <v>25</v>
      </c>
      <c r="L47" s="182"/>
      <c r="M47" s="167"/>
      <c r="P47" s="159"/>
      <c r="Q47" s="159"/>
      <c r="R47" s="160"/>
    </row>
    <row r="48" spans="1:18" x14ac:dyDescent="0.25">
      <c r="A48" s="91"/>
      <c r="B48" s="21"/>
      <c r="C48" s="99"/>
      <c r="D48" s="168"/>
      <c r="E48" s="172"/>
      <c r="F48" s="131"/>
      <c r="G48" s="177" t="s">
        <v>7</v>
      </c>
      <c r="H48" s="169"/>
      <c r="I48" s="170"/>
      <c r="J48" s="78"/>
      <c r="K48" s="180"/>
      <c r="L48" s="131"/>
      <c r="M48" s="171"/>
      <c r="P48" s="160"/>
      <c r="Q48" s="161"/>
      <c r="R48" s="160"/>
    </row>
    <row r="49" spans="1:18" x14ac:dyDescent="0.25">
      <c r="A49" s="92"/>
      <c r="B49" s="89"/>
      <c r="C49" s="100"/>
      <c r="D49" s="173"/>
      <c r="E49" s="84"/>
      <c r="F49" s="130"/>
      <c r="G49" s="178" t="s">
        <v>8</v>
      </c>
      <c r="H49" s="86"/>
      <c r="I49" s="133"/>
      <c r="J49" s="85"/>
      <c r="K49" s="137" t="str">
        <f>L4</f>
        <v>Lakatosné Klopcsik Diana</v>
      </c>
      <c r="L49" s="130"/>
      <c r="M49" s="174"/>
      <c r="P49" s="160"/>
      <c r="Q49" s="161"/>
      <c r="R49" s="162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15" priority="1" stopIfTrue="1" operator="equal">
      <formula>"Bye"</formula>
    </cfRule>
  </conditionalFormatting>
  <conditionalFormatting sqref="R44 R49">
    <cfRule type="expression" dxfId="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59">
    <tabColor indexed="11"/>
  </sheetPr>
  <dimension ref="A1:AK53"/>
  <sheetViews>
    <sheetView workbookViewId="0">
      <selection activeCell="O15" sqref="O1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IF(Y5=1,CONCATENATE(VLOOKUP(Y3,AA16:AH30,2)),CONCATENATE(VLOOKUP(Y3,AA2:AK13,2)))</f>
        <v>#N/A</v>
      </c>
      <c r="AC1" s="214" t="e">
        <f>IF(Y5=1,CONCATENATE(VLOOKUP(Y3,AA16:AK30,3)),CONCATENATE(VLOOKUP(Y3,AA2:AK13,3)))</f>
        <v>#N/A</v>
      </c>
      <c r="AD1" s="214" t="e">
        <f>IF(Y5=1,CONCATENATE(VLOOKUP(Y3,AA16:AK30,4)),CONCATENATE(VLOOKUP(Y3,AA2:AK13,4)))</f>
        <v>#N/A</v>
      </c>
      <c r="AE1" s="214" t="e">
        <f>IF(Y5=1,CONCATENATE(VLOOKUP(Y3,AA16:AK30,5)),CONCATENATE(VLOOKUP(Y3,AA2:AK13,5)))</f>
        <v>#N/A</v>
      </c>
      <c r="AF1" s="214" t="e">
        <f>IF(Y5=1,CONCATENATE(VLOOKUP(Y3,AA16:AK30,6)),CONCATENATE(VLOOKUP(Y3,AA2:AK13,6)))</f>
        <v>#N/A</v>
      </c>
      <c r="AG1" s="214" t="e">
        <f>IF(Y5=1,CONCATENATE(VLOOKUP(Y3,AA16:AK30,7)),CONCATENATE(VLOOKUP(Y3,AA2:AK13,7)))</f>
        <v>#N/A</v>
      </c>
      <c r="AH1" s="214" t="e">
        <f>IF(Y5=1,CONCATENATE(VLOOKUP(Y3,AA16:AK30,8)),CONCATENATE(VLOOKUP(Y3,AA2:AK13,8)))</f>
        <v>#N/A</v>
      </c>
      <c r="AI1" s="214" t="e">
        <f>IF(Y5=1,CONCATENATE(VLOOKUP(Y3,AA16:AK30,9)),CONCATENATE(VLOOKUP(Y3,AA2:AK13,9)))</f>
        <v>#N/A</v>
      </c>
      <c r="AJ1" s="214" t="e">
        <f>IF(Y5=1,CONCATENATE(VLOOKUP(Y3,AA16:AK30,10)),CONCATENATE(VLOOKUP(Y3,AA2:AK13,10)))</f>
        <v>#N/A</v>
      </c>
      <c r="AK1" s="214" t="e">
        <f>IF(Y5=1,CONCATENATE(VLOOKUP(Y3,AA16:AK30,11)),CONCATENATE(VLOOKUP(Y3,AA2:AK13,11)))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>
        <f>Altalanos!$D$8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100</v>
      </c>
      <c r="S7" s="227" t="s">
        <v>101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98</v>
      </c>
      <c r="S8" s="228" t="s">
        <v>102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95</v>
      </c>
      <c r="S9" s="229" t="s">
        <v>103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221" t="s">
        <v>51</v>
      </c>
      <c r="B13" s="224"/>
      <c r="C13" s="143" t="str">
        <f>IF($B13="","",VLOOKUP($B13,#REF!,5))</f>
        <v/>
      </c>
      <c r="D13" s="143" t="str">
        <f>IF($B13="","",VLOOKUP($B13,#REF!,15))</f>
        <v/>
      </c>
      <c r="E13" s="139" t="str">
        <f>UPPER(IF($B13="","",VLOOKUP($B13,#REF!,2)))</f>
        <v/>
      </c>
      <c r="F13" s="144"/>
      <c r="G13" s="139" t="str">
        <f>IF($B13="","",VLOOKUP($B13,#REF!,3))</f>
        <v/>
      </c>
      <c r="H13" s="144"/>
      <c r="I13" s="139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91" t="s">
        <v>52</v>
      </c>
      <c r="B15" s="223"/>
      <c r="C15" s="143" t="str">
        <f>IF($B15="","",VLOOKUP($B15,#REF!,5))</f>
        <v/>
      </c>
      <c r="D15" s="222" t="str">
        <f>IF($B15="","",VLOOKUP($B15,#REF!,15))</f>
        <v/>
      </c>
      <c r="E15" s="140" t="str">
        <f>UPPER(IF($B15="","",VLOOKUP($B15,#REF!,2)))</f>
        <v/>
      </c>
      <c r="F15" s="142"/>
      <c r="G15" s="140" t="str">
        <f>IF($B15="","",VLOOKUP($B15,#REF!,3))</f>
        <v/>
      </c>
      <c r="H15" s="142"/>
      <c r="I15" s="140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221" t="s">
        <v>57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55"/>
      <c r="B20" s="205"/>
      <c r="C20" s="156"/>
      <c r="D20" s="156"/>
      <c r="E20" s="156"/>
      <c r="F20" s="156"/>
      <c r="G20" s="156"/>
      <c r="H20" s="156"/>
      <c r="I20" s="156"/>
      <c r="J20" s="131"/>
      <c r="K20" s="155"/>
      <c r="L20" s="155"/>
      <c r="M20" s="217"/>
      <c r="Y20" s="208"/>
      <c r="Z20" s="208"/>
      <c r="AA20" s="208" t="s">
        <v>75</v>
      </c>
      <c r="AB20" s="208">
        <v>200</v>
      </c>
      <c r="AC20" s="208">
        <v>150</v>
      </c>
      <c r="AD20" s="208">
        <v>130</v>
      </c>
      <c r="AE20" s="208">
        <v>110</v>
      </c>
      <c r="AF20" s="208">
        <v>95</v>
      </c>
      <c r="AG20" s="208">
        <v>80</v>
      </c>
      <c r="AH20" s="208">
        <v>70</v>
      </c>
      <c r="AI20" s="208">
        <v>60</v>
      </c>
      <c r="AJ20" s="208">
        <v>55</v>
      </c>
      <c r="AK20" s="208">
        <v>50</v>
      </c>
    </row>
    <row r="21" spans="1:37" x14ac:dyDescent="0.25">
      <c r="A21" s="221" t="s">
        <v>93</v>
      </c>
      <c r="B21" s="206"/>
      <c r="C21" s="143" t="str">
        <f>IF($B21="","",VLOOKUP($B21,#REF!,5))</f>
        <v/>
      </c>
      <c r="D21" s="143" t="str">
        <f>IF($B21="","",VLOOKUP($B21,#REF!,15))</f>
        <v/>
      </c>
      <c r="E21" s="139" t="str">
        <f>UPPER(IF($B21="","",VLOOKUP($B21,#REF!,2)))</f>
        <v/>
      </c>
      <c r="F21" s="144"/>
      <c r="G21" s="139" t="str">
        <f>IF($B21="","",VLOOKUP($B21,#REF!,3))</f>
        <v/>
      </c>
      <c r="H21" s="144"/>
      <c r="I21" s="139" t="str">
        <f>IF($B21="","",VLOOKUP($B21,#REF!,4))</f>
        <v/>
      </c>
      <c r="J21" s="131"/>
      <c r="K21" s="215"/>
      <c r="L21" s="210" t="str">
        <f>IF(K21="","",CONCATENATE(VLOOKUP($Y$3,$AB$1:$AK$1,K21)," pont"))</f>
        <v/>
      </c>
      <c r="M21" s="216"/>
      <c r="Y21" s="208"/>
      <c r="Z21" s="208"/>
      <c r="AA21" s="208" t="s">
        <v>76</v>
      </c>
      <c r="AB21" s="208">
        <v>150</v>
      </c>
      <c r="AC21" s="208">
        <v>120</v>
      </c>
      <c r="AD21" s="208">
        <v>100</v>
      </c>
      <c r="AE21" s="208">
        <v>80</v>
      </c>
      <c r="AF21" s="208">
        <v>70</v>
      </c>
      <c r="AG21" s="208">
        <v>60</v>
      </c>
      <c r="AH21" s="208">
        <v>55</v>
      </c>
      <c r="AI21" s="208">
        <v>50</v>
      </c>
      <c r="AJ21" s="208">
        <v>45</v>
      </c>
      <c r="AK21" s="208">
        <v>40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77</v>
      </c>
      <c r="AB22" s="208">
        <v>120</v>
      </c>
      <c r="AC22" s="208">
        <v>90</v>
      </c>
      <c r="AD22" s="208">
        <v>65</v>
      </c>
      <c r="AE22" s="208">
        <v>55</v>
      </c>
      <c r="AF22" s="208">
        <v>50</v>
      </c>
      <c r="AG22" s="208">
        <v>45</v>
      </c>
      <c r="AH22" s="208">
        <v>40</v>
      </c>
      <c r="AI22" s="208">
        <v>35</v>
      </c>
      <c r="AJ22" s="208">
        <v>25</v>
      </c>
      <c r="AK22" s="208">
        <v>20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78</v>
      </c>
      <c r="AB23" s="208">
        <v>90</v>
      </c>
      <c r="AC23" s="208">
        <v>60</v>
      </c>
      <c r="AD23" s="208">
        <v>45</v>
      </c>
      <c r="AE23" s="208">
        <v>34</v>
      </c>
      <c r="AF23" s="208">
        <v>27</v>
      </c>
      <c r="AG23" s="208">
        <v>22</v>
      </c>
      <c r="AH23" s="208">
        <v>18</v>
      </c>
      <c r="AI23" s="208">
        <v>15</v>
      </c>
      <c r="AJ23" s="208">
        <v>12</v>
      </c>
      <c r="AK23" s="208">
        <v>9</v>
      </c>
    </row>
    <row r="24" spans="1:37" ht="18.75" customHeight="1" x14ac:dyDescent="0.25">
      <c r="A24" s="131"/>
      <c r="B24" s="243"/>
      <c r="C24" s="243"/>
      <c r="D24" s="242" t="str">
        <f>E7</f>
        <v/>
      </c>
      <c r="E24" s="242"/>
      <c r="F24" s="242" t="str">
        <f>E9</f>
        <v/>
      </c>
      <c r="G24" s="242"/>
      <c r="H24" s="242" t="str">
        <f>E11</f>
        <v/>
      </c>
      <c r="I24" s="242"/>
      <c r="J24" s="242" t="str">
        <f>E13</f>
        <v/>
      </c>
      <c r="K24" s="242"/>
      <c r="L24" s="131"/>
      <c r="M24" s="192" t="s">
        <v>48</v>
      </c>
      <c r="Y24" s="208"/>
      <c r="Z24" s="208"/>
      <c r="AA24" s="208" t="s">
        <v>79</v>
      </c>
      <c r="AB24" s="208">
        <v>60</v>
      </c>
      <c r="AC24" s="208">
        <v>40</v>
      </c>
      <c r="AD24" s="208">
        <v>30</v>
      </c>
      <c r="AE24" s="208">
        <v>20</v>
      </c>
      <c r="AF24" s="208">
        <v>18</v>
      </c>
      <c r="AG24" s="208">
        <v>15</v>
      </c>
      <c r="AH24" s="208">
        <v>12</v>
      </c>
      <c r="AI24" s="208">
        <v>10</v>
      </c>
      <c r="AJ24" s="208">
        <v>8</v>
      </c>
      <c r="AK24" s="208">
        <v>6</v>
      </c>
    </row>
    <row r="25" spans="1:37" ht="18.75" customHeight="1" x14ac:dyDescent="0.25">
      <c r="A25" s="190" t="s">
        <v>44</v>
      </c>
      <c r="B25" s="247" t="str">
        <f>E7</f>
        <v/>
      </c>
      <c r="C25" s="247"/>
      <c r="D25" s="241"/>
      <c r="E25" s="241"/>
      <c r="F25" s="239"/>
      <c r="G25" s="239"/>
      <c r="H25" s="239"/>
      <c r="I25" s="239"/>
      <c r="J25" s="242"/>
      <c r="K25" s="242"/>
      <c r="L25" s="131"/>
      <c r="M25" s="193"/>
      <c r="Y25" s="208"/>
      <c r="Z25" s="208"/>
      <c r="AA25" s="208" t="s">
        <v>80</v>
      </c>
      <c r="AB25" s="208">
        <v>40</v>
      </c>
      <c r="AC25" s="208">
        <v>25</v>
      </c>
      <c r="AD25" s="208">
        <v>18</v>
      </c>
      <c r="AE25" s="208">
        <v>13</v>
      </c>
      <c r="AF25" s="208">
        <v>8</v>
      </c>
      <c r="AG25" s="208">
        <v>7</v>
      </c>
      <c r="AH25" s="208">
        <v>6</v>
      </c>
      <c r="AI25" s="208">
        <v>5</v>
      </c>
      <c r="AJ25" s="208">
        <v>4</v>
      </c>
      <c r="AK25" s="208">
        <v>3</v>
      </c>
    </row>
    <row r="26" spans="1:37" ht="18.75" customHeight="1" x14ac:dyDescent="0.25">
      <c r="A26" s="190" t="s">
        <v>45</v>
      </c>
      <c r="B26" s="247" t="str">
        <f>E9</f>
        <v/>
      </c>
      <c r="C26" s="247"/>
      <c r="D26" s="239"/>
      <c r="E26" s="239"/>
      <c r="F26" s="241"/>
      <c r="G26" s="241"/>
      <c r="H26" s="239"/>
      <c r="I26" s="239"/>
      <c r="J26" s="239"/>
      <c r="K26" s="239"/>
      <c r="L26" s="131"/>
      <c r="M26" s="193"/>
      <c r="Y26" s="208"/>
      <c r="Z26" s="208"/>
      <c r="AA26" s="208" t="s">
        <v>81</v>
      </c>
      <c r="AB26" s="208">
        <v>25</v>
      </c>
      <c r="AC26" s="208">
        <v>15</v>
      </c>
      <c r="AD26" s="208">
        <v>13</v>
      </c>
      <c r="AE26" s="208">
        <v>7</v>
      </c>
      <c r="AF26" s="208">
        <v>6</v>
      </c>
      <c r="AG26" s="208">
        <v>5</v>
      </c>
      <c r="AH26" s="208">
        <v>4</v>
      </c>
      <c r="AI26" s="208">
        <v>3</v>
      </c>
      <c r="AJ26" s="208">
        <v>2</v>
      </c>
      <c r="AK26" s="208">
        <v>1</v>
      </c>
    </row>
    <row r="27" spans="1:37" ht="18.75" customHeight="1" x14ac:dyDescent="0.25">
      <c r="A27" s="190" t="s">
        <v>46</v>
      </c>
      <c r="B27" s="247" t="str">
        <f>E11</f>
        <v/>
      </c>
      <c r="C27" s="247"/>
      <c r="D27" s="239"/>
      <c r="E27" s="239"/>
      <c r="F27" s="239"/>
      <c r="G27" s="239"/>
      <c r="H27" s="241"/>
      <c r="I27" s="241"/>
      <c r="J27" s="239"/>
      <c r="K27" s="239"/>
      <c r="L27" s="131"/>
      <c r="M27" s="193"/>
      <c r="Y27" s="208"/>
      <c r="Z27" s="208"/>
      <c r="AA27" s="208" t="s">
        <v>86</v>
      </c>
      <c r="AB27" s="208">
        <v>15</v>
      </c>
      <c r="AC27" s="208">
        <v>10</v>
      </c>
      <c r="AD27" s="208">
        <v>8</v>
      </c>
      <c r="AE27" s="208">
        <v>4</v>
      </c>
      <c r="AF27" s="208">
        <v>3</v>
      </c>
      <c r="AG27" s="208">
        <v>2</v>
      </c>
      <c r="AH27" s="208">
        <v>1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220" t="s">
        <v>51</v>
      </c>
      <c r="B28" s="247" t="str">
        <f>E13</f>
        <v/>
      </c>
      <c r="C28" s="247"/>
      <c r="D28" s="239"/>
      <c r="E28" s="239"/>
      <c r="F28" s="239"/>
      <c r="G28" s="239"/>
      <c r="H28" s="242"/>
      <c r="I28" s="242"/>
      <c r="J28" s="241"/>
      <c r="K28" s="241"/>
      <c r="L28" s="131"/>
      <c r="M28" s="193"/>
      <c r="Y28" s="208"/>
      <c r="Z28" s="208"/>
      <c r="AA28" s="208" t="s">
        <v>86</v>
      </c>
      <c r="AB28" s="208">
        <v>15</v>
      </c>
      <c r="AC28" s="208">
        <v>10</v>
      </c>
      <c r="AD28" s="208">
        <v>8</v>
      </c>
      <c r="AE28" s="208">
        <v>4</v>
      </c>
      <c r="AF28" s="208">
        <v>3</v>
      </c>
      <c r="AG28" s="208">
        <v>2</v>
      </c>
      <c r="AH28" s="208">
        <v>1</v>
      </c>
      <c r="AI28" s="208">
        <v>0</v>
      </c>
      <c r="AJ28" s="208">
        <v>0</v>
      </c>
      <c r="AK28" s="208">
        <v>0</v>
      </c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94"/>
      <c r="Y29" s="208"/>
      <c r="Z29" s="208"/>
      <c r="AA29" s="208" t="s">
        <v>82</v>
      </c>
      <c r="AB29" s="208">
        <v>10</v>
      </c>
      <c r="AC29" s="208">
        <v>6</v>
      </c>
      <c r="AD29" s="208">
        <v>4</v>
      </c>
      <c r="AE29" s="208">
        <v>2</v>
      </c>
      <c r="AF29" s="208">
        <v>1</v>
      </c>
      <c r="AG29" s="208">
        <v>0</v>
      </c>
      <c r="AH29" s="208">
        <v>0</v>
      </c>
      <c r="AI29" s="208">
        <v>0</v>
      </c>
      <c r="AJ29" s="208">
        <v>0</v>
      </c>
      <c r="AK29" s="208">
        <v>0</v>
      </c>
    </row>
    <row r="30" spans="1:37" ht="18.75" customHeight="1" x14ac:dyDescent="0.25">
      <c r="A30" s="131"/>
      <c r="B30" s="243"/>
      <c r="C30" s="243"/>
      <c r="D30" s="242" t="str">
        <f>E15</f>
        <v/>
      </c>
      <c r="E30" s="242"/>
      <c r="F30" s="242" t="str">
        <f>E17</f>
        <v/>
      </c>
      <c r="G30" s="242"/>
      <c r="H30" s="257" t="str">
        <f>E19</f>
        <v/>
      </c>
      <c r="I30" s="258"/>
      <c r="J30" s="242" t="str">
        <f>E21</f>
        <v/>
      </c>
      <c r="K30" s="242"/>
      <c r="L30" s="131"/>
      <c r="M30" s="194"/>
      <c r="Y30" s="208"/>
      <c r="Z30" s="208"/>
      <c r="AA30" s="208" t="s">
        <v>83</v>
      </c>
      <c r="AB30" s="208">
        <v>3</v>
      </c>
      <c r="AC30" s="208">
        <v>2</v>
      </c>
      <c r="AD30" s="208">
        <v>1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208">
        <v>0</v>
      </c>
    </row>
    <row r="31" spans="1:37" ht="18.75" customHeight="1" x14ac:dyDescent="0.25">
      <c r="A31" s="220" t="s">
        <v>52</v>
      </c>
      <c r="B31" s="255" t="str">
        <f>E15</f>
        <v/>
      </c>
      <c r="C31" s="256"/>
      <c r="D31" s="241"/>
      <c r="E31" s="241"/>
      <c r="F31" s="239"/>
      <c r="G31" s="239"/>
      <c r="H31" s="239"/>
      <c r="I31" s="239"/>
      <c r="J31" s="242"/>
      <c r="K31" s="242"/>
      <c r="L31" s="131"/>
      <c r="M31" s="193"/>
    </row>
    <row r="32" spans="1:37" ht="18.75" customHeight="1" x14ac:dyDescent="0.25">
      <c r="A32" s="220" t="s">
        <v>53</v>
      </c>
      <c r="B32" s="247" t="str">
        <f>E17</f>
        <v/>
      </c>
      <c r="C32" s="247"/>
      <c r="D32" s="239"/>
      <c r="E32" s="239"/>
      <c r="F32" s="241"/>
      <c r="G32" s="241"/>
      <c r="H32" s="239"/>
      <c r="I32" s="239"/>
      <c r="J32" s="239"/>
      <c r="K32" s="239"/>
      <c r="L32" s="131"/>
      <c r="M32" s="193"/>
    </row>
    <row r="33" spans="1:18" ht="18.75" customHeight="1" x14ac:dyDescent="0.25">
      <c r="A33" s="220" t="s">
        <v>57</v>
      </c>
      <c r="B33" s="247" t="str">
        <f>E19</f>
        <v/>
      </c>
      <c r="C33" s="247"/>
      <c r="D33" s="239"/>
      <c r="E33" s="239"/>
      <c r="F33" s="239"/>
      <c r="G33" s="239"/>
      <c r="H33" s="241"/>
      <c r="I33" s="241"/>
      <c r="J33" s="239"/>
      <c r="K33" s="239"/>
      <c r="L33" s="131"/>
      <c r="M33" s="193"/>
    </row>
    <row r="34" spans="1:18" ht="18.75" customHeight="1" x14ac:dyDescent="0.25">
      <c r="A34" s="220" t="s">
        <v>93</v>
      </c>
      <c r="B34" s="247" t="str">
        <f>E21</f>
        <v/>
      </c>
      <c r="C34" s="247"/>
      <c r="D34" s="239"/>
      <c r="E34" s="239"/>
      <c r="F34" s="239"/>
      <c r="G34" s="239"/>
      <c r="H34" s="242"/>
      <c r="I34" s="242"/>
      <c r="J34" s="241"/>
      <c r="K34" s="241"/>
      <c r="L34" s="131"/>
      <c r="M34" s="193"/>
    </row>
    <row r="35" spans="1:18" ht="18.75" customHeight="1" x14ac:dyDescent="0.25">
      <c r="A35" s="195"/>
      <c r="B35" s="196"/>
      <c r="C35" s="196"/>
      <c r="D35" s="195"/>
      <c r="E35" s="195"/>
      <c r="F35" s="195"/>
      <c r="G35" s="195"/>
      <c r="H35" s="195"/>
      <c r="I35" s="195"/>
      <c r="J35" s="131"/>
      <c r="K35" s="131"/>
      <c r="L35" s="131"/>
      <c r="M35" s="197"/>
    </row>
    <row r="36" spans="1:18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8" x14ac:dyDescent="0.25">
      <c r="A37" s="131" t="s">
        <v>38</v>
      </c>
      <c r="B37" s="131"/>
      <c r="C37" s="249" t="str">
        <f>IF(M25=1,B25,IF(M26=1,B26,IF(M27=1,B27,IF(M28=1,B28,""))))</f>
        <v/>
      </c>
      <c r="D37" s="249"/>
      <c r="E37" s="155" t="s">
        <v>55</v>
      </c>
      <c r="F37" s="249" t="str">
        <f>IF(M31=1,B31,IF(M32=1,B32,IF(M33=1,B33,IF(M34=1,B34,""))))</f>
        <v/>
      </c>
      <c r="G37" s="249"/>
      <c r="H37" s="131"/>
      <c r="I37" s="130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55"/>
      <c r="G38" s="155"/>
      <c r="H38" s="131"/>
      <c r="I38" s="131"/>
      <c r="J38" s="131"/>
      <c r="K38" s="131"/>
      <c r="L38" s="131"/>
      <c r="M38" s="131"/>
    </row>
    <row r="39" spans="1:18" x14ac:dyDescent="0.25">
      <c r="A39" s="131" t="s">
        <v>54</v>
      </c>
      <c r="B39" s="131"/>
      <c r="C39" s="249" t="str">
        <f>IF(M25=2,B25,IF(M26=2,B26,IF(M27=2,B27,IF(M28=2,B28,""))))</f>
        <v/>
      </c>
      <c r="D39" s="249"/>
      <c r="E39" s="155" t="s">
        <v>55</v>
      </c>
      <c r="F39" s="249" t="str">
        <f>IF(M31=2,B31,IF(M32=2,B32,IF(M33=2,B33,IF(M34=2,B34,""))))</f>
        <v/>
      </c>
      <c r="G39" s="249"/>
      <c r="H39" s="131"/>
      <c r="I39" s="130"/>
      <c r="J39" s="131"/>
      <c r="K39" s="131"/>
      <c r="L39" s="131"/>
      <c r="M39" s="131"/>
    </row>
    <row r="40" spans="1:18" x14ac:dyDescent="0.25">
      <c r="A40" s="131"/>
      <c r="B40" s="131"/>
      <c r="C40" s="155"/>
      <c r="D40" s="155"/>
      <c r="E40" s="155"/>
      <c r="F40" s="155"/>
      <c r="G40" s="155"/>
      <c r="H40" s="131"/>
      <c r="I40" s="131"/>
      <c r="J40" s="131"/>
      <c r="K40" s="131"/>
      <c r="L40" s="131"/>
      <c r="M40" s="131"/>
    </row>
    <row r="41" spans="1:18" x14ac:dyDescent="0.25">
      <c r="A41" s="131" t="s">
        <v>56</v>
      </c>
      <c r="B41" s="131"/>
      <c r="C41" s="249" t="str">
        <f>IF(M25=3,B25,IF(M26=3,B26,IF(M27=3,B27,IF(M28=3,B28,""))))</f>
        <v/>
      </c>
      <c r="D41" s="249"/>
      <c r="E41" s="155" t="s">
        <v>55</v>
      </c>
      <c r="F41" s="249" t="str">
        <f>IF(M31=3,B31,IF(M32=3,B32,IF(M33=3,B33,IF(M34=3,B34,""))))</f>
        <v/>
      </c>
      <c r="G41" s="249"/>
      <c r="H41" s="131"/>
      <c r="I41" s="130"/>
      <c r="J41" s="131"/>
      <c r="K41" s="131"/>
      <c r="L41" s="131"/>
      <c r="M41" s="131"/>
    </row>
    <row r="42" spans="1:18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8" x14ac:dyDescent="0.25">
      <c r="A43" s="156" t="s">
        <v>94</v>
      </c>
      <c r="B43" s="131"/>
      <c r="C43" s="249">
        <f>IF(M25=4,B25,IF(M26=4,B26,IF(M27=4,B27,IF(M28=4,B28,))))</f>
        <v>0</v>
      </c>
      <c r="D43" s="249"/>
      <c r="E43" s="155" t="s">
        <v>55</v>
      </c>
      <c r="F43" s="249" t="str">
        <f>IF(M31=3,B31,IF(M32=3,B32,IF(M33=4,B33,IF(M34=4,B34,""))))</f>
        <v/>
      </c>
      <c r="G43" s="249"/>
      <c r="H43" s="131"/>
      <c r="I43" s="130"/>
      <c r="J43" s="131"/>
      <c r="K43" s="131"/>
      <c r="L43" s="131"/>
      <c r="M43" s="131"/>
    </row>
    <row r="44" spans="1:18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0"/>
      <c r="M44" s="131"/>
      <c r="P44" s="157"/>
      <c r="Q44" s="157"/>
      <c r="R44" s="158"/>
    </row>
    <row r="45" spans="1:18" x14ac:dyDescent="0.25">
      <c r="A45" s="80" t="s">
        <v>26</v>
      </c>
      <c r="B45" s="81"/>
      <c r="C45" s="110"/>
      <c r="D45" s="163" t="s">
        <v>0</v>
      </c>
      <c r="E45" s="164" t="s">
        <v>28</v>
      </c>
      <c r="F45" s="181"/>
      <c r="G45" s="163" t="s">
        <v>0</v>
      </c>
      <c r="H45" s="164" t="s">
        <v>35</v>
      </c>
      <c r="I45" s="88"/>
      <c r="J45" s="164" t="s">
        <v>36</v>
      </c>
      <c r="K45" s="87" t="s">
        <v>37</v>
      </c>
      <c r="L45" s="31"/>
      <c r="M45" s="181"/>
      <c r="P45" s="159"/>
      <c r="Q45" s="159"/>
      <c r="R45" s="160"/>
    </row>
    <row r="46" spans="1:18" x14ac:dyDescent="0.25">
      <c r="A46" s="134" t="s">
        <v>27</v>
      </c>
      <c r="B46" s="135"/>
      <c r="C46" s="136"/>
      <c r="D46" s="165">
        <v>1</v>
      </c>
      <c r="E46" s="245" t="e">
        <f>IF(D46&gt;$R$47,,UPPER(VLOOKUP(D46,#REF!,2)))</f>
        <v>#REF!</v>
      </c>
      <c r="F46" s="245"/>
      <c r="G46" s="175" t="s">
        <v>1</v>
      </c>
      <c r="H46" s="135"/>
      <c r="I46" s="166"/>
      <c r="J46" s="176"/>
      <c r="K46" s="132" t="s">
        <v>29</v>
      </c>
      <c r="L46" s="182"/>
      <c r="M46" s="167"/>
      <c r="P46" s="160"/>
      <c r="Q46" s="161"/>
      <c r="R46" s="160"/>
    </row>
    <row r="47" spans="1:18" x14ac:dyDescent="0.25">
      <c r="A47" s="137" t="s">
        <v>34</v>
      </c>
      <c r="B47" s="86"/>
      <c r="C47" s="138"/>
      <c r="D47" s="168">
        <v>2</v>
      </c>
      <c r="E47" s="240" t="e">
        <f>IF(D47&gt;$R$47,,UPPER(VLOOKUP(D47,#REF!,2)))</f>
        <v>#REF!</v>
      </c>
      <c r="F47" s="240"/>
      <c r="G47" s="177" t="s">
        <v>2</v>
      </c>
      <c r="H47" s="169"/>
      <c r="I47" s="170"/>
      <c r="J47" s="78"/>
      <c r="K47" s="179"/>
      <c r="L47" s="130"/>
      <c r="M47" s="174"/>
      <c r="P47" s="159"/>
      <c r="Q47" s="159"/>
      <c r="R47" s="162" t="e">
        <f>MIN(4,#REF!)</f>
        <v>#REF!</v>
      </c>
    </row>
    <row r="48" spans="1:18" x14ac:dyDescent="0.25">
      <c r="A48" s="101"/>
      <c r="B48" s="102"/>
      <c r="C48" s="103"/>
      <c r="D48" s="168"/>
      <c r="E48" s="172"/>
      <c r="F48" s="131"/>
      <c r="G48" s="177" t="s">
        <v>3</v>
      </c>
      <c r="H48" s="169"/>
      <c r="I48" s="170"/>
      <c r="J48" s="78"/>
      <c r="K48" s="132" t="s">
        <v>30</v>
      </c>
      <c r="L48" s="182"/>
      <c r="M48" s="167"/>
      <c r="P48" s="160"/>
      <c r="Q48" s="161"/>
      <c r="R48" s="160"/>
    </row>
    <row r="49" spans="1:18" x14ac:dyDescent="0.25">
      <c r="A49" s="82"/>
      <c r="B49" s="108"/>
      <c r="C49" s="83"/>
      <c r="D49" s="168"/>
      <c r="E49" s="172"/>
      <c r="F49" s="131"/>
      <c r="G49" s="177" t="s">
        <v>4</v>
      </c>
      <c r="H49" s="169"/>
      <c r="I49" s="170"/>
      <c r="J49" s="78"/>
      <c r="K49" s="180"/>
      <c r="L49" s="131"/>
      <c r="M49" s="171"/>
      <c r="P49" s="160"/>
      <c r="Q49" s="161"/>
      <c r="R49" s="160"/>
    </row>
    <row r="50" spans="1:18" x14ac:dyDescent="0.25">
      <c r="A50" s="90"/>
      <c r="B50" s="104"/>
      <c r="C50" s="109"/>
      <c r="D50" s="168"/>
      <c r="E50" s="172"/>
      <c r="F50" s="131"/>
      <c r="G50" s="177" t="s">
        <v>5</v>
      </c>
      <c r="H50" s="169"/>
      <c r="I50" s="170"/>
      <c r="J50" s="78"/>
      <c r="K50" s="137"/>
      <c r="L50" s="130"/>
      <c r="M50" s="174"/>
      <c r="P50" s="159"/>
      <c r="Q50" s="159"/>
      <c r="R50" s="160"/>
    </row>
    <row r="51" spans="1:18" x14ac:dyDescent="0.25">
      <c r="A51" s="91"/>
      <c r="B51" s="21"/>
      <c r="C51" s="83"/>
      <c r="D51" s="168"/>
      <c r="E51" s="172"/>
      <c r="F51" s="131"/>
      <c r="G51" s="177" t="s">
        <v>6</v>
      </c>
      <c r="H51" s="169"/>
      <c r="I51" s="170"/>
      <c r="J51" s="78"/>
      <c r="K51" s="132" t="s">
        <v>25</v>
      </c>
      <c r="L51" s="182"/>
      <c r="M51" s="167"/>
      <c r="P51" s="160"/>
      <c r="Q51" s="161"/>
      <c r="R51" s="160"/>
    </row>
    <row r="52" spans="1:18" x14ac:dyDescent="0.25">
      <c r="A52" s="91"/>
      <c r="B52" s="21"/>
      <c r="C52" s="99"/>
      <c r="D52" s="168"/>
      <c r="E52" s="172"/>
      <c r="F52" s="131"/>
      <c r="G52" s="177" t="s">
        <v>7</v>
      </c>
      <c r="H52" s="169"/>
      <c r="I52" s="170"/>
      <c r="J52" s="78"/>
      <c r="K52" s="180"/>
      <c r="L52" s="131"/>
      <c r="M52" s="171"/>
      <c r="P52" s="160"/>
      <c r="Q52" s="161"/>
      <c r="R52" s="162"/>
    </row>
    <row r="53" spans="1:18" x14ac:dyDescent="0.25">
      <c r="A53" s="92"/>
      <c r="B53" s="89"/>
      <c r="C53" s="100"/>
      <c r="D53" s="173"/>
      <c r="E53" s="84"/>
      <c r="F53" s="130"/>
      <c r="G53" s="178" t="s">
        <v>8</v>
      </c>
      <c r="H53" s="86"/>
      <c r="I53" s="133"/>
      <c r="J53" s="85"/>
      <c r="K53" s="137" t="str">
        <f>L4</f>
        <v>Lakatosné Klopcsik Diana</v>
      </c>
      <c r="L53" s="130"/>
      <c r="M53" s="174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13" priority="1" stopIfTrue="1" operator="equal">
      <formula>"Bye"</formula>
    </cfRule>
  </conditionalFormatting>
  <conditionalFormatting sqref="R47 R52">
    <cfRule type="expression" dxfId="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45">
    <tabColor indexed="11"/>
  </sheetPr>
  <dimension ref="A1:AK41"/>
  <sheetViews>
    <sheetView workbookViewId="0">
      <selection activeCell="O14" sqref="O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43" t="str">
        <f>IF($B7="","",VLOOKUP($B7,#REF!,5))</f>
        <v/>
      </c>
      <c r="D7" s="143" t="str">
        <f>IF($B7="","",VLOOKUP($B7,#REF!,15))</f>
        <v/>
      </c>
      <c r="E7" s="139" t="str">
        <f>UPPER(IF($B7="","",VLOOKUP($B7,#REF!,2)))</f>
        <v/>
      </c>
      <c r="F7" s="144"/>
      <c r="G7" s="139" t="str">
        <f>IF($B7="","",VLOOKUP($B7,#REF!,3))</f>
        <v/>
      </c>
      <c r="H7" s="144"/>
      <c r="I7" s="139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0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226"/>
      <c r="N33" s="225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71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1" priority="2" stopIfTrue="1" operator="equal">
      <formula>"Bye"</formula>
    </cfRule>
  </conditionalFormatting>
  <conditionalFormatting sqref="R41">
    <cfRule type="expression" dxfId="1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46">
    <tabColor indexed="11"/>
  </sheetPr>
  <dimension ref="A1:AK41"/>
  <sheetViews>
    <sheetView workbookViewId="0">
      <selection activeCell="O14" sqref="O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211"/>
      <c r="M4" s="129" t="str">
        <f>Altalanos!$E$11</f>
        <v>Lakatosné Klopcsik Diana</v>
      </c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2" t="str">
        <f>UPPER(IF($B7="","",VLOOKUP($B7,#REF!,2)))</f>
        <v/>
      </c>
      <c r="F7" s="252"/>
      <c r="G7" s="252" t="str">
        <f>IF($B7="","",VLOOKUP($B7,#REF!,3))</f>
        <v/>
      </c>
      <c r="H7" s="252"/>
      <c r="I7" s="188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2" t="str">
        <f>UPPER(IF($B9="","",VLOOKUP($B9,#REF!,2)))</f>
        <v/>
      </c>
      <c r="F9" s="252"/>
      <c r="G9" s="252" t="str">
        <f>IF($B9="","",VLOOKUP($B9,#REF!,3))</f>
        <v/>
      </c>
      <c r="H9" s="252"/>
      <c r="I9" s="188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2" t="str">
        <f>UPPER(IF($B11="","",VLOOKUP($B11,#REF!,2)))</f>
        <v/>
      </c>
      <c r="F11" s="252"/>
      <c r="G11" s="252" t="str">
        <f>IF($B11="","",VLOOKUP($B11,#REF!,3))</f>
        <v/>
      </c>
      <c r="H11" s="252"/>
      <c r="I11" s="188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2" t="str">
        <f>UPPER(IF($B13="","",VLOOKUP($B13,#REF!,2)))</f>
        <v/>
      </c>
      <c r="F13" s="252"/>
      <c r="G13" s="252" t="str">
        <f>IF($B13="","",VLOOKUP($B13,#REF!,3))</f>
        <v/>
      </c>
      <c r="H13" s="252"/>
      <c r="I13" s="188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242" t="str">
        <f>E13</f>
        <v/>
      </c>
      <c r="K18" s="242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242"/>
      <c r="K19" s="242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239"/>
      <c r="K20" s="239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239"/>
      <c r="K21" s="239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/>
      </c>
      <c r="C22" s="247"/>
      <c r="D22" s="239"/>
      <c r="E22" s="239"/>
      <c r="F22" s="239"/>
      <c r="G22" s="239"/>
      <c r="H22" s="242"/>
      <c r="I22" s="242"/>
      <c r="J22" s="241"/>
      <c r="K22" s="24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M4</f>
        <v>Lakatosné Klopcsik Diana</v>
      </c>
      <c r="L41" s="130"/>
      <c r="M41" s="174"/>
      <c r="P41" s="160"/>
      <c r="Q41" s="161"/>
      <c r="R41" s="162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9" priority="2" stopIfTrue="1" operator="equal">
      <formula>"Bye"</formula>
    </cfRule>
  </conditionalFormatting>
  <conditionalFormatting sqref="R41">
    <cfRule type="expression" dxfId="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47">
    <tabColor indexed="11"/>
  </sheetPr>
  <dimension ref="A1:AK41"/>
  <sheetViews>
    <sheetView workbookViewId="0">
      <selection activeCell="O12" sqref="O12:O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50"/>
      <c r="R3" s="152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98" t="s">
        <v>58</v>
      </c>
      <c r="Q4" s="199" t="s">
        <v>67</v>
      </c>
      <c r="R4" s="199" t="s">
        <v>63</v>
      </c>
      <c r="S4" s="38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P5" s="200" t="s">
        <v>65</v>
      </c>
      <c r="Q5" s="201" t="s">
        <v>61</v>
      </c>
      <c r="R5" s="201" t="s">
        <v>68</v>
      </c>
      <c r="S5" s="38"/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P6" s="202" t="s">
        <v>66</v>
      </c>
      <c r="Q6" s="203" t="s">
        <v>69</v>
      </c>
      <c r="R6" s="203" t="s">
        <v>64</v>
      </c>
      <c r="S6" s="38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2" t="str">
        <f>UPPER(IF($B7="","",VLOOKUP($B7,#REF!,2)))</f>
        <v/>
      </c>
      <c r="F7" s="252"/>
      <c r="G7" s="252" t="str">
        <f>IF($B7="","",VLOOKUP($B7,#REF!,3))</f>
        <v/>
      </c>
      <c r="H7" s="252"/>
      <c r="I7" s="188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P7" s="198" t="s">
        <v>72</v>
      </c>
      <c r="Q7" s="199" t="s">
        <v>60</v>
      </c>
      <c r="R7" s="19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P8" s="200" t="s">
        <v>73</v>
      </c>
      <c r="Q8" s="201" t="s">
        <v>62</v>
      </c>
      <c r="R8" s="201" t="s">
        <v>71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2" t="str">
        <f>UPPER(IF($B9="","",VLOOKUP($B9,#REF!,2)))</f>
        <v/>
      </c>
      <c r="F9" s="252"/>
      <c r="G9" s="252" t="str">
        <f>IF($B9="","",VLOOKUP($B9,#REF!,3))</f>
        <v/>
      </c>
      <c r="H9" s="252"/>
      <c r="I9" s="188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2" t="str">
        <f>UPPER(IF($B11="","",VLOOKUP($B11,#REF!,2)))</f>
        <v/>
      </c>
      <c r="F11" s="252"/>
      <c r="G11" s="252" t="str">
        <f>IF($B11="","",VLOOKUP($B11,#REF!,3))</f>
        <v/>
      </c>
      <c r="H11" s="252"/>
      <c r="I11" s="188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2" t="str">
        <f>UPPER(IF($B13="","",VLOOKUP($B13,#REF!,2)))</f>
        <v/>
      </c>
      <c r="F13" s="252"/>
      <c r="G13" s="252" t="str">
        <f>IF($B13="","",VLOOKUP($B13,#REF!,3))</f>
        <v/>
      </c>
      <c r="H13" s="252"/>
      <c r="I13" s="188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186"/>
      <c r="C14" s="189"/>
      <c r="D14" s="189"/>
      <c r="E14" s="189"/>
      <c r="F14" s="189"/>
      <c r="G14" s="189"/>
      <c r="H14" s="189"/>
      <c r="I14" s="189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185"/>
      <c r="C15" s="187" t="str">
        <f>IF($B15="","",VLOOKUP($B15,#REF!,5))</f>
        <v/>
      </c>
      <c r="D15" s="187" t="str">
        <f>IF($B15="","",VLOOKUP($B15,#REF!,15))</f>
        <v/>
      </c>
      <c r="E15" s="252" t="str">
        <f>UPPER(IF($B15="","",VLOOKUP($B15,#REF!,2)))</f>
        <v/>
      </c>
      <c r="F15" s="252"/>
      <c r="G15" s="252" t="str">
        <f>IF($B15="","",VLOOKUP($B15,#REF!,3))</f>
        <v/>
      </c>
      <c r="H15" s="252"/>
      <c r="I15" s="188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/>
      </c>
      <c r="E18" s="242"/>
      <c r="F18" s="242" t="str">
        <f>E9</f>
        <v/>
      </c>
      <c r="G18" s="242"/>
      <c r="H18" s="242" t="str">
        <f>E11</f>
        <v/>
      </c>
      <c r="I18" s="242"/>
      <c r="J18" s="242" t="str">
        <f>E13</f>
        <v/>
      </c>
      <c r="K18" s="242"/>
      <c r="L18" s="242" t="str">
        <f>E15</f>
        <v/>
      </c>
      <c r="M18" s="242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/>
      </c>
      <c r="C19" s="247"/>
      <c r="D19" s="241"/>
      <c r="E19" s="241"/>
      <c r="F19" s="239"/>
      <c r="G19" s="239"/>
      <c r="H19" s="239"/>
      <c r="I19" s="239"/>
      <c r="J19" s="242"/>
      <c r="K19" s="242"/>
      <c r="L19" s="242"/>
      <c r="M19" s="242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/>
      </c>
      <c r="C20" s="247"/>
      <c r="D20" s="239"/>
      <c r="E20" s="239"/>
      <c r="F20" s="241"/>
      <c r="G20" s="241"/>
      <c r="H20" s="239"/>
      <c r="I20" s="239"/>
      <c r="J20" s="239"/>
      <c r="K20" s="239"/>
      <c r="L20" s="242"/>
      <c r="M20" s="242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/>
      </c>
      <c r="C21" s="247"/>
      <c r="D21" s="239"/>
      <c r="E21" s="239"/>
      <c r="F21" s="239"/>
      <c r="G21" s="239"/>
      <c r="H21" s="241"/>
      <c r="I21" s="241"/>
      <c r="J21" s="239"/>
      <c r="K21" s="239"/>
      <c r="L21" s="239"/>
      <c r="M21" s="239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/>
      </c>
      <c r="C22" s="247"/>
      <c r="D22" s="239"/>
      <c r="E22" s="239"/>
      <c r="F22" s="239"/>
      <c r="G22" s="239"/>
      <c r="H22" s="242"/>
      <c r="I22" s="242"/>
      <c r="J22" s="241"/>
      <c r="K22" s="241"/>
      <c r="L22" s="239"/>
      <c r="M22" s="239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52</v>
      </c>
      <c r="B23" s="247" t="str">
        <f>E15</f>
        <v/>
      </c>
      <c r="C23" s="247"/>
      <c r="D23" s="239"/>
      <c r="E23" s="239"/>
      <c r="F23" s="239"/>
      <c r="G23" s="239"/>
      <c r="H23" s="242"/>
      <c r="I23" s="242"/>
      <c r="J23" s="242"/>
      <c r="K23" s="242"/>
      <c r="L23" s="241"/>
      <c r="M23" s="24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48">
    <tabColor indexed="11"/>
  </sheetPr>
  <dimension ref="A1:AK47"/>
  <sheetViews>
    <sheetView workbookViewId="0">
      <selection activeCell="N13" sqref="N1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O5" s="198" t="s">
        <v>58</v>
      </c>
      <c r="P5" s="199" t="s">
        <v>64</v>
      </c>
      <c r="R5" s="198" t="s">
        <v>58</v>
      </c>
      <c r="S5" s="227" t="s">
        <v>95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O6" s="200" t="s">
        <v>65</v>
      </c>
      <c r="P6" s="201" t="s">
        <v>60</v>
      </c>
      <c r="R6" s="200" t="s">
        <v>65</v>
      </c>
      <c r="S6" s="228" t="s">
        <v>96</v>
      </c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O7" s="202" t="s">
        <v>66</v>
      </c>
      <c r="P7" s="203" t="s">
        <v>62</v>
      </c>
      <c r="R7" s="202" t="s">
        <v>66</v>
      </c>
      <c r="S7" s="22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140" t="str">
        <f>UPPER(IF($B13="","",VLOOKUP($B13,#REF!,2)))</f>
        <v/>
      </c>
      <c r="F13" s="142"/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139" t="str">
        <f>UPPER(IF($B15="","",VLOOKUP($B15,#REF!,2)))</f>
        <v/>
      </c>
      <c r="F15" s="144"/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/>
      </c>
      <c r="E22" s="242"/>
      <c r="F22" s="242" t="str">
        <f>E9</f>
        <v/>
      </c>
      <c r="G22" s="242"/>
      <c r="H22" s="242" t="str">
        <f>E11</f>
        <v/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/>
      </c>
      <c r="C23" s="247"/>
      <c r="D23" s="241"/>
      <c r="E23" s="241"/>
      <c r="F23" s="239"/>
      <c r="G23" s="239"/>
      <c r="H23" s="239"/>
      <c r="I23" s="239"/>
      <c r="J23" s="131"/>
      <c r="K23" s="131"/>
      <c r="L23" s="131"/>
      <c r="M23" s="193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/>
      </c>
      <c r="C24" s="247"/>
      <c r="D24" s="239"/>
      <c r="E24" s="239"/>
      <c r="F24" s="241"/>
      <c r="G24" s="241"/>
      <c r="H24" s="239"/>
      <c r="I24" s="239"/>
      <c r="J24" s="131"/>
      <c r="K24" s="131"/>
      <c r="L24" s="131"/>
      <c r="M24" s="193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/>
      </c>
      <c r="C25" s="247"/>
      <c r="D25" s="239"/>
      <c r="E25" s="239"/>
      <c r="F25" s="239"/>
      <c r="G25" s="239"/>
      <c r="H25" s="241"/>
      <c r="I25" s="241"/>
      <c r="J25" s="131"/>
      <c r="K25" s="131"/>
      <c r="L25" s="131"/>
      <c r="M25" s="193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/>
      </c>
      <c r="E27" s="242"/>
      <c r="F27" s="242" t="str">
        <f>E15</f>
        <v/>
      </c>
      <c r="G27" s="242"/>
      <c r="H27" s="242" t="str">
        <f>E17</f>
        <v/>
      </c>
      <c r="I27" s="242"/>
      <c r="J27" s="131"/>
      <c r="K27" s="131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/>
      </c>
      <c r="C28" s="247"/>
      <c r="D28" s="241"/>
      <c r="E28" s="241"/>
      <c r="F28" s="239"/>
      <c r="G28" s="239"/>
      <c r="H28" s="239"/>
      <c r="I28" s="239"/>
      <c r="J28" s="131"/>
      <c r="K28" s="131"/>
      <c r="L28" s="131"/>
      <c r="M28" s="193"/>
    </row>
    <row r="29" spans="1:37" ht="18.75" customHeight="1" x14ac:dyDescent="0.25">
      <c r="A29" s="190" t="s">
        <v>52</v>
      </c>
      <c r="B29" s="247" t="str">
        <f>E15</f>
        <v/>
      </c>
      <c r="C29" s="247"/>
      <c r="D29" s="239"/>
      <c r="E29" s="239"/>
      <c r="F29" s="241"/>
      <c r="G29" s="241"/>
      <c r="H29" s="239"/>
      <c r="I29" s="239"/>
      <c r="J29" s="131"/>
      <c r="K29" s="131"/>
      <c r="L29" s="131"/>
      <c r="M29" s="193"/>
    </row>
    <row r="30" spans="1:37" ht="18.75" customHeight="1" x14ac:dyDescent="0.25">
      <c r="A30" s="190" t="s">
        <v>53</v>
      </c>
      <c r="B30" s="247" t="str">
        <f>E17</f>
        <v/>
      </c>
      <c r="C30" s="247"/>
      <c r="D30" s="239"/>
      <c r="E30" s="239"/>
      <c r="F30" s="239"/>
      <c r="G30" s="239"/>
      <c r="H30" s="241"/>
      <c r="I30" s="241"/>
      <c r="J30" s="131"/>
      <c r="K30" s="131"/>
      <c r="L30" s="131"/>
      <c r="M30" s="193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 t="s">
        <v>38</v>
      </c>
      <c r="B32" s="131"/>
      <c r="C32" s="249" t="str">
        <f>IF(M23=1,B23,IF(M24=1,B24,IF(M25=1,B25,"")))</f>
        <v/>
      </c>
      <c r="D32" s="249"/>
      <c r="E32" s="155" t="s">
        <v>55</v>
      </c>
      <c r="F32" s="249" t="str">
        <f>IF(M28=1,B28,IF(M29=1,B29,IF(M30=1,B30,"")))</f>
        <v/>
      </c>
      <c r="G32" s="249"/>
      <c r="H32" s="131"/>
      <c r="I32" s="130"/>
      <c r="J32" s="131"/>
      <c r="K32" s="131"/>
      <c r="L32" s="131"/>
      <c r="M32" s="131"/>
    </row>
    <row r="33" spans="1:18" x14ac:dyDescent="0.25">
      <c r="A33" s="131"/>
      <c r="B33" s="131"/>
      <c r="C33" s="131"/>
      <c r="D33" s="131"/>
      <c r="E33" s="131"/>
      <c r="F33" s="155"/>
      <c r="G33" s="155"/>
      <c r="H33" s="131"/>
      <c r="I33" s="131"/>
      <c r="J33" s="131"/>
      <c r="K33" s="131"/>
      <c r="L33" s="131"/>
      <c r="M33" s="131"/>
    </row>
    <row r="34" spans="1:18" x14ac:dyDescent="0.25">
      <c r="A34" s="131" t="s">
        <v>54</v>
      </c>
      <c r="B34" s="131"/>
      <c r="C34" s="249" t="str">
        <f>IF(M23=2,B23,IF(M24=2,B24,IF(M25=2,B25,"")))</f>
        <v/>
      </c>
      <c r="D34" s="249"/>
      <c r="E34" s="155" t="s">
        <v>55</v>
      </c>
      <c r="F34" s="249" t="str">
        <f>IF(M28=2,B28,IF(M29=2,B29,IF(M30=2,B30,"")))</f>
        <v/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55"/>
      <c r="D35" s="155"/>
      <c r="E35" s="155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56</v>
      </c>
      <c r="B36" s="131"/>
      <c r="C36" s="249" t="str">
        <f>IF(M23=3,B23,IF(M24=3,B24,IF(M25=3,B25,"")))</f>
        <v/>
      </c>
      <c r="D36" s="249"/>
      <c r="E36" s="155" t="s">
        <v>55</v>
      </c>
      <c r="F36" s="249" t="str">
        <f>IF(M28=3,B28,IF(M29=3,B29,IF(M30=3,B30,"")))</f>
        <v/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131"/>
    </row>
    <row r="39" spans="1:18" x14ac:dyDescent="0.25">
      <c r="A39" s="80" t="s">
        <v>26</v>
      </c>
      <c r="B39" s="81"/>
      <c r="C39" s="110"/>
      <c r="D39" s="163" t="s">
        <v>0</v>
      </c>
      <c r="E39" s="164" t="s">
        <v>28</v>
      </c>
      <c r="F39" s="181"/>
      <c r="G39" s="163" t="s">
        <v>0</v>
      </c>
      <c r="H39" s="164" t="s">
        <v>35</v>
      </c>
      <c r="I39" s="88"/>
      <c r="J39" s="164" t="s">
        <v>36</v>
      </c>
      <c r="K39" s="87" t="s">
        <v>37</v>
      </c>
      <c r="L39" s="31"/>
      <c r="M39" s="181"/>
      <c r="P39" s="157"/>
      <c r="Q39" s="157"/>
      <c r="R39" s="158"/>
    </row>
    <row r="40" spans="1:18" x14ac:dyDescent="0.25">
      <c r="A40" s="134" t="s">
        <v>27</v>
      </c>
      <c r="B40" s="135"/>
      <c r="C40" s="136"/>
      <c r="D40" s="165">
        <v>1</v>
      </c>
      <c r="E40" s="245" t="e">
        <f>IF(D40&gt;$R$47,,UPPER(VLOOKUP(D40,#REF!,2)))</f>
        <v>#REF!</v>
      </c>
      <c r="F40" s="245"/>
      <c r="G40" s="175" t="s">
        <v>1</v>
      </c>
      <c r="H40" s="135"/>
      <c r="I40" s="166"/>
      <c r="J40" s="176"/>
      <c r="K40" s="132" t="s">
        <v>29</v>
      </c>
      <c r="L40" s="182"/>
      <c r="M40" s="167"/>
      <c r="P40" s="159"/>
      <c r="Q40" s="159"/>
      <c r="R40" s="160"/>
    </row>
    <row r="41" spans="1:18" x14ac:dyDescent="0.25">
      <c r="A41" s="137" t="s">
        <v>34</v>
      </c>
      <c r="B41" s="86"/>
      <c r="C41" s="138"/>
      <c r="D41" s="168">
        <v>2</v>
      </c>
      <c r="E41" s="240" t="e">
        <f>IF(D41&gt;$R$47,,UPPER(VLOOKUP(D41,#REF!,2)))</f>
        <v>#REF!</v>
      </c>
      <c r="F41" s="240"/>
      <c r="G41" s="177" t="s">
        <v>2</v>
      </c>
      <c r="H41" s="169"/>
      <c r="I41" s="170"/>
      <c r="J41" s="78"/>
      <c r="K41" s="179"/>
      <c r="L41" s="130"/>
      <c r="M41" s="174"/>
      <c r="P41" s="160"/>
      <c r="Q41" s="161"/>
      <c r="R41" s="160"/>
    </row>
    <row r="42" spans="1:18" x14ac:dyDescent="0.25">
      <c r="A42" s="101"/>
      <c r="B42" s="102"/>
      <c r="C42" s="103"/>
      <c r="D42" s="168"/>
      <c r="E42" s="172"/>
      <c r="F42" s="131"/>
      <c r="G42" s="177" t="s">
        <v>3</v>
      </c>
      <c r="H42" s="169"/>
      <c r="I42" s="170"/>
      <c r="J42" s="78"/>
      <c r="K42" s="132" t="s">
        <v>30</v>
      </c>
      <c r="L42" s="182"/>
      <c r="M42" s="167"/>
      <c r="P42" s="159"/>
      <c r="Q42" s="159"/>
      <c r="R42" s="160"/>
    </row>
    <row r="43" spans="1:18" x14ac:dyDescent="0.25">
      <c r="A43" s="82"/>
      <c r="B43" s="108"/>
      <c r="C43" s="83"/>
      <c r="D43" s="168"/>
      <c r="E43" s="172"/>
      <c r="F43" s="131"/>
      <c r="G43" s="177" t="s">
        <v>4</v>
      </c>
      <c r="H43" s="169"/>
      <c r="I43" s="170"/>
      <c r="J43" s="78"/>
      <c r="K43" s="180"/>
      <c r="L43" s="131"/>
      <c r="M43" s="171"/>
      <c r="P43" s="160"/>
      <c r="Q43" s="161"/>
      <c r="R43" s="160"/>
    </row>
    <row r="44" spans="1:18" x14ac:dyDescent="0.25">
      <c r="A44" s="90"/>
      <c r="B44" s="104"/>
      <c r="C44" s="109"/>
      <c r="D44" s="168"/>
      <c r="E44" s="172"/>
      <c r="F44" s="131"/>
      <c r="G44" s="177" t="s">
        <v>5</v>
      </c>
      <c r="H44" s="169"/>
      <c r="I44" s="170"/>
      <c r="J44" s="78"/>
      <c r="K44" s="137"/>
      <c r="L44" s="130"/>
      <c r="M44" s="174"/>
      <c r="P44" s="160"/>
      <c r="Q44" s="161"/>
      <c r="R44" s="160"/>
    </row>
    <row r="45" spans="1:18" x14ac:dyDescent="0.25">
      <c r="A45" s="91"/>
      <c r="B45" s="21"/>
      <c r="C45" s="83"/>
      <c r="D45" s="168"/>
      <c r="E45" s="172"/>
      <c r="F45" s="131"/>
      <c r="G45" s="177" t="s">
        <v>6</v>
      </c>
      <c r="H45" s="169"/>
      <c r="I45" s="170"/>
      <c r="J45" s="78"/>
      <c r="K45" s="132" t="s">
        <v>25</v>
      </c>
      <c r="L45" s="182"/>
      <c r="M45" s="167"/>
      <c r="P45" s="159"/>
      <c r="Q45" s="159"/>
      <c r="R45" s="160"/>
    </row>
    <row r="46" spans="1:18" x14ac:dyDescent="0.25">
      <c r="A46" s="91"/>
      <c r="B46" s="21"/>
      <c r="C46" s="99"/>
      <c r="D46" s="168"/>
      <c r="E46" s="172"/>
      <c r="F46" s="131"/>
      <c r="G46" s="177" t="s">
        <v>7</v>
      </c>
      <c r="H46" s="169"/>
      <c r="I46" s="170"/>
      <c r="J46" s="78"/>
      <c r="K46" s="180"/>
      <c r="L46" s="131"/>
      <c r="M46" s="171"/>
      <c r="P46" s="160"/>
      <c r="Q46" s="161"/>
      <c r="R46" s="160"/>
    </row>
    <row r="47" spans="1:18" x14ac:dyDescent="0.25">
      <c r="A47" s="92"/>
      <c r="B47" s="89"/>
      <c r="C47" s="100"/>
      <c r="D47" s="173"/>
      <c r="E47" s="84"/>
      <c r="F47" s="130"/>
      <c r="G47" s="178" t="s">
        <v>8</v>
      </c>
      <c r="H47" s="86"/>
      <c r="I47" s="133"/>
      <c r="J47" s="85"/>
      <c r="K47" s="137" t="str">
        <f>L4</f>
        <v>Lakatosné Klopcsik Diana</v>
      </c>
      <c r="L47" s="130"/>
      <c r="M47" s="174"/>
      <c r="P47" s="160"/>
      <c r="Q47" s="161"/>
      <c r="R47" s="162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5" priority="1" stopIfTrue="1" operator="equal">
      <formula>"Bye"</formula>
    </cfRule>
  </conditionalFormatting>
  <conditionalFormatting sqref="R47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49">
    <tabColor indexed="11"/>
  </sheetPr>
  <dimension ref="A1:AK49"/>
  <sheetViews>
    <sheetView workbookViewId="0">
      <selection activeCell="N12" sqref="N1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95</v>
      </c>
      <c r="S7" s="227" t="s">
        <v>97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96</v>
      </c>
      <c r="S8" s="228" t="s">
        <v>98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70</v>
      </c>
      <c r="S9" s="229" t="s">
        <v>99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140" t="str">
        <f>UPPER(IF($B13="","",VLOOKUP($B13,#REF!,2)))</f>
        <v/>
      </c>
      <c r="F13" s="142"/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139" t="str">
        <f>UPPER(IF($B15="","",VLOOKUP($B15,#REF!,2)))</f>
        <v/>
      </c>
      <c r="F15" s="144"/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55" t="s">
        <v>53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/>
      </c>
      <c r="E22" s="242"/>
      <c r="F22" s="242" t="str">
        <f>E9</f>
        <v/>
      </c>
      <c r="G22" s="242"/>
      <c r="H22" s="242" t="str">
        <f>E11</f>
        <v/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/>
      </c>
      <c r="C23" s="247"/>
      <c r="D23" s="241"/>
      <c r="E23" s="241"/>
      <c r="F23" s="239"/>
      <c r="G23" s="239"/>
      <c r="H23" s="239"/>
      <c r="I23" s="239"/>
      <c r="J23" s="131"/>
      <c r="K23" s="131"/>
      <c r="L23" s="131"/>
      <c r="M23" s="193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/>
      </c>
      <c r="C24" s="247"/>
      <c r="D24" s="239"/>
      <c r="E24" s="239"/>
      <c r="F24" s="241"/>
      <c r="G24" s="241"/>
      <c r="H24" s="239"/>
      <c r="I24" s="239"/>
      <c r="J24" s="131"/>
      <c r="K24" s="131"/>
      <c r="L24" s="131"/>
      <c r="M24" s="193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/>
      </c>
      <c r="C25" s="247"/>
      <c r="D25" s="239"/>
      <c r="E25" s="239"/>
      <c r="F25" s="239"/>
      <c r="G25" s="239"/>
      <c r="H25" s="241"/>
      <c r="I25" s="241"/>
      <c r="J25" s="131"/>
      <c r="K25" s="131"/>
      <c r="L25" s="131"/>
      <c r="M25" s="193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/>
      </c>
      <c r="E27" s="242"/>
      <c r="F27" s="242" t="str">
        <f>E15</f>
        <v/>
      </c>
      <c r="G27" s="242"/>
      <c r="H27" s="242" t="str">
        <f>E17</f>
        <v/>
      </c>
      <c r="I27" s="242"/>
      <c r="J27" s="242" t="str">
        <f>E19</f>
        <v/>
      </c>
      <c r="K27" s="242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/>
      </c>
      <c r="C28" s="247"/>
      <c r="D28" s="241"/>
      <c r="E28" s="241"/>
      <c r="F28" s="239"/>
      <c r="G28" s="239"/>
      <c r="H28" s="239"/>
      <c r="I28" s="239"/>
      <c r="J28" s="242"/>
      <c r="K28" s="242"/>
      <c r="L28" s="131"/>
      <c r="M28" s="193"/>
    </row>
    <row r="29" spans="1:37" ht="18.75" customHeight="1" x14ac:dyDescent="0.25">
      <c r="A29" s="190" t="s">
        <v>52</v>
      </c>
      <c r="B29" s="247" t="str">
        <f>E15</f>
        <v/>
      </c>
      <c r="C29" s="247"/>
      <c r="D29" s="239"/>
      <c r="E29" s="239"/>
      <c r="F29" s="241"/>
      <c r="G29" s="241"/>
      <c r="H29" s="239"/>
      <c r="I29" s="239"/>
      <c r="J29" s="239"/>
      <c r="K29" s="239"/>
      <c r="L29" s="131"/>
      <c r="M29" s="193"/>
    </row>
    <row r="30" spans="1:37" ht="18.75" customHeight="1" x14ac:dyDescent="0.25">
      <c r="A30" s="190" t="s">
        <v>53</v>
      </c>
      <c r="B30" s="247" t="str">
        <f>E17</f>
        <v/>
      </c>
      <c r="C30" s="247"/>
      <c r="D30" s="239"/>
      <c r="E30" s="239"/>
      <c r="F30" s="239"/>
      <c r="G30" s="239"/>
      <c r="H30" s="241"/>
      <c r="I30" s="241"/>
      <c r="J30" s="239"/>
      <c r="K30" s="239"/>
      <c r="L30" s="131"/>
      <c r="M30" s="193"/>
    </row>
    <row r="31" spans="1:37" ht="18.75" customHeight="1" x14ac:dyDescent="0.25">
      <c r="A31" s="190" t="s">
        <v>57</v>
      </c>
      <c r="B31" s="247" t="str">
        <f>E19</f>
        <v/>
      </c>
      <c r="C31" s="247"/>
      <c r="D31" s="239"/>
      <c r="E31" s="239"/>
      <c r="F31" s="239"/>
      <c r="G31" s="239"/>
      <c r="H31" s="242"/>
      <c r="I31" s="242"/>
      <c r="J31" s="241"/>
      <c r="K31" s="241"/>
      <c r="L31" s="131"/>
      <c r="M31" s="193"/>
    </row>
    <row r="32" spans="1:37" ht="18.75" customHeight="1" x14ac:dyDescent="0.25">
      <c r="A32" s="195"/>
      <c r="B32" s="196"/>
      <c r="C32" s="196"/>
      <c r="D32" s="195"/>
      <c r="E32" s="195"/>
      <c r="F32" s="195"/>
      <c r="G32" s="195"/>
      <c r="H32" s="195"/>
      <c r="I32" s="195"/>
      <c r="J32" s="131"/>
      <c r="K32" s="131"/>
      <c r="L32" s="131"/>
      <c r="M32" s="197"/>
    </row>
    <row r="33" spans="1:18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8" x14ac:dyDescent="0.25">
      <c r="A34" s="131" t="s">
        <v>38</v>
      </c>
      <c r="B34" s="131"/>
      <c r="C34" s="249" t="str">
        <f>IF(M23=1,B23,IF(M24=1,B24,IF(M25=1,B25,"")))</f>
        <v/>
      </c>
      <c r="D34" s="249"/>
      <c r="E34" s="155" t="s">
        <v>55</v>
      </c>
      <c r="F34" s="249" t="str">
        <f>IF(M28=1,B28,IF(M29=1,B29,IF(M30=1,B30,IF(M31=1,B31,""))))</f>
        <v/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31"/>
      <c r="D35" s="131"/>
      <c r="E35" s="131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54</v>
      </c>
      <c r="B36" s="131"/>
      <c r="C36" s="249" t="str">
        <f>IF(M23=2,B23,IF(M24=2,B24,IF(M25=2,B25,"")))</f>
        <v/>
      </c>
      <c r="D36" s="249"/>
      <c r="E36" s="155" t="s">
        <v>55</v>
      </c>
      <c r="F36" s="249" t="str">
        <f>IF(M28=2,B28,IF(M29=2,B29,IF(M30=2,B30,IF(M31=2,B31,""))))</f>
        <v/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55"/>
      <c r="D37" s="155"/>
      <c r="E37" s="155"/>
      <c r="F37" s="155"/>
      <c r="G37" s="155"/>
      <c r="H37" s="131"/>
      <c r="I37" s="131"/>
      <c r="J37" s="131"/>
      <c r="K37" s="131"/>
      <c r="L37" s="131"/>
      <c r="M37" s="131"/>
    </row>
    <row r="38" spans="1:18" x14ac:dyDescent="0.25">
      <c r="A38" s="131" t="s">
        <v>56</v>
      </c>
      <c r="B38" s="131"/>
      <c r="C38" s="249" t="str">
        <f>IF(M23=3,B23,IF(M24=3,B24,IF(M25=3,B25,"")))</f>
        <v/>
      </c>
      <c r="D38" s="249"/>
      <c r="E38" s="155" t="s">
        <v>55</v>
      </c>
      <c r="F38" s="249" t="str">
        <f>IF(M28=3,B28,IF(M29=3,B29,IF(M30=3,B30,IF(M31=3,B31,""))))</f>
        <v/>
      </c>
      <c r="G38" s="249"/>
      <c r="H38" s="131"/>
      <c r="I38" s="130"/>
      <c r="J38" s="131"/>
      <c r="K38" s="131"/>
      <c r="L38" s="131"/>
      <c r="M38" s="131"/>
    </row>
    <row r="39" spans="1:18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8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0"/>
      <c r="M40" s="131"/>
    </row>
    <row r="41" spans="1:18" x14ac:dyDescent="0.25">
      <c r="A41" s="80" t="s">
        <v>26</v>
      </c>
      <c r="B41" s="81"/>
      <c r="C41" s="110"/>
      <c r="D41" s="163" t="s">
        <v>0</v>
      </c>
      <c r="E41" s="164" t="s">
        <v>28</v>
      </c>
      <c r="F41" s="181"/>
      <c r="G41" s="163" t="s">
        <v>0</v>
      </c>
      <c r="H41" s="164" t="s">
        <v>35</v>
      </c>
      <c r="I41" s="88"/>
      <c r="J41" s="164" t="s">
        <v>36</v>
      </c>
      <c r="K41" s="87" t="s">
        <v>37</v>
      </c>
      <c r="L41" s="31"/>
      <c r="M41" s="181"/>
      <c r="P41" s="157"/>
      <c r="Q41" s="157"/>
      <c r="R41" s="158"/>
    </row>
    <row r="42" spans="1:18" x14ac:dyDescent="0.25">
      <c r="A42" s="134" t="s">
        <v>27</v>
      </c>
      <c r="B42" s="135"/>
      <c r="C42" s="136"/>
      <c r="D42" s="165">
        <v>1</v>
      </c>
      <c r="E42" s="245" t="e">
        <f>IF(D42&gt;$R$44,,UPPER(VLOOKUP(D42,#REF!,2)))</f>
        <v>#REF!</v>
      </c>
      <c r="F42" s="245"/>
      <c r="G42" s="175" t="s">
        <v>1</v>
      </c>
      <c r="H42" s="135"/>
      <c r="I42" s="166"/>
      <c r="J42" s="176"/>
      <c r="K42" s="132" t="s">
        <v>29</v>
      </c>
      <c r="L42" s="182"/>
      <c r="M42" s="167"/>
      <c r="P42" s="159"/>
      <c r="Q42" s="159"/>
      <c r="R42" s="160"/>
    </row>
    <row r="43" spans="1:18" x14ac:dyDescent="0.25">
      <c r="A43" s="137" t="s">
        <v>34</v>
      </c>
      <c r="B43" s="86"/>
      <c r="C43" s="138"/>
      <c r="D43" s="168">
        <v>2</v>
      </c>
      <c r="E43" s="240" t="e">
        <f>IF(D43&gt;$R$44,,UPPER(VLOOKUP(D43,#REF!,2)))</f>
        <v>#REF!</v>
      </c>
      <c r="F43" s="240"/>
      <c r="G43" s="177" t="s">
        <v>2</v>
      </c>
      <c r="H43" s="169"/>
      <c r="I43" s="170"/>
      <c r="J43" s="78"/>
      <c r="K43" s="179"/>
      <c r="L43" s="130"/>
      <c r="M43" s="174"/>
      <c r="P43" s="160"/>
      <c r="Q43" s="161"/>
      <c r="R43" s="160"/>
    </row>
    <row r="44" spans="1:18" x14ac:dyDescent="0.25">
      <c r="A44" s="101"/>
      <c r="B44" s="102"/>
      <c r="C44" s="103"/>
      <c r="D44" s="168"/>
      <c r="E44" s="172"/>
      <c r="F44" s="131"/>
      <c r="G44" s="177" t="s">
        <v>3</v>
      </c>
      <c r="H44" s="169"/>
      <c r="I44" s="170"/>
      <c r="J44" s="78"/>
      <c r="K44" s="132" t="s">
        <v>30</v>
      </c>
      <c r="L44" s="182"/>
      <c r="M44" s="167"/>
      <c r="P44" s="159"/>
      <c r="Q44" s="159"/>
      <c r="R44" s="162" t="e">
        <f>MIN(4,#REF!)</f>
        <v>#REF!</v>
      </c>
    </row>
    <row r="45" spans="1:18" x14ac:dyDescent="0.25">
      <c r="A45" s="82"/>
      <c r="B45" s="108"/>
      <c r="C45" s="83"/>
      <c r="D45" s="168"/>
      <c r="E45" s="172"/>
      <c r="F45" s="131"/>
      <c r="G45" s="177" t="s">
        <v>4</v>
      </c>
      <c r="H45" s="169"/>
      <c r="I45" s="170"/>
      <c r="J45" s="78"/>
      <c r="K45" s="180"/>
      <c r="L45" s="131"/>
      <c r="M45" s="171"/>
      <c r="P45" s="160"/>
      <c r="Q45" s="161"/>
      <c r="R45" s="160"/>
    </row>
    <row r="46" spans="1:18" x14ac:dyDescent="0.25">
      <c r="A46" s="90"/>
      <c r="B46" s="104"/>
      <c r="C46" s="109"/>
      <c r="D46" s="168"/>
      <c r="E46" s="172"/>
      <c r="F46" s="131"/>
      <c r="G46" s="177" t="s">
        <v>5</v>
      </c>
      <c r="H46" s="169"/>
      <c r="I46" s="170"/>
      <c r="J46" s="78"/>
      <c r="K46" s="137"/>
      <c r="L46" s="130"/>
      <c r="M46" s="174"/>
      <c r="P46" s="160"/>
      <c r="Q46" s="161"/>
      <c r="R46" s="160"/>
    </row>
    <row r="47" spans="1:18" x14ac:dyDescent="0.25">
      <c r="A47" s="91"/>
      <c r="B47" s="21"/>
      <c r="C47" s="83"/>
      <c r="D47" s="168"/>
      <c r="E47" s="172"/>
      <c r="F47" s="131"/>
      <c r="G47" s="177" t="s">
        <v>6</v>
      </c>
      <c r="H47" s="169"/>
      <c r="I47" s="170"/>
      <c r="J47" s="78"/>
      <c r="K47" s="132" t="s">
        <v>25</v>
      </c>
      <c r="L47" s="182"/>
      <c r="M47" s="167"/>
      <c r="P47" s="159"/>
      <c r="Q47" s="159"/>
      <c r="R47" s="160"/>
    </row>
    <row r="48" spans="1:18" x14ac:dyDescent="0.25">
      <c r="A48" s="91"/>
      <c r="B48" s="21"/>
      <c r="C48" s="99"/>
      <c r="D48" s="168"/>
      <c r="E48" s="172"/>
      <c r="F48" s="131"/>
      <c r="G48" s="177" t="s">
        <v>7</v>
      </c>
      <c r="H48" s="169"/>
      <c r="I48" s="170"/>
      <c r="J48" s="78"/>
      <c r="K48" s="180"/>
      <c r="L48" s="131"/>
      <c r="M48" s="171"/>
      <c r="P48" s="160"/>
      <c r="Q48" s="161"/>
      <c r="R48" s="160"/>
    </row>
    <row r="49" spans="1:18" x14ac:dyDescent="0.25">
      <c r="A49" s="92"/>
      <c r="B49" s="89"/>
      <c r="C49" s="100"/>
      <c r="D49" s="173"/>
      <c r="E49" s="84"/>
      <c r="F49" s="130"/>
      <c r="G49" s="178" t="s">
        <v>8</v>
      </c>
      <c r="H49" s="86"/>
      <c r="I49" s="133"/>
      <c r="J49" s="85"/>
      <c r="K49" s="137" t="str">
        <f>L4</f>
        <v>Lakatosné Klopcsik Diana</v>
      </c>
      <c r="L49" s="130"/>
      <c r="M49" s="174"/>
      <c r="P49" s="160"/>
      <c r="Q49" s="161"/>
      <c r="R49" s="162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3" priority="1" stopIfTrue="1" operator="equal">
      <formula>"Bye"</formula>
    </cfRule>
  </conditionalFormatting>
  <conditionalFormatting sqref="R44 R49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60">
    <tabColor indexed="11"/>
  </sheetPr>
  <dimension ref="A1:AK53"/>
  <sheetViews>
    <sheetView workbookViewId="0">
      <selection activeCell="O12" sqref="O1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IF(Y5=1,CONCATENATE(VLOOKUP(Y3,AA16:AH30,2)),CONCATENATE(VLOOKUP(Y3,AA2:AK13,2)))</f>
        <v>#N/A</v>
      </c>
      <c r="AC1" s="214" t="e">
        <f>IF(Y5=1,CONCATENATE(VLOOKUP(Y3,AA16:AK30,3)),CONCATENATE(VLOOKUP(Y3,AA2:AK13,3)))</f>
        <v>#N/A</v>
      </c>
      <c r="AD1" s="214" t="e">
        <f>IF(Y5=1,CONCATENATE(VLOOKUP(Y3,AA16:AK30,4)),CONCATENATE(VLOOKUP(Y3,AA2:AK13,4)))</f>
        <v>#N/A</v>
      </c>
      <c r="AE1" s="214" t="e">
        <f>IF(Y5=1,CONCATENATE(VLOOKUP(Y3,AA16:AK30,5)),CONCATENATE(VLOOKUP(Y3,AA2:AK13,5)))</f>
        <v>#N/A</v>
      </c>
      <c r="AF1" s="214" t="e">
        <f>IF(Y5=1,CONCATENATE(VLOOKUP(Y3,AA16:AK30,6)),CONCATENATE(VLOOKUP(Y3,AA2:AK13,6)))</f>
        <v>#N/A</v>
      </c>
      <c r="AG1" s="214" t="e">
        <f>IF(Y5=1,CONCATENATE(VLOOKUP(Y3,AA16:AK30,7)),CONCATENATE(VLOOKUP(Y3,AA2:AK13,7)))</f>
        <v>#N/A</v>
      </c>
      <c r="AH1" s="214" t="e">
        <f>IF(Y5=1,CONCATENATE(VLOOKUP(Y3,AA16:AK30,8)),CONCATENATE(VLOOKUP(Y3,AA2:AK13,8)))</f>
        <v>#N/A</v>
      </c>
      <c r="AI1" s="214" t="e">
        <f>IF(Y5=1,CONCATENATE(VLOOKUP(Y3,AA16:AK30,9)),CONCATENATE(VLOOKUP(Y3,AA2:AK13,9)))</f>
        <v>#N/A</v>
      </c>
      <c r="AJ1" s="214" t="e">
        <f>IF(Y5=1,CONCATENATE(VLOOKUP(Y3,AA16:AK30,10)),CONCATENATE(VLOOKUP(Y3,AA2:AK13,10)))</f>
        <v>#N/A</v>
      </c>
      <c r="AK1" s="214" t="e">
        <f>IF(Y5=1,CONCATENATE(VLOOKUP(Y3,AA16:AK30,11)),CONCATENATE(VLOOKUP(Y3,AA2:AK13,11)))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12">
        <f>Altalanos!$E$8</f>
        <v>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140" t="str">
        <f>UPPER(IF($B7="","",VLOOKUP($B7,#REF!,2)))</f>
        <v/>
      </c>
      <c r="F7" s="142"/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/>
      <c r="L7" s="210" t="str">
        <f>IF(K7="","",CONCATENATE(VLOOKUP($Y$3,$AB$1:$AK$1,K7)," pont"))</f>
        <v/>
      </c>
      <c r="M7" s="216"/>
      <c r="Q7" s="198" t="s">
        <v>58</v>
      </c>
      <c r="R7" s="227" t="s">
        <v>100</v>
      </c>
      <c r="S7" s="227" t="s">
        <v>101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98</v>
      </c>
      <c r="S8" s="228" t="s">
        <v>102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139" t="str">
        <f>UPPER(IF($B9="","",VLOOKUP($B9,#REF!,2)))</f>
        <v/>
      </c>
      <c r="F9" s="144"/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95</v>
      </c>
      <c r="S9" s="229" t="s">
        <v>103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139" t="str">
        <f>UPPER(IF($B11="","",VLOOKUP($B11,#REF!,2)))</f>
        <v/>
      </c>
      <c r="F11" s="144"/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221" t="s">
        <v>51</v>
      </c>
      <c r="B13" s="224"/>
      <c r="C13" s="143" t="str">
        <f>IF($B13="","",VLOOKUP($B13,#REF!,5))</f>
        <v/>
      </c>
      <c r="D13" s="143" t="str">
        <f>IF($B13="","",VLOOKUP($B13,#REF!,15))</f>
        <v/>
      </c>
      <c r="E13" s="139" t="str">
        <f>UPPER(IF($B13="","",VLOOKUP($B13,#REF!,2)))</f>
        <v/>
      </c>
      <c r="F13" s="144"/>
      <c r="G13" s="139" t="str">
        <f>IF($B13="","",VLOOKUP($B13,#REF!,3))</f>
        <v/>
      </c>
      <c r="H13" s="144"/>
      <c r="I13" s="139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91" t="s">
        <v>52</v>
      </c>
      <c r="B15" s="223"/>
      <c r="C15" s="143" t="str">
        <f>IF($B15="","",VLOOKUP($B15,#REF!,5))</f>
        <v/>
      </c>
      <c r="D15" s="222" t="str">
        <f>IF($B15="","",VLOOKUP($B15,#REF!,15))</f>
        <v/>
      </c>
      <c r="E15" s="140" t="str">
        <f>UPPER(IF($B15="","",VLOOKUP($B15,#REF!,2)))</f>
        <v/>
      </c>
      <c r="F15" s="142"/>
      <c r="G15" s="140" t="str">
        <f>IF($B15="","",VLOOKUP($B15,#REF!,3))</f>
        <v/>
      </c>
      <c r="H15" s="142"/>
      <c r="I15" s="140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221" t="s">
        <v>57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55"/>
      <c r="B20" s="205"/>
      <c r="C20" s="156"/>
      <c r="D20" s="156"/>
      <c r="E20" s="156"/>
      <c r="F20" s="156"/>
      <c r="G20" s="156"/>
      <c r="H20" s="156"/>
      <c r="I20" s="156"/>
      <c r="J20" s="131"/>
      <c r="K20" s="155"/>
      <c r="L20" s="155"/>
      <c r="M20" s="217"/>
      <c r="Y20" s="208"/>
      <c r="Z20" s="208"/>
      <c r="AA20" s="208" t="s">
        <v>75</v>
      </c>
      <c r="AB20" s="208">
        <v>200</v>
      </c>
      <c r="AC20" s="208">
        <v>150</v>
      </c>
      <c r="AD20" s="208">
        <v>130</v>
      </c>
      <c r="AE20" s="208">
        <v>110</v>
      </c>
      <c r="AF20" s="208">
        <v>95</v>
      </c>
      <c r="AG20" s="208">
        <v>80</v>
      </c>
      <c r="AH20" s="208">
        <v>70</v>
      </c>
      <c r="AI20" s="208">
        <v>60</v>
      </c>
      <c r="AJ20" s="208">
        <v>55</v>
      </c>
      <c r="AK20" s="208">
        <v>50</v>
      </c>
    </row>
    <row r="21" spans="1:37" x14ac:dyDescent="0.25">
      <c r="A21" s="221" t="s">
        <v>93</v>
      </c>
      <c r="B21" s="206"/>
      <c r="C21" s="143" t="str">
        <f>IF($B21="","",VLOOKUP($B21,#REF!,5))</f>
        <v/>
      </c>
      <c r="D21" s="143" t="str">
        <f>IF($B21="","",VLOOKUP($B21,#REF!,15))</f>
        <v/>
      </c>
      <c r="E21" s="139" t="str">
        <f>UPPER(IF($B21="","",VLOOKUP($B21,#REF!,2)))</f>
        <v/>
      </c>
      <c r="F21" s="144"/>
      <c r="G21" s="139" t="str">
        <f>IF($B21="","",VLOOKUP($B21,#REF!,3))</f>
        <v/>
      </c>
      <c r="H21" s="144"/>
      <c r="I21" s="139" t="str">
        <f>IF($B21="","",VLOOKUP($B21,#REF!,4))</f>
        <v/>
      </c>
      <c r="J21" s="131"/>
      <c r="K21" s="215"/>
      <c r="L21" s="210" t="str">
        <f>IF(K21="","",CONCATENATE(VLOOKUP($Y$3,$AB$1:$AK$1,K21)," pont"))</f>
        <v/>
      </c>
      <c r="M21" s="216"/>
      <c r="Y21" s="208"/>
      <c r="Z21" s="208"/>
      <c r="AA21" s="208" t="s">
        <v>76</v>
      </c>
      <c r="AB21" s="208">
        <v>150</v>
      </c>
      <c r="AC21" s="208">
        <v>120</v>
      </c>
      <c r="AD21" s="208">
        <v>100</v>
      </c>
      <c r="AE21" s="208">
        <v>80</v>
      </c>
      <c r="AF21" s="208">
        <v>70</v>
      </c>
      <c r="AG21" s="208">
        <v>60</v>
      </c>
      <c r="AH21" s="208">
        <v>55</v>
      </c>
      <c r="AI21" s="208">
        <v>50</v>
      </c>
      <c r="AJ21" s="208">
        <v>45</v>
      </c>
      <c r="AK21" s="208">
        <v>40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77</v>
      </c>
      <c r="AB22" s="208">
        <v>120</v>
      </c>
      <c r="AC22" s="208">
        <v>90</v>
      </c>
      <c r="AD22" s="208">
        <v>65</v>
      </c>
      <c r="AE22" s="208">
        <v>55</v>
      </c>
      <c r="AF22" s="208">
        <v>50</v>
      </c>
      <c r="AG22" s="208">
        <v>45</v>
      </c>
      <c r="AH22" s="208">
        <v>40</v>
      </c>
      <c r="AI22" s="208">
        <v>35</v>
      </c>
      <c r="AJ22" s="208">
        <v>25</v>
      </c>
      <c r="AK22" s="208">
        <v>20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78</v>
      </c>
      <c r="AB23" s="208">
        <v>90</v>
      </c>
      <c r="AC23" s="208">
        <v>60</v>
      </c>
      <c r="AD23" s="208">
        <v>45</v>
      </c>
      <c r="AE23" s="208">
        <v>34</v>
      </c>
      <c r="AF23" s="208">
        <v>27</v>
      </c>
      <c r="AG23" s="208">
        <v>22</v>
      </c>
      <c r="AH23" s="208">
        <v>18</v>
      </c>
      <c r="AI23" s="208">
        <v>15</v>
      </c>
      <c r="AJ23" s="208">
        <v>12</v>
      </c>
      <c r="AK23" s="208">
        <v>9</v>
      </c>
    </row>
    <row r="24" spans="1:37" ht="18.75" customHeight="1" x14ac:dyDescent="0.25">
      <c r="A24" s="131"/>
      <c r="B24" s="243"/>
      <c r="C24" s="243"/>
      <c r="D24" s="242" t="str">
        <f>E7</f>
        <v/>
      </c>
      <c r="E24" s="242"/>
      <c r="F24" s="242" t="str">
        <f>E9</f>
        <v/>
      </c>
      <c r="G24" s="242"/>
      <c r="H24" s="242" t="str">
        <f>E11</f>
        <v/>
      </c>
      <c r="I24" s="242"/>
      <c r="J24" s="242" t="str">
        <f>E13</f>
        <v/>
      </c>
      <c r="K24" s="242"/>
      <c r="L24" s="131"/>
      <c r="M24" s="192" t="s">
        <v>48</v>
      </c>
      <c r="Y24" s="208"/>
      <c r="Z24" s="208"/>
      <c r="AA24" s="208" t="s">
        <v>79</v>
      </c>
      <c r="AB24" s="208">
        <v>60</v>
      </c>
      <c r="AC24" s="208">
        <v>40</v>
      </c>
      <c r="AD24" s="208">
        <v>30</v>
      </c>
      <c r="AE24" s="208">
        <v>20</v>
      </c>
      <c r="AF24" s="208">
        <v>18</v>
      </c>
      <c r="AG24" s="208">
        <v>15</v>
      </c>
      <c r="AH24" s="208">
        <v>12</v>
      </c>
      <c r="AI24" s="208">
        <v>10</v>
      </c>
      <c r="AJ24" s="208">
        <v>8</v>
      </c>
      <c r="AK24" s="208">
        <v>6</v>
      </c>
    </row>
    <row r="25" spans="1:37" ht="18.75" customHeight="1" x14ac:dyDescent="0.25">
      <c r="A25" s="190" t="s">
        <v>44</v>
      </c>
      <c r="B25" s="247" t="str">
        <f>E7</f>
        <v/>
      </c>
      <c r="C25" s="247"/>
      <c r="D25" s="241"/>
      <c r="E25" s="241"/>
      <c r="F25" s="239"/>
      <c r="G25" s="239"/>
      <c r="H25" s="239"/>
      <c r="I25" s="239"/>
      <c r="J25" s="242"/>
      <c r="K25" s="242"/>
      <c r="L25" s="131"/>
      <c r="M25" s="193"/>
      <c r="Y25" s="208"/>
      <c r="Z25" s="208"/>
      <c r="AA25" s="208" t="s">
        <v>80</v>
      </c>
      <c r="AB25" s="208">
        <v>40</v>
      </c>
      <c r="AC25" s="208">
        <v>25</v>
      </c>
      <c r="AD25" s="208">
        <v>18</v>
      </c>
      <c r="AE25" s="208">
        <v>13</v>
      </c>
      <c r="AF25" s="208">
        <v>8</v>
      </c>
      <c r="AG25" s="208">
        <v>7</v>
      </c>
      <c r="AH25" s="208">
        <v>6</v>
      </c>
      <c r="AI25" s="208">
        <v>5</v>
      </c>
      <c r="AJ25" s="208">
        <v>4</v>
      </c>
      <c r="AK25" s="208">
        <v>3</v>
      </c>
    </row>
    <row r="26" spans="1:37" ht="18.75" customHeight="1" x14ac:dyDescent="0.25">
      <c r="A26" s="190" t="s">
        <v>45</v>
      </c>
      <c r="B26" s="247" t="str">
        <f>E9</f>
        <v/>
      </c>
      <c r="C26" s="247"/>
      <c r="D26" s="239"/>
      <c r="E26" s="239"/>
      <c r="F26" s="241"/>
      <c r="G26" s="241"/>
      <c r="H26" s="239"/>
      <c r="I26" s="239"/>
      <c r="J26" s="239"/>
      <c r="K26" s="239"/>
      <c r="L26" s="131"/>
      <c r="M26" s="193"/>
      <c r="Y26" s="208"/>
      <c r="Z26" s="208"/>
      <c r="AA26" s="208" t="s">
        <v>81</v>
      </c>
      <c r="AB26" s="208">
        <v>25</v>
      </c>
      <c r="AC26" s="208">
        <v>15</v>
      </c>
      <c r="AD26" s="208">
        <v>13</v>
      </c>
      <c r="AE26" s="208">
        <v>7</v>
      </c>
      <c r="AF26" s="208">
        <v>6</v>
      </c>
      <c r="AG26" s="208">
        <v>5</v>
      </c>
      <c r="AH26" s="208">
        <v>4</v>
      </c>
      <c r="AI26" s="208">
        <v>3</v>
      </c>
      <c r="AJ26" s="208">
        <v>2</v>
      </c>
      <c r="AK26" s="208">
        <v>1</v>
      </c>
    </row>
    <row r="27" spans="1:37" ht="18.75" customHeight="1" x14ac:dyDescent="0.25">
      <c r="A27" s="190" t="s">
        <v>46</v>
      </c>
      <c r="B27" s="247" t="str">
        <f>E11</f>
        <v/>
      </c>
      <c r="C27" s="247"/>
      <c r="D27" s="239"/>
      <c r="E27" s="239"/>
      <c r="F27" s="239"/>
      <c r="G27" s="239"/>
      <c r="H27" s="241"/>
      <c r="I27" s="241"/>
      <c r="J27" s="239"/>
      <c r="K27" s="239"/>
      <c r="L27" s="131"/>
      <c r="M27" s="193"/>
      <c r="Y27" s="208"/>
      <c r="Z27" s="208"/>
      <c r="AA27" s="208" t="s">
        <v>86</v>
      </c>
      <c r="AB27" s="208">
        <v>15</v>
      </c>
      <c r="AC27" s="208">
        <v>10</v>
      </c>
      <c r="AD27" s="208">
        <v>8</v>
      </c>
      <c r="AE27" s="208">
        <v>4</v>
      </c>
      <c r="AF27" s="208">
        <v>3</v>
      </c>
      <c r="AG27" s="208">
        <v>2</v>
      </c>
      <c r="AH27" s="208">
        <v>1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220" t="s">
        <v>51</v>
      </c>
      <c r="B28" s="247" t="str">
        <f>E13</f>
        <v/>
      </c>
      <c r="C28" s="247"/>
      <c r="D28" s="239"/>
      <c r="E28" s="239"/>
      <c r="F28" s="239"/>
      <c r="G28" s="239"/>
      <c r="H28" s="242"/>
      <c r="I28" s="242"/>
      <c r="J28" s="241"/>
      <c r="K28" s="241"/>
      <c r="L28" s="131"/>
      <c r="M28" s="193"/>
      <c r="Y28" s="208"/>
      <c r="Z28" s="208"/>
      <c r="AA28" s="208" t="s">
        <v>86</v>
      </c>
      <c r="AB28" s="208">
        <v>15</v>
      </c>
      <c r="AC28" s="208">
        <v>10</v>
      </c>
      <c r="AD28" s="208">
        <v>8</v>
      </c>
      <c r="AE28" s="208">
        <v>4</v>
      </c>
      <c r="AF28" s="208">
        <v>3</v>
      </c>
      <c r="AG28" s="208">
        <v>2</v>
      </c>
      <c r="AH28" s="208">
        <v>1</v>
      </c>
      <c r="AI28" s="208">
        <v>0</v>
      </c>
      <c r="AJ28" s="208">
        <v>0</v>
      </c>
      <c r="AK28" s="208">
        <v>0</v>
      </c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94"/>
      <c r="Y29" s="208"/>
      <c r="Z29" s="208"/>
      <c r="AA29" s="208" t="s">
        <v>82</v>
      </c>
      <c r="AB29" s="208">
        <v>10</v>
      </c>
      <c r="AC29" s="208">
        <v>6</v>
      </c>
      <c r="AD29" s="208">
        <v>4</v>
      </c>
      <c r="AE29" s="208">
        <v>2</v>
      </c>
      <c r="AF29" s="208">
        <v>1</v>
      </c>
      <c r="AG29" s="208">
        <v>0</v>
      </c>
      <c r="AH29" s="208">
        <v>0</v>
      </c>
      <c r="AI29" s="208">
        <v>0</v>
      </c>
      <c r="AJ29" s="208">
        <v>0</v>
      </c>
      <c r="AK29" s="208">
        <v>0</v>
      </c>
    </row>
    <row r="30" spans="1:37" ht="18.75" customHeight="1" x14ac:dyDescent="0.25">
      <c r="A30" s="131"/>
      <c r="B30" s="243"/>
      <c r="C30" s="243"/>
      <c r="D30" s="242" t="str">
        <f>E15</f>
        <v/>
      </c>
      <c r="E30" s="242"/>
      <c r="F30" s="242" t="str">
        <f>E17</f>
        <v/>
      </c>
      <c r="G30" s="242"/>
      <c r="H30" s="257" t="str">
        <f>E19</f>
        <v/>
      </c>
      <c r="I30" s="258"/>
      <c r="J30" s="242" t="str">
        <f>E21</f>
        <v/>
      </c>
      <c r="K30" s="242"/>
      <c r="L30" s="131"/>
      <c r="M30" s="194"/>
      <c r="Y30" s="208"/>
      <c r="Z30" s="208"/>
      <c r="AA30" s="208" t="s">
        <v>83</v>
      </c>
      <c r="AB30" s="208">
        <v>3</v>
      </c>
      <c r="AC30" s="208">
        <v>2</v>
      </c>
      <c r="AD30" s="208">
        <v>1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208">
        <v>0</v>
      </c>
    </row>
    <row r="31" spans="1:37" ht="18.75" customHeight="1" x14ac:dyDescent="0.25">
      <c r="A31" s="220" t="s">
        <v>52</v>
      </c>
      <c r="B31" s="255" t="str">
        <f>E15</f>
        <v/>
      </c>
      <c r="C31" s="256"/>
      <c r="D31" s="241"/>
      <c r="E31" s="241"/>
      <c r="F31" s="239"/>
      <c r="G31" s="239"/>
      <c r="H31" s="239"/>
      <c r="I31" s="239"/>
      <c r="J31" s="242"/>
      <c r="K31" s="242"/>
      <c r="L31" s="131"/>
      <c r="M31" s="193"/>
    </row>
    <row r="32" spans="1:37" ht="18.75" customHeight="1" x14ac:dyDescent="0.25">
      <c r="A32" s="220" t="s">
        <v>53</v>
      </c>
      <c r="B32" s="247" t="str">
        <f>E17</f>
        <v/>
      </c>
      <c r="C32" s="247"/>
      <c r="D32" s="239"/>
      <c r="E32" s="239"/>
      <c r="F32" s="241"/>
      <c r="G32" s="241"/>
      <c r="H32" s="239"/>
      <c r="I32" s="239"/>
      <c r="J32" s="239"/>
      <c r="K32" s="239"/>
      <c r="L32" s="131"/>
      <c r="M32" s="193"/>
    </row>
    <row r="33" spans="1:18" ht="18.75" customHeight="1" x14ac:dyDescent="0.25">
      <c r="A33" s="220" t="s">
        <v>57</v>
      </c>
      <c r="B33" s="247" t="str">
        <f>E19</f>
        <v/>
      </c>
      <c r="C33" s="247"/>
      <c r="D33" s="239"/>
      <c r="E33" s="239"/>
      <c r="F33" s="239"/>
      <c r="G33" s="239"/>
      <c r="H33" s="241"/>
      <c r="I33" s="241"/>
      <c r="J33" s="239"/>
      <c r="K33" s="239"/>
      <c r="L33" s="131"/>
      <c r="M33" s="193"/>
    </row>
    <row r="34" spans="1:18" ht="18.75" customHeight="1" x14ac:dyDescent="0.25">
      <c r="A34" s="220" t="s">
        <v>93</v>
      </c>
      <c r="B34" s="247" t="str">
        <f>E21</f>
        <v/>
      </c>
      <c r="C34" s="247"/>
      <c r="D34" s="239"/>
      <c r="E34" s="239"/>
      <c r="F34" s="239"/>
      <c r="G34" s="239"/>
      <c r="H34" s="242"/>
      <c r="I34" s="242"/>
      <c r="J34" s="241"/>
      <c r="K34" s="241"/>
      <c r="L34" s="131"/>
      <c r="M34" s="193"/>
    </row>
    <row r="35" spans="1:18" ht="18.75" customHeight="1" x14ac:dyDescent="0.25">
      <c r="A35" s="195"/>
      <c r="B35" s="196"/>
      <c r="C35" s="196"/>
      <c r="D35" s="195"/>
      <c r="E35" s="195"/>
      <c r="F35" s="195"/>
      <c r="G35" s="195"/>
      <c r="H35" s="195"/>
      <c r="I35" s="195"/>
      <c r="J35" s="131"/>
      <c r="K35" s="131"/>
      <c r="L35" s="131"/>
      <c r="M35" s="197"/>
    </row>
    <row r="36" spans="1:18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8" x14ac:dyDescent="0.25">
      <c r="A37" s="131" t="s">
        <v>38</v>
      </c>
      <c r="B37" s="131"/>
      <c r="C37" s="249" t="str">
        <f>IF(M25=1,B25,IF(M26=1,B26,IF(M27=1,B27,IF(M28=1,B28,""))))</f>
        <v/>
      </c>
      <c r="D37" s="249"/>
      <c r="E37" s="155" t="s">
        <v>55</v>
      </c>
      <c r="F37" s="249" t="str">
        <f>IF(M31=1,B31,IF(M32=1,B32,IF(M33=1,B33,IF(M34=1,B34,""))))</f>
        <v/>
      </c>
      <c r="G37" s="249"/>
      <c r="H37" s="131"/>
      <c r="I37" s="130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55"/>
      <c r="G38" s="155"/>
      <c r="H38" s="131"/>
      <c r="I38" s="131"/>
      <c r="J38" s="131"/>
      <c r="K38" s="131"/>
      <c r="L38" s="131"/>
      <c r="M38" s="131"/>
    </row>
    <row r="39" spans="1:18" x14ac:dyDescent="0.25">
      <c r="A39" s="131" t="s">
        <v>54</v>
      </c>
      <c r="B39" s="131"/>
      <c r="C39" s="249" t="str">
        <f>IF(M25=2,B25,IF(M26=2,B26,IF(M27=2,B27,IF(M28=2,B28,""))))</f>
        <v/>
      </c>
      <c r="D39" s="249"/>
      <c r="E39" s="155" t="s">
        <v>55</v>
      </c>
      <c r="F39" s="249" t="str">
        <f>IF(M31=2,B31,IF(M32=2,B32,IF(M33=2,B33,IF(M34=2,B34,""))))</f>
        <v/>
      </c>
      <c r="G39" s="249"/>
      <c r="H39" s="131"/>
      <c r="I39" s="130"/>
      <c r="J39" s="131"/>
      <c r="K39" s="131"/>
      <c r="L39" s="131"/>
      <c r="M39" s="131"/>
    </row>
    <row r="40" spans="1:18" x14ac:dyDescent="0.25">
      <c r="A40" s="131"/>
      <c r="B40" s="131"/>
      <c r="C40" s="155"/>
      <c r="D40" s="155"/>
      <c r="E40" s="155"/>
      <c r="F40" s="155"/>
      <c r="G40" s="155"/>
      <c r="H40" s="131"/>
      <c r="I40" s="131"/>
      <c r="J40" s="131"/>
      <c r="K40" s="131"/>
      <c r="L40" s="131"/>
      <c r="M40" s="131"/>
    </row>
    <row r="41" spans="1:18" x14ac:dyDescent="0.25">
      <c r="A41" s="131" t="s">
        <v>56</v>
      </c>
      <c r="B41" s="131"/>
      <c r="C41" s="249" t="str">
        <f>IF(M25=3,B25,IF(M26=3,B26,IF(M27=3,B27,IF(M28=3,B28,""))))</f>
        <v/>
      </c>
      <c r="D41" s="249"/>
      <c r="E41" s="155" t="s">
        <v>55</v>
      </c>
      <c r="F41" s="249" t="str">
        <f>IF(M31=3,B31,IF(M32=3,B32,IF(M33=3,B33,IF(M34=3,B34,""))))</f>
        <v/>
      </c>
      <c r="G41" s="249"/>
      <c r="H41" s="131"/>
      <c r="I41" s="130"/>
      <c r="J41" s="131"/>
      <c r="K41" s="131"/>
      <c r="L41" s="131"/>
      <c r="M41" s="131"/>
    </row>
    <row r="42" spans="1:18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8" x14ac:dyDescent="0.25">
      <c r="A43" s="156" t="s">
        <v>94</v>
      </c>
      <c r="B43" s="131"/>
      <c r="C43" s="249">
        <f>IF(M25=4,B25,IF(M26=4,B26,IF(M27=4,B27,IF(M28=4,B28,))))</f>
        <v>0</v>
      </c>
      <c r="D43" s="249"/>
      <c r="E43" s="155" t="s">
        <v>55</v>
      </c>
      <c r="F43" s="249" t="str">
        <f>IF(M31=3,B31,IF(M32=3,B32,IF(M33=4,B33,IF(M34=4,B34,""))))</f>
        <v/>
      </c>
      <c r="G43" s="249"/>
      <c r="H43" s="131"/>
      <c r="I43" s="130"/>
      <c r="J43" s="131"/>
      <c r="K43" s="131"/>
      <c r="L43" s="131"/>
      <c r="M43" s="131"/>
    </row>
    <row r="44" spans="1:18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0"/>
      <c r="M44" s="131"/>
      <c r="P44" s="157"/>
      <c r="Q44" s="157"/>
      <c r="R44" s="158"/>
    </row>
    <row r="45" spans="1:18" x14ac:dyDescent="0.25">
      <c r="A45" s="80" t="s">
        <v>26</v>
      </c>
      <c r="B45" s="81"/>
      <c r="C45" s="110"/>
      <c r="D45" s="163" t="s">
        <v>0</v>
      </c>
      <c r="E45" s="164" t="s">
        <v>28</v>
      </c>
      <c r="F45" s="181"/>
      <c r="G45" s="163" t="s">
        <v>0</v>
      </c>
      <c r="H45" s="164" t="s">
        <v>35</v>
      </c>
      <c r="I45" s="88"/>
      <c r="J45" s="164" t="s">
        <v>36</v>
      </c>
      <c r="K45" s="87" t="s">
        <v>37</v>
      </c>
      <c r="L45" s="31"/>
      <c r="M45" s="181"/>
      <c r="P45" s="159"/>
      <c r="Q45" s="159"/>
      <c r="R45" s="160"/>
    </row>
    <row r="46" spans="1:18" x14ac:dyDescent="0.25">
      <c r="A46" s="134" t="s">
        <v>27</v>
      </c>
      <c r="B46" s="135"/>
      <c r="C46" s="136"/>
      <c r="D46" s="165">
        <v>1</v>
      </c>
      <c r="E46" s="245" t="e">
        <f>IF(D46&gt;$R$47,,UPPER(VLOOKUP(D46,#REF!,2)))</f>
        <v>#REF!</v>
      </c>
      <c r="F46" s="245"/>
      <c r="G46" s="175" t="s">
        <v>1</v>
      </c>
      <c r="H46" s="135"/>
      <c r="I46" s="166"/>
      <c r="J46" s="176"/>
      <c r="K46" s="132" t="s">
        <v>29</v>
      </c>
      <c r="L46" s="182"/>
      <c r="M46" s="167"/>
      <c r="P46" s="160"/>
      <c r="Q46" s="161"/>
      <c r="R46" s="160"/>
    </row>
    <row r="47" spans="1:18" x14ac:dyDescent="0.25">
      <c r="A47" s="137" t="s">
        <v>34</v>
      </c>
      <c r="B47" s="86"/>
      <c r="C47" s="138"/>
      <c r="D47" s="168">
        <v>2</v>
      </c>
      <c r="E47" s="240" t="e">
        <f>IF(D47&gt;$R$47,,UPPER(VLOOKUP(D47,#REF!,2)))</f>
        <v>#REF!</v>
      </c>
      <c r="F47" s="240"/>
      <c r="G47" s="177" t="s">
        <v>2</v>
      </c>
      <c r="H47" s="169"/>
      <c r="I47" s="170"/>
      <c r="J47" s="78"/>
      <c r="K47" s="179"/>
      <c r="L47" s="130"/>
      <c r="M47" s="174"/>
      <c r="P47" s="159"/>
      <c r="Q47" s="159"/>
      <c r="R47" s="162" t="e">
        <f>MIN(4,#REF!)</f>
        <v>#REF!</v>
      </c>
    </row>
    <row r="48" spans="1:18" x14ac:dyDescent="0.25">
      <c r="A48" s="101"/>
      <c r="B48" s="102"/>
      <c r="C48" s="103"/>
      <c r="D48" s="168"/>
      <c r="E48" s="172"/>
      <c r="F48" s="131"/>
      <c r="G48" s="177" t="s">
        <v>3</v>
      </c>
      <c r="H48" s="169"/>
      <c r="I48" s="170"/>
      <c r="J48" s="78"/>
      <c r="K48" s="132" t="s">
        <v>30</v>
      </c>
      <c r="L48" s="182"/>
      <c r="M48" s="167"/>
      <c r="P48" s="160"/>
      <c r="Q48" s="161"/>
      <c r="R48" s="160"/>
    </row>
    <row r="49" spans="1:18" x14ac:dyDescent="0.25">
      <c r="A49" s="82"/>
      <c r="B49" s="108"/>
      <c r="C49" s="83"/>
      <c r="D49" s="168"/>
      <c r="E49" s="172"/>
      <c r="F49" s="131"/>
      <c r="G49" s="177" t="s">
        <v>4</v>
      </c>
      <c r="H49" s="169"/>
      <c r="I49" s="170"/>
      <c r="J49" s="78"/>
      <c r="K49" s="180"/>
      <c r="L49" s="131"/>
      <c r="M49" s="171"/>
      <c r="P49" s="160"/>
      <c r="Q49" s="161"/>
      <c r="R49" s="160"/>
    </row>
    <row r="50" spans="1:18" x14ac:dyDescent="0.25">
      <c r="A50" s="90"/>
      <c r="B50" s="104"/>
      <c r="C50" s="109"/>
      <c r="D50" s="168"/>
      <c r="E50" s="172"/>
      <c r="F50" s="131"/>
      <c r="G50" s="177" t="s">
        <v>5</v>
      </c>
      <c r="H50" s="169"/>
      <c r="I50" s="170"/>
      <c r="J50" s="78"/>
      <c r="K50" s="137"/>
      <c r="L50" s="130"/>
      <c r="M50" s="174"/>
      <c r="P50" s="159"/>
      <c r="Q50" s="159"/>
      <c r="R50" s="160"/>
    </row>
    <row r="51" spans="1:18" x14ac:dyDescent="0.25">
      <c r="A51" s="91"/>
      <c r="B51" s="21"/>
      <c r="C51" s="83"/>
      <c r="D51" s="168"/>
      <c r="E51" s="172"/>
      <c r="F51" s="131"/>
      <c r="G51" s="177" t="s">
        <v>6</v>
      </c>
      <c r="H51" s="169"/>
      <c r="I51" s="170"/>
      <c r="J51" s="78"/>
      <c r="K51" s="132" t="s">
        <v>25</v>
      </c>
      <c r="L51" s="182"/>
      <c r="M51" s="167"/>
      <c r="P51" s="160"/>
      <c r="Q51" s="161"/>
      <c r="R51" s="160"/>
    </row>
    <row r="52" spans="1:18" x14ac:dyDescent="0.25">
      <c r="A52" s="91"/>
      <c r="B52" s="21"/>
      <c r="C52" s="99"/>
      <c r="D52" s="168"/>
      <c r="E52" s="172"/>
      <c r="F52" s="131"/>
      <c r="G52" s="177" t="s">
        <v>7</v>
      </c>
      <c r="H52" s="169"/>
      <c r="I52" s="170"/>
      <c r="J52" s="78"/>
      <c r="K52" s="180"/>
      <c r="L52" s="131"/>
      <c r="M52" s="171"/>
      <c r="P52" s="160"/>
      <c r="Q52" s="161"/>
      <c r="R52" s="162"/>
    </row>
    <row r="53" spans="1:18" x14ac:dyDescent="0.25">
      <c r="A53" s="92"/>
      <c r="B53" s="89"/>
      <c r="C53" s="100"/>
      <c r="D53" s="173"/>
      <c r="E53" s="84"/>
      <c r="F53" s="130"/>
      <c r="G53" s="178" t="s">
        <v>8</v>
      </c>
      <c r="H53" s="86"/>
      <c r="I53" s="133"/>
      <c r="J53" s="85"/>
      <c r="K53" s="137" t="str">
        <f>L4</f>
        <v>Lakatosné Klopcsik Diana</v>
      </c>
      <c r="L53" s="130"/>
      <c r="M53" s="174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1" priority="1" stopIfTrue="1" operator="equal">
      <formula>"Bye"</formula>
    </cfRule>
  </conditionalFormatting>
  <conditionalFormatting sqref="R47 R52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>
    <tabColor indexed="11"/>
  </sheetPr>
  <dimension ref="A1:AK41"/>
  <sheetViews>
    <sheetView tabSelected="1" workbookViewId="0">
      <selection activeCell="L12" sqref="L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108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43" t="str">
        <f>IF($B7="","",VLOOKUP($B7,#REF!,5))</f>
        <v/>
      </c>
      <c r="D7" s="143" t="str">
        <f>IF($B7="","",VLOOKUP($B7,#REF!,15))</f>
        <v/>
      </c>
      <c r="E7" s="233" t="s">
        <v>109</v>
      </c>
      <c r="F7" s="144"/>
      <c r="G7" s="233" t="s">
        <v>110</v>
      </c>
      <c r="H7" s="144"/>
      <c r="I7" s="139" t="str">
        <f>IF($B7="","",VLOOKUP($B7,#REF!,4))</f>
        <v/>
      </c>
      <c r="J7" s="131"/>
      <c r="K7" s="215">
        <v>3</v>
      </c>
      <c r="L7" s="210" t="e">
        <f>IF(K7="","",CONCATENATE(VLOOKUP($Y$3,$AB$1:$AK$1,K7)," pont"))</f>
        <v>#N/A</v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43" t="str">
        <f>IF($B9="","",VLOOKUP($B9,#REF!,5))</f>
        <v/>
      </c>
      <c r="D9" s="143" t="str">
        <f>IF($B9="","",VLOOKUP($B9,#REF!,15))</f>
        <v/>
      </c>
      <c r="E9" s="233" t="s">
        <v>111</v>
      </c>
      <c r="F9" s="144"/>
      <c r="G9" s="233" t="s">
        <v>112</v>
      </c>
      <c r="H9" s="144"/>
      <c r="I9" s="139" t="str">
        <f>IF($B9="","",VLOOKUP($B9,#REF!,4))</f>
        <v/>
      </c>
      <c r="J9" s="131"/>
      <c r="K9" s="215">
        <v>1</v>
      </c>
      <c r="L9" s="210" t="e">
        <f>IF(K9="","",CONCATENATE(VLOOKUP($Y$3,$AB$1:$AK$1,K9)," pont"))</f>
        <v>#N/A</v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43" t="str">
        <f>IF($B11="","",VLOOKUP($B11,#REF!,5))</f>
        <v/>
      </c>
      <c r="D11" s="143" t="str">
        <f>IF($B11="","",VLOOKUP($B11,#REF!,15))</f>
        <v/>
      </c>
      <c r="E11" s="233" t="s">
        <v>113</v>
      </c>
      <c r="F11" s="144"/>
      <c r="G11" s="233" t="s">
        <v>114</v>
      </c>
      <c r="H11" s="144"/>
      <c r="I11" s="139" t="str">
        <f>IF($B11="","",VLOOKUP($B11,#REF!,4))</f>
        <v/>
      </c>
      <c r="J11" s="131"/>
      <c r="K11" s="215">
        <v>2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 xml:space="preserve">Szél </v>
      </c>
      <c r="E18" s="242"/>
      <c r="F18" s="242" t="str">
        <f>E9</f>
        <v>Németh</v>
      </c>
      <c r="G18" s="242"/>
      <c r="H18" s="242" t="str">
        <f>E11</f>
        <v xml:space="preserve">Pinczés </v>
      </c>
      <c r="I18" s="242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6" t="s">
        <v>115</v>
      </c>
      <c r="C19" s="247"/>
      <c r="D19" s="241"/>
      <c r="E19" s="241"/>
      <c r="F19" s="238" t="s">
        <v>228</v>
      </c>
      <c r="G19" s="239"/>
      <c r="H19" s="238" t="s">
        <v>229</v>
      </c>
      <c r="I19" s="239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>Németh</v>
      </c>
      <c r="C20" s="247"/>
      <c r="D20" s="238" t="s">
        <v>230</v>
      </c>
      <c r="E20" s="239"/>
      <c r="F20" s="241"/>
      <c r="G20" s="241"/>
      <c r="H20" s="238" t="s">
        <v>232</v>
      </c>
      <c r="I20" s="239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 xml:space="preserve">Pinczés </v>
      </c>
      <c r="C21" s="247"/>
      <c r="D21" s="238" t="s">
        <v>231</v>
      </c>
      <c r="E21" s="239"/>
      <c r="F21" s="238" t="s">
        <v>233</v>
      </c>
      <c r="G21" s="239"/>
      <c r="H21" s="241"/>
      <c r="I21" s="24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0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226"/>
      <c r="N33" s="225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71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L4</f>
        <v>Lakatosné Klopcsik Diana</v>
      </c>
      <c r="L41" s="130"/>
      <c r="M41" s="174"/>
      <c r="P41" s="160"/>
      <c r="Q41" s="161"/>
      <c r="R41" s="162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43" type="noConversion"/>
  <conditionalFormatting sqref="E7 E9 E11">
    <cfRule type="cellIs" dxfId="49" priority="1" stopIfTrue="1" operator="equal">
      <formula>"Bye"</formula>
    </cfRule>
  </conditionalFormatting>
  <conditionalFormatting sqref="R41">
    <cfRule type="expression" dxfId="4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">
    <tabColor indexed="11"/>
  </sheetPr>
  <dimension ref="A1:AK47"/>
  <sheetViews>
    <sheetView workbookViewId="0">
      <selection activeCell="K29" sqref="K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172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O5" s="198" t="s">
        <v>58</v>
      </c>
      <c r="P5" s="199" t="s">
        <v>64</v>
      </c>
      <c r="R5" s="198" t="s">
        <v>58</v>
      </c>
      <c r="S5" s="227" t="s">
        <v>95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O6" s="200" t="s">
        <v>65</v>
      </c>
      <c r="P6" s="201" t="s">
        <v>60</v>
      </c>
      <c r="R6" s="200" t="s">
        <v>65</v>
      </c>
      <c r="S6" s="228" t="s">
        <v>96</v>
      </c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173</v>
      </c>
      <c r="F7" s="235" t="s">
        <v>174</v>
      </c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>
        <v>2</v>
      </c>
      <c r="L7" s="210" t="e">
        <f>IF(K7="","",CONCATENATE(VLOOKUP($Y$3,$AB$1:$AK$1,K7)," pont"))</f>
        <v>#N/A</v>
      </c>
      <c r="M7" s="216"/>
      <c r="O7" s="202" t="s">
        <v>66</v>
      </c>
      <c r="P7" s="203" t="s">
        <v>62</v>
      </c>
      <c r="R7" s="202" t="s">
        <v>66</v>
      </c>
      <c r="S7" s="22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175</v>
      </c>
      <c r="F9" s="236" t="s">
        <v>176</v>
      </c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>
        <v>4</v>
      </c>
      <c r="L9" s="210" t="e">
        <f>IF(K9="","",CONCATENATE(VLOOKUP($Y$3,$AB$1:$AK$1,K9)," pont"))</f>
        <v>#N/A</v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177</v>
      </c>
      <c r="F11" s="236" t="s">
        <v>178</v>
      </c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140</v>
      </c>
      <c r="F13" s="235" t="s">
        <v>179</v>
      </c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>
        <v>1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177</v>
      </c>
      <c r="F15" s="236" t="s">
        <v>180</v>
      </c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181</v>
      </c>
      <c r="F17" s="236" t="s">
        <v>182</v>
      </c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>
        <v>3</v>
      </c>
      <c r="L17" s="210" t="e">
        <f>IF(K17="","",CONCATENATE(VLOOKUP($Y$3,$AB$1:$AK$1,K17)," pont"))</f>
        <v>#N/A</v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Kőszegi</v>
      </c>
      <c r="E22" s="242"/>
      <c r="F22" s="242" t="str">
        <f>E9</f>
        <v>Bauer</v>
      </c>
      <c r="G22" s="242"/>
      <c r="H22" s="242" t="str">
        <f>E11</f>
        <v>Nagy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Kőszegi</v>
      </c>
      <c r="C23" s="247"/>
      <c r="D23" s="241"/>
      <c r="E23" s="241"/>
      <c r="F23" s="238" t="s">
        <v>238</v>
      </c>
      <c r="G23" s="239"/>
      <c r="H23" s="238" t="s">
        <v>227</v>
      </c>
      <c r="I23" s="239"/>
      <c r="J23" s="131"/>
      <c r="K23" s="131"/>
      <c r="L23" s="131"/>
      <c r="M23" s="193">
        <v>1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>Bauer</v>
      </c>
      <c r="C24" s="247"/>
      <c r="D24" s="238" t="s">
        <v>239</v>
      </c>
      <c r="E24" s="239"/>
      <c r="F24" s="241"/>
      <c r="G24" s="241"/>
      <c r="H24" s="238" t="s">
        <v>235</v>
      </c>
      <c r="I24" s="239"/>
      <c r="J24" s="131"/>
      <c r="K24" s="131"/>
      <c r="L24" s="131"/>
      <c r="M24" s="193">
        <v>2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>Nagy</v>
      </c>
      <c r="C25" s="247"/>
      <c r="D25" s="238" t="s">
        <v>234</v>
      </c>
      <c r="E25" s="239"/>
      <c r="F25" s="238" t="s">
        <v>236</v>
      </c>
      <c r="G25" s="239"/>
      <c r="H25" s="241"/>
      <c r="I25" s="241"/>
      <c r="J25" s="131"/>
      <c r="K25" s="131"/>
      <c r="L25" s="131"/>
      <c r="M25" s="193">
        <v>3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Kiss</v>
      </c>
      <c r="E27" s="242"/>
      <c r="F27" s="242" t="str">
        <f>E15</f>
        <v>Nagy</v>
      </c>
      <c r="G27" s="242"/>
      <c r="H27" s="242" t="str">
        <f>E17</f>
        <v xml:space="preserve">Kállai </v>
      </c>
      <c r="I27" s="242"/>
      <c r="J27" s="131"/>
      <c r="K27" s="131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Kiss</v>
      </c>
      <c r="C28" s="247"/>
      <c r="D28" s="241"/>
      <c r="E28" s="241"/>
      <c r="F28" s="238" t="s">
        <v>227</v>
      </c>
      <c r="G28" s="239"/>
      <c r="H28" s="238" t="s">
        <v>227</v>
      </c>
      <c r="I28" s="239"/>
      <c r="J28" s="131"/>
      <c r="K28" s="131"/>
      <c r="L28" s="131"/>
      <c r="M28" s="193">
        <v>1</v>
      </c>
    </row>
    <row r="29" spans="1:37" ht="18.75" customHeight="1" x14ac:dyDescent="0.25">
      <c r="A29" s="190" t="s">
        <v>52</v>
      </c>
      <c r="B29" s="247" t="str">
        <f>E15</f>
        <v>Nagy</v>
      </c>
      <c r="C29" s="247"/>
      <c r="D29" s="238" t="s">
        <v>234</v>
      </c>
      <c r="E29" s="239"/>
      <c r="F29" s="241"/>
      <c r="G29" s="241"/>
      <c r="H29" s="238" t="s">
        <v>234</v>
      </c>
      <c r="I29" s="239"/>
      <c r="J29" s="131"/>
      <c r="K29" s="131"/>
      <c r="L29" s="131"/>
      <c r="M29" s="193">
        <v>3</v>
      </c>
    </row>
    <row r="30" spans="1:37" ht="18.75" customHeight="1" x14ac:dyDescent="0.25">
      <c r="A30" s="190" t="s">
        <v>53</v>
      </c>
      <c r="B30" s="247" t="str">
        <f>E17</f>
        <v xml:space="preserve">Kállai </v>
      </c>
      <c r="C30" s="247"/>
      <c r="D30" s="238" t="s">
        <v>234</v>
      </c>
      <c r="E30" s="239"/>
      <c r="F30" s="238" t="s">
        <v>227</v>
      </c>
      <c r="G30" s="239"/>
      <c r="H30" s="241"/>
      <c r="I30" s="241"/>
      <c r="J30" s="131"/>
      <c r="K30" s="131"/>
      <c r="L30" s="131"/>
      <c r="M30" s="193">
        <v>2</v>
      </c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 t="s">
        <v>38</v>
      </c>
      <c r="B32" s="131"/>
      <c r="C32" s="249" t="str">
        <f>IF(M23=1,B23,IF(M24=1,B24,IF(M25=1,B25,"")))</f>
        <v>Kőszegi</v>
      </c>
      <c r="D32" s="249"/>
      <c r="E32" s="155" t="s">
        <v>55</v>
      </c>
      <c r="F32" s="250" t="str">
        <f>IF(M28=1,B28,IF(M29=1,B29,IF(M30=1,B30,"")))</f>
        <v>Kiss</v>
      </c>
      <c r="G32" s="250"/>
      <c r="H32" s="131"/>
      <c r="I32" s="236" t="s">
        <v>240</v>
      </c>
      <c r="J32" s="131"/>
      <c r="K32" s="131"/>
      <c r="L32" s="131"/>
      <c r="M32" s="131"/>
    </row>
    <row r="33" spans="1:18" x14ac:dyDescent="0.25">
      <c r="A33" s="131"/>
      <c r="B33" s="131"/>
      <c r="C33" s="131"/>
      <c r="D33" s="131"/>
      <c r="E33" s="131"/>
      <c r="F33" s="155"/>
      <c r="G33" s="155"/>
      <c r="H33" s="131"/>
      <c r="I33" s="131"/>
      <c r="J33" s="131"/>
      <c r="K33" s="131"/>
      <c r="L33" s="131"/>
      <c r="M33" s="131"/>
    </row>
    <row r="34" spans="1:18" x14ac:dyDescent="0.25">
      <c r="A34" s="131" t="s">
        <v>54</v>
      </c>
      <c r="B34" s="131"/>
      <c r="C34" s="249" t="str">
        <f>IF(M23=2,B23,IF(M24=2,B24,IF(M25=2,B25,"")))</f>
        <v>Bauer</v>
      </c>
      <c r="D34" s="249"/>
      <c r="E34" s="155" t="s">
        <v>55</v>
      </c>
      <c r="F34" s="250" t="str">
        <f>IF(M28=2,B28,IF(M29=2,B29,IF(M30=2,B30,"")))</f>
        <v xml:space="preserve">Kállai </v>
      </c>
      <c r="G34" s="250"/>
      <c r="H34" s="131"/>
      <c r="I34" s="236" t="s">
        <v>237</v>
      </c>
      <c r="J34" s="131"/>
      <c r="K34" s="131"/>
      <c r="L34" s="131"/>
      <c r="M34" s="131"/>
    </row>
    <row r="35" spans="1:18" x14ac:dyDescent="0.25">
      <c r="A35" s="131"/>
      <c r="B35" s="131"/>
      <c r="C35" s="155"/>
      <c r="D35" s="155"/>
      <c r="E35" s="155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56</v>
      </c>
      <c r="B36" s="131"/>
      <c r="C36" s="249" t="str">
        <f>IF(M23=3,B23,IF(M24=3,B24,IF(M25=3,B25,"")))</f>
        <v>Nagy</v>
      </c>
      <c r="D36" s="249"/>
      <c r="E36" s="155" t="s">
        <v>55</v>
      </c>
      <c r="F36" s="249" t="str">
        <f>IF(M28=3,B28,IF(M29=3,B29,IF(M30=3,B30,"")))</f>
        <v>Nagy</v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131"/>
    </row>
    <row r="39" spans="1:18" x14ac:dyDescent="0.25">
      <c r="A39" s="80" t="s">
        <v>26</v>
      </c>
      <c r="B39" s="81"/>
      <c r="C39" s="110"/>
      <c r="D39" s="163" t="s">
        <v>0</v>
      </c>
      <c r="E39" s="164" t="s">
        <v>28</v>
      </c>
      <c r="F39" s="181"/>
      <c r="G39" s="163" t="s">
        <v>0</v>
      </c>
      <c r="H39" s="164" t="s">
        <v>35</v>
      </c>
      <c r="I39" s="88"/>
      <c r="J39" s="164" t="s">
        <v>36</v>
      </c>
      <c r="K39" s="87" t="s">
        <v>37</v>
      </c>
      <c r="L39" s="31"/>
      <c r="M39" s="181"/>
      <c r="P39" s="157"/>
      <c r="Q39" s="157"/>
      <c r="R39" s="158"/>
    </row>
    <row r="40" spans="1:18" x14ac:dyDescent="0.25">
      <c r="A40" s="134" t="s">
        <v>27</v>
      </c>
      <c r="B40" s="135"/>
      <c r="C40" s="136"/>
      <c r="D40" s="165">
        <v>1</v>
      </c>
      <c r="E40" s="245" t="e">
        <f>IF(D40&gt;$R$47,,UPPER(VLOOKUP(D40,#REF!,2)))</f>
        <v>#REF!</v>
      </c>
      <c r="F40" s="245"/>
      <c r="G40" s="175" t="s">
        <v>1</v>
      </c>
      <c r="H40" s="135"/>
      <c r="I40" s="166"/>
      <c r="J40" s="176"/>
      <c r="K40" s="132" t="s">
        <v>29</v>
      </c>
      <c r="L40" s="182"/>
      <c r="M40" s="167"/>
      <c r="P40" s="159"/>
      <c r="Q40" s="159"/>
      <c r="R40" s="160"/>
    </row>
    <row r="41" spans="1:18" x14ac:dyDescent="0.25">
      <c r="A41" s="137" t="s">
        <v>34</v>
      </c>
      <c r="B41" s="86"/>
      <c r="C41" s="138"/>
      <c r="D41" s="168">
        <v>2</v>
      </c>
      <c r="E41" s="240" t="e">
        <f>IF(D41&gt;$R$47,,UPPER(VLOOKUP(D41,#REF!,2)))</f>
        <v>#REF!</v>
      </c>
      <c r="F41" s="240"/>
      <c r="G41" s="177" t="s">
        <v>2</v>
      </c>
      <c r="H41" s="169"/>
      <c r="I41" s="170"/>
      <c r="J41" s="78"/>
      <c r="K41" s="179"/>
      <c r="L41" s="130"/>
      <c r="M41" s="174"/>
      <c r="P41" s="160"/>
      <c r="Q41" s="161"/>
      <c r="R41" s="160"/>
    </row>
    <row r="42" spans="1:18" x14ac:dyDescent="0.25">
      <c r="A42" s="101"/>
      <c r="B42" s="102"/>
      <c r="C42" s="103"/>
      <c r="D42" s="168"/>
      <c r="E42" s="172"/>
      <c r="F42" s="131"/>
      <c r="G42" s="177" t="s">
        <v>3</v>
      </c>
      <c r="H42" s="169"/>
      <c r="I42" s="170"/>
      <c r="J42" s="78"/>
      <c r="K42" s="132" t="s">
        <v>30</v>
      </c>
      <c r="L42" s="182"/>
      <c r="M42" s="167"/>
      <c r="P42" s="159"/>
      <c r="Q42" s="159"/>
      <c r="R42" s="160"/>
    </row>
    <row r="43" spans="1:18" x14ac:dyDescent="0.25">
      <c r="A43" s="82"/>
      <c r="B43" s="108"/>
      <c r="C43" s="83"/>
      <c r="D43" s="168"/>
      <c r="E43" s="172"/>
      <c r="F43" s="131"/>
      <c r="G43" s="177" t="s">
        <v>4</v>
      </c>
      <c r="H43" s="169"/>
      <c r="I43" s="170"/>
      <c r="J43" s="78"/>
      <c r="K43" s="180"/>
      <c r="L43" s="131"/>
      <c r="M43" s="171"/>
      <c r="P43" s="160"/>
      <c r="Q43" s="161"/>
      <c r="R43" s="160"/>
    </row>
    <row r="44" spans="1:18" x14ac:dyDescent="0.25">
      <c r="A44" s="90"/>
      <c r="B44" s="104"/>
      <c r="C44" s="109"/>
      <c r="D44" s="168"/>
      <c r="E44" s="172"/>
      <c r="F44" s="131"/>
      <c r="G44" s="177" t="s">
        <v>5</v>
      </c>
      <c r="H44" s="169"/>
      <c r="I44" s="170"/>
      <c r="J44" s="78"/>
      <c r="K44" s="137"/>
      <c r="L44" s="130"/>
      <c r="M44" s="174"/>
      <c r="P44" s="160"/>
      <c r="Q44" s="161"/>
      <c r="R44" s="160"/>
    </row>
    <row r="45" spans="1:18" x14ac:dyDescent="0.25">
      <c r="A45" s="91"/>
      <c r="B45" s="21"/>
      <c r="C45" s="83"/>
      <c r="D45" s="168"/>
      <c r="E45" s="172"/>
      <c r="F45" s="131"/>
      <c r="G45" s="177" t="s">
        <v>6</v>
      </c>
      <c r="H45" s="169"/>
      <c r="I45" s="170"/>
      <c r="J45" s="78"/>
      <c r="K45" s="132" t="s">
        <v>25</v>
      </c>
      <c r="L45" s="182"/>
      <c r="M45" s="167"/>
      <c r="P45" s="159"/>
      <c r="Q45" s="159"/>
      <c r="R45" s="160"/>
    </row>
    <row r="46" spans="1:18" x14ac:dyDescent="0.25">
      <c r="A46" s="91"/>
      <c r="B46" s="21"/>
      <c r="C46" s="99"/>
      <c r="D46" s="168"/>
      <c r="E46" s="172"/>
      <c r="F46" s="131"/>
      <c r="G46" s="177" t="s">
        <v>7</v>
      </c>
      <c r="H46" s="169"/>
      <c r="I46" s="170"/>
      <c r="J46" s="78"/>
      <c r="K46" s="180"/>
      <c r="L46" s="131"/>
      <c r="M46" s="171"/>
      <c r="P46" s="160"/>
      <c r="Q46" s="161"/>
      <c r="R46" s="160"/>
    </row>
    <row r="47" spans="1:18" x14ac:dyDescent="0.25">
      <c r="A47" s="92"/>
      <c r="B47" s="89"/>
      <c r="C47" s="100"/>
      <c r="D47" s="173"/>
      <c r="E47" s="84"/>
      <c r="F47" s="130"/>
      <c r="G47" s="178" t="s">
        <v>8</v>
      </c>
      <c r="H47" s="86"/>
      <c r="I47" s="133"/>
      <c r="J47" s="85"/>
      <c r="K47" s="137" t="str">
        <f>L4</f>
        <v>Lakatosné Klopcsik Diana</v>
      </c>
      <c r="L47" s="130"/>
      <c r="M47" s="174"/>
      <c r="P47" s="160"/>
      <c r="Q47" s="161"/>
      <c r="R47" s="162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47" priority="1" stopIfTrue="1" operator="equal">
      <formula>"Bye"</formula>
    </cfRule>
  </conditionalFormatting>
  <conditionalFormatting sqref="R47">
    <cfRule type="expression" dxfId="4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6">
    <tabColor indexed="11"/>
  </sheetPr>
  <dimension ref="A1:AK47"/>
  <sheetViews>
    <sheetView workbookViewId="0">
      <selection activeCell="I33" sqref="I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209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O5" s="198" t="s">
        <v>58</v>
      </c>
      <c r="P5" s="199" t="s">
        <v>64</v>
      </c>
      <c r="R5" s="198" t="s">
        <v>58</v>
      </c>
      <c r="S5" s="227" t="s">
        <v>95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O6" s="200" t="s">
        <v>65</v>
      </c>
      <c r="P6" s="201" t="s">
        <v>60</v>
      </c>
      <c r="R6" s="200" t="s">
        <v>65</v>
      </c>
      <c r="S6" s="228" t="s">
        <v>96</v>
      </c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211</v>
      </c>
      <c r="F7" s="142"/>
      <c r="G7" s="234" t="s">
        <v>197</v>
      </c>
      <c r="H7" s="142"/>
      <c r="I7" s="140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O7" s="202" t="s">
        <v>66</v>
      </c>
      <c r="P7" s="203" t="s">
        <v>62</v>
      </c>
      <c r="R7" s="202" t="s">
        <v>66</v>
      </c>
      <c r="S7" s="22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196</v>
      </c>
      <c r="F9" s="144"/>
      <c r="G9" s="233" t="s">
        <v>212</v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213</v>
      </c>
      <c r="F11" s="144"/>
      <c r="G11" s="233" t="s">
        <v>214</v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215</v>
      </c>
      <c r="F13" s="142"/>
      <c r="G13" s="234" t="s">
        <v>165</v>
      </c>
      <c r="H13" s="142"/>
      <c r="I13" s="140" t="str">
        <f>IF($B13="","",VLOOKUP($B13,#REF!,4))</f>
        <v/>
      </c>
      <c r="J13" s="131"/>
      <c r="K13" s="215">
        <v>4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187</v>
      </c>
      <c r="F15" s="144"/>
      <c r="G15" s="233" t="s">
        <v>216</v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217</v>
      </c>
      <c r="F17" s="144"/>
      <c r="G17" s="233" t="s">
        <v>218</v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Tamási-Schwarcz</v>
      </c>
      <c r="E22" s="242"/>
      <c r="F22" s="242" t="str">
        <f>E9</f>
        <v>Lányi</v>
      </c>
      <c r="G22" s="242"/>
      <c r="H22" s="242" t="str">
        <f>E11</f>
        <v>Dömötör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Tamási-Schwarcz</v>
      </c>
      <c r="C23" s="247"/>
      <c r="D23" s="241"/>
      <c r="E23" s="241"/>
      <c r="F23" s="238" t="s">
        <v>241</v>
      </c>
      <c r="G23" s="239"/>
      <c r="H23" s="238" t="s">
        <v>238</v>
      </c>
      <c r="I23" s="239"/>
      <c r="J23" s="131"/>
      <c r="K23" s="131"/>
      <c r="L23" s="131"/>
      <c r="M23" s="193">
        <v>1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>Lányi</v>
      </c>
      <c r="C24" s="247"/>
      <c r="D24" s="238" t="s">
        <v>242</v>
      </c>
      <c r="E24" s="239"/>
      <c r="F24" s="241"/>
      <c r="G24" s="241"/>
      <c r="H24" s="238" t="s">
        <v>247</v>
      </c>
      <c r="I24" s="239"/>
      <c r="J24" s="131"/>
      <c r="K24" s="131"/>
      <c r="L24" s="131"/>
      <c r="M24" s="193">
        <v>2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>Dömötör</v>
      </c>
      <c r="C25" s="247"/>
      <c r="D25" s="238" t="s">
        <v>239</v>
      </c>
      <c r="E25" s="239"/>
      <c r="F25" s="238" t="s">
        <v>248</v>
      </c>
      <c r="G25" s="239"/>
      <c r="H25" s="241"/>
      <c r="I25" s="241"/>
      <c r="J25" s="131"/>
      <c r="K25" s="131"/>
      <c r="L25" s="131"/>
      <c r="M25" s="193">
        <v>3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Szabados</v>
      </c>
      <c r="E27" s="242"/>
      <c r="F27" s="242" t="str">
        <f>E15</f>
        <v>Sabankó</v>
      </c>
      <c r="G27" s="242"/>
      <c r="H27" s="242" t="str">
        <f>E17</f>
        <v xml:space="preserve">Váradi </v>
      </c>
      <c r="I27" s="242"/>
      <c r="J27" s="131"/>
      <c r="K27" s="131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Szabados</v>
      </c>
      <c r="C28" s="247"/>
      <c r="D28" s="241"/>
      <c r="E28" s="241"/>
      <c r="F28" s="238" t="s">
        <v>243</v>
      </c>
      <c r="G28" s="239"/>
      <c r="H28" s="238" t="s">
        <v>227</v>
      </c>
      <c r="I28" s="239"/>
      <c r="J28" s="131"/>
      <c r="K28" s="131"/>
      <c r="L28" s="131"/>
      <c r="M28" s="193">
        <v>1</v>
      </c>
    </row>
    <row r="29" spans="1:37" ht="18.75" customHeight="1" x14ac:dyDescent="0.25">
      <c r="A29" s="190" t="s">
        <v>52</v>
      </c>
      <c r="B29" s="247" t="str">
        <f>E15</f>
        <v>Sabankó</v>
      </c>
      <c r="C29" s="247"/>
      <c r="D29" s="238" t="s">
        <v>244</v>
      </c>
      <c r="E29" s="239"/>
      <c r="F29" s="241"/>
      <c r="G29" s="241"/>
      <c r="H29" s="238" t="s">
        <v>247</v>
      </c>
      <c r="I29" s="239"/>
      <c r="J29" s="131"/>
      <c r="K29" s="131"/>
      <c r="L29" s="131"/>
      <c r="M29" s="193">
        <v>2</v>
      </c>
    </row>
    <row r="30" spans="1:37" ht="18.75" customHeight="1" x14ac:dyDescent="0.25">
      <c r="A30" s="190" t="s">
        <v>53</v>
      </c>
      <c r="B30" s="247" t="str">
        <f>E17</f>
        <v xml:space="preserve">Váradi </v>
      </c>
      <c r="C30" s="247"/>
      <c r="D30" s="238" t="s">
        <v>234</v>
      </c>
      <c r="E30" s="239"/>
      <c r="F30" s="238" t="s">
        <v>248</v>
      </c>
      <c r="G30" s="239"/>
      <c r="H30" s="241"/>
      <c r="I30" s="241"/>
      <c r="J30" s="131"/>
      <c r="K30" s="131"/>
      <c r="L30" s="131"/>
      <c r="M30" s="193">
        <v>3</v>
      </c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 t="s">
        <v>38</v>
      </c>
      <c r="B32" s="131"/>
      <c r="C32" s="249" t="str">
        <f>IF(M23=1,B23,IF(M24=1,B24,IF(M25=1,B25,"")))</f>
        <v>Tamási-Schwarcz</v>
      </c>
      <c r="D32" s="249"/>
      <c r="E32" s="155" t="s">
        <v>55</v>
      </c>
      <c r="F32" s="249" t="str">
        <f>IF(M28=1,B28,IF(M29=1,B29,IF(M30=1,B30,"")))</f>
        <v>Szabados</v>
      </c>
      <c r="G32" s="249"/>
      <c r="H32" s="131"/>
      <c r="I32" s="130"/>
      <c r="J32" s="131"/>
      <c r="K32" s="131"/>
      <c r="L32" s="131"/>
      <c r="M32" s="131"/>
    </row>
    <row r="33" spans="1:18" x14ac:dyDescent="0.25">
      <c r="A33" s="131"/>
      <c r="B33" s="131"/>
      <c r="C33" s="131"/>
      <c r="D33" s="131"/>
      <c r="E33" s="131"/>
      <c r="F33" s="155"/>
      <c r="G33" s="155"/>
      <c r="H33" s="131"/>
      <c r="I33" s="131"/>
      <c r="J33" s="131"/>
      <c r="K33" s="131"/>
      <c r="L33" s="131"/>
      <c r="M33" s="131"/>
    </row>
    <row r="34" spans="1:18" x14ac:dyDescent="0.25">
      <c r="A34" s="131" t="s">
        <v>54</v>
      </c>
      <c r="B34" s="131"/>
      <c r="C34" s="249" t="str">
        <f>IF(M23=2,B23,IF(M24=2,B24,IF(M25=2,B25,"")))</f>
        <v>Lányi</v>
      </c>
      <c r="D34" s="249"/>
      <c r="E34" s="155" t="s">
        <v>55</v>
      </c>
      <c r="F34" s="249" t="str">
        <f>IF(M28=2,B28,IF(M29=2,B29,IF(M30=2,B30,"")))</f>
        <v>Sabankó</v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55"/>
      <c r="D35" s="155"/>
      <c r="E35" s="155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56</v>
      </c>
      <c r="B36" s="131"/>
      <c r="C36" s="249" t="str">
        <f>IF(M23=3,B23,IF(M24=3,B24,IF(M25=3,B25,"")))</f>
        <v>Dömötör</v>
      </c>
      <c r="D36" s="249"/>
      <c r="E36" s="155" t="s">
        <v>55</v>
      </c>
      <c r="F36" s="249" t="str">
        <f>IF(M28=3,B28,IF(M29=3,B29,IF(M30=3,B30,"")))</f>
        <v xml:space="preserve">Váradi </v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131"/>
    </row>
    <row r="39" spans="1:18" x14ac:dyDescent="0.25">
      <c r="A39" s="80" t="s">
        <v>26</v>
      </c>
      <c r="B39" s="81"/>
      <c r="C39" s="110"/>
      <c r="D39" s="163" t="s">
        <v>0</v>
      </c>
      <c r="E39" s="164" t="s">
        <v>28</v>
      </c>
      <c r="F39" s="181"/>
      <c r="G39" s="163" t="s">
        <v>0</v>
      </c>
      <c r="H39" s="164" t="s">
        <v>35</v>
      </c>
      <c r="I39" s="88"/>
      <c r="J39" s="164" t="s">
        <v>36</v>
      </c>
      <c r="K39" s="87" t="s">
        <v>37</v>
      </c>
      <c r="L39" s="31"/>
      <c r="M39" s="181"/>
      <c r="P39" s="157"/>
      <c r="Q39" s="157"/>
      <c r="R39" s="158"/>
    </row>
    <row r="40" spans="1:18" x14ac:dyDescent="0.25">
      <c r="A40" s="134" t="s">
        <v>27</v>
      </c>
      <c r="B40" s="135"/>
      <c r="C40" s="136"/>
      <c r="D40" s="165">
        <v>1</v>
      </c>
      <c r="E40" s="245" t="e">
        <f>IF(D40&gt;$R$47,,UPPER(VLOOKUP(D40,#REF!,2)))</f>
        <v>#REF!</v>
      </c>
      <c r="F40" s="245"/>
      <c r="G40" s="175" t="s">
        <v>1</v>
      </c>
      <c r="H40" s="135"/>
      <c r="I40" s="166"/>
      <c r="J40" s="176"/>
      <c r="K40" s="132" t="s">
        <v>29</v>
      </c>
      <c r="L40" s="182"/>
      <c r="M40" s="167"/>
      <c r="P40" s="159"/>
      <c r="Q40" s="159"/>
      <c r="R40" s="160"/>
    </row>
    <row r="41" spans="1:18" x14ac:dyDescent="0.25">
      <c r="A41" s="137" t="s">
        <v>34</v>
      </c>
      <c r="B41" s="86"/>
      <c r="C41" s="138"/>
      <c r="D41" s="168">
        <v>2</v>
      </c>
      <c r="E41" s="240" t="e">
        <f>IF(D41&gt;$R$47,,UPPER(VLOOKUP(D41,#REF!,2)))</f>
        <v>#REF!</v>
      </c>
      <c r="F41" s="240"/>
      <c r="G41" s="177" t="s">
        <v>2</v>
      </c>
      <c r="H41" s="169"/>
      <c r="I41" s="170"/>
      <c r="J41" s="78"/>
      <c r="K41" s="179"/>
      <c r="L41" s="130"/>
      <c r="M41" s="174"/>
      <c r="P41" s="160"/>
      <c r="Q41" s="161"/>
      <c r="R41" s="160"/>
    </row>
    <row r="42" spans="1:18" x14ac:dyDescent="0.25">
      <c r="A42" s="101"/>
      <c r="B42" s="102"/>
      <c r="C42" s="103"/>
      <c r="D42" s="168"/>
      <c r="E42" s="172"/>
      <c r="F42" s="131"/>
      <c r="G42" s="177" t="s">
        <v>3</v>
      </c>
      <c r="H42" s="169"/>
      <c r="I42" s="170"/>
      <c r="J42" s="78"/>
      <c r="K42" s="132" t="s">
        <v>30</v>
      </c>
      <c r="L42" s="182"/>
      <c r="M42" s="167"/>
      <c r="P42" s="159"/>
      <c r="Q42" s="159"/>
      <c r="R42" s="160"/>
    </row>
    <row r="43" spans="1:18" x14ac:dyDescent="0.25">
      <c r="A43" s="82"/>
      <c r="B43" s="108"/>
      <c r="C43" s="83"/>
      <c r="D43" s="168"/>
      <c r="E43" s="172"/>
      <c r="F43" s="131"/>
      <c r="G43" s="177" t="s">
        <v>4</v>
      </c>
      <c r="H43" s="169"/>
      <c r="I43" s="170"/>
      <c r="J43" s="78"/>
      <c r="K43" s="180"/>
      <c r="L43" s="131"/>
      <c r="M43" s="171"/>
      <c r="P43" s="160"/>
      <c r="Q43" s="161"/>
      <c r="R43" s="160"/>
    </row>
    <row r="44" spans="1:18" x14ac:dyDescent="0.25">
      <c r="A44" s="90"/>
      <c r="B44" s="104"/>
      <c r="C44" s="109"/>
      <c r="D44" s="168"/>
      <c r="E44" s="172"/>
      <c r="F44" s="131"/>
      <c r="G44" s="177" t="s">
        <v>5</v>
      </c>
      <c r="H44" s="169"/>
      <c r="I44" s="170"/>
      <c r="J44" s="78"/>
      <c r="K44" s="137"/>
      <c r="L44" s="130"/>
      <c r="M44" s="174"/>
      <c r="P44" s="160"/>
      <c r="Q44" s="161"/>
      <c r="R44" s="160"/>
    </row>
    <row r="45" spans="1:18" x14ac:dyDescent="0.25">
      <c r="A45" s="91"/>
      <c r="B45" s="21"/>
      <c r="C45" s="83"/>
      <c r="D45" s="168"/>
      <c r="E45" s="172"/>
      <c r="F45" s="131"/>
      <c r="G45" s="177" t="s">
        <v>6</v>
      </c>
      <c r="H45" s="169"/>
      <c r="I45" s="170"/>
      <c r="J45" s="78"/>
      <c r="K45" s="132" t="s">
        <v>25</v>
      </c>
      <c r="L45" s="182"/>
      <c r="M45" s="167"/>
      <c r="P45" s="159"/>
      <c r="Q45" s="159"/>
      <c r="R45" s="160"/>
    </row>
    <row r="46" spans="1:18" x14ac:dyDescent="0.25">
      <c r="A46" s="91"/>
      <c r="B46" s="21"/>
      <c r="C46" s="99"/>
      <c r="D46" s="168"/>
      <c r="E46" s="172"/>
      <c r="F46" s="131"/>
      <c r="G46" s="177" t="s">
        <v>7</v>
      </c>
      <c r="H46" s="169"/>
      <c r="I46" s="170"/>
      <c r="J46" s="78"/>
      <c r="K46" s="180"/>
      <c r="L46" s="131"/>
      <c r="M46" s="171"/>
      <c r="P46" s="160"/>
      <c r="Q46" s="161"/>
      <c r="R46" s="160"/>
    </row>
    <row r="47" spans="1:18" x14ac:dyDescent="0.25">
      <c r="A47" s="92"/>
      <c r="B47" s="89"/>
      <c r="C47" s="100"/>
      <c r="D47" s="173"/>
      <c r="E47" s="84"/>
      <c r="F47" s="130"/>
      <c r="G47" s="178" t="s">
        <v>8</v>
      </c>
      <c r="H47" s="86"/>
      <c r="I47" s="133"/>
      <c r="J47" s="85"/>
      <c r="K47" s="137" t="str">
        <f>L4</f>
        <v>Lakatosné Klopcsik Diana</v>
      </c>
      <c r="L47" s="130"/>
      <c r="M47" s="174"/>
      <c r="P47" s="160"/>
      <c r="Q47" s="161"/>
      <c r="R47" s="162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45" priority="1" stopIfTrue="1" operator="equal">
      <formula>"Bye"</formula>
    </cfRule>
  </conditionalFormatting>
  <conditionalFormatting sqref="R47">
    <cfRule type="expression" dxfId="4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37">
    <tabColor indexed="11"/>
  </sheetPr>
  <dimension ref="A1:AK47"/>
  <sheetViews>
    <sheetView workbookViewId="0">
      <selection activeCell="J34" sqref="J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210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O5" s="198" t="s">
        <v>58</v>
      </c>
      <c r="P5" s="199" t="s">
        <v>64</v>
      </c>
      <c r="R5" s="198" t="s">
        <v>58</v>
      </c>
      <c r="S5" s="227" t="s">
        <v>95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O6" s="200" t="s">
        <v>65</v>
      </c>
      <c r="P6" s="201" t="s">
        <v>60</v>
      </c>
      <c r="R6" s="200" t="s">
        <v>65</v>
      </c>
      <c r="S6" s="228" t="s">
        <v>96</v>
      </c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219</v>
      </c>
      <c r="F7" s="142"/>
      <c r="G7" s="234" t="s">
        <v>220</v>
      </c>
      <c r="H7" s="142"/>
      <c r="I7" s="140" t="str">
        <f>IF($B7="","",VLOOKUP($B7,#REF!,4))</f>
        <v/>
      </c>
      <c r="J7" s="131"/>
      <c r="K7" s="215">
        <v>3</v>
      </c>
      <c r="L7" s="210" t="e">
        <f>IF(K7="","",CONCATENATE(VLOOKUP($Y$3,$AB$1:$AK$1,K7)," pont"))</f>
        <v>#N/A</v>
      </c>
      <c r="M7" s="216"/>
      <c r="O7" s="202" t="s">
        <v>66</v>
      </c>
      <c r="P7" s="203" t="s">
        <v>62</v>
      </c>
      <c r="R7" s="202" t="s">
        <v>66</v>
      </c>
      <c r="S7" s="229" t="s">
        <v>70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221</v>
      </c>
      <c r="F9" s="144"/>
      <c r="G9" s="233" t="s">
        <v>218</v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222</v>
      </c>
      <c r="F11" s="144"/>
      <c r="G11" s="233" t="s">
        <v>160</v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223</v>
      </c>
      <c r="F13" s="142"/>
      <c r="G13" s="234" t="s">
        <v>160</v>
      </c>
      <c r="H13" s="142"/>
      <c r="I13" s="140" t="str">
        <f>IF($B13="","",VLOOKUP($B13,#REF!,4))</f>
        <v/>
      </c>
      <c r="J13" s="131"/>
      <c r="K13" s="215">
        <v>2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224</v>
      </c>
      <c r="F15" s="144"/>
      <c r="G15" s="233" t="s">
        <v>167</v>
      </c>
      <c r="H15" s="144"/>
      <c r="I15" s="139" t="str">
        <f>IF($B15="","",VLOOKUP($B15,#REF!,4))</f>
        <v/>
      </c>
      <c r="J15" s="131"/>
      <c r="K15" s="215"/>
      <c r="L15" s="210" t="str">
        <f>IF(K15="","",CONCATENATE(VLOOKUP($Y$3,$AB$1:$AK$1,K15)," pont"))</f>
        <v/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225</v>
      </c>
      <c r="F17" s="144"/>
      <c r="G17" s="233" t="s">
        <v>226</v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Sidló</v>
      </c>
      <c r="E22" s="242"/>
      <c r="F22" s="242" t="str">
        <f>E9</f>
        <v>Csiszár</v>
      </c>
      <c r="G22" s="242"/>
      <c r="H22" s="242" t="str">
        <f>E11</f>
        <v>Czethoffer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Sidló</v>
      </c>
      <c r="C23" s="247"/>
      <c r="D23" s="241"/>
      <c r="E23" s="241"/>
      <c r="F23" s="238" t="s">
        <v>240</v>
      </c>
      <c r="G23" s="239"/>
      <c r="H23" s="238" t="s">
        <v>240</v>
      </c>
      <c r="I23" s="239"/>
      <c r="J23" s="131"/>
      <c r="K23" s="131"/>
      <c r="L23" s="131"/>
      <c r="M23" s="193">
        <v>1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>Csiszár</v>
      </c>
      <c r="C24" s="247"/>
      <c r="D24" s="238" t="s">
        <v>249</v>
      </c>
      <c r="E24" s="239"/>
      <c r="F24" s="241"/>
      <c r="G24" s="241"/>
      <c r="H24" s="238" t="s">
        <v>227</v>
      </c>
      <c r="I24" s="239"/>
      <c r="J24" s="131"/>
      <c r="K24" s="131"/>
      <c r="L24" s="131"/>
      <c r="M24" s="193">
        <v>2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>Czethoffer</v>
      </c>
      <c r="C25" s="247"/>
      <c r="D25" s="238" t="s">
        <v>250</v>
      </c>
      <c r="E25" s="239"/>
      <c r="F25" s="238" t="s">
        <v>234</v>
      </c>
      <c r="G25" s="239"/>
      <c r="H25" s="241"/>
      <c r="I25" s="241"/>
      <c r="J25" s="131"/>
      <c r="K25" s="131"/>
      <c r="L25" s="131"/>
      <c r="M25" s="193">
        <v>3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Lőrincz</v>
      </c>
      <c r="E27" s="242"/>
      <c r="F27" s="242" t="str">
        <f>E15</f>
        <v>Frigyesi</v>
      </c>
      <c r="G27" s="242"/>
      <c r="H27" s="242" t="str">
        <f>E17</f>
        <v>Morgen</v>
      </c>
      <c r="I27" s="242"/>
      <c r="J27" s="131"/>
      <c r="K27" s="131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Lőrincz</v>
      </c>
      <c r="C28" s="247"/>
      <c r="D28" s="241"/>
      <c r="E28" s="241"/>
      <c r="F28" s="238" t="s">
        <v>227</v>
      </c>
      <c r="G28" s="239"/>
      <c r="H28" s="238" t="s">
        <v>238</v>
      </c>
      <c r="I28" s="239"/>
      <c r="J28" s="131"/>
      <c r="K28" s="131"/>
      <c r="L28" s="131"/>
      <c r="M28" s="193">
        <v>1</v>
      </c>
    </row>
    <row r="29" spans="1:37" ht="18.75" customHeight="1" x14ac:dyDescent="0.25">
      <c r="A29" s="190" t="s">
        <v>52</v>
      </c>
      <c r="B29" s="247" t="str">
        <f>E15</f>
        <v>Frigyesi</v>
      </c>
      <c r="C29" s="247"/>
      <c r="D29" s="238" t="s">
        <v>234</v>
      </c>
      <c r="E29" s="239"/>
      <c r="F29" s="241"/>
      <c r="G29" s="241"/>
      <c r="H29" s="238" t="s">
        <v>246</v>
      </c>
      <c r="I29" s="239"/>
      <c r="J29" s="131"/>
      <c r="K29" s="131"/>
      <c r="L29" s="131"/>
      <c r="M29" s="193">
        <v>2</v>
      </c>
    </row>
    <row r="30" spans="1:37" ht="18.75" customHeight="1" x14ac:dyDescent="0.25">
      <c r="A30" s="190" t="s">
        <v>53</v>
      </c>
      <c r="B30" s="247" t="str">
        <f>E17</f>
        <v>Morgen</v>
      </c>
      <c r="C30" s="247"/>
      <c r="D30" s="238" t="s">
        <v>239</v>
      </c>
      <c r="E30" s="239"/>
      <c r="F30" s="238" t="s">
        <v>245</v>
      </c>
      <c r="G30" s="239"/>
      <c r="H30" s="241"/>
      <c r="I30" s="241"/>
      <c r="J30" s="131"/>
      <c r="K30" s="131"/>
      <c r="L30" s="131"/>
      <c r="M30" s="193">
        <v>3</v>
      </c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 t="s">
        <v>38</v>
      </c>
      <c r="B32" s="131"/>
      <c r="C32" s="249" t="str">
        <f>IF(M23=1,B23,IF(M24=1,B24,IF(M25=1,B25,"")))</f>
        <v>Sidló</v>
      </c>
      <c r="D32" s="249"/>
      <c r="E32" s="155" t="s">
        <v>55</v>
      </c>
      <c r="F32" s="249" t="str">
        <f>IF(M28=1,B28,IF(M29=1,B29,IF(M30=1,B30,"")))</f>
        <v>Lőrincz</v>
      </c>
      <c r="G32" s="249"/>
      <c r="H32" s="131"/>
      <c r="I32" s="130"/>
      <c r="J32" s="131"/>
      <c r="K32" s="131"/>
      <c r="L32" s="131"/>
      <c r="M32" s="131"/>
    </row>
    <row r="33" spans="1:18" x14ac:dyDescent="0.25">
      <c r="A33" s="131"/>
      <c r="B33" s="131"/>
      <c r="C33" s="131"/>
      <c r="D33" s="131"/>
      <c r="E33" s="131"/>
      <c r="F33" s="155"/>
      <c r="G33" s="155"/>
      <c r="H33" s="131"/>
      <c r="I33" s="131"/>
      <c r="J33" s="131"/>
      <c r="K33" s="131"/>
      <c r="L33" s="131"/>
      <c r="M33" s="131"/>
    </row>
    <row r="34" spans="1:18" x14ac:dyDescent="0.25">
      <c r="A34" s="131" t="s">
        <v>54</v>
      </c>
      <c r="B34" s="131"/>
      <c r="C34" s="249" t="str">
        <f>IF(M23=2,B23,IF(M24=2,B24,IF(M25=2,B25,"")))</f>
        <v>Csiszár</v>
      </c>
      <c r="D34" s="249"/>
      <c r="E34" s="155" t="s">
        <v>55</v>
      </c>
      <c r="F34" s="249" t="str">
        <f>IF(M28=2,B28,IF(M29=2,B29,IF(M30=2,B30,"")))</f>
        <v>Frigyesi</v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55"/>
      <c r="D35" s="155"/>
      <c r="E35" s="155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56</v>
      </c>
      <c r="B36" s="131"/>
      <c r="C36" s="249" t="str">
        <f>IF(M23=3,B23,IF(M24=3,B24,IF(M25=3,B25,"")))</f>
        <v>Czethoffer</v>
      </c>
      <c r="D36" s="249"/>
      <c r="E36" s="155" t="s">
        <v>55</v>
      </c>
      <c r="F36" s="249" t="str">
        <f>IF(M28=3,B28,IF(M29=3,B29,IF(M30=3,B30,"")))</f>
        <v>Morgen</v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8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131"/>
    </row>
    <row r="39" spans="1:18" x14ac:dyDescent="0.25">
      <c r="A39" s="80" t="s">
        <v>26</v>
      </c>
      <c r="B39" s="81"/>
      <c r="C39" s="110"/>
      <c r="D39" s="163" t="s">
        <v>0</v>
      </c>
      <c r="E39" s="164" t="s">
        <v>28</v>
      </c>
      <c r="F39" s="181"/>
      <c r="G39" s="163" t="s">
        <v>0</v>
      </c>
      <c r="H39" s="164" t="s">
        <v>35</v>
      </c>
      <c r="I39" s="88"/>
      <c r="J39" s="164" t="s">
        <v>36</v>
      </c>
      <c r="K39" s="87" t="s">
        <v>37</v>
      </c>
      <c r="L39" s="31"/>
      <c r="M39" s="181"/>
      <c r="P39" s="157"/>
      <c r="Q39" s="157"/>
      <c r="R39" s="158"/>
    </row>
    <row r="40" spans="1:18" x14ac:dyDescent="0.25">
      <c r="A40" s="134" t="s">
        <v>27</v>
      </c>
      <c r="B40" s="135"/>
      <c r="C40" s="136"/>
      <c r="D40" s="165">
        <v>1</v>
      </c>
      <c r="E40" s="245" t="e">
        <f>IF(D40&gt;$R$47,,UPPER(VLOOKUP(D40,#REF!,2)))</f>
        <v>#REF!</v>
      </c>
      <c r="F40" s="245"/>
      <c r="G40" s="175" t="s">
        <v>1</v>
      </c>
      <c r="H40" s="135"/>
      <c r="I40" s="166"/>
      <c r="J40" s="176"/>
      <c r="K40" s="132" t="s">
        <v>29</v>
      </c>
      <c r="L40" s="182"/>
      <c r="M40" s="167"/>
      <c r="P40" s="159"/>
      <c r="Q40" s="159"/>
      <c r="R40" s="160"/>
    </row>
    <row r="41" spans="1:18" x14ac:dyDescent="0.25">
      <c r="A41" s="137" t="s">
        <v>34</v>
      </c>
      <c r="B41" s="86"/>
      <c r="C41" s="138"/>
      <c r="D41" s="168">
        <v>2</v>
      </c>
      <c r="E41" s="240" t="e">
        <f>IF(D41&gt;$R$47,,UPPER(VLOOKUP(D41,#REF!,2)))</f>
        <v>#REF!</v>
      </c>
      <c r="F41" s="240"/>
      <c r="G41" s="177" t="s">
        <v>2</v>
      </c>
      <c r="H41" s="169"/>
      <c r="I41" s="170"/>
      <c r="J41" s="78"/>
      <c r="K41" s="179"/>
      <c r="L41" s="130"/>
      <c r="M41" s="174"/>
      <c r="P41" s="160"/>
      <c r="Q41" s="161"/>
      <c r="R41" s="160"/>
    </row>
    <row r="42" spans="1:18" x14ac:dyDescent="0.25">
      <c r="A42" s="101"/>
      <c r="B42" s="102"/>
      <c r="C42" s="103"/>
      <c r="D42" s="168"/>
      <c r="E42" s="172"/>
      <c r="F42" s="131"/>
      <c r="G42" s="177" t="s">
        <v>3</v>
      </c>
      <c r="H42" s="169"/>
      <c r="I42" s="170"/>
      <c r="J42" s="78"/>
      <c r="K42" s="132" t="s">
        <v>30</v>
      </c>
      <c r="L42" s="182"/>
      <c r="M42" s="167"/>
      <c r="P42" s="159"/>
      <c r="Q42" s="159"/>
      <c r="R42" s="160"/>
    </row>
    <row r="43" spans="1:18" x14ac:dyDescent="0.25">
      <c r="A43" s="82"/>
      <c r="B43" s="108"/>
      <c r="C43" s="83"/>
      <c r="D43" s="168"/>
      <c r="E43" s="172"/>
      <c r="F43" s="131"/>
      <c r="G43" s="177" t="s">
        <v>4</v>
      </c>
      <c r="H43" s="169"/>
      <c r="I43" s="170"/>
      <c r="J43" s="78"/>
      <c r="K43" s="180"/>
      <c r="L43" s="131"/>
      <c r="M43" s="171"/>
      <c r="P43" s="160"/>
      <c r="Q43" s="161"/>
      <c r="R43" s="160"/>
    </row>
    <row r="44" spans="1:18" x14ac:dyDescent="0.25">
      <c r="A44" s="90"/>
      <c r="B44" s="104"/>
      <c r="C44" s="109"/>
      <c r="D44" s="168"/>
      <c r="E44" s="172"/>
      <c r="F44" s="131"/>
      <c r="G44" s="177" t="s">
        <v>5</v>
      </c>
      <c r="H44" s="169"/>
      <c r="I44" s="170"/>
      <c r="J44" s="78"/>
      <c r="K44" s="137"/>
      <c r="L44" s="130"/>
      <c r="M44" s="174"/>
      <c r="P44" s="160"/>
      <c r="Q44" s="161"/>
      <c r="R44" s="160"/>
    </row>
    <row r="45" spans="1:18" x14ac:dyDescent="0.25">
      <c r="A45" s="91"/>
      <c r="B45" s="21"/>
      <c r="C45" s="83"/>
      <c r="D45" s="168"/>
      <c r="E45" s="172"/>
      <c r="F45" s="131"/>
      <c r="G45" s="177" t="s">
        <v>6</v>
      </c>
      <c r="H45" s="169"/>
      <c r="I45" s="170"/>
      <c r="J45" s="78"/>
      <c r="K45" s="132" t="s">
        <v>25</v>
      </c>
      <c r="L45" s="182"/>
      <c r="M45" s="167"/>
      <c r="P45" s="159"/>
      <c r="Q45" s="159"/>
      <c r="R45" s="160"/>
    </row>
    <row r="46" spans="1:18" x14ac:dyDescent="0.25">
      <c r="A46" s="91"/>
      <c r="B46" s="21"/>
      <c r="C46" s="99"/>
      <c r="D46" s="168"/>
      <c r="E46" s="172"/>
      <c r="F46" s="131"/>
      <c r="G46" s="177" t="s">
        <v>7</v>
      </c>
      <c r="H46" s="169"/>
      <c r="I46" s="170"/>
      <c r="J46" s="78"/>
      <c r="K46" s="180"/>
      <c r="L46" s="131"/>
      <c r="M46" s="171"/>
      <c r="P46" s="160"/>
      <c r="Q46" s="161"/>
      <c r="R46" s="160"/>
    </row>
    <row r="47" spans="1:18" x14ac:dyDescent="0.25">
      <c r="A47" s="92"/>
      <c r="B47" s="89"/>
      <c r="C47" s="100"/>
      <c r="D47" s="173"/>
      <c r="E47" s="84"/>
      <c r="F47" s="130"/>
      <c r="G47" s="178" t="s">
        <v>8</v>
      </c>
      <c r="H47" s="86"/>
      <c r="I47" s="133"/>
      <c r="J47" s="85"/>
      <c r="K47" s="137" t="str">
        <f>L4</f>
        <v>Lakatosné Klopcsik Diana</v>
      </c>
      <c r="L47" s="130"/>
      <c r="M47" s="174"/>
      <c r="P47" s="160"/>
      <c r="Q47" s="161"/>
      <c r="R47" s="162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43" priority="1" stopIfTrue="1" operator="equal">
      <formula>"Bye"</formula>
    </cfRule>
  </conditionalFormatting>
  <conditionalFormatting sqref="R47">
    <cfRule type="expression" dxfId="4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2">
    <tabColor indexed="11"/>
  </sheetPr>
  <dimension ref="A1:AK41"/>
  <sheetViews>
    <sheetView workbookViewId="0">
      <selection activeCell="N25" sqref="N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116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211"/>
      <c r="M4" s="129" t="str">
        <f>Altalanos!$E$11</f>
        <v>Lakatosné Klopcsik Diana</v>
      </c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55" t="s">
        <v>44</v>
      </c>
      <c r="B7" s="185"/>
      <c r="C7" s="187" t="str">
        <f>IF($B7="","",VLOOKUP($B7,#REF!,5))</f>
        <v/>
      </c>
      <c r="D7" s="187" t="str">
        <f>IF($B7="","",VLOOKUP($B7,#REF!,15))</f>
        <v/>
      </c>
      <c r="E7" s="251" t="s">
        <v>117</v>
      </c>
      <c r="F7" s="252"/>
      <c r="G7" s="251" t="s">
        <v>118</v>
      </c>
      <c r="H7" s="252"/>
      <c r="I7" s="188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186"/>
      <c r="C8" s="189"/>
      <c r="D8" s="189"/>
      <c r="E8" s="189"/>
      <c r="F8" s="189"/>
      <c r="G8" s="189"/>
      <c r="H8" s="189"/>
      <c r="I8" s="189"/>
      <c r="J8" s="131"/>
      <c r="K8" s="155"/>
      <c r="L8" s="155"/>
      <c r="M8" s="217"/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185"/>
      <c r="C9" s="187" t="str">
        <f>IF($B9="","",VLOOKUP($B9,#REF!,5))</f>
        <v/>
      </c>
      <c r="D9" s="187" t="str">
        <f>IF($B9="","",VLOOKUP($B9,#REF!,15))</f>
        <v/>
      </c>
      <c r="E9" s="251" t="s">
        <v>119</v>
      </c>
      <c r="F9" s="252"/>
      <c r="G9" s="251" t="s">
        <v>120</v>
      </c>
      <c r="H9" s="252"/>
      <c r="I9" s="188" t="str">
        <f>IF($B9="","",VLOOKUP($B9,#REF!,4))</f>
        <v/>
      </c>
      <c r="J9" s="131"/>
      <c r="K9" s="215">
        <v>2</v>
      </c>
      <c r="L9" s="210" t="e">
        <f>IF(K9="","",CONCATENATE(VLOOKUP($Y$3,$AB$1:$AK$1,K9)," pont"))</f>
        <v>#N/A</v>
      </c>
      <c r="M9" s="216"/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186"/>
      <c r="C10" s="189"/>
      <c r="D10" s="189"/>
      <c r="E10" s="189"/>
      <c r="F10" s="189"/>
      <c r="G10" s="189"/>
      <c r="H10" s="189"/>
      <c r="I10" s="189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185"/>
      <c r="C11" s="187" t="str">
        <f>IF($B11="","",VLOOKUP($B11,#REF!,5))</f>
        <v/>
      </c>
      <c r="D11" s="187" t="str">
        <f>IF($B11="","",VLOOKUP($B11,#REF!,15))</f>
        <v/>
      </c>
      <c r="E11" s="251" t="s">
        <v>121</v>
      </c>
      <c r="F11" s="252"/>
      <c r="G11" s="251" t="s">
        <v>122</v>
      </c>
      <c r="H11" s="252"/>
      <c r="I11" s="188" t="str">
        <f>IF($B11="","",VLOOKUP($B11,#REF!,4))</f>
        <v/>
      </c>
      <c r="J11" s="131"/>
      <c r="K11" s="215">
        <v>4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55"/>
      <c r="B12" s="186"/>
      <c r="C12" s="189"/>
      <c r="D12" s="189"/>
      <c r="E12" s="189"/>
      <c r="F12" s="189"/>
      <c r="G12" s="189"/>
      <c r="H12" s="189"/>
      <c r="I12" s="189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55" t="s">
        <v>51</v>
      </c>
      <c r="B13" s="185"/>
      <c r="C13" s="187" t="str">
        <f>IF($B13="","",VLOOKUP($B13,#REF!,5))</f>
        <v/>
      </c>
      <c r="D13" s="187" t="str">
        <f>IF($B13="","",VLOOKUP($B13,#REF!,15))</f>
        <v/>
      </c>
      <c r="E13" s="251" t="s">
        <v>123</v>
      </c>
      <c r="F13" s="252"/>
      <c r="G13" s="251" t="s">
        <v>124</v>
      </c>
      <c r="H13" s="252"/>
      <c r="I13" s="188" t="str">
        <f>IF($B13="","",VLOOKUP($B13,#REF!,4))</f>
        <v/>
      </c>
      <c r="J13" s="131"/>
      <c r="K13" s="215">
        <v>3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ht="18.75" customHeight="1" x14ac:dyDescent="0.25">
      <c r="A18" s="131"/>
      <c r="B18" s="243"/>
      <c r="C18" s="243"/>
      <c r="D18" s="242" t="str">
        <f>E7</f>
        <v xml:space="preserve">Tóth </v>
      </c>
      <c r="E18" s="242"/>
      <c r="F18" s="242" t="str">
        <f>E9</f>
        <v>Szabó</v>
      </c>
      <c r="G18" s="242"/>
      <c r="H18" s="242" t="str">
        <f>E11</f>
        <v>Ulbert</v>
      </c>
      <c r="I18" s="242"/>
      <c r="J18" s="242" t="str">
        <f>E13</f>
        <v>Tüzes-Müller</v>
      </c>
      <c r="K18" s="242"/>
      <c r="L18" s="131"/>
      <c r="M18" s="131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ht="18.75" customHeight="1" x14ac:dyDescent="0.25">
      <c r="A19" s="190" t="s">
        <v>44</v>
      </c>
      <c r="B19" s="247" t="str">
        <f>E7</f>
        <v xml:space="preserve">Tóth </v>
      </c>
      <c r="C19" s="247"/>
      <c r="D19" s="241"/>
      <c r="E19" s="241"/>
      <c r="F19" s="238" t="s">
        <v>238</v>
      </c>
      <c r="G19" s="239"/>
      <c r="H19" s="238" t="s">
        <v>227</v>
      </c>
      <c r="I19" s="239"/>
      <c r="J19" s="253" t="s">
        <v>241</v>
      </c>
      <c r="K19" s="242"/>
      <c r="L19" s="131"/>
      <c r="M19" s="131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ht="18.75" customHeight="1" x14ac:dyDescent="0.25">
      <c r="A20" s="190" t="s">
        <v>45</v>
      </c>
      <c r="B20" s="247" t="str">
        <f>E9</f>
        <v>Szabó</v>
      </c>
      <c r="C20" s="247"/>
      <c r="D20" s="238" t="s">
        <v>239</v>
      </c>
      <c r="E20" s="239"/>
      <c r="F20" s="241"/>
      <c r="G20" s="241"/>
      <c r="H20" s="238" t="s">
        <v>227</v>
      </c>
      <c r="I20" s="239"/>
      <c r="J20" s="238" t="s">
        <v>247</v>
      </c>
      <c r="K20" s="239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ht="18.75" customHeight="1" x14ac:dyDescent="0.25">
      <c r="A21" s="190" t="s">
        <v>46</v>
      </c>
      <c r="B21" s="247" t="str">
        <f>E11</f>
        <v>Ulbert</v>
      </c>
      <c r="C21" s="247"/>
      <c r="D21" s="238" t="s">
        <v>234</v>
      </c>
      <c r="E21" s="239"/>
      <c r="F21" s="238" t="s">
        <v>234</v>
      </c>
      <c r="G21" s="239"/>
      <c r="H21" s="241"/>
      <c r="I21" s="241"/>
      <c r="J21" s="238" t="s">
        <v>234</v>
      </c>
      <c r="K21" s="239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90" t="s">
        <v>51</v>
      </c>
      <c r="B22" s="247" t="str">
        <f>E13</f>
        <v>Tüzes-Müller</v>
      </c>
      <c r="C22" s="247"/>
      <c r="D22" s="238" t="s">
        <v>242</v>
      </c>
      <c r="E22" s="239"/>
      <c r="F22" s="238" t="s">
        <v>248</v>
      </c>
      <c r="G22" s="239"/>
      <c r="H22" s="253" t="s">
        <v>227</v>
      </c>
      <c r="I22" s="242"/>
      <c r="J22" s="241"/>
      <c r="K22" s="241"/>
      <c r="L22" s="131"/>
      <c r="M22" s="131"/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37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37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37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37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0"/>
      <c r="M32" s="131"/>
    </row>
    <row r="33" spans="1:18" x14ac:dyDescent="0.25">
      <c r="A33" s="80" t="s">
        <v>26</v>
      </c>
      <c r="B33" s="81"/>
      <c r="C33" s="110"/>
      <c r="D33" s="163" t="s">
        <v>0</v>
      </c>
      <c r="E33" s="164" t="s">
        <v>28</v>
      </c>
      <c r="F33" s="181"/>
      <c r="G33" s="163" t="s">
        <v>0</v>
      </c>
      <c r="H33" s="164" t="s">
        <v>35</v>
      </c>
      <c r="I33" s="88"/>
      <c r="J33" s="164" t="s">
        <v>36</v>
      </c>
      <c r="K33" s="87" t="s">
        <v>37</v>
      </c>
      <c r="L33" s="31"/>
      <c r="M33" s="181"/>
      <c r="P33" s="157"/>
      <c r="Q33" s="157"/>
      <c r="R33" s="158"/>
    </row>
    <row r="34" spans="1:18" x14ac:dyDescent="0.25">
      <c r="A34" s="134" t="s">
        <v>27</v>
      </c>
      <c r="B34" s="135"/>
      <c r="C34" s="136"/>
      <c r="D34" s="165"/>
      <c r="E34" s="245"/>
      <c r="F34" s="245"/>
      <c r="G34" s="175" t="s">
        <v>1</v>
      </c>
      <c r="H34" s="135"/>
      <c r="I34" s="166"/>
      <c r="J34" s="176"/>
      <c r="K34" s="132" t="s">
        <v>29</v>
      </c>
      <c r="L34" s="182"/>
      <c r="M34" s="167"/>
      <c r="P34" s="159"/>
      <c r="Q34" s="159"/>
      <c r="R34" s="160"/>
    </row>
    <row r="35" spans="1:18" x14ac:dyDescent="0.25">
      <c r="A35" s="137" t="s">
        <v>34</v>
      </c>
      <c r="B35" s="86"/>
      <c r="C35" s="138"/>
      <c r="D35" s="168"/>
      <c r="E35" s="240"/>
      <c r="F35" s="240"/>
      <c r="G35" s="177" t="s">
        <v>2</v>
      </c>
      <c r="H35" s="169"/>
      <c r="I35" s="170"/>
      <c r="J35" s="78"/>
      <c r="K35" s="179"/>
      <c r="L35" s="130"/>
      <c r="M35" s="174"/>
      <c r="P35" s="160"/>
      <c r="Q35" s="161"/>
      <c r="R35" s="160"/>
    </row>
    <row r="36" spans="1:18" x14ac:dyDescent="0.25">
      <c r="A36" s="101"/>
      <c r="B36" s="102"/>
      <c r="C36" s="103"/>
      <c r="D36" s="168"/>
      <c r="E36" s="172"/>
      <c r="F36" s="131"/>
      <c r="G36" s="177" t="s">
        <v>3</v>
      </c>
      <c r="H36" s="169"/>
      <c r="I36" s="170"/>
      <c r="J36" s="78"/>
      <c r="K36" s="132" t="s">
        <v>30</v>
      </c>
      <c r="L36" s="182"/>
      <c r="M36" s="167"/>
      <c r="P36" s="159"/>
      <c r="Q36" s="159"/>
      <c r="R36" s="160"/>
    </row>
    <row r="37" spans="1:18" x14ac:dyDescent="0.25">
      <c r="A37" s="82"/>
      <c r="B37" s="108"/>
      <c r="C37" s="83"/>
      <c r="D37" s="168"/>
      <c r="E37" s="172"/>
      <c r="F37" s="131"/>
      <c r="G37" s="177" t="s">
        <v>4</v>
      </c>
      <c r="H37" s="169"/>
      <c r="I37" s="170"/>
      <c r="J37" s="78"/>
      <c r="K37" s="180"/>
      <c r="L37" s="131"/>
      <c r="M37" s="171"/>
      <c r="P37" s="160"/>
      <c r="Q37" s="161"/>
      <c r="R37" s="160"/>
    </row>
    <row r="38" spans="1:18" x14ac:dyDescent="0.25">
      <c r="A38" s="90"/>
      <c r="B38" s="104"/>
      <c r="C38" s="109"/>
      <c r="D38" s="168"/>
      <c r="E38" s="172"/>
      <c r="F38" s="131"/>
      <c r="G38" s="177" t="s">
        <v>5</v>
      </c>
      <c r="H38" s="169"/>
      <c r="I38" s="170"/>
      <c r="J38" s="78"/>
      <c r="K38" s="137"/>
      <c r="L38" s="130"/>
      <c r="M38" s="174"/>
      <c r="P38" s="160"/>
      <c r="Q38" s="161"/>
      <c r="R38" s="160"/>
    </row>
    <row r="39" spans="1:18" x14ac:dyDescent="0.25">
      <c r="A39" s="91"/>
      <c r="B39" s="21"/>
      <c r="C39" s="83"/>
      <c r="D39" s="168"/>
      <c r="E39" s="172"/>
      <c r="F39" s="131"/>
      <c r="G39" s="177" t="s">
        <v>6</v>
      </c>
      <c r="H39" s="169"/>
      <c r="I39" s="170"/>
      <c r="J39" s="78"/>
      <c r="K39" s="132" t="s">
        <v>25</v>
      </c>
      <c r="L39" s="182"/>
      <c r="M39" s="167"/>
      <c r="P39" s="159"/>
      <c r="Q39" s="159"/>
      <c r="R39" s="160"/>
    </row>
    <row r="40" spans="1:18" x14ac:dyDescent="0.25">
      <c r="A40" s="91"/>
      <c r="B40" s="21"/>
      <c r="C40" s="99"/>
      <c r="D40" s="168"/>
      <c r="E40" s="172"/>
      <c r="F40" s="131"/>
      <c r="G40" s="177" t="s">
        <v>7</v>
      </c>
      <c r="H40" s="169"/>
      <c r="I40" s="170"/>
      <c r="J40" s="78"/>
      <c r="K40" s="180"/>
      <c r="L40" s="131"/>
      <c r="M40" s="171"/>
      <c r="P40" s="160"/>
      <c r="Q40" s="161"/>
      <c r="R40" s="160"/>
    </row>
    <row r="41" spans="1:18" x14ac:dyDescent="0.25">
      <c r="A41" s="92"/>
      <c r="B41" s="89"/>
      <c r="C41" s="100"/>
      <c r="D41" s="173"/>
      <c r="E41" s="84"/>
      <c r="F41" s="130"/>
      <c r="G41" s="178" t="s">
        <v>8</v>
      </c>
      <c r="H41" s="86"/>
      <c r="I41" s="133"/>
      <c r="J41" s="85"/>
      <c r="K41" s="137" t="str">
        <f>M4</f>
        <v>Lakatosné Klopcsik Diana</v>
      </c>
      <c r="L41" s="130"/>
      <c r="M41" s="174"/>
      <c r="P41" s="160"/>
      <c r="Q41" s="161"/>
      <c r="R41" s="162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43" type="noConversion"/>
  <conditionalFormatting sqref="E7 E9 E11 E13">
    <cfRule type="cellIs" dxfId="41" priority="1" stopIfTrue="1" operator="equal">
      <formula>"Bye"</formula>
    </cfRule>
  </conditionalFormatting>
  <conditionalFormatting sqref="R41">
    <cfRule type="expression" dxfId="4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5">
    <tabColor indexed="11"/>
  </sheetPr>
  <dimension ref="A1:AK49"/>
  <sheetViews>
    <sheetView workbookViewId="0">
      <selection activeCell="H28" sqref="H28:I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121" t="s">
        <v>183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184</v>
      </c>
      <c r="F7" s="235" t="s">
        <v>185</v>
      </c>
      <c r="G7" s="140" t="str">
        <f>IF($B7="","",VLOOKUP($B7,#REF!,3))</f>
        <v/>
      </c>
      <c r="H7" s="142"/>
      <c r="I7" s="140" t="str">
        <f>IF($B7="","",VLOOKUP($B7,#REF!,4))</f>
        <v/>
      </c>
      <c r="J7" s="131"/>
      <c r="K7" s="215">
        <v>4</v>
      </c>
      <c r="L7" s="210" t="e">
        <f>IF(K7="","",CONCATENATE(VLOOKUP($Y$3,$AB$1:$AK$1,K7)," pont"))</f>
        <v>#N/A</v>
      </c>
      <c r="M7" s="216"/>
      <c r="Q7" s="198" t="s">
        <v>58</v>
      </c>
      <c r="R7" s="227" t="s">
        <v>95</v>
      </c>
      <c r="S7" s="227" t="s">
        <v>97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96</v>
      </c>
      <c r="S8" s="228" t="s">
        <v>98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186</v>
      </c>
      <c r="F9" s="236" t="s">
        <v>185</v>
      </c>
      <c r="G9" s="139" t="str">
        <f>IF($B9="","",VLOOKUP($B9,#REF!,3))</f>
        <v/>
      </c>
      <c r="H9" s="144"/>
      <c r="I9" s="139" t="str">
        <f>IF($B9="","",VLOOKUP($B9,#REF!,4))</f>
        <v/>
      </c>
      <c r="J9" s="131"/>
      <c r="K9" s="215">
        <v>5</v>
      </c>
      <c r="L9" s="210" t="e">
        <f>IF(K9="","",CONCATENATE(VLOOKUP($Y$3,$AB$1:$AK$1,K9)," pont"))</f>
        <v>#N/A</v>
      </c>
      <c r="M9" s="216"/>
      <c r="Q9" s="202" t="s">
        <v>66</v>
      </c>
      <c r="R9" s="229" t="s">
        <v>70</v>
      </c>
      <c r="S9" s="229" t="s">
        <v>99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187</v>
      </c>
      <c r="F11" s="236" t="s">
        <v>188</v>
      </c>
      <c r="G11" s="139" t="str">
        <f>IF($B11="","",VLOOKUP($B11,#REF!,3))</f>
        <v/>
      </c>
      <c r="H11" s="144"/>
      <c r="I11" s="139" t="str">
        <f>IF($B11="","",VLOOKUP($B11,#REF!,4))</f>
        <v/>
      </c>
      <c r="J11" s="131"/>
      <c r="K11" s="215">
        <v>1</v>
      </c>
      <c r="L11" s="210" t="e">
        <f>IF(K11="","",CONCATENATE(VLOOKUP($Y$3,$AB$1:$AK$1,K11)," pont"))</f>
        <v>#N/A</v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189</v>
      </c>
      <c r="F13" s="235" t="s">
        <v>131</v>
      </c>
      <c r="G13" s="140" t="str">
        <f>IF($B13="","",VLOOKUP($B13,#REF!,3))</f>
        <v/>
      </c>
      <c r="H13" s="142"/>
      <c r="I13" s="140" t="str">
        <f>IF($B13="","",VLOOKUP($B13,#REF!,4))</f>
        <v/>
      </c>
      <c r="J13" s="131"/>
      <c r="K13" s="215">
        <v>2</v>
      </c>
      <c r="L13" s="210" t="e">
        <f>IF(K13="","",CONCATENATE(VLOOKUP($Y$3,$AB$1:$AK$1,K13)," pont"))</f>
        <v>#N/A</v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190</v>
      </c>
      <c r="F15" s="236" t="s">
        <v>191</v>
      </c>
      <c r="G15" s="139" t="str">
        <f>IF($B15="","",VLOOKUP($B15,#REF!,3))</f>
        <v/>
      </c>
      <c r="H15" s="144"/>
      <c r="I15" s="139" t="str">
        <f>IF($B15="","",VLOOKUP($B15,#REF!,4))</f>
        <v/>
      </c>
      <c r="J15" s="131"/>
      <c r="K15" s="215">
        <v>3</v>
      </c>
      <c r="L15" s="210" t="e">
        <f>IF(K15="","",CONCATENATE(VLOOKUP($Y$3,$AB$1:$AK$1,K15)," pont"))</f>
        <v>#N/A</v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139" t="str">
        <f>UPPER(IF($B17="","",VLOOKUP($B17,#REF!,2)))</f>
        <v/>
      </c>
      <c r="F17" s="144"/>
      <c r="G17" s="139" t="str">
        <f>IF($B17="","",VLOOKUP($B17,#REF!,3))</f>
        <v/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55" t="s">
        <v>53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Kápolnás</v>
      </c>
      <c r="E22" s="242"/>
      <c r="F22" s="242" t="str">
        <f>E9</f>
        <v>Katona</v>
      </c>
      <c r="G22" s="242"/>
      <c r="H22" s="242" t="str">
        <f>E11</f>
        <v>Sabankó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Kápolnás</v>
      </c>
      <c r="C23" s="247"/>
      <c r="D23" s="241"/>
      <c r="E23" s="241"/>
      <c r="F23" s="238" t="s">
        <v>253</v>
      </c>
      <c r="G23" s="239"/>
      <c r="H23" s="238" t="s">
        <v>234</v>
      </c>
      <c r="I23" s="239"/>
      <c r="J23" s="131"/>
      <c r="K23" s="131"/>
      <c r="L23" s="131"/>
      <c r="M23" s="193">
        <v>2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>Katona</v>
      </c>
      <c r="C24" s="247"/>
      <c r="D24" s="238" t="s">
        <v>254</v>
      </c>
      <c r="E24" s="239"/>
      <c r="F24" s="241"/>
      <c r="G24" s="241"/>
      <c r="H24" s="238" t="s">
        <v>250</v>
      </c>
      <c r="I24" s="239"/>
      <c r="J24" s="131"/>
      <c r="K24" s="131"/>
      <c r="L24" s="131"/>
      <c r="M24" s="193">
        <v>3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>Sabankó</v>
      </c>
      <c r="C25" s="247"/>
      <c r="D25" s="238" t="s">
        <v>227</v>
      </c>
      <c r="E25" s="239"/>
      <c r="F25" s="238" t="s">
        <v>240</v>
      </c>
      <c r="G25" s="239"/>
      <c r="H25" s="241"/>
      <c r="I25" s="241"/>
      <c r="J25" s="131"/>
      <c r="K25" s="131"/>
      <c r="L25" s="131"/>
      <c r="M25" s="193">
        <v>1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Upadisev</v>
      </c>
      <c r="E27" s="242"/>
      <c r="F27" s="242" t="str">
        <f>E15</f>
        <v>Szabadi</v>
      </c>
      <c r="G27" s="242"/>
      <c r="H27" s="242" t="str">
        <f>E17</f>
        <v/>
      </c>
      <c r="I27" s="242"/>
      <c r="J27" s="242" t="str">
        <f>E19</f>
        <v/>
      </c>
      <c r="K27" s="242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Upadisev</v>
      </c>
      <c r="C28" s="247"/>
      <c r="D28" s="241"/>
      <c r="E28" s="241"/>
      <c r="F28" s="238" t="s">
        <v>251</v>
      </c>
      <c r="G28" s="239"/>
      <c r="H28" s="239"/>
      <c r="I28" s="239"/>
      <c r="J28" s="242"/>
      <c r="K28" s="242"/>
      <c r="L28" s="131"/>
      <c r="M28" s="193">
        <v>1</v>
      </c>
    </row>
    <row r="29" spans="1:37" ht="18.75" customHeight="1" x14ac:dyDescent="0.25">
      <c r="A29" s="190" t="s">
        <v>52</v>
      </c>
      <c r="B29" s="247" t="str">
        <f>E15</f>
        <v>Szabadi</v>
      </c>
      <c r="C29" s="247"/>
      <c r="D29" s="238" t="s">
        <v>252</v>
      </c>
      <c r="E29" s="239"/>
      <c r="F29" s="241"/>
      <c r="G29" s="241"/>
      <c r="H29" s="239"/>
      <c r="I29" s="239"/>
      <c r="J29" s="239"/>
      <c r="K29" s="239"/>
      <c r="L29" s="131"/>
      <c r="M29" s="193">
        <v>2</v>
      </c>
    </row>
    <row r="30" spans="1:37" ht="18.75" customHeight="1" x14ac:dyDescent="0.25">
      <c r="A30" s="190" t="s">
        <v>53</v>
      </c>
      <c r="B30" s="247" t="str">
        <f>E17</f>
        <v/>
      </c>
      <c r="C30" s="247"/>
      <c r="D30" s="239"/>
      <c r="E30" s="239"/>
      <c r="F30" s="239"/>
      <c r="G30" s="239"/>
      <c r="H30" s="241"/>
      <c r="I30" s="241"/>
      <c r="J30" s="239"/>
      <c r="K30" s="239"/>
      <c r="L30" s="131"/>
      <c r="M30" s="193"/>
    </row>
    <row r="31" spans="1:37" ht="18.75" customHeight="1" x14ac:dyDescent="0.25">
      <c r="A31" s="190" t="s">
        <v>57</v>
      </c>
      <c r="B31" s="247" t="str">
        <f>E19</f>
        <v/>
      </c>
      <c r="C31" s="247"/>
      <c r="D31" s="239"/>
      <c r="E31" s="239"/>
      <c r="F31" s="239"/>
      <c r="G31" s="239"/>
      <c r="H31" s="242"/>
      <c r="I31" s="242"/>
      <c r="J31" s="241"/>
      <c r="K31" s="241"/>
      <c r="L31" s="131"/>
      <c r="M31" s="193"/>
    </row>
    <row r="32" spans="1:37" ht="18.75" customHeight="1" x14ac:dyDescent="0.25">
      <c r="A32" s="195"/>
      <c r="B32" s="196"/>
      <c r="C32" s="196"/>
      <c r="D32" s="195"/>
      <c r="E32" s="195"/>
      <c r="F32" s="195"/>
      <c r="G32" s="195"/>
      <c r="H32" s="195"/>
      <c r="I32" s="195"/>
      <c r="J32" s="131"/>
      <c r="K32" s="131"/>
      <c r="L32" s="131"/>
      <c r="M32" s="197"/>
    </row>
    <row r="33" spans="1:18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8" x14ac:dyDescent="0.25">
      <c r="A34" s="131" t="s">
        <v>38</v>
      </c>
      <c r="B34" s="131"/>
      <c r="C34" s="250" t="str">
        <f>IF(M23=1,B23,IF(M24=1,B24,IF(M25=1,B25,"")))</f>
        <v>Sabankó</v>
      </c>
      <c r="D34" s="250"/>
      <c r="E34" s="155" t="s">
        <v>55</v>
      </c>
      <c r="F34" s="249" t="str">
        <f>IF(M28=1,B28,IF(M29=1,B29,IF(M30=1,B30,IF(M31=1,B31,""))))</f>
        <v>Upadisev</v>
      </c>
      <c r="G34" s="249"/>
      <c r="H34" s="131"/>
      <c r="I34" s="236" t="s">
        <v>243</v>
      </c>
      <c r="J34" s="131"/>
      <c r="K34" s="131"/>
      <c r="L34" s="131"/>
      <c r="M34" s="131"/>
    </row>
    <row r="35" spans="1:18" x14ac:dyDescent="0.25">
      <c r="A35" s="131"/>
      <c r="B35" s="131"/>
      <c r="C35" s="131"/>
      <c r="D35" s="131"/>
      <c r="E35" s="131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54</v>
      </c>
      <c r="B36" s="131"/>
      <c r="C36" s="249" t="str">
        <f>IF(M23=2,B23,IF(M24=2,B24,IF(M25=2,B25,"")))</f>
        <v>Kápolnás</v>
      </c>
      <c r="D36" s="249"/>
      <c r="E36" s="155" t="s">
        <v>55</v>
      </c>
      <c r="F36" s="250" t="str">
        <f>IF(M28=2,B28,IF(M29=2,B29,IF(M30=2,B30,IF(M31=2,B31,""))))</f>
        <v>Szabadi</v>
      </c>
      <c r="G36" s="250"/>
      <c r="H36" s="131"/>
      <c r="I36" s="236" t="s">
        <v>238</v>
      </c>
      <c r="J36" s="131"/>
      <c r="K36" s="131"/>
      <c r="L36" s="131"/>
      <c r="M36" s="131"/>
    </row>
    <row r="37" spans="1:18" x14ac:dyDescent="0.25">
      <c r="A37" s="131"/>
      <c r="B37" s="131"/>
      <c r="C37" s="155"/>
      <c r="D37" s="155"/>
      <c r="E37" s="155"/>
      <c r="F37" s="155"/>
      <c r="G37" s="155"/>
      <c r="H37" s="131"/>
      <c r="I37" s="131"/>
      <c r="J37" s="131"/>
      <c r="K37" s="131"/>
      <c r="L37" s="131"/>
      <c r="M37" s="131"/>
    </row>
    <row r="38" spans="1:18" x14ac:dyDescent="0.25">
      <c r="A38" s="131" t="s">
        <v>56</v>
      </c>
      <c r="B38" s="131"/>
      <c r="C38" s="249" t="str">
        <f>IF(M23=3,B23,IF(M24=3,B24,IF(M25=3,B25,"")))</f>
        <v>Katona</v>
      </c>
      <c r="D38" s="249"/>
      <c r="E38" s="155" t="s">
        <v>55</v>
      </c>
      <c r="F38" s="249" t="str">
        <f>IF(M28=3,B28,IF(M29=3,B29,IF(M30=3,B30,IF(M31=3,B31,""))))</f>
        <v/>
      </c>
      <c r="G38" s="249"/>
      <c r="H38" s="131"/>
      <c r="I38" s="130"/>
      <c r="J38" s="131"/>
      <c r="K38" s="131"/>
      <c r="L38" s="131"/>
      <c r="M38" s="131"/>
    </row>
    <row r="39" spans="1:18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8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0"/>
      <c r="M40" s="131"/>
    </row>
    <row r="41" spans="1:18" x14ac:dyDescent="0.25">
      <c r="A41" s="80" t="s">
        <v>26</v>
      </c>
      <c r="B41" s="81"/>
      <c r="C41" s="110"/>
      <c r="D41" s="163" t="s">
        <v>0</v>
      </c>
      <c r="E41" s="164" t="s">
        <v>28</v>
      </c>
      <c r="F41" s="181"/>
      <c r="G41" s="163" t="s">
        <v>0</v>
      </c>
      <c r="H41" s="164" t="s">
        <v>35</v>
      </c>
      <c r="I41" s="88"/>
      <c r="J41" s="164" t="s">
        <v>36</v>
      </c>
      <c r="K41" s="87" t="s">
        <v>37</v>
      </c>
      <c r="L41" s="31"/>
      <c r="M41" s="181"/>
      <c r="P41" s="157"/>
      <c r="Q41" s="157"/>
      <c r="R41" s="158"/>
    </row>
    <row r="42" spans="1:18" x14ac:dyDescent="0.25">
      <c r="A42" s="134" t="s">
        <v>27</v>
      </c>
      <c r="B42" s="135"/>
      <c r="C42" s="136"/>
      <c r="D42" s="165">
        <v>1</v>
      </c>
      <c r="E42" s="245" t="e">
        <f>IF(D42&gt;$R$44,,UPPER(VLOOKUP(D42,#REF!,2)))</f>
        <v>#REF!</v>
      </c>
      <c r="F42" s="245"/>
      <c r="G42" s="175" t="s">
        <v>1</v>
      </c>
      <c r="H42" s="135"/>
      <c r="I42" s="166"/>
      <c r="J42" s="176"/>
      <c r="K42" s="132" t="s">
        <v>29</v>
      </c>
      <c r="L42" s="182"/>
      <c r="M42" s="167"/>
      <c r="P42" s="159"/>
      <c r="Q42" s="159"/>
      <c r="R42" s="160"/>
    </row>
    <row r="43" spans="1:18" x14ac:dyDescent="0.25">
      <c r="A43" s="137" t="s">
        <v>34</v>
      </c>
      <c r="B43" s="86"/>
      <c r="C43" s="138"/>
      <c r="D43" s="168">
        <v>2</v>
      </c>
      <c r="E43" s="240" t="e">
        <f>IF(D43&gt;$R$44,,UPPER(VLOOKUP(D43,#REF!,2)))</f>
        <v>#REF!</v>
      </c>
      <c r="F43" s="240"/>
      <c r="G43" s="177" t="s">
        <v>2</v>
      </c>
      <c r="H43" s="169"/>
      <c r="I43" s="170"/>
      <c r="J43" s="78"/>
      <c r="K43" s="179"/>
      <c r="L43" s="130"/>
      <c r="M43" s="174"/>
      <c r="P43" s="160"/>
      <c r="Q43" s="161"/>
      <c r="R43" s="160"/>
    </row>
    <row r="44" spans="1:18" x14ac:dyDescent="0.25">
      <c r="A44" s="101"/>
      <c r="B44" s="102"/>
      <c r="C44" s="103"/>
      <c r="D44" s="168"/>
      <c r="E44" s="172"/>
      <c r="F44" s="131"/>
      <c r="G44" s="177" t="s">
        <v>3</v>
      </c>
      <c r="H44" s="169"/>
      <c r="I44" s="170"/>
      <c r="J44" s="78"/>
      <c r="K44" s="132" t="s">
        <v>30</v>
      </c>
      <c r="L44" s="182"/>
      <c r="M44" s="167"/>
      <c r="P44" s="159"/>
      <c r="Q44" s="159"/>
      <c r="R44" s="162" t="e">
        <f>MIN(4,#REF!)</f>
        <v>#REF!</v>
      </c>
    </row>
    <row r="45" spans="1:18" x14ac:dyDescent="0.25">
      <c r="A45" s="82"/>
      <c r="B45" s="108"/>
      <c r="C45" s="83"/>
      <c r="D45" s="168"/>
      <c r="E45" s="172"/>
      <c r="F45" s="131"/>
      <c r="G45" s="177" t="s">
        <v>4</v>
      </c>
      <c r="H45" s="169"/>
      <c r="I45" s="170"/>
      <c r="J45" s="78"/>
      <c r="K45" s="180"/>
      <c r="L45" s="131"/>
      <c r="M45" s="171"/>
      <c r="P45" s="160"/>
      <c r="Q45" s="161"/>
      <c r="R45" s="160"/>
    </row>
    <row r="46" spans="1:18" x14ac:dyDescent="0.25">
      <c r="A46" s="90"/>
      <c r="B46" s="104"/>
      <c r="C46" s="109"/>
      <c r="D46" s="168"/>
      <c r="E46" s="172"/>
      <c r="F46" s="131"/>
      <c r="G46" s="177" t="s">
        <v>5</v>
      </c>
      <c r="H46" s="169"/>
      <c r="I46" s="170"/>
      <c r="J46" s="78"/>
      <c r="K46" s="137"/>
      <c r="L46" s="130"/>
      <c r="M46" s="174"/>
      <c r="P46" s="160"/>
      <c r="Q46" s="161"/>
      <c r="R46" s="160"/>
    </row>
    <row r="47" spans="1:18" x14ac:dyDescent="0.25">
      <c r="A47" s="91"/>
      <c r="B47" s="21"/>
      <c r="C47" s="83"/>
      <c r="D47" s="168"/>
      <c r="E47" s="172"/>
      <c r="F47" s="131"/>
      <c r="G47" s="177" t="s">
        <v>6</v>
      </c>
      <c r="H47" s="169"/>
      <c r="I47" s="170"/>
      <c r="J47" s="78"/>
      <c r="K47" s="132" t="s">
        <v>25</v>
      </c>
      <c r="L47" s="182"/>
      <c r="M47" s="167"/>
      <c r="P47" s="159"/>
      <c r="Q47" s="159"/>
      <c r="R47" s="160"/>
    </row>
    <row r="48" spans="1:18" x14ac:dyDescent="0.25">
      <c r="A48" s="91"/>
      <c r="B48" s="21"/>
      <c r="C48" s="99"/>
      <c r="D48" s="168"/>
      <c r="E48" s="172"/>
      <c r="F48" s="131"/>
      <c r="G48" s="177" t="s">
        <v>7</v>
      </c>
      <c r="H48" s="169"/>
      <c r="I48" s="170"/>
      <c r="J48" s="78"/>
      <c r="K48" s="180"/>
      <c r="L48" s="131"/>
      <c r="M48" s="171"/>
      <c r="P48" s="160"/>
      <c r="Q48" s="161"/>
      <c r="R48" s="160"/>
    </row>
    <row r="49" spans="1:18" x14ac:dyDescent="0.25">
      <c r="A49" s="92"/>
      <c r="B49" s="89"/>
      <c r="C49" s="100"/>
      <c r="D49" s="173"/>
      <c r="E49" s="84"/>
      <c r="F49" s="130"/>
      <c r="G49" s="178" t="s">
        <v>8</v>
      </c>
      <c r="H49" s="86"/>
      <c r="I49" s="133"/>
      <c r="J49" s="85"/>
      <c r="K49" s="137" t="str">
        <f>L4</f>
        <v>Lakatosné Klopcsik Diana</v>
      </c>
      <c r="L49" s="130"/>
      <c r="M49" s="174"/>
      <c r="P49" s="160"/>
      <c r="Q49" s="161"/>
      <c r="R49" s="162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43" type="noConversion"/>
  <conditionalFormatting sqref="E7 E9 E11 E13 E15 E17 E19">
    <cfRule type="cellIs" dxfId="39" priority="2" stopIfTrue="1" operator="equal">
      <formula>"Bye"</formula>
    </cfRule>
  </conditionalFormatting>
  <conditionalFormatting sqref="R44 R49">
    <cfRule type="expression" dxfId="3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>
    <tabColor indexed="11"/>
  </sheetPr>
  <dimension ref="A1:AK49"/>
  <sheetViews>
    <sheetView workbookViewId="0">
      <selection activeCell="K15" sqref="K1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44" t="str">
        <f>Altalanos!$A$6</f>
        <v>Tolna Vármegyei döntő Diákolimpia</v>
      </c>
      <c r="B1" s="244"/>
      <c r="C1" s="244"/>
      <c r="D1" s="244"/>
      <c r="E1" s="244"/>
      <c r="F1" s="244"/>
      <c r="G1" s="115"/>
      <c r="H1" s="118" t="s">
        <v>33</v>
      </c>
      <c r="I1" s="116"/>
      <c r="J1" s="117"/>
      <c r="L1" s="119"/>
      <c r="M1" s="145"/>
      <c r="N1" s="146"/>
      <c r="O1" s="146" t="s">
        <v>9</v>
      </c>
      <c r="P1" s="146"/>
      <c r="Q1" s="147"/>
      <c r="R1" s="146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x14ac:dyDescent="0.25">
      <c r="A2" s="120" t="s">
        <v>32</v>
      </c>
      <c r="B2" s="121"/>
      <c r="C2" s="121"/>
      <c r="D2" s="121"/>
      <c r="E2" s="230" t="s">
        <v>208</v>
      </c>
      <c r="F2" s="121"/>
      <c r="G2" s="122"/>
      <c r="H2" s="123"/>
      <c r="I2" s="123"/>
      <c r="J2" s="124"/>
      <c r="K2" s="119"/>
      <c r="L2" s="119"/>
      <c r="M2" s="119"/>
      <c r="N2" s="148"/>
      <c r="O2" s="149"/>
      <c r="P2" s="148"/>
      <c r="Q2" s="149"/>
      <c r="R2" s="148"/>
      <c r="Y2" s="209"/>
      <c r="Z2" s="208"/>
      <c r="AA2" s="208" t="s">
        <v>44</v>
      </c>
      <c r="AB2" s="199">
        <v>150</v>
      </c>
      <c r="AC2" s="199">
        <v>120</v>
      </c>
      <c r="AD2" s="199">
        <v>100</v>
      </c>
      <c r="AE2" s="199">
        <v>80</v>
      </c>
      <c r="AF2" s="199">
        <v>70</v>
      </c>
      <c r="AG2" s="199">
        <v>60</v>
      </c>
      <c r="AH2" s="199">
        <v>55</v>
      </c>
      <c r="AI2" s="199">
        <v>50</v>
      </c>
      <c r="AJ2" s="199">
        <v>45</v>
      </c>
      <c r="AK2" s="199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1"/>
      <c r="O3" s="150"/>
      <c r="P3" s="151"/>
      <c r="Q3" s="198" t="s">
        <v>58</v>
      </c>
      <c r="R3" s="199" t="s">
        <v>64</v>
      </c>
      <c r="S3" s="199" t="s">
        <v>59</v>
      </c>
      <c r="Y3" s="208">
        <f>IF(H4="OB","A",IF(H4="IX","W",H4))</f>
        <v>0</v>
      </c>
      <c r="Z3" s="208"/>
      <c r="AA3" s="208" t="s">
        <v>74</v>
      </c>
      <c r="AB3" s="199">
        <v>120</v>
      </c>
      <c r="AC3" s="199">
        <v>90</v>
      </c>
      <c r="AD3" s="199">
        <v>65</v>
      </c>
      <c r="AE3" s="199">
        <v>55</v>
      </c>
      <c r="AF3" s="199">
        <v>50</v>
      </c>
      <c r="AG3" s="199">
        <v>45</v>
      </c>
      <c r="AH3" s="199">
        <v>40</v>
      </c>
      <c r="AI3" s="199">
        <v>35</v>
      </c>
      <c r="AJ3" s="199">
        <v>25</v>
      </c>
      <c r="AK3" s="199">
        <v>20</v>
      </c>
    </row>
    <row r="4" spans="1:37" ht="13.8" thickBot="1" x14ac:dyDescent="0.3">
      <c r="A4" s="248" t="str">
        <f>Altalanos!$A$11</f>
        <v>2024.04.29-30.</v>
      </c>
      <c r="B4" s="248"/>
      <c r="C4" s="248"/>
      <c r="D4" s="125"/>
      <c r="E4" s="126" t="str">
        <f>Altalanos!$C$11</f>
        <v>Paks</v>
      </c>
      <c r="F4" s="126"/>
      <c r="G4" s="126"/>
      <c r="H4" s="128"/>
      <c r="I4" s="126"/>
      <c r="J4" s="127"/>
      <c r="K4" s="128"/>
      <c r="L4" s="129" t="str">
        <f>Altalanos!$E$11</f>
        <v>Lakatosné Klopcsik Diana</v>
      </c>
      <c r="M4" s="128"/>
      <c r="N4" s="153"/>
      <c r="O4" s="154"/>
      <c r="P4" s="153"/>
      <c r="Q4" s="200" t="s">
        <v>65</v>
      </c>
      <c r="R4" s="201" t="s">
        <v>60</v>
      </c>
      <c r="S4" s="201" t="s">
        <v>61</v>
      </c>
      <c r="Y4" s="208"/>
      <c r="Z4" s="208"/>
      <c r="AA4" s="208" t="s">
        <v>75</v>
      </c>
      <c r="AB4" s="199">
        <v>90</v>
      </c>
      <c r="AC4" s="199">
        <v>60</v>
      </c>
      <c r="AD4" s="199">
        <v>45</v>
      </c>
      <c r="AE4" s="199">
        <v>34</v>
      </c>
      <c r="AF4" s="199">
        <v>27</v>
      </c>
      <c r="AG4" s="199">
        <v>22</v>
      </c>
      <c r="AH4" s="199">
        <v>18</v>
      </c>
      <c r="AI4" s="199">
        <v>15</v>
      </c>
      <c r="AJ4" s="199">
        <v>12</v>
      </c>
      <c r="AK4" s="199">
        <v>9</v>
      </c>
    </row>
    <row r="5" spans="1:37" x14ac:dyDescent="0.25">
      <c r="A5" s="31"/>
      <c r="B5" s="31" t="s">
        <v>31</v>
      </c>
      <c r="C5" s="141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4" t="s">
        <v>48</v>
      </c>
      <c r="L5" s="184" t="s">
        <v>49</v>
      </c>
      <c r="M5" s="184" t="s">
        <v>50</v>
      </c>
      <c r="Q5" s="202" t="s">
        <v>66</v>
      </c>
      <c r="R5" s="203" t="s">
        <v>62</v>
      </c>
      <c r="S5" s="203" t="s">
        <v>63</v>
      </c>
      <c r="Y5" s="208">
        <f>IF(OR(Altalanos!$A$8="F1",Altalanos!$A$8="F2",Altalanos!$A$8="N1",Altalanos!$A$8="N2"),1,2)</f>
        <v>2</v>
      </c>
      <c r="Z5" s="208"/>
      <c r="AA5" s="208" t="s">
        <v>76</v>
      </c>
      <c r="AB5" s="199">
        <v>60</v>
      </c>
      <c r="AC5" s="199">
        <v>40</v>
      </c>
      <c r="AD5" s="199">
        <v>30</v>
      </c>
      <c r="AE5" s="199">
        <v>20</v>
      </c>
      <c r="AF5" s="199">
        <v>18</v>
      </c>
      <c r="AG5" s="199">
        <v>15</v>
      </c>
      <c r="AH5" s="199">
        <v>12</v>
      </c>
      <c r="AI5" s="199">
        <v>10</v>
      </c>
      <c r="AJ5" s="199">
        <v>8</v>
      </c>
      <c r="AK5" s="199">
        <v>6</v>
      </c>
    </row>
    <row r="6" spans="1:37" x14ac:dyDescent="0.25">
      <c r="A6" s="131"/>
      <c r="B6" s="131"/>
      <c r="C6" s="183"/>
      <c r="D6" s="131"/>
      <c r="E6" s="131"/>
      <c r="F6" s="131"/>
      <c r="G6" s="131"/>
      <c r="H6" s="131"/>
      <c r="I6" s="131"/>
      <c r="J6" s="131"/>
      <c r="K6" s="131"/>
      <c r="L6" s="131"/>
      <c r="M6" s="131"/>
      <c r="Y6" s="208"/>
      <c r="Z6" s="208"/>
      <c r="AA6" s="208" t="s">
        <v>77</v>
      </c>
      <c r="AB6" s="199">
        <v>40</v>
      </c>
      <c r="AC6" s="199">
        <v>25</v>
      </c>
      <c r="AD6" s="199">
        <v>18</v>
      </c>
      <c r="AE6" s="199">
        <v>13</v>
      </c>
      <c r="AF6" s="199">
        <v>10</v>
      </c>
      <c r="AG6" s="199">
        <v>8</v>
      </c>
      <c r="AH6" s="199">
        <v>6</v>
      </c>
      <c r="AI6" s="199">
        <v>5</v>
      </c>
      <c r="AJ6" s="199">
        <v>4</v>
      </c>
      <c r="AK6" s="199">
        <v>3</v>
      </c>
    </row>
    <row r="7" spans="1:37" x14ac:dyDescent="0.25">
      <c r="A7" s="191" t="s">
        <v>44</v>
      </c>
      <c r="B7" s="204"/>
      <c r="C7" s="143" t="str">
        <f>IF($B7="","",VLOOKUP($B7,#REF!,5))</f>
        <v/>
      </c>
      <c r="D7" s="143" t="str">
        <f>IF($B7="","",VLOOKUP($B7,#REF!,15))</f>
        <v/>
      </c>
      <c r="E7" s="234" t="s">
        <v>192</v>
      </c>
      <c r="F7" s="142"/>
      <c r="G7" s="234" t="s">
        <v>193</v>
      </c>
      <c r="H7" s="142"/>
      <c r="I7" s="140" t="str">
        <f>IF($B7="","",VLOOKUP($B7,#REF!,4))</f>
        <v/>
      </c>
      <c r="J7" s="131"/>
      <c r="K7" s="215">
        <v>1</v>
      </c>
      <c r="L7" s="210" t="e">
        <f>IF(K7="","",CONCATENATE(VLOOKUP($Y$3,$AB$1:$AK$1,K7)," pont"))</f>
        <v>#N/A</v>
      </c>
      <c r="M7" s="216"/>
      <c r="Q7" s="198" t="s">
        <v>58</v>
      </c>
      <c r="R7" s="227" t="s">
        <v>95</v>
      </c>
      <c r="S7" s="227" t="s">
        <v>97</v>
      </c>
      <c r="Y7" s="208"/>
      <c r="Z7" s="208"/>
      <c r="AA7" s="208" t="s">
        <v>78</v>
      </c>
      <c r="AB7" s="199">
        <v>25</v>
      </c>
      <c r="AC7" s="199">
        <v>15</v>
      </c>
      <c r="AD7" s="199">
        <v>13</v>
      </c>
      <c r="AE7" s="199">
        <v>8</v>
      </c>
      <c r="AF7" s="199">
        <v>6</v>
      </c>
      <c r="AG7" s="199">
        <v>4</v>
      </c>
      <c r="AH7" s="199">
        <v>3</v>
      </c>
      <c r="AI7" s="199">
        <v>2</v>
      </c>
      <c r="AJ7" s="199">
        <v>1</v>
      </c>
      <c r="AK7" s="199">
        <v>0</v>
      </c>
    </row>
    <row r="8" spans="1:37" x14ac:dyDescent="0.25">
      <c r="A8" s="155"/>
      <c r="B8" s="205"/>
      <c r="C8" s="156"/>
      <c r="D8" s="156"/>
      <c r="E8" s="156"/>
      <c r="F8" s="156"/>
      <c r="G8" s="156"/>
      <c r="H8" s="156"/>
      <c r="I8" s="156"/>
      <c r="J8" s="131"/>
      <c r="K8" s="155"/>
      <c r="L8" s="155"/>
      <c r="M8" s="217"/>
      <c r="Q8" s="200" t="s">
        <v>65</v>
      </c>
      <c r="R8" s="228" t="s">
        <v>96</v>
      </c>
      <c r="S8" s="228" t="s">
        <v>98</v>
      </c>
      <c r="Y8" s="208"/>
      <c r="Z8" s="208"/>
      <c r="AA8" s="208" t="s">
        <v>79</v>
      </c>
      <c r="AB8" s="199">
        <v>15</v>
      </c>
      <c r="AC8" s="199">
        <v>10</v>
      </c>
      <c r="AD8" s="199">
        <v>7</v>
      </c>
      <c r="AE8" s="199">
        <v>5</v>
      </c>
      <c r="AF8" s="199">
        <v>4</v>
      </c>
      <c r="AG8" s="199">
        <v>3</v>
      </c>
      <c r="AH8" s="199">
        <v>2</v>
      </c>
      <c r="AI8" s="199">
        <v>1</v>
      </c>
      <c r="AJ8" s="199">
        <v>0</v>
      </c>
      <c r="AK8" s="199">
        <v>0</v>
      </c>
    </row>
    <row r="9" spans="1:37" x14ac:dyDescent="0.25">
      <c r="A9" s="155" t="s">
        <v>45</v>
      </c>
      <c r="B9" s="206"/>
      <c r="C9" s="143" t="str">
        <f>IF($B9="","",VLOOKUP($B9,#REF!,5))</f>
        <v/>
      </c>
      <c r="D9" s="143" t="str">
        <f>IF($B9="","",VLOOKUP($B9,#REF!,15))</f>
        <v/>
      </c>
      <c r="E9" s="233" t="s">
        <v>142</v>
      </c>
      <c r="F9" s="144"/>
      <c r="G9" s="233" t="s">
        <v>129</v>
      </c>
      <c r="H9" s="144"/>
      <c r="I9" s="139" t="str">
        <f>IF($B9="","",VLOOKUP($B9,#REF!,4))</f>
        <v/>
      </c>
      <c r="J9" s="131"/>
      <c r="K9" s="215"/>
      <c r="L9" s="210" t="str">
        <f>IF(K9="","",CONCATENATE(VLOOKUP($Y$3,$AB$1:$AK$1,K9)," pont"))</f>
        <v/>
      </c>
      <c r="M9" s="216"/>
      <c r="Q9" s="202" t="s">
        <v>66</v>
      </c>
      <c r="R9" s="229" t="s">
        <v>70</v>
      </c>
      <c r="S9" s="229" t="s">
        <v>99</v>
      </c>
      <c r="Y9" s="208"/>
      <c r="Z9" s="208"/>
      <c r="AA9" s="208" t="s">
        <v>80</v>
      </c>
      <c r="AB9" s="199">
        <v>10</v>
      </c>
      <c r="AC9" s="199">
        <v>6</v>
      </c>
      <c r="AD9" s="199">
        <v>4</v>
      </c>
      <c r="AE9" s="199">
        <v>2</v>
      </c>
      <c r="AF9" s="199">
        <v>1</v>
      </c>
      <c r="AG9" s="199">
        <v>0</v>
      </c>
      <c r="AH9" s="199">
        <v>0</v>
      </c>
      <c r="AI9" s="199">
        <v>0</v>
      </c>
      <c r="AJ9" s="199">
        <v>0</v>
      </c>
      <c r="AK9" s="199">
        <v>0</v>
      </c>
    </row>
    <row r="10" spans="1:37" x14ac:dyDescent="0.25">
      <c r="A10" s="155"/>
      <c r="B10" s="205"/>
      <c r="C10" s="156"/>
      <c r="D10" s="156"/>
      <c r="E10" s="156"/>
      <c r="F10" s="156"/>
      <c r="G10" s="156"/>
      <c r="H10" s="156"/>
      <c r="I10" s="156"/>
      <c r="J10" s="131"/>
      <c r="K10" s="155"/>
      <c r="L10" s="155"/>
      <c r="M10" s="217"/>
      <c r="Y10" s="208"/>
      <c r="Z10" s="208"/>
      <c r="AA10" s="208" t="s">
        <v>81</v>
      </c>
      <c r="AB10" s="199">
        <v>6</v>
      </c>
      <c r="AC10" s="199">
        <v>3</v>
      </c>
      <c r="AD10" s="199">
        <v>2</v>
      </c>
      <c r="AE10" s="199">
        <v>1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</row>
    <row r="11" spans="1:37" x14ac:dyDescent="0.25">
      <c r="A11" s="155" t="s">
        <v>46</v>
      </c>
      <c r="B11" s="206"/>
      <c r="C11" s="143" t="str">
        <f>IF($B11="","",VLOOKUP($B11,#REF!,5))</f>
        <v/>
      </c>
      <c r="D11" s="143" t="str">
        <f>IF($B11="","",VLOOKUP($B11,#REF!,15))</f>
        <v/>
      </c>
      <c r="E11" s="233" t="s">
        <v>194</v>
      </c>
      <c r="F11" s="144"/>
      <c r="G11" s="233" t="s">
        <v>195</v>
      </c>
      <c r="H11" s="144"/>
      <c r="I11" s="139" t="str">
        <f>IF($B11="","",VLOOKUP($B11,#REF!,4))</f>
        <v/>
      </c>
      <c r="J11" s="131"/>
      <c r="K11" s="215"/>
      <c r="L11" s="210" t="str">
        <f>IF(K11="","",CONCATENATE(VLOOKUP($Y$3,$AB$1:$AK$1,K11)," pont"))</f>
        <v/>
      </c>
      <c r="M11" s="216"/>
      <c r="Y11" s="208"/>
      <c r="Z11" s="208"/>
      <c r="AA11" s="208" t="s">
        <v>86</v>
      </c>
      <c r="AB11" s="199">
        <v>3</v>
      </c>
      <c r="AC11" s="199">
        <v>2</v>
      </c>
      <c r="AD11" s="199">
        <v>1</v>
      </c>
      <c r="AE11" s="199">
        <v>0</v>
      </c>
      <c r="AF11" s="199">
        <v>0</v>
      </c>
      <c r="AG11" s="199">
        <v>0</v>
      </c>
      <c r="AH11" s="199">
        <v>0</v>
      </c>
      <c r="AI11" s="199">
        <v>0</v>
      </c>
      <c r="AJ11" s="199">
        <v>0</v>
      </c>
      <c r="AK11" s="199">
        <v>0</v>
      </c>
    </row>
    <row r="12" spans="1:37" x14ac:dyDescent="0.25">
      <c r="A12" s="131"/>
      <c r="B12" s="191"/>
      <c r="C12" s="183"/>
      <c r="D12" s="131"/>
      <c r="E12" s="131"/>
      <c r="F12" s="131"/>
      <c r="G12" s="131"/>
      <c r="H12" s="131"/>
      <c r="I12" s="131"/>
      <c r="J12" s="131"/>
      <c r="K12" s="183"/>
      <c r="L12" s="183"/>
      <c r="M12" s="217"/>
      <c r="Y12" s="208"/>
      <c r="Z12" s="208"/>
      <c r="AA12" s="208" t="s">
        <v>82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</row>
    <row r="13" spans="1:37" x14ac:dyDescent="0.25">
      <c r="A13" s="191" t="s">
        <v>51</v>
      </c>
      <c r="B13" s="204"/>
      <c r="C13" s="143" t="str">
        <f>IF($B13="","",VLOOKUP($B13,#REF!,5))</f>
        <v/>
      </c>
      <c r="D13" s="143" t="str">
        <f>IF($B13="","",VLOOKUP($B13,#REF!,15))</f>
        <v/>
      </c>
      <c r="E13" s="234" t="s">
        <v>196</v>
      </c>
      <c r="F13" s="142"/>
      <c r="G13" s="234" t="s">
        <v>197</v>
      </c>
      <c r="H13" s="142"/>
      <c r="I13" s="140" t="str">
        <f>IF($B13="","",VLOOKUP($B13,#REF!,4))</f>
        <v/>
      </c>
      <c r="J13" s="131"/>
      <c r="K13" s="215"/>
      <c r="L13" s="210" t="str">
        <f>IF(K13="","",CONCATENATE(VLOOKUP($Y$3,$AB$1:$AK$1,K13)," pont"))</f>
        <v/>
      </c>
      <c r="M13" s="216"/>
      <c r="Y13" s="208"/>
      <c r="Z13" s="208"/>
      <c r="AA13" s="208" t="s">
        <v>83</v>
      </c>
      <c r="AB13" s="213">
        <v>0</v>
      </c>
      <c r="AC13" s="213">
        <v>0</v>
      </c>
      <c r="AD13" s="213">
        <v>0</v>
      </c>
      <c r="AE13" s="213">
        <v>0</v>
      </c>
      <c r="AF13" s="213">
        <v>0</v>
      </c>
      <c r="AG13" s="213">
        <v>0</v>
      </c>
      <c r="AH13" s="213">
        <v>0</v>
      </c>
      <c r="AI13" s="213">
        <v>0</v>
      </c>
      <c r="AJ13" s="213">
        <v>0</v>
      </c>
      <c r="AK13" s="213">
        <v>0</v>
      </c>
    </row>
    <row r="14" spans="1:37" x14ac:dyDescent="0.25">
      <c r="A14" s="155"/>
      <c r="B14" s="205"/>
      <c r="C14" s="156"/>
      <c r="D14" s="156"/>
      <c r="E14" s="156"/>
      <c r="F14" s="156"/>
      <c r="G14" s="156"/>
      <c r="H14" s="156"/>
      <c r="I14" s="156"/>
      <c r="J14" s="131"/>
      <c r="K14" s="155"/>
      <c r="L14" s="155"/>
      <c r="M14" s="217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spans="1:37" x14ac:dyDescent="0.25">
      <c r="A15" s="155" t="s">
        <v>52</v>
      </c>
      <c r="B15" s="206"/>
      <c r="C15" s="143" t="str">
        <f>IF($B15="","",VLOOKUP($B15,#REF!,5))</f>
        <v/>
      </c>
      <c r="D15" s="143" t="str">
        <f>IF($B15="","",VLOOKUP($B15,#REF!,15))</f>
        <v/>
      </c>
      <c r="E15" s="233" t="s">
        <v>198</v>
      </c>
      <c r="F15" s="144"/>
      <c r="G15" s="233" t="s">
        <v>199</v>
      </c>
      <c r="H15" s="144"/>
      <c r="I15" s="139" t="str">
        <f>IF($B15="","",VLOOKUP($B15,#REF!,4))</f>
        <v/>
      </c>
      <c r="J15" s="131"/>
      <c r="K15" s="215">
        <v>2</v>
      </c>
      <c r="L15" s="210" t="e">
        <f>IF(K15="","",CONCATENATE(VLOOKUP($Y$3,$AB$1:$AK$1,K15)," pont"))</f>
        <v>#N/A</v>
      </c>
      <c r="M15" s="216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spans="1:37" x14ac:dyDescent="0.25">
      <c r="A16" s="155"/>
      <c r="B16" s="205"/>
      <c r="C16" s="156"/>
      <c r="D16" s="156"/>
      <c r="E16" s="156"/>
      <c r="F16" s="156"/>
      <c r="G16" s="156"/>
      <c r="H16" s="156"/>
      <c r="I16" s="156"/>
      <c r="J16" s="131"/>
      <c r="K16" s="155"/>
      <c r="L16" s="155"/>
      <c r="M16" s="217"/>
      <c r="Y16" s="208"/>
      <c r="Z16" s="208"/>
      <c r="AA16" s="208" t="s">
        <v>44</v>
      </c>
      <c r="AB16" s="208">
        <v>300</v>
      </c>
      <c r="AC16" s="208">
        <v>250</v>
      </c>
      <c r="AD16" s="208">
        <v>220</v>
      </c>
      <c r="AE16" s="208">
        <v>180</v>
      </c>
      <c r="AF16" s="208">
        <v>160</v>
      </c>
      <c r="AG16" s="208">
        <v>150</v>
      </c>
      <c r="AH16" s="208">
        <v>140</v>
      </c>
      <c r="AI16" s="208">
        <v>130</v>
      </c>
      <c r="AJ16" s="208">
        <v>120</v>
      </c>
      <c r="AK16" s="208">
        <v>110</v>
      </c>
    </row>
    <row r="17" spans="1:37" x14ac:dyDescent="0.25">
      <c r="A17" s="155" t="s">
        <v>53</v>
      </c>
      <c r="B17" s="206"/>
      <c r="C17" s="143" t="str">
        <f>IF($B17="","",VLOOKUP($B17,#REF!,5))</f>
        <v/>
      </c>
      <c r="D17" s="143" t="str">
        <f>IF($B17="","",VLOOKUP($B17,#REF!,15))</f>
        <v/>
      </c>
      <c r="E17" s="233" t="s">
        <v>200</v>
      </c>
      <c r="F17" s="144"/>
      <c r="G17" s="233" t="s">
        <v>201</v>
      </c>
      <c r="H17" s="144"/>
      <c r="I17" s="139" t="str">
        <f>IF($B17="","",VLOOKUP($B17,#REF!,4))</f>
        <v/>
      </c>
      <c r="J17" s="131"/>
      <c r="K17" s="215"/>
      <c r="L17" s="210" t="str">
        <f>IF(K17="","",CONCATENATE(VLOOKUP($Y$3,$AB$1:$AK$1,K17)," pont"))</f>
        <v/>
      </c>
      <c r="M17" s="216"/>
      <c r="Y17" s="208"/>
      <c r="Z17" s="208"/>
      <c r="AA17" s="208" t="s">
        <v>74</v>
      </c>
      <c r="AB17" s="208">
        <v>250</v>
      </c>
      <c r="AC17" s="208">
        <v>200</v>
      </c>
      <c r="AD17" s="208">
        <v>160</v>
      </c>
      <c r="AE17" s="208">
        <v>140</v>
      </c>
      <c r="AF17" s="208">
        <v>120</v>
      </c>
      <c r="AG17" s="208">
        <v>110</v>
      </c>
      <c r="AH17" s="208">
        <v>100</v>
      </c>
      <c r="AI17" s="208">
        <v>90</v>
      </c>
      <c r="AJ17" s="208">
        <v>80</v>
      </c>
      <c r="AK17" s="208">
        <v>70</v>
      </c>
    </row>
    <row r="18" spans="1:37" x14ac:dyDescent="0.25">
      <c r="A18" s="155"/>
      <c r="B18" s="205"/>
      <c r="C18" s="156"/>
      <c r="D18" s="156"/>
      <c r="E18" s="156"/>
      <c r="F18" s="156"/>
      <c r="G18" s="156"/>
      <c r="H18" s="156"/>
      <c r="I18" s="156"/>
      <c r="J18" s="131"/>
      <c r="K18" s="155"/>
      <c r="L18" s="155"/>
      <c r="M18" s="217"/>
      <c r="Y18" s="208"/>
      <c r="Z18" s="208"/>
      <c r="AA18" s="208" t="s">
        <v>75</v>
      </c>
      <c r="AB18" s="208">
        <v>200</v>
      </c>
      <c r="AC18" s="208">
        <v>150</v>
      </c>
      <c r="AD18" s="208">
        <v>130</v>
      </c>
      <c r="AE18" s="208">
        <v>110</v>
      </c>
      <c r="AF18" s="208">
        <v>95</v>
      </c>
      <c r="AG18" s="208">
        <v>80</v>
      </c>
      <c r="AH18" s="208">
        <v>70</v>
      </c>
      <c r="AI18" s="208">
        <v>60</v>
      </c>
      <c r="AJ18" s="208">
        <v>55</v>
      </c>
      <c r="AK18" s="208">
        <v>50</v>
      </c>
    </row>
    <row r="19" spans="1:37" x14ac:dyDescent="0.25">
      <c r="A19" s="155" t="s">
        <v>53</v>
      </c>
      <c r="B19" s="206"/>
      <c r="C19" s="143" t="str">
        <f>IF($B19="","",VLOOKUP($B19,#REF!,5))</f>
        <v/>
      </c>
      <c r="D19" s="143" t="str">
        <f>IF($B19="","",VLOOKUP($B19,#REF!,15))</f>
        <v/>
      </c>
      <c r="E19" s="139" t="str">
        <f>UPPER(IF($B19="","",VLOOKUP($B19,#REF!,2)))</f>
        <v/>
      </c>
      <c r="F19" s="144"/>
      <c r="G19" s="139" t="str">
        <f>IF($B19="","",VLOOKUP($B19,#REF!,3))</f>
        <v/>
      </c>
      <c r="H19" s="144"/>
      <c r="I19" s="139" t="str">
        <f>IF($B19="","",VLOOKUP($B19,#REF!,4))</f>
        <v/>
      </c>
      <c r="J19" s="131"/>
      <c r="K19" s="215"/>
      <c r="L19" s="210" t="str">
        <f>IF(K19="","",CONCATENATE(VLOOKUP($Y$3,$AB$1:$AK$1,K19)," pont"))</f>
        <v/>
      </c>
      <c r="M19" s="216"/>
      <c r="Y19" s="208"/>
      <c r="Z19" s="208"/>
      <c r="AA19" s="208" t="s">
        <v>76</v>
      </c>
      <c r="AB19" s="208">
        <v>150</v>
      </c>
      <c r="AC19" s="208">
        <v>120</v>
      </c>
      <c r="AD19" s="208">
        <v>100</v>
      </c>
      <c r="AE19" s="208">
        <v>80</v>
      </c>
      <c r="AF19" s="208">
        <v>70</v>
      </c>
      <c r="AG19" s="208">
        <v>60</v>
      </c>
      <c r="AH19" s="208">
        <v>55</v>
      </c>
      <c r="AI19" s="208">
        <v>50</v>
      </c>
      <c r="AJ19" s="208">
        <v>45</v>
      </c>
      <c r="AK19" s="208">
        <v>40</v>
      </c>
    </row>
    <row r="20" spans="1:37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Y20" s="208"/>
      <c r="Z20" s="208"/>
      <c r="AA20" s="208" t="s">
        <v>77</v>
      </c>
      <c r="AB20" s="208">
        <v>120</v>
      </c>
      <c r="AC20" s="208">
        <v>90</v>
      </c>
      <c r="AD20" s="208">
        <v>65</v>
      </c>
      <c r="AE20" s="208">
        <v>55</v>
      </c>
      <c r="AF20" s="208">
        <v>50</v>
      </c>
      <c r="AG20" s="208">
        <v>45</v>
      </c>
      <c r="AH20" s="208">
        <v>40</v>
      </c>
      <c r="AI20" s="208">
        <v>35</v>
      </c>
      <c r="AJ20" s="208">
        <v>25</v>
      </c>
      <c r="AK20" s="208">
        <v>20</v>
      </c>
    </row>
    <row r="21" spans="1:37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Y21" s="208"/>
      <c r="Z21" s="208"/>
      <c r="AA21" s="208" t="s">
        <v>78</v>
      </c>
      <c r="AB21" s="208">
        <v>90</v>
      </c>
      <c r="AC21" s="208">
        <v>60</v>
      </c>
      <c r="AD21" s="208">
        <v>45</v>
      </c>
      <c r="AE21" s="208">
        <v>34</v>
      </c>
      <c r="AF21" s="208">
        <v>27</v>
      </c>
      <c r="AG21" s="208">
        <v>22</v>
      </c>
      <c r="AH21" s="208">
        <v>18</v>
      </c>
      <c r="AI21" s="208">
        <v>15</v>
      </c>
      <c r="AJ21" s="208">
        <v>12</v>
      </c>
      <c r="AK21" s="208">
        <v>9</v>
      </c>
    </row>
    <row r="22" spans="1:37" ht="18.75" customHeight="1" x14ac:dyDescent="0.25">
      <c r="A22" s="131"/>
      <c r="B22" s="243"/>
      <c r="C22" s="243"/>
      <c r="D22" s="242" t="str">
        <f>E7</f>
        <v>Domonyai</v>
      </c>
      <c r="E22" s="242"/>
      <c r="F22" s="242" t="str">
        <f>E9</f>
        <v>Péri</v>
      </c>
      <c r="G22" s="242"/>
      <c r="H22" s="242" t="str">
        <f>E11</f>
        <v xml:space="preserve">Csanádi </v>
      </c>
      <c r="I22" s="242"/>
      <c r="J22" s="131"/>
      <c r="K22" s="131"/>
      <c r="L22" s="131"/>
      <c r="M22" s="192" t="s">
        <v>48</v>
      </c>
      <c r="Y22" s="208"/>
      <c r="Z22" s="208"/>
      <c r="AA22" s="208" t="s">
        <v>79</v>
      </c>
      <c r="AB22" s="208">
        <v>60</v>
      </c>
      <c r="AC22" s="208">
        <v>40</v>
      </c>
      <c r="AD22" s="208">
        <v>30</v>
      </c>
      <c r="AE22" s="208">
        <v>20</v>
      </c>
      <c r="AF22" s="208">
        <v>18</v>
      </c>
      <c r="AG22" s="208">
        <v>15</v>
      </c>
      <c r="AH22" s="208">
        <v>12</v>
      </c>
      <c r="AI22" s="208">
        <v>10</v>
      </c>
      <c r="AJ22" s="208">
        <v>8</v>
      </c>
      <c r="AK22" s="208">
        <v>6</v>
      </c>
    </row>
    <row r="23" spans="1:37" ht="18.75" customHeight="1" x14ac:dyDescent="0.25">
      <c r="A23" s="190" t="s">
        <v>44</v>
      </c>
      <c r="B23" s="247" t="str">
        <f>E7</f>
        <v>Domonyai</v>
      </c>
      <c r="C23" s="247"/>
      <c r="D23" s="241"/>
      <c r="E23" s="241"/>
      <c r="F23" s="238" t="s">
        <v>238</v>
      </c>
      <c r="G23" s="239"/>
      <c r="H23" s="238" t="s">
        <v>255</v>
      </c>
      <c r="I23" s="239"/>
      <c r="J23" s="131"/>
      <c r="K23" s="131"/>
      <c r="L23" s="131"/>
      <c r="M23" s="193">
        <v>1</v>
      </c>
      <c r="Y23" s="208"/>
      <c r="Z23" s="208"/>
      <c r="AA23" s="208" t="s">
        <v>80</v>
      </c>
      <c r="AB23" s="208">
        <v>40</v>
      </c>
      <c r="AC23" s="208">
        <v>25</v>
      </c>
      <c r="AD23" s="208">
        <v>18</v>
      </c>
      <c r="AE23" s="208">
        <v>13</v>
      </c>
      <c r="AF23" s="208">
        <v>8</v>
      </c>
      <c r="AG23" s="208">
        <v>7</v>
      </c>
      <c r="AH23" s="208">
        <v>6</v>
      </c>
      <c r="AI23" s="208">
        <v>5</v>
      </c>
      <c r="AJ23" s="208">
        <v>4</v>
      </c>
      <c r="AK23" s="208">
        <v>3</v>
      </c>
    </row>
    <row r="24" spans="1:37" ht="18.75" customHeight="1" x14ac:dyDescent="0.25">
      <c r="A24" s="190" t="s">
        <v>45</v>
      </c>
      <c r="B24" s="247" t="str">
        <f>E9</f>
        <v>Péri</v>
      </c>
      <c r="C24" s="247"/>
      <c r="D24" s="238" t="s">
        <v>239</v>
      </c>
      <c r="E24" s="239"/>
      <c r="F24" s="241"/>
      <c r="G24" s="241"/>
      <c r="H24" s="238" t="s">
        <v>239</v>
      </c>
      <c r="I24" s="239"/>
      <c r="J24" s="131"/>
      <c r="K24" s="131"/>
      <c r="L24" s="131"/>
      <c r="M24" s="193">
        <v>3</v>
      </c>
      <c r="Y24" s="208"/>
      <c r="Z24" s="208"/>
      <c r="AA24" s="208" t="s">
        <v>81</v>
      </c>
      <c r="AB24" s="208">
        <v>25</v>
      </c>
      <c r="AC24" s="208">
        <v>15</v>
      </c>
      <c r="AD24" s="208">
        <v>13</v>
      </c>
      <c r="AE24" s="208">
        <v>7</v>
      </c>
      <c r="AF24" s="208">
        <v>6</v>
      </c>
      <c r="AG24" s="208">
        <v>5</v>
      </c>
      <c r="AH24" s="208">
        <v>4</v>
      </c>
      <c r="AI24" s="208">
        <v>3</v>
      </c>
      <c r="AJ24" s="208">
        <v>2</v>
      </c>
      <c r="AK24" s="208">
        <v>1</v>
      </c>
    </row>
    <row r="25" spans="1:37" ht="18.75" customHeight="1" x14ac:dyDescent="0.25">
      <c r="A25" s="190" t="s">
        <v>46</v>
      </c>
      <c r="B25" s="247" t="str">
        <f>E11</f>
        <v xml:space="preserve">Csanádi </v>
      </c>
      <c r="C25" s="247"/>
      <c r="D25" s="238" t="s">
        <v>256</v>
      </c>
      <c r="E25" s="239"/>
      <c r="F25" s="238" t="s">
        <v>238</v>
      </c>
      <c r="G25" s="239"/>
      <c r="H25" s="241"/>
      <c r="I25" s="241"/>
      <c r="J25" s="131"/>
      <c r="K25" s="131"/>
      <c r="L25" s="131"/>
      <c r="M25" s="193">
        <v>2</v>
      </c>
      <c r="Y25" s="208"/>
      <c r="Z25" s="208"/>
      <c r="AA25" s="208" t="s">
        <v>86</v>
      </c>
      <c r="AB25" s="208">
        <v>15</v>
      </c>
      <c r="AC25" s="208">
        <v>10</v>
      </c>
      <c r="AD25" s="208">
        <v>8</v>
      </c>
      <c r="AE25" s="208">
        <v>4</v>
      </c>
      <c r="AF25" s="208">
        <v>3</v>
      </c>
      <c r="AG25" s="208">
        <v>2</v>
      </c>
      <c r="AH25" s="208">
        <v>1</v>
      </c>
      <c r="AI25" s="208">
        <v>0</v>
      </c>
      <c r="AJ25" s="208">
        <v>0</v>
      </c>
      <c r="AK25" s="208">
        <v>0</v>
      </c>
    </row>
    <row r="26" spans="1:37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94"/>
      <c r="Y26" s="208"/>
      <c r="Z26" s="208"/>
      <c r="AA26" s="208" t="s">
        <v>82</v>
      </c>
      <c r="AB26" s="208">
        <v>10</v>
      </c>
      <c r="AC26" s="208">
        <v>6</v>
      </c>
      <c r="AD26" s="208">
        <v>4</v>
      </c>
      <c r="AE26" s="208">
        <v>2</v>
      </c>
      <c r="AF26" s="208">
        <v>1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</row>
    <row r="27" spans="1:37" ht="18.75" customHeight="1" x14ac:dyDescent="0.25">
      <c r="A27" s="131"/>
      <c r="B27" s="243"/>
      <c r="C27" s="243"/>
      <c r="D27" s="242" t="str">
        <f>E13</f>
        <v>Lányi</v>
      </c>
      <c r="E27" s="242"/>
      <c r="F27" s="242" t="str">
        <f>E15</f>
        <v>Peterdi</v>
      </c>
      <c r="G27" s="242"/>
      <c r="H27" s="242" t="str">
        <f>E17</f>
        <v>Martincsek</v>
      </c>
      <c r="I27" s="242"/>
      <c r="J27" s="242" t="str">
        <f>E19</f>
        <v/>
      </c>
      <c r="K27" s="242"/>
      <c r="L27" s="131"/>
      <c r="M27" s="194"/>
      <c r="Y27" s="208"/>
      <c r="Z27" s="208"/>
      <c r="AA27" s="208" t="s">
        <v>83</v>
      </c>
      <c r="AB27" s="208">
        <v>3</v>
      </c>
      <c r="AC27" s="208">
        <v>2</v>
      </c>
      <c r="AD27" s="208">
        <v>1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</row>
    <row r="28" spans="1:37" ht="18.75" customHeight="1" x14ac:dyDescent="0.25">
      <c r="A28" s="190" t="s">
        <v>51</v>
      </c>
      <c r="B28" s="247" t="str">
        <f>E13</f>
        <v>Lányi</v>
      </c>
      <c r="C28" s="247"/>
      <c r="D28" s="241"/>
      <c r="E28" s="241"/>
      <c r="F28" s="238" t="s">
        <v>257</v>
      </c>
      <c r="G28" s="239"/>
      <c r="H28" s="238" t="s">
        <v>248</v>
      </c>
      <c r="I28" s="239"/>
      <c r="J28" s="242"/>
      <c r="K28" s="242"/>
      <c r="L28" s="131"/>
      <c r="M28" s="193">
        <v>3</v>
      </c>
    </row>
    <row r="29" spans="1:37" ht="18.75" customHeight="1" x14ac:dyDescent="0.25">
      <c r="A29" s="190" t="s">
        <v>52</v>
      </c>
      <c r="B29" s="247" t="str">
        <f>E15</f>
        <v>Peterdi</v>
      </c>
      <c r="C29" s="247"/>
      <c r="D29" s="238" t="s">
        <v>235</v>
      </c>
      <c r="E29" s="239"/>
      <c r="F29" s="241"/>
      <c r="G29" s="241"/>
      <c r="H29" s="238" t="s">
        <v>227</v>
      </c>
      <c r="I29" s="239"/>
      <c r="J29" s="239"/>
      <c r="K29" s="239"/>
      <c r="L29" s="131"/>
      <c r="M29" s="193">
        <v>1</v>
      </c>
    </row>
    <row r="30" spans="1:37" ht="18.75" customHeight="1" x14ac:dyDescent="0.25">
      <c r="A30" s="190" t="s">
        <v>53</v>
      </c>
      <c r="B30" s="247" t="str">
        <f>E17</f>
        <v>Martincsek</v>
      </c>
      <c r="C30" s="247"/>
      <c r="D30" s="238" t="s">
        <v>247</v>
      </c>
      <c r="E30" s="239"/>
      <c r="F30" s="238" t="s">
        <v>234</v>
      </c>
      <c r="G30" s="239"/>
      <c r="H30" s="241"/>
      <c r="I30" s="241"/>
      <c r="J30" s="239"/>
      <c r="K30" s="239"/>
      <c r="L30" s="131"/>
      <c r="M30" s="193">
        <v>2</v>
      </c>
    </row>
    <row r="31" spans="1:37" ht="18.75" customHeight="1" x14ac:dyDescent="0.25">
      <c r="A31" s="190" t="s">
        <v>57</v>
      </c>
      <c r="B31" s="247" t="str">
        <f>E19</f>
        <v/>
      </c>
      <c r="C31" s="247"/>
      <c r="D31" s="239"/>
      <c r="E31" s="239"/>
      <c r="F31" s="239"/>
      <c r="G31" s="239"/>
      <c r="H31" s="242"/>
      <c r="I31" s="242"/>
      <c r="J31" s="241"/>
      <c r="K31" s="241"/>
      <c r="L31" s="131"/>
      <c r="M31" s="193"/>
    </row>
    <row r="32" spans="1:37" ht="18.75" customHeight="1" x14ac:dyDescent="0.25">
      <c r="A32" s="195"/>
      <c r="B32" s="196"/>
      <c r="C32" s="196"/>
      <c r="D32" s="195"/>
      <c r="E32" s="195"/>
      <c r="F32" s="195"/>
      <c r="G32" s="195"/>
      <c r="H32" s="195"/>
      <c r="I32" s="195"/>
      <c r="J32" s="131"/>
      <c r="K32" s="131"/>
      <c r="L32" s="131"/>
      <c r="M32" s="197"/>
    </row>
    <row r="33" spans="1:18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8" x14ac:dyDescent="0.25">
      <c r="A34" s="131" t="s">
        <v>38</v>
      </c>
      <c r="B34" s="131"/>
      <c r="C34" s="249" t="str">
        <f>IF(M23=1,B23,IF(M24=1,B24,IF(M25=1,B25,"")))</f>
        <v>Domonyai</v>
      </c>
      <c r="D34" s="249"/>
      <c r="E34" s="155" t="s">
        <v>55</v>
      </c>
      <c r="F34" s="249" t="str">
        <f>IF(M28=1,B28,IF(M29=1,B29,IF(M30=1,B30,IF(M31=1,B31,""))))</f>
        <v>Peterdi</v>
      </c>
      <c r="G34" s="249"/>
      <c r="H34" s="131"/>
      <c r="I34" s="130"/>
      <c r="J34" s="131"/>
      <c r="K34" s="131"/>
      <c r="L34" s="131"/>
      <c r="M34" s="131"/>
    </row>
    <row r="35" spans="1:18" x14ac:dyDescent="0.25">
      <c r="A35" s="131"/>
      <c r="B35" s="131"/>
      <c r="C35" s="131"/>
      <c r="D35" s="131"/>
      <c r="E35" s="131"/>
      <c r="F35" s="155"/>
      <c r="G35" s="155"/>
      <c r="H35" s="131"/>
      <c r="I35" s="131"/>
      <c r="J35" s="131"/>
      <c r="K35" s="131"/>
      <c r="L35" s="131"/>
      <c r="M35" s="131"/>
    </row>
    <row r="36" spans="1:18" x14ac:dyDescent="0.25">
      <c r="A36" s="131" t="s">
        <v>54</v>
      </c>
      <c r="B36" s="131"/>
      <c r="C36" s="249" t="str">
        <f>IF(M23=2,B23,IF(M24=2,B24,IF(M25=2,B25,"")))</f>
        <v xml:space="preserve">Csanádi </v>
      </c>
      <c r="D36" s="249"/>
      <c r="E36" s="155" t="s">
        <v>55</v>
      </c>
      <c r="F36" s="249" t="str">
        <f>IF(M28=2,B28,IF(M29=2,B29,IF(M30=2,B30,IF(M31=2,B31,""))))</f>
        <v>Martincsek</v>
      </c>
      <c r="G36" s="249"/>
      <c r="H36" s="131"/>
      <c r="I36" s="130"/>
      <c r="J36" s="131"/>
      <c r="K36" s="131"/>
      <c r="L36" s="131"/>
      <c r="M36" s="131"/>
    </row>
    <row r="37" spans="1:18" x14ac:dyDescent="0.25">
      <c r="A37" s="131"/>
      <c r="B37" s="131"/>
      <c r="C37" s="155"/>
      <c r="D37" s="155"/>
      <c r="E37" s="155"/>
      <c r="F37" s="155"/>
      <c r="G37" s="155"/>
      <c r="H37" s="131"/>
      <c r="I37" s="131"/>
      <c r="J37" s="131"/>
      <c r="K37" s="131"/>
      <c r="L37" s="131"/>
      <c r="M37" s="131"/>
    </row>
    <row r="38" spans="1:18" x14ac:dyDescent="0.25">
      <c r="A38" s="131" t="s">
        <v>56</v>
      </c>
      <c r="B38" s="131"/>
      <c r="C38" s="249" t="str">
        <f>IF(M23=3,B23,IF(M24=3,B24,IF(M25=3,B25,"")))</f>
        <v>Péri</v>
      </c>
      <c r="D38" s="249"/>
      <c r="E38" s="155" t="s">
        <v>55</v>
      </c>
      <c r="F38" s="249" t="str">
        <f>IF(M28=3,B28,IF(M29=3,B29,IF(M30=3,B30,IF(M31=3,B31,""))))</f>
        <v>Lányi</v>
      </c>
      <c r="G38" s="249"/>
      <c r="H38" s="131"/>
      <c r="I38" s="130"/>
      <c r="J38" s="131"/>
      <c r="K38" s="131"/>
      <c r="L38" s="131"/>
      <c r="M38" s="131"/>
    </row>
    <row r="39" spans="1:18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8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0"/>
      <c r="M40" s="131"/>
    </row>
    <row r="41" spans="1:18" x14ac:dyDescent="0.25">
      <c r="A41" s="80" t="s">
        <v>26</v>
      </c>
      <c r="B41" s="81"/>
      <c r="C41" s="110"/>
      <c r="D41" s="163" t="s">
        <v>0</v>
      </c>
      <c r="E41" s="164" t="s">
        <v>28</v>
      </c>
      <c r="F41" s="181"/>
      <c r="G41" s="163" t="s">
        <v>0</v>
      </c>
      <c r="H41" s="164" t="s">
        <v>35</v>
      </c>
      <c r="I41" s="88"/>
      <c r="J41" s="164" t="s">
        <v>36</v>
      </c>
      <c r="K41" s="87" t="s">
        <v>37</v>
      </c>
      <c r="L41" s="31"/>
      <c r="M41" s="181"/>
      <c r="P41" s="157"/>
      <c r="Q41" s="157"/>
      <c r="R41" s="158"/>
    </row>
    <row r="42" spans="1:18" x14ac:dyDescent="0.25">
      <c r="A42" s="134" t="s">
        <v>27</v>
      </c>
      <c r="B42" s="135"/>
      <c r="C42" s="136"/>
      <c r="D42" s="165">
        <v>1</v>
      </c>
      <c r="E42" s="245" t="e">
        <f>IF(D42&gt;$R$44,,UPPER(VLOOKUP(D42,#REF!,2)))</f>
        <v>#REF!</v>
      </c>
      <c r="F42" s="245"/>
      <c r="G42" s="175" t="s">
        <v>1</v>
      </c>
      <c r="H42" s="135"/>
      <c r="I42" s="166"/>
      <c r="J42" s="176"/>
      <c r="K42" s="132" t="s">
        <v>29</v>
      </c>
      <c r="L42" s="182"/>
      <c r="M42" s="167"/>
      <c r="P42" s="159"/>
      <c r="Q42" s="159"/>
      <c r="R42" s="160"/>
    </row>
    <row r="43" spans="1:18" x14ac:dyDescent="0.25">
      <c r="A43" s="137" t="s">
        <v>34</v>
      </c>
      <c r="B43" s="86"/>
      <c r="C43" s="138"/>
      <c r="D43" s="168">
        <v>2</v>
      </c>
      <c r="E43" s="240" t="e">
        <f>IF(D43&gt;$R$44,,UPPER(VLOOKUP(D43,#REF!,2)))</f>
        <v>#REF!</v>
      </c>
      <c r="F43" s="240"/>
      <c r="G43" s="177" t="s">
        <v>2</v>
      </c>
      <c r="H43" s="169"/>
      <c r="I43" s="170"/>
      <c r="J43" s="78"/>
      <c r="K43" s="179"/>
      <c r="L43" s="130"/>
      <c r="M43" s="174"/>
      <c r="P43" s="160"/>
      <c r="Q43" s="161"/>
      <c r="R43" s="160"/>
    </row>
    <row r="44" spans="1:18" x14ac:dyDescent="0.25">
      <c r="A44" s="101"/>
      <c r="B44" s="102"/>
      <c r="C44" s="103"/>
      <c r="D44" s="168"/>
      <c r="E44" s="172"/>
      <c r="F44" s="131"/>
      <c r="G44" s="177" t="s">
        <v>3</v>
      </c>
      <c r="H44" s="169"/>
      <c r="I44" s="170"/>
      <c r="J44" s="78"/>
      <c r="K44" s="132" t="s">
        <v>30</v>
      </c>
      <c r="L44" s="182"/>
      <c r="M44" s="167"/>
      <c r="P44" s="159"/>
      <c r="Q44" s="159"/>
      <c r="R44" s="162" t="e">
        <f>MIN(4,#REF!)</f>
        <v>#REF!</v>
      </c>
    </row>
    <row r="45" spans="1:18" x14ac:dyDescent="0.25">
      <c r="A45" s="82"/>
      <c r="B45" s="108"/>
      <c r="C45" s="83"/>
      <c r="D45" s="168"/>
      <c r="E45" s="172"/>
      <c r="F45" s="131"/>
      <c r="G45" s="177" t="s">
        <v>4</v>
      </c>
      <c r="H45" s="169"/>
      <c r="I45" s="170"/>
      <c r="J45" s="78"/>
      <c r="K45" s="180"/>
      <c r="L45" s="131"/>
      <c r="M45" s="171"/>
      <c r="P45" s="160"/>
      <c r="Q45" s="161"/>
      <c r="R45" s="160"/>
    </row>
    <row r="46" spans="1:18" x14ac:dyDescent="0.25">
      <c r="A46" s="90"/>
      <c r="B46" s="104"/>
      <c r="C46" s="109"/>
      <c r="D46" s="168"/>
      <c r="E46" s="172"/>
      <c r="F46" s="131"/>
      <c r="G46" s="177" t="s">
        <v>5</v>
      </c>
      <c r="H46" s="169"/>
      <c r="I46" s="170"/>
      <c r="J46" s="78"/>
      <c r="K46" s="137"/>
      <c r="L46" s="130"/>
      <c r="M46" s="174"/>
      <c r="P46" s="160"/>
      <c r="Q46" s="161"/>
      <c r="R46" s="160"/>
    </row>
    <row r="47" spans="1:18" x14ac:dyDescent="0.25">
      <c r="A47" s="91"/>
      <c r="B47" s="21"/>
      <c r="C47" s="83"/>
      <c r="D47" s="168"/>
      <c r="E47" s="172"/>
      <c r="F47" s="131"/>
      <c r="G47" s="177" t="s">
        <v>6</v>
      </c>
      <c r="H47" s="169"/>
      <c r="I47" s="170"/>
      <c r="J47" s="78"/>
      <c r="K47" s="132" t="s">
        <v>25</v>
      </c>
      <c r="L47" s="182"/>
      <c r="M47" s="167"/>
      <c r="P47" s="159"/>
      <c r="Q47" s="159"/>
      <c r="R47" s="160"/>
    </row>
    <row r="48" spans="1:18" x14ac:dyDescent="0.25">
      <c r="A48" s="91"/>
      <c r="B48" s="21"/>
      <c r="C48" s="99"/>
      <c r="D48" s="168"/>
      <c r="E48" s="172"/>
      <c r="F48" s="131"/>
      <c r="G48" s="177" t="s">
        <v>7</v>
      </c>
      <c r="H48" s="169"/>
      <c r="I48" s="170"/>
      <c r="J48" s="78"/>
      <c r="K48" s="180"/>
      <c r="L48" s="131"/>
      <c r="M48" s="171"/>
      <c r="P48" s="160"/>
      <c r="Q48" s="161"/>
      <c r="R48" s="160"/>
    </row>
    <row r="49" spans="1:18" x14ac:dyDescent="0.25">
      <c r="A49" s="92"/>
      <c r="B49" s="89"/>
      <c r="C49" s="100"/>
      <c r="D49" s="173"/>
      <c r="E49" s="84"/>
      <c r="F49" s="130"/>
      <c r="G49" s="178" t="s">
        <v>8</v>
      </c>
      <c r="H49" s="86"/>
      <c r="I49" s="133"/>
      <c r="J49" s="85"/>
      <c r="K49" s="137" t="str">
        <f>L4</f>
        <v>Lakatosné Klopcsik Diana</v>
      </c>
      <c r="L49" s="130"/>
      <c r="M49" s="174"/>
      <c r="P49" s="160"/>
      <c r="Q49" s="161"/>
      <c r="R49" s="162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37" priority="1" stopIfTrue="1" operator="equal">
      <formula>"Bye"</formula>
    </cfRule>
  </conditionalFormatting>
  <conditionalFormatting sqref="R44 R49">
    <cfRule type="expression" dxfId="3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Altalanos</vt:lpstr>
      <vt:lpstr>Birók</vt:lpstr>
      <vt:lpstr>2.krcs B lány</vt:lpstr>
      <vt:lpstr>3.krcs B lány</vt:lpstr>
      <vt:lpstr>3.krcs B FIÚ 1-2.csoport</vt:lpstr>
      <vt:lpstr>3.krcs B FIÚ 3-4.csoport</vt:lpstr>
      <vt:lpstr>4.krcs B lány</vt:lpstr>
      <vt:lpstr>4.krcs B FIÚ</vt:lpstr>
      <vt:lpstr>5.krcs B FIÚ 1-2 csoport</vt:lpstr>
      <vt:lpstr>5.krcs B FIÚ 3.csoport</vt:lpstr>
      <vt:lpstr>6.krcs B lány</vt:lpstr>
      <vt:lpstr>6.krcs B FIÚ 1-2.csoport</vt:lpstr>
      <vt:lpstr>6.krcs B FIÚ 3.csoport</vt:lpstr>
      <vt:lpstr>7.krcs B FIÚ</vt:lpstr>
      <vt:lpstr>1E7 (3)</vt:lpstr>
      <vt:lpstr>1E8 (3)</vt:lpstr>
      <vt:lpstr>1E3 (4)</vt:lpstr>
      <vt:lpstr>1E4 (4)</vt:lpstr>
      <vt:lpstr>1E5 (4)</vt:lpstr>
      <vt:lpstr>1E7 (4)</vt:lpstr>
      <vt:lpstr>1E8 (4)</vt:lpstr>
      <vt:lpstr>1E3 (5)</vt:lpstr>
      <vt:lpstr>1E4 (5)</vt:lpstr>
      <vt:lpstr>1E5 (5)</vt:lpstr>
      <vt:lpstr>1E6 (5)</vt:lpstr>
      <vt:lpstr>1E7 (5)</vt:lpstr>
      <vt:lpstr>1E8 (5)</vt:lpstr>
      <vt:lpstr>'1E3 (4)'!Nyomtatási_terület</vt:lpstr>
      <vt:lpstr>'1E3 (5)'!Nyomtatási_terület</vt:lpstr>
      <vt:lpstr>'1E4 (4)'!Nyomtatási_terület</vt:lpstr>
      <vt:lpstr>'1E4 (5)'!Nyomtatási_terület</vt:lpstr>
      <vt:lpstr>'1E5 (4)'!Nyomtatási_terület</vt:lpstr>
      <vt:lpstr>'1E5 (5)'!Nyomtatási_terület</vt:lpstr>
      <vt:lpstr>'1E6 (5)'!Nyomtatási_terület</vt:lpstr>
      <vt:lpstr>'1E7 (3)'!Nyomtatási_terület</vt:lpstr>
      <vt:lpstr>'1E7 (4)'!Nyomtatási_terület</vt:lpstr>
      <vt:lpstr>'1E7 (5)'!Nyomtatási_terület</vt:lpstr>
      <vt:lpstr>'1E8 (3)'!Nyomtatási_terület</vt:lpstr>
      <vt:lpstr>'1E8 (4)'!Nyomtatási_terület</vt:lpstr>
      <vt:lpstr>'1E8 (5)'!Nyomtatási_terület</vt:lpstr>
      <vt:lpstr>'2.krcs B lány'!Nyomtatási_terület</vt:lpstr>
      <vt:lpstr>'3.krcs B FIÚ 1-2.csoport'!Nyomtatási_terület</vt:lpstr>
      <vt:lpstr>'3.krcs B FIÚ 3-4.csoport'!Nyomtatási_terület</vt:lpstr>
      <vt:lpstr>'3.krcs B lány'!Nyomtatási_terület</vt:lpstr>
      <vt:lpstr>'4.krcs B FIÚ'!Nyomtatási_terület</vt:lpstr>
      <vt:lpstr>'4.krcs B lány'!Nyomtatási_terület</vt:lpstr>
      <vt:lpstr>'5.krcs B FIÚ 1-2 csoport'!Nyomtatási_terület</vt:lpstr>
      <vt:lpstr>'5.krcs B FIÚ 3.csoport'!Nyomtatási_terület</vt:lpstr>
      <vt:lpstr>'6.krcs B FIÚ 1-2.csoport'!Nyomtatási_terület</vt:lpstr>
      <vt:lpstr>'6.krcs B FIÚ 3.csoport'!Nyomtatási_terület</vt:lpstr>
      <vt:lpstr>'6.krcs B lány'!Nyomtatási_terület</vt:lpstr>
      <vt:lpstr>'7.krcs B FIÚ'!Nyomtatási_terület</vt:lpstr>
      <vt:lpstr>Birók!Nyomtatási_terület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2024-05-08T11:43:19Z</dcterms:modified>
  <cp:category>Forms</cp:category>
</cp:coreProperties>
</file>