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11.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1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13.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9.xml" ContentType="application/vnd.ms-excel.controlproperties+xml"/>
  <Override PartName="/xl/comments5.xml" ContentType="application/vnd.openxmlformats-officedocument.spreadsheetml.comments+xml"/>
  <Override PartName="/xl/drawings/drawing17.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18.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7.xml" ContentType="application/vnd.openxmlformats-officedocument.spreadsheetml.comments+xml"/>
  <Override PartName="/xl/drawings/drawing19.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8.xml" ContentType="application/vnd.openxmlformats-officedocument.spreadsheetml.comments+xml"/>
  <Override PartName="/xl/drawings/drawing20.xml" ContentType="application/vnd.openxmlformats-officedocument.drawing+xml"/>
  <Override PartName="/xl/ctrlProps/ctrlProp16.xml" ContentType="application/vnd.ms-excel.controlproperties+xml"/>
  <Override PartName="/xl/comments9.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0.xml" ContentType="application/vnd.openxmlformats-officedocument.spreadsheetml.comments+xml"/>
  <Override PartName="/xl/drawings/drawing27.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1.xml" ContentType="application/vnd.openxmlformats-officedocument.spreadsheetml.comments+xml"/>
  <Override PartName="/xl/drawings/drawing28.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2.xml" ContentType="application/vnd.openxmlformats-officedocument.spreadsheetml.comments+xml"/>
  <Override PartName="/xl/drawings/drawing29.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3.xml" ContentType="application/vnd.openxmlformats-officedocument.spreadsheetml.comments+xml"/>
  <Override PartName="/xl/drawings/drawing30.xml" ContentType="application/vnd.openxmlformats-officedocument.drawing+xml"/>
  <Override PartName="/xl/ctrlProps/ctrlProp25.xml" ContentType="application/vnd.ms-excel.controlproperties+xml"/>
  <Override PartName="/xl/drawings/drawing31.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14.xml" ContentType="application/vnd.openxmlformats-officedocument.spreadsheetml.comments+xml"/>
  <Override PartName="/xl/drawings/drawing32.xml" ContentType="application/vnd.openxmlformats-officedocument.drawing+xml"/>
  <Override PartName="/xl/ctrlProps/ctrlProp28.xml" ContentType="application/vnd.ms-excel.controlproperties+xml"/>
  <Override PartName="/xl/ctrlProps/ctrlProp29.xml" ContentType="application/vnd.ms-excel.controlproperties+xml"/>
  <Override PartName="/xl/comments15.xml" ContentType="application/vnd.openxmlformats-officedocument.spreadsheetml.comments+xml"/>
  <Override PartName="/xl/drawings/drawing33.xml" ContentType="application/vnd.openxmlformats-officedocument.drawing+xml"/>
  <Override PartName="/xl/ctrlProps/ctrlProp30.xml" ContentType="application/vnd.ms-excel.controlproperties+xml"/>
  <Override PartName="/xl/ctrlProps/ctrlProp31.xml" ContentType="application/vnd.ms-excel.controlproperties+xml"/>
  <Override PartName="/xl/comments16.xml" ContentType="application/vnd.openxmlformats-officedocument.spreadsheetml.comments+xml"/>
  <Override PartName="/xl/drawings/drawing34.xml" ContentType="application/vnd.openxmlformats-officedocument.drawing+xml"/>
  <Override PartName="/xl/ctrlProps/ctrlProp32.xml" ContentType="application/vnd.ms-excel.controlproperties+xml"/>
  <Override PartName="/xl/comments17.xml" ContentType="application/vnd.openxmlformats-officedocument.spreadsheetml.comments+xml"/>
  <Override PartName="/xl/drawings/drawing35.xml" ContentType="application/vnd.openxmlformats-officedocument.drawing+xml"/>
  <Override PartName="/xl/ctrlProps/ctrlProp33.xml" ContentType="application/vnd.ms-excel.controlproperties+xml"/>
  <Override PartName="/xl/ctrlProps/ctrlProp34.xml" ContentType="application/vnd.ms-excel.controlproperties+xml"/>
  <Override PartName="/xl/comments18.xml" ContentType="application/vnd.openxmlformats-officedocument.spreadsheetml.comments+xml"/>
  <Override PartName="/xl/drawings/drawing36.xml" ContentType="application/vnd.openxmlformats-officedocument.drawing+xml"/>
  <Override PartName="/xl/ctrlProps/ctrlProp35.xml" ContentType="application/vnd.ms-excel.controlproperties+xml"/>
  <Override PartName="/xl/ctrlProps/ctrlProp36.xml" ContentType="application/vnd.ms-excel.controlproperties+xml"/>
  <Override PartName="/xl/comments19.xml" ContentType="application/vnd.openxmlformats-officedocument.spreadsheetml.comments+xml"/>
  <Override PartName="/xl/drawings/drawing37.xml" ContentType="application/vnd.openxmlformats-officedocument.drawing+xml"/>
  <Override PartName="/xl/ctrlProps/ctrlProp37.xml" ContentType="application/vnd.ms-excel.controlproperties+xml"/>
  <Override PartName="/xl/ctrlProps/ctrlProp38.xml" ContentType="application/vnd.ms-excel.controlproperties+xml"/>
  <Override PartName="/xl/comments20.xml" ContentType="application/vnd.openxmlformats-officedocument.spreadsheetml.comments+xml"/>
  <Override PartName="/xl/drawings/drawing38.xml" ContentType="application/vnd.openxmlformats-officedocument.drawing+xml"/>
  <Override PartName="/xl/ctrlProps/ctrlProp39.xml" ContentType="application/vnd.ms-excel.controlproperties+xml"/>
  <Override PartName="/xl/comments21.xml" ContentType="application/vnd.openxmlformats-officedocument.spreadsheetml.comments+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trlProps/ctrlProp40.xml" ContentType="application/vnd.ms-excel.controlproperties+xml"/>
  <Override PartName="/xl/ctrlProps/ctrlProp41.xml" ContentType="application/vnd.ms-excel.controlproperties+xml"/>
  <Override PartName="/xl/comments22.xml" ContentType="application/vnd.openxmlformats-officedocument.spreadsheetml.comments+xml"/>
  <Override PartName="/xl/drawings/drawing46.xml" ContentType="application/vnd.openxmlformats-officedocument.drawing+xml"/>
  <Override PartName="/xl/ctrlProps/ctrlProp42.xml" ContentType="application/vnd.ms-excel.controlproperties+xml"/>
  <Override PartName="/xl/ctrlProps/ctrlProp43.xml" ContentType="application/vnd.ms-excel.controlproperties+xml"/>
  <Override PartName="/xl/comments23.xml" ContentType="application/vnd.openxmlformats-officedocument.spreadsheetml.comments+xml"/>
  <Override PartName="/xl/drawings/drawing47.xml" ContentType="application/vnd.openxmlformats-officedocument.drawing+xml"/>
  <Override PartName="/xl/ctrlProps/ctrlProp44.xml" ContentType="application/vnd.ms-excel.controlproperties+xml"/>
  <Override PartName="/xl/ctrlProps/ctrlProp45.xml" ContentType="application/vnd.ms-excel.controlproperties+xml"/>
  <Override PartName="/xl/comments24.xml" ContentType="application/vnd.openxmlformats-officedocument.spreadsheetml.comments+xml"/>
  <Override PartName="/xl/drawings/drawing48.xml" ContentType="application/vnd.openxmlformats-officedocument.drawing+xml"/>
  <Override PartName="/xl/ctrlProps/ctrlProp46.xml" ContentType="application/vnd.ms-excel.controlproperties+xml"/>
  <Override PartName="/xl/ctrlProps/ctrlProp47.xml" ContentType="application/vnd.ms-excel.controlproperties+xml"/>
  <Override PartName="/xl/comments25.xml" ContentType="application/vnd.openxmlformats-officedocument.spreadsheetml.comments+xml"/>
  <Override PartName="/xl/drawings/drawing49.xml" ContentType="application/vnd.openxmlformats-officedocument.drawing+xml"/>
  <Override PartName="/xl/ctrlProps/ctrlProp48.xml" ContentType="application/vnd.ms-excel.controlproperties+xml"/>
  <Override PartName="/xl/drawings/drawing50.xml" ContentType="application/vnd.openxmlformats-officedocument.drawing+xml"/>
  <Override PartName="/xl/ctrlProps/ctrlProp49.xml" ContentType="application/vnd.ms-excel.controlproperties+xml"/>
  <Override PartName="/xl/ctrlProps/ctrlProp50.xml" ContentType="application/vnd.ms-excel.controlproperties+xml"/>
  <Override PartName="/xl/comments26.xml" ContentType="application/vnd.openxmlformats-officedocument.spreadsheetml.comments+xml"/>
  <Override PartName="/xl/drawings/drawing51.xml" ContentType="application/vnd.openxmlformats-officedocument.drawing+xml"/>
  <Override PartName="/xl/ctrlProps/ctrlProp51.xml" ContentType="application/vnd.ms-excel.controlproperties+xml"/>
  <Override PartName="/xl/ctrlProps/ctrlProp52.xml" ContentType="application/vnd.ms-excel.controlproperties+xml"/>
  <Override PartName="/xl/comments27.xml" ContentType="application/vnd.openxmlformats-officedocument.spreadsheetml.comments+xml"/>
  <Override PartName="/xl/drawings/drawing52.xml" ContentType="application/vnd.openxmlformats-officedocument.drawing+xml"/>
  <Override PartName="/xl/ctrlProps/ctrlProp53.xml" ContentType="application/vnd.ms-excel.controlproperties+xml"/>
  <Override PartName="/xl/ctrlProps/ctrlProp54.xml" ContentType="application/vnd.ms-excel.controlpropertie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aveExternalLinkValues="0" codeName="ThisWorkbook"/>
  <mc:AlternateContent xmlns:mc="http://schemas.openxmlformats.org/markup-compatibility/2006">
    <mc:Choice Requires="x15">
      <x15ac:absPath xmlns:x15ac="http://schemas.microsoft.com/office/spreadsheetml/2010/11/ac" url="C:\Users\Judit\Desktop\Tenisz_2024\Tenisz_DO_2024\"/>
    </mc:Choice>
  </mc:AlternateContent>
  <xr:revisionPtr revIDLastSave="0" documentId="13_ncr:1_{9AE9B305-B978-4F9E-A087-7D1A87205E42}" xr6:coauthVersionLast="36" xr6:coauthVersionMax="47" xr10:uidLastSave="{00000000-0000-0000-0000-000000000000}"/>
  <bookViews>
    <workbookView xWindow="0" yWindow="0" windowWidth="23040" windowHeight="9060" tabRatio="884" activeTab="9" xr2:uid="{00000000-000D-0000-FFFF-FFFF00000000}"/>
  </bookViews>
  <sheets>
    <sheet name="Altalanos" sheetId="1" r:id="rId1"/>
    <sheet name="L-U9-A" sheetId="89" r:id="rId2"/>
    <sheet name="L-U11-A" sheetId="88" r:id="rId3"/>
    <sheet name="L-U12-A" sheetId="304" r:id="rId4"/>
    <sheet name="F-U14-A" sheetId="87" r:id="rId5"/>
    <sheet name="F-U8-B" sheetId="232" r:id="rId6"/>
    <sheet name="F-U9-B" sheetId="285" r:id="rId7"/>
    <sheet name="F-U11-B" sheetId="237" r:id="rId8"/>
    <sheet name="F-U12-B" sheetId="236" r:id="rId9"/>
    <sheet name="F-U14-B" sheetId="10" r:id="rId10"/>
    <sheet name="F-U14-BV" sheetId="85" r:id="rId11"/>
    <sheet name="F-U16-B" sheetId="238" r:id="rId12"/>
    <sheet name="F-U16-BV" sheetId="228" r:id="rId13"/>
    <sheet name="L-U16-B" sheetId="281" r:id="rId14"/>
    <sheet name="F-U18-B" sheetId="86" r:id="rId15"/>
    <sheet name="1Q ELO (4)" sheetId="299" r:id="rId16"/>
    <sheet name="1Q 8&gt;2 (4)" sheetId="300" r:id="rId17"/>
    <sheet name="1Q 8&gt;4 (4)" sheetId="301" r:id="rId18"/>
    <sheet name="1Q 16&gt;4 (4)" sheetId="302" r:id="rId19"/>
    <sheet name="1MD ELO (4)" sheetId="303" r:id="rId20"/>
    <sheet name="1E4 (4)" sheetId="305" r:id="rId21"/>
    <sheet name="1E5 (4)" sheetId="306" r:id="rId22"/>
    <sheet name="1E6 (4)" sheetId="307" r:id="rId23"/>
    <sheet name="1E7 (4)" sheetId="308" r:id="rId24"/>
    <sheet name="1E8 (4)" sheetId="309" r:id="rId25"/>
    <sheet name="1MD 8 (4)" sheetId="310" r:id="rId26"/>
    <sheet name="1MD 16 (4)" sheetId="311" r:id="rId27"/>
    <sheet name="1MD 32 (4)" sheetId="312" r:id="rId28"/>
    <sheet name="1MD 64 (4)" sheetId="313" r:id="rId29"/>
    <sheet name="1D ELO (4)" sheetId="314" r:id="rId30"/>
    <sheet name="1D 8 (4)" sheetId="320" r:id="rId31"/>
    <sheet name="1D 16 (4)" sheetId="321" r:id="rId32"/>
    <sheet name="1D 32 (4)" sheetId="322" r:id="rId33"/>
    <sheet name="1Q ELO (5)" sheetId="323" r:id="rId34"/>
    <sheet name="1Q 8&gt;2 (5)" sheetId="324" r:id="rId35"/>
    <sheet name="1Q 8&gt;4 (5)" sheetId="325" r:id="rId36"/>
    <sheet name="1Q 16&gt;4 (5)" sheetId="326" r:id="rId37"/>
    <sheet name="1MD ELO (5)" sheetId="327" r:id="rId38"/>
    <sheet name="1E3 (5)" sheetId="328" r:id="rId39"/>
    <sheet name="1E4 (5)" sheetId="329" r:id="rId40"/>
    <sheet name="1E5 (5)" sheetId="330" r:id="rId41"/>
    <sheet name="1E6 (5)" sheetId="331" r:id="rId42"/>
    <sheet name="1E7 (5)" sheetId="332" r:id="rId43"/>
    <sheet name="1E8 (5)" sheetId="333" r:id="rId44"/>
    <sheet name="1MD 8 (5)" sheetId="334" r:id="rId45"/>
    <sheet name="1MD 16 (5)" sheetId="335" r:id="rId46"/>
    <sheet name="1MD 32 (5)" sheetId="336" r:id="rId47"/>
    <sheet name="1MD 64 (5)" sheetId="337" r:id="rId48"/>
    <sheet name="1D ELO (5)" sheetId="338" r:id="rId49"/>
    <sheet name="1D 8 (5)" sheetId="344" r:id="rId50"/>
    <sheet name="1D 16 (5)" sheetId="345" r:id="rId51"/>
    <sheet name="1D 32 (5)" sheetId="346" r:id="rId52"/>
  </sheets>
  <definedNames>
    <definedName name="_xlnm._FilterDatabase" localSheetId="15" hidden="1">'1Q ELO (4)'!$B$7:$O$14</definedName>
    <definedName name="_xlnm._FilterDatabase" localSheetId="33" hidden="1">'1Q ELO (5)'!$B$7:$O$14</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32">'1D 32 (4)'!$1:$4</definedName>
    <definedName name="_xlnm.Print_Titles" localSheetId="51">'1D 32 (5)'!$1:$4</definedName>
    <definedName name="_xlnm.Print_Titles" localSheetId="29">'1D ELO (4)'!$1:$5</definedName>
    <definedName name="_xlnm.Print_Titles" localSheetId="48">'1D ELO (5)'!$1:$5</definedName>
    <definedName name="_xlnm.Print_Titles" localSheetId="19">'1MD ELO (4)'!$1:$6</definedName>
    <definedName name="_xlnm.Print_Titles" localSheetId="37">'1MD ELO (5)'!$1:$6</definedName>
    <definedName name="_xlnm.Print_Titles" localSheetId="15">'1Q ELO (4)'!$1:$6</definedName>
    <definedName name="_xlnm.Print_Titles" localSheetId="33">'1Q ELO (5)'!$1:$6</definedName>
    <definedName name="_xlnm.Print_Area" localSheetId="31">'1D 16 (4)'!$A$1:$R$79</definedName>
    <definedName name="_xlnm.Print_Area" localSheetId="50">'1D 16 (5)'!$A$1:$R$79</definedName>
    <definedName name="_xlnm.Print_Area" localSheetId="32">'1D 32 (4)'!$A$1:$R$157</definedName>
    <definedName name="_xlnm.Print_Area" localSheetId="51">'1D 32 (5)'!$A$1:$R$157</definedName>
    <definedName name="_xlnm.Print_Area" localSheetId="30">'1D 8 (4)'!$A$1:$R$79</definedName>
    <definedName name="_xlnm.Print_Area" localSheetId="49">'1D 8 (5)'!$A$1:$R$79</definedName>
    <definedName name="_xlnm.Print_Area" localSheetId="29">'1D ELO (4)'!$A$1:$P$87</definedName>
    <definedName name="_xlnm.Print_Area" localSheetId="48">'1D ELO (5)'!$A$1:$P$87</definedName>
    <definedName name="_xlnm.Print_Area" localSheetId="38">'1E3 (5)'!$A$1:$M$41</definedName>
    <definedName name="_xlnm.Print_Area" localSheetId="20">'1E4 (4)'!$A$1:$M$41</definedName>
    <definedName name="_xlnm.Print_Area" localSheetId="39">'1E4 (5)'!$A$1:$M$41</definedName>
    <definedName name="_xlnm.Print_Area" localSheetId="21">'1E5 (4)'!$A$1:$M$41</definedName>
    <definedName name="_xlnm.Print_Area" localSheetId="40">'1E5 (5)'!$A$1:$M$41</definedName>
    <definedName name="_xlnm.Print_Area" localSheetId="22">'1E6 (4)'!$A$1:$M$47</definedName>
    <definedName name="_xlnm.Print_Area" localSheetId="41">'1E6 (5)'!$A$1:$M$47</definedName>
    <definedName name="_xlnm.Print_Area" localSheetId="23">'1E7 (4)'!$A$1:$M$49</definedName>
    <definedName name="_xlnm.Print_Area" localSheetId="42">'1E7 (5)'!$A$1:$M$49</definedName>
    <definedName name="_xlnm.Print_Area" localSheetId="24">'1E8 (4)'!$A$1:$M$52</definedName>
    <definedName name="_xlnm.Print_Area" localSheetId="43">'1E8 (5)'!$A$1:$M$52</definedName>
    <definedName name="_xlnm.Print_Area" localSheetId="26">'1MD 16 (4)'!$A$1:$R$57</definedName>
    <definedName name="_xlnm.Print_Area" localSheetId="45">'1MD 16 (5)'!$A$1:$R$57</definedName>
    <definedName name="_xlnm.Print_Area" localSheetId="27">'1MD 32 (4)'!$A$1:$R$79</definedName>
    <definedName name="_xlnm.Print_Area" localSheetId="46">'1MD 32 (5)'!$A$1:$R$79</definedName>
    <definedName name="_xlnm.Print_Area" localSheetId="28">'1MD 64 (4)'!$A$1:$R$80</definedName>
    <definedName name="_xlnm.Print_Area" localSheetId="47">'1MD 64 (5)'!$A$1:$R$80</definedName>
    <definedName name="_xlnm.Print_Area" localSheetId="25">'1MD 8 (4)'!$A$1:$R$62</definedName>
    <definedName name="_xlnm.Print_Area" localSheetId="44">'1MD 8 (5)'!$A$1:$R$62</definedName>
    <definedName name="_xlnm.Print_Area" localSheetId="19">'1MD ELO (4)'!$A$1:$Q$134</definedName>
    <definedName name="_xlnm.Print_Area" localSheetId="37">'1MD ELO (5)'!$A$1:$Q$134</definedName>
    <definedName name="_xlnm.Print_Area" localSheetId="18">'1Q 16&gt;4 (4)'!$A$1:$R$47</definedName>
    <definedName name="_xlnm.Print_Area" localSheetId="36">'1Q 16&gt;4 (5)'!$A$1:$R$47</definedName>
    <definedName name="_xlnm.Print_Area" localSheetId="16">'1Q 8&gt;2 (4)'!$A$1:$R$31</definedName>
    <definedName name="_xlnm.Print_Area" localSheetId="34">'1Q 8&gt;2 (5)'!$A$1:$R$31</definedName>
    <definedName name="_xlnm.Print_Area" localSheetId="17">'1Q 8&gt;4 (4)'!$A$1:$R$32</definedName>
    <definedName name="_xlnm.Print_Area" localSheetId="35">'1Q 8&gt;4 (5)'!$A$1:$R$32</definedName>
    <definedName name="_xlnm.Print_Area" localSheetId="15">'1Q ELO (4)'!$A$1:$O$134</definedName>
    <definedName name="_xlnm.Print_Area" localSheetId="33">'1Q ELO (5)'!$A$1:$O$134</definedName>
    <definedName name="_xlnm.Print_Area" localSheetId="7">'F-U11-B'!$A$1:$M$52</definedName>
    <definedName name="_xlnm.Print_Area" localSheetId="8">'F-U12-B'!$A$1:$M$49</definedName>
    <definedName name="_xlnm.Print_Area" localSheetId="4">'F-U14-A'!$A$1:$M$41</definedName>
    <definedName name="_xlnm.Print_Area" localSheetId="9">'F-U14-B'!$A$1:$R$57</definedName>
    <definedName name="_xlnm.Print_Area" localSheetId="10">'F-U14-BV'!$A$1:$R$62</definedName>
    <definedName name="_xlnm.Print_Area" localSheetId="11">'F-U16-B'!$A$1:$R$59</definedName>
    <definedName name="_xlnm.Print_Area" localSheetId="12">'F-U16-BV'!$A$1:$R$31</definedName>
    <definedName name="_xlnm.Print_Area" localSheetId="14">'F-U18-B'!$A$1:$M$49</definedName>
    <definedName name="_xlnm.Print_Area" localSheetId="5">'F-U8-B'!$A$1:$M$41</definedName>
    <definedName name="_xlnm.Print_Area" localSheetId="6">'F-U9-B'!$A$1:$M$52</definedName>
    <definedName name="_xlnm.Print_Area" localSheetId="2">'L-U11-A'!$A$1:$M$39</definedName>
    <definedName name="_xlnm.Print_Area" localSheetId="3">'L-U12-A'!$A$1:$M$41</definedName>
    <definedName name="_xlnm.Print_Area" localSheetId="13">'L-U16-B'!$A$1:$M$41</definedName>
    <definedName name="_xlnm.Print_Area" localSheetId="1">'L-U9-A'!$A$1:$M$41</definedName>
  </definedNames>
  <calcPr calcId="191029"/>
</workbook>
</file>

<file path=xl/calcChain.xml><?xml version="1.0" encoding="utf-8"?>
<calcChain xmlns="http://schemas.openxmlformats.org/spreadsheetml/2006/main">
  <c r="D11" i="88" l="1"/>
  <c r="D9" i="88"/>
  <c r="D11" i="285" l="1"/>
  <c r="D15" i="285"/>
  <c r="D9" i="232"/>
  <c r="F2" i="345" l="1"/>
  <c r="F2" i="344"/>
  <c r="C2" i="338"/>
  <c r="E2" i="337"/>
  <c r="E2" i="336"/>
  <c r="E2" i="335"/>
  <c r="E2" i="334"/>
  <c r="E2" i="333"/>
  <c r="E2" i="332"/>
  <c r="E2" i="331"/>
  <c r="E2" i="330"/>
  <c r="E2" i="329"/>
  <c r="E2" i="328"/>
  <c r="C2" i="327"/>
  <c r="E2" i="326"/>
  <c r="E2" i="325"/>
  <c r="E2" i="324"/>
  <c r="C2" i="323"/>
  <c r="M154" i="346"/>
  <c r="K154" i="346"/>
  <c r="G154" i="346"/>
  <c r="M153" i="346"/>
  <c r="K153" i="346"/>
  <c r="G153" i="346"/>
  <c r="M152" i="346"/>
  <c r="K152" i="346"/>
  <c r="G152" i="346"/>
  <c r="M151" i="346"/>
  <c r="K151" i="346"/>
  <c r="G151" i="346"/>
  <c r="M150" i="346"/>
  <c r="K150" i="346"/>
  <c r="G150" i="346"/>
  <c r="M149" i="346"/>
  <c r="K149" i="346"/>
  <c r="G149" i="346"/>
  <c r="M148" i="346"/>
  <c r="G148" i="346"/>
  <c r="M147" i="346"/>
  <c r="K147" i="346"/>
  <c r="G147" i="346"/>
  <c r="Q146" i="346"/>
  <c r="Q143" i="346"/>
  <c r="I143" i="346"/>
  <c r="G143" i="346"/>
  <c r="F143" i="346"/>
  <c r="E143" i="346"/>
  <c r="I142" i="346"/>
  <c r="G142" i="346"/>
  <c r="F142" i="346"/>
  <c r="E142" i="346"/>
  <c r="C142" i="346"/>
  <c r="B142" i="346"/>
  <c r="K141" i="346"/>
  <c r="K140" i="346"/>
  <c r="K139" i="346"/>
  <c r="I139" i="346"/>
  <c r="G139" i="346"/>
  <c r="F139" i="346"/>
  <c r="E139" i="346"/>
  <c r="Q138" i="346"/>
  <c r="O138" i="346"/>
  <c r="I138" i="346"/>
  <c r="G138" i="346"/>
  <c r="F138" i="346"/>
  <c r="E138" i="346"/>
  <c r="C138" i="346"/>
  <c r="B138" i="346"/>
  <c r="M137" i="346"/>
  <c r="M136" i="346"/>
  <c r="I135" i="346"/>
  <c r="G135" i="346"/>
  <c r="F135" i="346"/>
  <c r="E135" i="346"/>
  <c r="I134" i="346"/>
  <c r="G134" i="346"/>
  <c r="F134" i="346"/>
  <c r="E134" i="346"/>
  <c r="C134" i="346"/>
  <c r="B134" i="346"/>
  <c r="K133" i="346"/>
  <c r="K132" i="346"/>
  <c r="K131" i="346"/>
  <c r="I131" i="346"/>
  <c r="G131" i="346"/>
  <c r="F131" i="346"/>
  <c r="E131" i="346"/>
  <c r="I130" i="346"/>
  <c r="G130" i="346"/>
  <c r="F130" i="346"/>
  <c r="E130" i="346"/>
  <c r="C130" i="346"/>
  <c r="B130" i="346"/>
  <c r="O129" i="346"/>
  <c r="O128" i="346"/>
  <c r="I127" i="346"/>
  <c r="G127" i="346"/>
  <c r="F127" i="346"/>
  <c r="E127" i="346"/>
  <c r="I126" i="346"/>
  <c r="G126" i="346"/>
  <c r="F126" i="346"/>
  <c r="E126" i="346"/>
  <c r="C126" i="346"/>
  <c r="B126" i="346"/>
  <c r="K125" i="346"/>
  <c r="K124" i="346"/>
  <c r="K123" i="346"/>
  <c r="I123" i="346"/>
  <c r="G123" i="346"/>
  <c r="F123" i="346"/>
  <c r="E123" i="346"/>
  <c r="I122" i="346"/>
  <c r="G122" i="346"/>
  <c r="F122" i="346"/>
  <c r="E122" i="346"/>
  <c r="C122" i="346"/>
  <c r="B122" i="346"/>
  <c r="M121" i="346"/>
  <c r="M120" i="346"/>
  <c r="I119" i="346"/>
  <c r="G119" i="346"/>
  <c r="F119" i="346"/>
  <c r="E119" i="346"/>
  <c r="I118" i="346"/>
  <c r="G118" i="346"/>
  <c r="F118" i="346"/>
  <c r="E118" i="346"/>
  <c r="C118" i="346"/>
  <c r="B118" i="346"/>
  <c r="K117" i="346"/>
  <c r="K116" i="346"/>
  <c r="K115" i="346"/>
  <c r="I115" i="346"/>
  <c r="G115" i="346"/>
  <c r="F115" i="346"/>
  <c r="E115" i="346"/>
  <c r="I114" i="346"/>
  <c r="G114" i="346"/>
  <c r="F114" i="346"/>
  <c r="E114" i="346"/>
  <c r="C114" i="346"/>
  <c r="B114" i="346"/>
  <c r="Q113" i="346"/>
  <c r="Q112" i="346"/>
  <c r="I111" i="346"/>
  <c r="G111" i="346"/>
  <c r="F111" i="346"/>
  <c r="E111" i="346"/>
  <c r="I110" i="346"/>
  <c r="G110" i="346"/>
  <c r="F110" i="346"/>
  <c r="E110" i="346"/>
  <c r="C110" i="346"/>
  <c r="B110" i="346"/>
  <c r="K109" i="346"/>
  <c r="K108" i="346"/>
  <c r="K107" i="346"/>
  <c r="I107" i="346"/>
  <c r="G107" i="346"/>
  <c r="F107" i="346"/>
  <c r="E107" i="346"/>
  <c r="I106" i="346"/>
  <c r="G106" i="346"/>
  <c r="F106" i="346"/>
  <c r="E106" i="346"/>
  <c r="C106" i="346"/>
  <c r="B106" i="346"/>
  <c r="M105" i="346"/>
  <c r="M104" i="346"/>
  <c r="I103" i="346"/>
  <c r="G103" i="346"/>
  <c r="F103" i="346"/>
  <c r="E103" i="346"/>
  <c r="I102" i="346"/>
  <c r="G102" i="346"/>
  <c r="F102" i="346"/>
  <c r="E102" i="346"/>
  <c r="C102" i="346"/>
  <c r="B102" i="346"/>
  <c r="K101" i="346"/>
  <c r="K100" i="346"/>
  <c r="K99" i="346"/>
  <c r="I99" i="346"/>
  <c r="G99" i="346"/>
  <c r="F99" i="346"/>
  <c r="E99" i="346"/>
  <c r="I98" i="346"/>
  <c r="G98" i="346"/>
  <c r="F98" i="346"/>
  <c r="E98" i="346"/>
  <c r="C98" i="346"/>
  <c r="B98" i="346"/>
  <c r="O97" i="346"/>
  <c r="O96" i="346"/>
  <c r="I95" i="346"/>
  <c r="G95" i="346"/>
  <c r="F95" i="346"/>
  <c r="E95" i="346"/>
  <c r="I94" i="346"/>
  <c r="G94" i="346"/>
  <c r="F94" i="346"/>
  <c r="E94" i="346"/>
  <c r="C94" i="346"/>
  <c r="B94" i="346"/>
  <c r="K93" i="346"/>
  <c r="K92" i="346"/>
  <c r="U91" i="346"/>
  <c r="K91" i="346"/>
  <c r="I91" i="346"/>
  <c r="G91" i="346"/>
  <c r="F91" i="346"/>
  <c r="E91" i="346"/>
  <c r="U90" i="346"/>
  <c r="I90" i="346"/>
  <c r="G90" i="346"/>
  <c r="F90" i="346"/>
  <c r="E90" i="346"/>
  <c r="C90" i="346"/>
  <c r="B90" i="346"/>
  <c r="U89" i="346"/>
  <c r="M89" i="346"/>
  <c r="U88" i="346"/>
  <c r="M88" i="346"/>
  <c r="U87" i="346"/>
  <c r="I87" i="346"/>
  <c r="G87" i="346"/>
  <c r="F87" i="346"/>
  <c r="E87" i="346"/>
  <c r="U86" i="346"/>
  <c r="I86" i="346"/>
  <c r="G86" i="346"/>
  <c r="F86" i="346"/>
  <c r="E86" i="346"/>
  <c r="C86" i="346"/>
  <c r="B86" i="346"/>
  <c r="U85" i="346"/>
  <c r="K85" i="346"/>
  <c r="U84" i="346"/>
  <c r="K84" i="346"/>
  <c r="U83" i="346"/>
  <c r="K83" i="346"/>
  <c r="I83" i="346"/>
  <c r="G83" i="346"/>
  <c r="F83" i="346"/>
  <c r="E83" i="346"/>
  <c r="U82" i="346"/>
  <c r="I82" i="346"/>
  <c r="G82" i="346"/>
  <c r="F82" i="346"/>
  <c r="E82" i="346"/>
  <c r="C82" i="346"/>
  <c r="B82" i="346"/>
  <c r="O69" i="346"/>
  <c r="O144" i="346" s="1"/>
  <c r="O68" i="346"/>
  <c r="O143" i="346"/>
  <c r="I68" i="346"/>
  <c r="G68" i="346"/>
  <c r="F68" i="346"/>
  <c r="E68" i="346"/>
  <c r="Q67" i="346"/>
  <c r="Q142" i="346" s="1"/>
  <c r="I67" i="346"/>
  <c r="G67" i="346"/>
  <c r="F67" i="346"/>
  <c r="E67" i="346"/>
  <c r="C67" i="346"/>
  <c r="B67" i="346"/>
  <c r="Q66" i="346"/>
  <c r="Q141" i="346" s="1"/>
  <c r="K66" i="346"/>
  <c r="O65" i="346"/>
  <c r="O140" i="346" s="1"/>
  <c r="K65" i="346"/>
  <c r="O64" i="346"/>
  <c r="O139" i="346" s="1"/>
  <c r="K64" i="346"/>
  <c r="I64" i="346"/>
  <c r="G64" i="346"/>
  <c r="F64" i="346"/>
  <c r="E64" i="346"/>
  <c r="I63" i="346"/>
  <c r="G63" i="346"/>
  <c r="F63" i="346"/>
  <c r="E63" i="346"/>
  <c r="C63" i="346"/>
  <c r="B63" i="346"/>
  <c r="M62" i="346"/>
  <c r="M61" i="346"/>
  <c r="I60" i="346"/>
  <c r="G60" i="346"/>
  <c r="F60" i="346"/>
  <c r="E60" i="346"/>
  <c r="I59" i="346"/>
  <c r="G59" i="346"/>
  <c r="F59" i="346"/>
  <c r="E59" i="346"/>
  <c r="C59" i="346"/>
  <c r="B59" i="346"/>
  <c r="K58" i="346"/>
  <c r="K57" i="346"/>
  <c r="K56" i="346"/>
  <c r="I56" i="346"/>
  <c r="G56" i="346"/>
  <c r="F56" i="346"/>
  <c r="E56" i="346"/>
  <c r="I55" i="346"/>
  <c r="G55" i="346"/>
  <c r="F55" i="346"/>
  <c r="E55" i="346"/>
  <c r="C55" i="346"/>
  <c r="B55" i="346"/>
  <c r="O54" i="346"/>
  <c r="O53" i="346"/>
  <c r="I52" i="346"/>
  <c r="G52" i="346"/>
  <c r="F52" i="346"/>
  <c r="E52" i="346"/>
  <c r="I51" i="346"/>
  <c r="G51" i="346"/>
  <c r="F51" i="346"/>
  <c r="E51" i="346"/>
  <c r="C51" i="346"/>
  <c r="B51" i="346"/>
  <c r="K50" i="346"/>
  <c r="K49" i="346"/>
  <c r="K48" i="346"/>
  <c r="I48" i="346"/>
  <c r="G48" i="346"/>
  <c r="F48" i="346"/>
  <c r="E48" i="346"/>
  <c r="I47" i="346"/>
  <c r="G47" i="346"/>
  <c r="F47" i="346"/>
  <c r="E47" i="346"/>
  <c r="C47" i="346"/>
  <c r="B47" i="346"/>
  <c r="M46" i="346"/>
  <c r="M45" i="346"/>
  <c r="I44" i="346"/>
  <c r="G44" i="346"/>
  <c r="F44" i="346"/>
  <c r="E44" i="346"/>
  <c r="I43" i="346"/>
  <c r="G43" i="346"/>
  <c r="F43" i="346"/>
  <c r="E43" i="346"/>
  <c r="C43" i="346"/>
  <c r="B43" i="346"/>
  <c r="K42" i="346"/>
  <c r="K41" i="346"/>
  <c r="K40" i="346"/>
  <c r="I40" i="346"/>
  <c r="G40" i="346"/>
  <c r="F40" i="346"/>
  <c r="E40" i="346"/>
  <c r="I39" i="346"/>
  <c r="G39" i="346"/>
  <c r="F39" i="346"/>
  <c r="E39" i="346"/>
  <c r="C39" i="346"/>
  <c r="B39" i="346"/>
  <c r="Q38" i="346"/>
  <c r="Q37" i="346"/>
  <c r="I36" i="346"/>
  <c r="G36" i="346"/>
  <c r="F36" i="346"/>
  <c r="E36" i="346"/>
  <c r="I35" i="346"/>
  <c r="G35" i="346"/>
  <c r="F35" i="346"/>
  <c r="E35" i="346"/>
  <c r="C35" i="346"/>
  <c r="B35" i="346"/>
  <c r="K34" i="346"/>
  <c r="K33" i="346"/>
  <c r="K32" i="346"/>
  <c r="I32" i="346"/>
  <c r="G32" i="346"/>
  <c r="F32" i="346"/>
  <c r="E32" i="346"/>
  <c r="I31" i="346"/>
  <c r="G31" i="346"/>
  <c r="F31" i="346"/>
  <c r="E31" i="346"/>
  <c r="C31" i="346"/>
  <c r="B31" i="346"/>
  <c r="M30" i="346"/>
  <c r="M29" i="346"/>
  <c r="I28" i="346"/>
  <c r="G28" i="346"/>
  <c r="F28" i="346"/>
  <c r="E28" i="346"/>
  <c r="I27" i="346"/>
  <c r="G27" i="346"/>
  <c r="F27" i="346"/>
  <c r="E27" i="346"/>
  <c r="C27" i="346"/>
  <c r="B27" i="346"/>
  <c r="K26" i="346"/>
  <c r="K25" i="346"/>
  <c r="K24" i="346"/>
  <c r="I24" i="346"/>
  <c r="G24" i="346"/>
  <c r="F24" i="346"/>
  <c r="E24" i="346"/>
  <c r="I23" i="346"/>
  <c r="G23" i="346"/>
  <c r="F23" i="346"/>
  <c r="E23" i="346"/>
  <c r="C23" i="346"/>
  <c r="B23" i="346"/>
  <c r="O22" i="346"/>
  <c r="O21" i="346"/>
  <c r="I20" i="346"/>
  <c r="G20" i="346"/>
  <c r="F20" i="346"/>
  <c r="E20" i="346"/>
  <c r="I19" i="346"/>
  <c r="G19" i="346"/>
  <c r="F19" i="346"/>
  <c r="E19" i="346"/>
  <c r="C19" i="346"/>
  <c r="B19" i="346"/>
  <c r="K18" i="346"/>
  <c r="K17" i="346"/>
  <c r="U16" i="346"/>
  <c r="K16" i="346"/>
  <c r="I16" i="346"/>
  <c r="G16" i="346"/>
  <c r="F16" i="346"/>
  <c r="E16" i="346"/>
  <c r="I15" i="346"/>
  <c r="G15" i="346"/>
  <c r="F15" i="346"/>
  <c r="E15" i="346"/>
  <c r="C15" i="346"/>
  <c r="B15" i="346"/>
  <c r="M14" i="346"/>
  <c r="M13" i="346"/>
  <c r="I12" i="346"/>
  <c r="G12" i="346"/>
  <c r="F12" i="346"/>
  <c r="E12" i="346"/>
  <c r="I11" i="346"/>
  <c r="G11" i="346"/>
  <c r="F11" i="346"/>
  <c r="E11" i="346"/>
  <c r="C11" i="346"/>
  <c r="B11" i="346"/>
  <c r="K10" i="346"/>
  <c r="K9" i="346"/>
  <c r="K8" i="346"/>
  <c r="I8" i="346"/>
  <c r="G8" i="346"/>
  <c r="F8" i="346"/>
  <c r="E8" i="346"/>
  <c r="U7" i="346"/>
  <c r="I7" i="346"/>
  <c r="G7" i="346"/>
  <c r="F7" i="346"/>
  <c r="E7" i="346"/>
  <c r="C7" i="346"/>
  <c r="B7" i="346"/>
  <c r="R4" i="346"/>
  <c r="O79" i="346" s="1"/>
  <c r="O154" i="346" s="1"/>
  <c r="G4" i="346"/>
  <c r="A4" i="346"/>
  <c r="F2" i="346"/>
  <c r="A1" i="346"/>
  <c r="I68" i="345"/>
  <c r="G68" i="345"/>
  <c r="F68" i="345"/>
  <c r="E68" i="345"/>
  <c r="I67" i="345"/>
  <c r="G67" i="345"/>
  <c r="F67" i="345"/>
  <c r="E67" i="345"/>
  <c r="C67" i="345"/>
  <c r="B67" i="345"/>
  <c r="K66" i="345"/>
  <c r="K65" i="345"/>
  <c r="K64" i="345"/>
  <c r="I64" i="345"/>
  <c r="G64" i="345"/>
  <c r="F64" i="345"/>
  <c r="E64" i="345"/>
  <c r="I63" i="345"/>
  <c r="G63" i="345"/>
  <c r="F63" i="345"/>
  <c r="E63" i="345"/>
  <c r="C63" i="345"/>
  <c r="B63" i="345"/>
  <c r="M62" i="345"/>
  <c r="M61" i="345"/>
  <c r="I60" i="345"/>
  <c r="G60" i="345"/>
  <c r="F60" i="345"/>
  <c r="E60" i="345"/>
  <c r="I59" i="345"/>
  <c r="G59" i="345"/>
  <c r="F59" i="345"/>
  <c r="E59" i="345"/>
  <c r="C59" i="345"/>
  <c r="B59" i="345"/>
  <c r="K58" i="345"/>
  <c r="K57" i="345"/>
  <c r="K56" i="345"/>
  <c r="I56" i="345"/>
  <c r="G56" i="345"/>
  <c r="F56" i="345"/>
  <c r="E56" i="345"/>
  <c r="I55" i="345"/>
  <c r="G55" i="345"/>
  <c r="F55" i="345"/>
  <c r="E55" i="345"/>
  <c r="C55" i="345"/>
  <c r="B55" i="345"/>
  <c r="O54" i="345"/>
  <c r="O53" i="345"/>
  <c r="I52" i="345"/>
  <c r="G52" i="345"/>
  <c r="F52" i="345"/>
  <c r="E52" i="345"/>
  <c r="I51" i="345"/>
  <c r="G51" i="345"/>
  <c r="F51" i="345"/>
  <c r="E51" i="345"/>
  <c r="C51" i="345"/>
  <c r="B51" i="345"/>
  <c r="K50" i="345"/>
  <c r="K49" i="345"/>
  <c r="K48" i="345"/>
  <c r="I48" i="345"/>
  <c r="G48" i="345"/>
  <c r="F48" i="345"/>
  <c r="E48" i="345"/>
  <c r="I47" i="345"/>
  <c r="G47" i="345"/>
  <c r="F47" i="345"/>
  <c r="E47" i="345"/>
  <c r="C47" i="345"/>
  <c r="B47" i="345"/>
  <c r="M46" i="345"/>
  <c r="M45" i="345"/>
  <c r="I44" i="345"/>
  <c r="G44" i="345"/>
  <c r="F44" i="345"/>
  <c r="E44" i="345"/>
  <c r="I43" i="345"/>
  <c r="G43" i="345"/>
  <c r="F43" i="345"/>
  <c r="E43" i="345"/>
  <c r="C43" i="345"/>
  <c r="B43" i="345"/>
  <c r="K42" i="345"/>
  <c r="K41" i="345"/>
  <c r="K40" i="345"/>
  <c r="I40" i="345"/>
  <c r="G40" i="345"/>
  <c r="F40" i="345"/>
  <c r="E40" i="345"/>
  <c r="I39" i="345"/>
  <c r="G39" i="345"/>
  <c r="F39" i="345"/>
  <c r="E39" i="345"/>
  <c r="C39" i="345"/>
  <c r="B39" i="345"/>
  <c r="Q38" i="345"/>
  <c r="Q37" i="345"/>
  <c r="I36" i="345"/>
  <c r="G36" i="345"/>
  <c r="F36" i="345"/>
  <c r="E36" i="345"/>
  <c r="I35" i="345"/>
  <c r="G35" i="345"/>
  <c r="F35" i="345"/>
  <c r="E35" i="345"/>
  <c r="C35" i="345"/>
  <c r="B35" i="345"/>
  <c r="K34" i="345"/>
  <c r="K33" i="345"/>
  <c r="K32" i="345"/>
  <c r="I32" i="345"/>
  <c r="G32" i="345"/>
  <c r="F32" i="345"/>
  <c r="E32" i="345"/>
  <c r="I31" i="345"/>
  <c r="G31" i="345"/>
  <c r="F31" i="345"/>
  <c r="E31" i="345"/>
  <c r="C31" i="345"/>
  <c r="B31" i="345"/>
  <c r="M30" i="345"/>
  <c r="M29" i="345"/>
  <c r="I28" i="345"/>
  <c r="G28" i="345"/>
  <c r="F28" i="345"/>
  <c r="E28" i="345"/>
  <c r="I27" i="345"/>
  <c r="G27" i="345"/>
  <c r="F27" i="345"/>
  <c r="E27" i="345"/>
  <c r="C27" i="345"/>
  <c r="B27" i="345"/>
  <c r="K26" i="345"/>
  <c r="K25" i="345"/>
  <c r="K24" i="345"/>
  <c r="I24" i="345"/>
  <c r="G24" i="345"/>
  <c r="F24" i="345"/>
  <c r="E24" i="345"/>
  <c r="I23" i="345"/>
  <c r="G23" i="345"/>
  <c r="F23" i="345"/>
  <c r="E23" i="345"/>
  <c r="C23" i="345"/>
  <c r="B23" i="345"/>
  <c r="O22" i="345"/>
  <c r="O21" i="345"/>
  <c r="I20" i="345"/>
  <c r="G20" i="345"/>
  <c r="F20" i="345"/>
  <c r="E20" i="345"/>
  <c r="I19" i="345"/>
  <c r="G19" i="345"/>
  <c r="F19" i="345"/>
  <c r="E19" i="345"/>
  <c r="C19" i="345"/>
  <c r="B19" i="345"/>
  <c r="K18" i="345"/>
  <c r="K17" i="345"/>
  <c r="U16" i="345"/>
  <c r="K16" i="345"/>
  <c r="I16" i="345"/>
  <c r="G16" i="345"/>
  <c r="F16" i="345"/>
  <c r="E16" i="345"/>
  <c r="I15" i="345"/>
  <c r="G15" i="345"/>
  <c r="F15" i="345"/>
  <c r="E15" i="345"/>
  <c r="C15" i="345"/>
  <c r="B15" i="345"/>
  <c r="M14" i="345"/>
  <c r="M13" i="345"/>
  <c r="I12" i="345"/>
  <c r="G12" i="345"/>
  <c r="F12" i="345"/>
  <c r="E12" i="345"/>
  <c r="I11" i="345"/>
  <c r="G11" i="345"/>
  <c r="F11" i="345"/>
  <c r="E11" i="345"/>
  <c r="C11" i="345"/>
  <c r="B11" i="345"/>
  <c r="K10" i="345"/>
  <c r="K9" i="345"/>
  <c r="K8" i="345"/>
  <c r="I8" i="345"/>
  <c r="G8" i="345"/>
  <c r="F8" i="345"/>
  <c r="E8" i="345"/>
  <c r="U7" i="345"/>
  <c r="I7" i="345"/>
  <c r="G7" i="345"/>
  <c r="F7" i="345"/>
  <c r="E7" i="345"/>
  <c r="C7" i="345"/>
  <c r="B7" i="345"/>
  <c r="R4" i="345"/>
  <c r="O79" i="345" s="1"/>
  <c r="G4" i="345"/>
  <c r="A4" i="345"/>
  <c r="A1" i="345"/>
  <c r="Q37" i="344"/>
  <c r="I36" i="344"/>
  <c r="G36" i="344"/>
  <c r="F36" i="344"/>
  <c r="E36" i="344"/>
  <c r="I35" i="344"/>
  <c r="G35" i="344"/>
  <c r="F35" i="344"/>
  <c r="E35" i="344"/>
  <c r="C35" i="344"/>
  <c r="B35" i="344"/>
  <c r="K34" i="344"/>
  <c r="K33" i="344"/>
  <c r="K32" i="344"/>
  <c r="I32" i="344"/>
  <c r="G32" i="344"/>
  <c r="F32" i="344"/>
  <c r="E32" i="344"/>
  <c r="I31" i="344"/>
  <c r="G31" i="344"/>
  <c r="F31" i="344"/>
  <c r="E31" i="344"/>
  <c r="C31" i="344"/>
  <c r="B31" i="344"/>
  <c r="M30" i="344"/>
  <c r="M29" i="344"/>
  <c r="I28" i="344"/>
  <c r="G28" i="344"/>
  <c r="F28" i="344"/>
  <c r="E28" i="344"/>
  <c r="I27" i="344"/>
  <c r="G27" i="344"/>
  <c r="F27" i="344"/>
  <c r="E27" i="344"/>
  <c r="C27" i="344"/>
  <c r="B27" i="344"/>
  <c r="K26" i="344"/>
  <c r="K25" i="344"/>
  <c r="K24" i="344"/>
  <c r="I24" i="344"/>
  <c r="G24" i="344"/>
  <c r="F24" i="344"/>
  <c r="E24" i="344"/>
  <c r="I23" i="344"/>
  <c r="G23" i="344"/>
  <c r="F23" i="344"/>
  <c r="E23" i="344"/>
  <c r="C23" i="344"/>
  <c r="B23" i="344"/>
  <c r="O22" i="344"/>
  <c r="O21" i="344"/>
  <c r="I20" i="344"/>
  <c r="G20" i="344"/>
  <c r="F20" i="344"/>
  <c r="E20" i="344"/>
  <c r="I19" i="344"/>
  <c r="G19" i="344"/>
  <c r="F19" i="344"/>
  <c r="E19" i="344"/>
  <c r="C19" i="344"/>
  <c r="B19" i="344"/>
  <c r="K18" i="344"/>
  <c r="K17" i="344"/>
  <c r="U16" i="344"/>
  <c r="K16" i="344"/>
  <c r="I16" i="344"/>
  <c r="G16" i="344"/>
  <c r="F16" i="344"/>
  <c r="E16" i="344"/>
  <c r="I15" i="344"/>
  <c r="G15" i="344"/>
  <c r="F15" i="344"/>
  <c r="E15" i="344"/>
  <c r="C15" i="344"/>
  <c r="B15" i="344"/>
  <c r="M14" i="344"/>
  <c r="M13" i="344"/>
  <c r="I12" i="344"/>
  <c r="G12" i="344"/>
  <c r="F12" i="344"/>
  <c r="E12" i="344"/>
  <c r="I11" i="344"/>
  <c r="G11" i="344"/>
  <c r="F11" i="344"/>
  <c r="E11" i="344"/>
  <c r="C11" i="344"/>
  <c r="B11" i="344"/>
  <c r="K10" i="344"/>
  <c r="K9" i="344"/>
  <c r="K8" i="344"/>
  <c r="I8" i="344"/>
  <c r="G8" i="344"/>
  <c r="F8" i="344"/>
  <c r="E8" i="344"/>
  <c r="U7" i="344"/>
  <c r="I7" i="344"/>
  <c r="G7" i="344"/>
  <c r="F7" i="344"/>
  <c r="E7" i="344"/>
  <c r="C7" i="344"/>
  <c r="B7" i="344"/>
  <c r="R4" i="344"/>
  <c r="O79" i="344" s="1"/>
  <c r="G4" i="344"/>
  <c r="A4" i="344"/>
  <c r="A1" i="344"/>
  <c r="O26" i="338"/>
  <c r="O25" i="338"/>
  <c r="O24" i="338"/>
  <c r="O23" i="338"/>
  <c r="O22" i="338"/>
  <c r="O21" i="338"/>
  <c r="O20" i="338"/>
  <c r="O19" i="338"/>
  <c r="O18" i="338"/>
  <c r="O17" i="338"/>
  <c r="O16" i="338"/>
  <c r="O15" i="338"/>
  <c r="O14" i="338"/>
  <c r="O13" i="338"/>
  <c r="O12" i="338"/>
  <c r="O11" i="338"/>
  <c r="O10" i="338"/>
  <c r="O9" i="338"/>
  <c r="O8" i="338"/>
  <c r="P5" i="338"/>
  <c r="R79" i="346" s="1"/>
  <c r="L5" i="338"/>
  <c r="C5" i="338"/>
  <c r="A5" i="338"/>
  <c r="A2" i="338"/>
  <c r="A1" i="338"/>
  <c r="R80" i="337"/>
  <c r="F77" i="337"/>
  <c r="I70" i="337"/>
  <c r="G70" i="337"/>
  <c r="F70" i="337"/>
  <c r="D70" i="337"/>
  <c r="C70" i="337"/>
  <c r="B70" i="337"/>
  <c r="K69" i="337"/>
  <c r="I69" i="337"/>
  <c r="G69" i="337"/>
  <c r="F69" i="337"/>
  <c r="D69" i="337"/>
  <c r="C69" i="337"/>
  <c r="B69" i="337"/>
  <c r="M68" i="337"/>
  <c r="I68" i="337"/>
  <c r="G68" i="337"/>
  <c r="F68" i="337"/>
  <c r="D68" i="337"/>
  <c r="C68" i="337"/>
  <c r="B68" i="337"/>
  <c r="K67" i="337"/>
  <c r="I67" i="337"/>
  <c r="G67" i="337"/>
  <c r="F67" i="337"/>
  <c r="D67" i="337"/>
  <c r="C67" i="337"/>
  <c r="B67" i="337"/>
  <c r="O66" i="337"/>
  <c r="I66" i="337"/>
  <c r="G66" i="337"/>
  <c r="F66" i="337"/>
  <c r="D66" i="337"/>
  <c r="C66" i="337"/>
  <c r="B66" i="337"/>
  <c r="K65" i="337"/>
  <c r="I65" i="337"/>
  <c r="G65" i="337"/>
  <c r="F65" i="337"/>
  <c r="D65" i="337"/>
  <c r="C65" i="337"/>
  <c r="B65" i="337"/>
  <c r="M64" i="337"/>
  <c r="I64" i="337"/>
  <c r="G64" i="337"/>
  <c r="F64" i="337"/>
  <c r="D64" i="337"/>
  <c r="C64" i="337"/>
  <c r="B64" i="337"/>
  <c r="K63" i="337"/>
  <c r="I63" i="337"/>
  <c r="G63" i="337"/>
  <c r="F63" i="337"/>
  <c r="D63" i="337"/>
  <c r="C63" i="337"/>
  <c r="B63" i="337"/>
  <c r="Q62" i="337"/>
  <c r="I62" i="337"/>
  <c r="G62" i="337"/>
  <c r="F62" i="337"/>
  <c r="D62" i="337"/>
  <c r="C62" i="337"/>
  <c r="B62" i="337"/>
  <c r="K61" i="337"/>
  <c r="I61" i="337"/>
  <c r="G61" i="337"/>
  <c r="F61" i="337"/>
  <c r="D61" i="337"/>
  <c r="C61" i="337"/>
  <c r="B61" i="337"/>
  <c r="M60" i="337"/>
  <c r="I60" i="337"/>
  <c r="G60" i="337"/>
  <c r="F60" i="337"/>
  <c r="D60" i="337"/>
  <c r="C60" i="337"/>
  <c r="B60" i="337"/>
  <c r="K59" i="337"/>
  <c r="I59" i="337"/>
  <c r="G59" i="337"/>
  <c r="F59" i="337"/>
  <c r="D59" i="337"/>
  <c r="C59" i="337"/>
  <c r="B59" i="337"/>
  <c r="O58" i="337"/>
  <c r="I58" i="337"/>
  <c r="G58" i="337"/>
  <c r="F58" i="337"/>
  <c r="D58" i="337"/>
  <c r="C58" i="337"/>
  <c r="B58" i="337"/>
  <c r="K57" i="337"/>
  <c r="I57" i="337"/>
  <c r="G57" i="337"/>
  <c r="F57" i="337"/>
  <c r="D57" i="337"/>
  <c r="C57" i="337"/>
  <c r="B57" i="337"/>
  <c r="M56" i="337"/>
  <c r="I56" i="337"/>
  <c r="G56" i="337"/>
  <c r="F56" i="337"/>
  <c r="D56" i="337"/>
  <c r="C56" i="337"/>
  <c r="B56" i="337"/>
  <c r="K55" i="337"/>
  <c r="I55" i="337"/>
  <c r="G55" i="337"/>
  <c r="F55" i="337"/>
  <c r="D55" i="337"/>
  <c r="C55" i="337"/>
  <c r="B55" i="337"/>
  <c r="Q54" i="337"/>
  <c r="I54" i="337"/>
  <c r="G54" i="337"/>
  <c r="F54" i="337"/>
  <c r="D54" i="337"/>
  <c r="C54" i="337"/>
  <c r="B54" i="337"/>
  <c r="K53" i="337"/>
  <c r="I53" i="337"/>
  <c r="G53" i="337"/>
  <c r="F53" i="337"/>
  <c r="D53" i="337"/>
  <c r="C53" i="337"/>
  <c r="B53" i="337"/>
  <c r="M52" i="337"/>
  <c r="I52" i="337"/>
  <c r="G52" i="337"/>
  <c r="F52" i="337"/>
  <c r="D52" i="337"/>
  <c r="C52" i="337"/>
  <c r="B52" i="337"/>
  <c r="K51" i="337"/>
  <c r="I51" i="337"/>
  <c r="G51" i="337"/>
  <c r="F51" i="337"/>
  <c r="D51" i="337"/>
  <c r="C51" i="337"/>
  <c r="B51" i="337"/>
  <c r="O50" i="337"/>
  <c r="I50" i="337"/>
  <c r="G50" i="337"/>
  <c r="F50" i="337"/>
  <c r="D50" i="337"/>
  <c r="C50" i="337"/>
  <c r="B50" i="337"/>
  <c r="K49" i="337"/>
  <c r="I49" i="337"/>
  <c r="G49" i="337"/>
  <c r="F49" i="337"/>
  <c r="D49" i="337"/>
  <c r="C49" i="337"/>
  <c r="B49" i="337"/>
  <c r="M48" i="337"/>
  <c r="I48" i="337"/>
  <c r="G48" i="337"/>
  <c r="F48" i="337"/>
  <c r="D48" i="337"/>
  <c r="C48" i="337"/>
  <c r="B48" i="337"/>
  <c r="K47" i="337"/>
  <c r="I47" i="337"/>
  <c r="G47" i="337"/>
  <c r="F47" i="337"/>
  <c r="D47" i="337"/>
  <c r="C47" i="337"/>
  <c r="B47" i="337"/>
  <c r="Q46" i="337"/>
  <c r="I46" i="337"/>
  <c r="G46" i="337"/>
  <c r="F46" i="337"/>
  <c r="D46" i="337"/>
  <c r="C46" i="337"/>
  <c r="B46" i="337"/>
  <c r="K45" i="337"/>
  <c r="I45" i="337"/>
  <c r="G45" i="337"/>
  <c r="F45" i="337"/>
  <c r="D45" i="337"/>
  <c r="C45" i="337"/>
  <c r="B45" i="337"/>
  <c r="M44" i="337"/>
  <c r="I44" i="337"/>
  <c r="G44" i="337"/>
  <c r="F44" i="337"/>
  <c r="D44" i="337"/>
  <c r="C44" i="337"/>
  <c r="B44" i="337"/>
  <c r="K43" i="337"/>
  <c r="I43" i="337"/>
  <c r="G43" i="337"/>
  <c r="F43" i="337"/>
  <c r="D43" i="337"/>
  <c r="C43" i="337"/>
  <c r="B43" i="337"/>
  <c r="O42" i="337"/>
  <c r="I42" i="337"/>
  <c r="G42" i="337"/>
  <c r="F42" i="337"/>
  <c r="D42" i="337"/>
  <c r="C42" i="337"/>
  <c r="B42" i="337"/>
  <c r="K41" i="337"/>
  <c r="I41" i="337"/>
  <c r="G41" i="337"/>
  <c r="F41" i="337"/>
  <c r="D41" i="337"/>
  <c r="C41" i="337"/>
  <c r="B41" i="337"/>
  <c r="M40" i="337"/>
  <c r="I40" i="337"/>
  <c r="G40" i="337"/>
  <c r="F40" i="337"/>
  <c r="D40" i="337"/>
  <c r="C40" i="337"/>
  <c r="B40" i="337"/>
  <c r="O39" i="337"/>
  <c r="K39" i="337"/>
  <c r="I39" i="337"/>
  <c r="G39" i="337"/>
  <c r="F39" i="337"/>
  <c r="D39" i="337"/>
  <c r="C39" i="337"/>
  <c r="B39" i="337"/>
  <c r="Q38" i="337"/>
  <c r="I38" i="337"/>
  <c r="G38" i="337"/>
  <c r="F38" i="337"/>
  <c r="D38" i="337"/>
  <c r="C38" i="337"/>
  <c r="B38" i="337"/>
  <c r="O37" i="337"/>
  <c r="K37" i="337"/>
  <c r="I37" i="337"/>
  <c r="G37" i="337"/>
  <c r="F37" i="337"/>
  <c r="D37" i="337"/>
  <c r="C37" i="337"/>
  <c r="B37" i="337"/>
  <c r="M36" i="337"/>
  <c r="I36" i="337"/>
  <c r="G36" i="337"/>
  <c r="F36" i="337"/>
  <c r="D36" i="337"/>
  <c r="C36" i="337"/>
  <c r="B36" i="337"/>
  <c r="K35" i="337"/>
  <c r="I35" i="337"/>
  <c r="G35" i="337"/>
  <c r="F35" i="337"/>
  <c r="D35" i="337"/>
  <c r="C35" i="337"/>
  <c r="B35" i="337"/>
  <c r="O34" i="337"/>
  <c r="I34" i="337"/>
  <c r="G34" i="337"/>
  <c r="F34" i="337"/>
  <c r="D34" i="337"/>
  <c r="C34" i="337"/>
  <c r="B34" i="337"/>
  <c r="K33" i="337"/>
  <c r="I33" i="337"/>
  <c r="G33" i="337"/>
  <c r="F33" i="337"/>
  <c r="D33" i="337"/>
  <c r="C33" i="337"/>
  <c r="B33" i="337"/>
  <c r="M32" i="337"/>
  <c r="I32" i="337"/>
  <c r="G32" i="337"/>
  <c r="F32" i="337"/>
  <c r="D32" i="337"/>
  <c r="C32" i="337"/>
  <c r="B32" i="337"/>
  <c r="K31" i="337"/>
  <c r="I31" i="337"/>
  <c r="G31" i="337"/>
  <c r="F31" i="337"/>
  <c r="D31" i="337"/>
  <c r="C31" i="337"/>
  <c r="B31" i="337"/>
  <c r="Q30" i="337"/>
  <c r="I30" i="337"/>
  <c r="G30" i="337"/>
  <c r="F30" i="337"/>
  <c r="D30" i="337"/>
  <c r="C30" i="337"/>
  <c r="B30" i="337"/>
  <c r="K29" i="337"/>
  <c r="I29" i="337"/>
  <c r="G29" i="337"/>
  <c r="F29" i="337"/>
  <c r="D29" i="337"/>
  <c r="C29" i="337"/>
  <c r="B29" i="337"/>
  <c r="M28" i="337"/>
  <c r="I28" i="337"/>
  <c r="G28" i="337"/>
  <c r="F28" i="337"/>
  <c r="D28" i="337"/>
  <c r="C28" i="337"/>
  <c r="B28" i="337"/>
  <c r="K27" i="337"/>
  <c r="I27" i="337"/>
  <c r="G27" i="337"/>
  <c r="F27" i="337"/>
  <c r="D27" i="337"/>
  <c r="C27" i="337"/>
  <c r="B27" i="337"/>
  <c r="O26" i="337"/>
  <c r="I26" i="337"/>
  <c r="G26" i="337"/>
  <c r="F26" i="337"/>
  <c r="D26" i="337"/>
  <c r="C26" i="337"/>
  <c r="B26" i="337"/>
  <c r="K25" i="337"/>
  <c r="I25" i="337"/>
  <c r="G25" i="337"/>
  <c r="F25" i="337"/>
  <c r="D25" i="337"/>
  <c r="C25" i="337"/>
  <c r="B25" i="337"/>
  <c r="M24" i="337"/>
  <c r="I24" i="337"/>
  <c r="G24" i="337"/>
  <c r="F24" i="337"/>
  <c r="D24" i="337"/>
  <c r="C24" i="337"/>
  <c r="B24" i="337"/>
  <c r="K23" i="337"/>
  <c r="I23" i="337"/>
  <c r="G23" i="337"/>
  <c r="F23" i="337"/>
  <c r="D23" i="337"/>
  <c r="C23" i="337"/>
  <c r="B23" i="337"/>
  <c r="Q22" i="337"/>
  <c r="I22" i="337"/>
  <c r="G22" i="337"/>
  <c r="F22" i="337"/>
  <c r="D22" i="337"/>
  <c r="C22" i="337"/>
  <c r="B22" i="337"/>
  <c r="K21" i="337"/>
  <c r="I21" i="337"/>
  <c r="G21" i="337"/>
  <c r="F21" i="337"/>
  <c r="D21" i="337"/>
  <c r="C21" i="337"/>
  <c r="B21" i="337"/>
  <c r="M20" i="337"/>
  <c r="I20" i="337"/>
  <c r="G20" i="337"/>
  <c r="F20" i="337"/>
  <c r="D20" i="337"/>
  <c r="C20" i="337"/>
  <c r="B20" i="337"/>
  <c r="K19" i="337"/>
  <c r="I19" i="337"/>
  <c r="G19" i="337"/>
  <c r="F19" i="337"/>
  <c r="D19" i="337"/>
  <c r="C19" i="337"/>
  <c r="B19" i="337"/>
  <c r="O18" i="337"/>
  <c r="I18" i="337"/>
  <c r="G18" i="337"/>
  <c r="F18" i="337"/>
  <c r="D18" i="337"/>
  <c r="C18" i="337"/>
  <c r="B18" i="337"/>
  <c r="K17" i="337"/>
  <c r="I17" i="337"/>
  <c r="G17" i="337"/>
  <c r="F17" i="337"/>
  <c r="D17" i="337"/>
  <c r="C17" i="337"/>
  <c r="B17" i="337"/>
  <c r="U16" i="337"/>
  <c r="M16" i="337"/>
  <c r="I16" i="337"/>
  <c r="G16" i="337"/>
  <c r="F16" i="337"/>
  <c r="D16" i="337"/>
  <c r="C16" i="337"/>
  <c r="B16" i="337"/>
  <c r="K15" i="337"/>
  <c r="I15" i="337"/>
  <c r="G15" i="337"/>
  <c r="F15" i="337"/>
  <c r="D15" i="337"/>
  <c r="C15" i="337"/>
  <c r="B15" i="337"/>
  <c r="Q14" i="337"/>
  <c r="I14" i="337"/>
  <c r="G14" i="337"/>
  <c r="F14" i="337"/>
  <c r="D14" i="337"/>
  <c r="C14" i="337"/>
  <c r="B14" i="337"/>
  <c r="K13" i="337"/>
  <c r="I13" i="337"/>
  <c r="G13" i="337"/>
  <c r="F13" i="337"/>
  <c r="D13" i="337"/>
  <c r="C13" i="337"/>
  <c r="B13" i="337"/>
  <c r="M12" i="337"/>
  <c r="I12" i="337"/>
  <c r="G12" i="337"/>
  <c r="F12" i="337"/>
  <c r="D12" i="337"/>
  <c r="C12" i="337"/>
  <c r="B12" i="337"/>
  <c r="K11" i="337"/>
  <c r="I11" i="337"/>
  <c r="G11" i="337"/>
  <c r="F11" i="337"/>
  <c r="D11" i="337"/>
  <c r="C11" i="337"/>
  <c r="B11" i="337"/>
  <c r="O10" i="337"/>
  <c r="I10" i="337"/>
  <c r="G10" i="337"/>
  <c r="F10" i="337"/>
  <c r="D10" i="337"/>
  <c r="C10" i="337"/>
  <c r="B10" i="337"/>
  <c r="K9" i="337"/>
  <c r="I9" i="337"/>
  <c r="G9" i="337"/>
  <c r="F9" i="337"/>
  <c r="D9" i="337"/>
  <c r="C9" i="337"/>
  <c r="B9" i="337"/>
  <c r="M8" i="337"/>
  <c r="I8" i="337"/>
  <c r="G8" i="337"/>
  <c r="F8" i="337"/>
  <c r="D8" i="337"/>
  <c r="C8" i="337"/>
  <c r="B8" i="337"/>
  <c r="U7" i="337"/>
  <c r="K7" i="337"/>
  <c r="I7" i="337"/>
  <c r="G7" i="337"/>
  <c r="F7" i="337"/>
  <c r="D7" i="337"/>
  <c r="C7" i="337"/>
  <c r="B7" i="337"/>
  <c r="Y5" i="337"/>
  <c r="AB1" i="337" s="1"/>
  <c r="R4" i="337"/>
  <c r="O80" i="337" s="1"/>
  <c r="G4" i="337"/>
  <c r="A4" i="337"/>
  <c r="Y3" i="337"/>
  <c r="A1" i="337"/>
  <c r="R79" i="336"/>
  <c r="F72" i="336"/>
  <c r="I69" i="336"/>
  <c r="G69" i="336"/>
  <c r="F69" i="336"/>
  <c r="D69" i="336"/>
  <c r="C69" i="336"/>
  <c r="B69" i="336"/>
  <c r="K68" i="336"/>
  <c r="I67" i="336"/>
  <c r="G67" i="336"/>
  <c r="F67" i="336"/>
  <c r="D67" i="336"/>
  <c r="C67" i="336"/>
  <c r="B67" i="336"/>
  <c r="M66" i="336"/>
  <c r="I65" i="336"/>
  <c r="G65" i="336"/>
  <c r="F65" i="336"/>
  <c r="D65" i="336"/>
  <c r="C65" i="336"/>
  <c r="B65" i="336"/>
  <c r="K64" i="336"/>
  <c r="I63" i="336"/>
  <c r="G63" i="336"/>
  <c r="F63" i="336"/>
  <c r="D63" i="336"/>
  <c r="C63" i="336"/>
  <c r="B63" i="336"/>
  <c r="O62" i="336"/>
  <c r="I61" i="336"/>
  <c r="G61" i="336"/>
  <c r="F61" i="336"/>
  <c r="D61" i="336"/>
  <c r="C61" i="336"/>
  <c r="B61" i="336"/>
  <c r="K60" i="336"/>
  <c r="I59" i="336"/>
  <c r="G59" i="336"/>
  <c r="F59" i="336"/>
  <c r="D59" i="336"/>
  <c r="C59" i="336"/>
  <c r="B59" i="336"/>
  <c r="M58" i="336"/>
  <c r="I57" i="336"/>
  <c r="G57" i="336"/>
  <c r="F57" i="336"/>
  <c r="D57" i="336"/>
  <c r="C57" i="336"/>
  <c r="B57" i="336"/>
  <c r="K56" i="336"/>
  <c r="I55" i="336"/>
  <c r="G55" i="336"/>
  <c r="F55" i="336"/>
  <c r="D55" i="336"/>
  <c r="C55" i="336"/>
  <c r="B55" i="336"/>
  <c r="Q54" i="336"/>
  <c r="I53" i="336"/>
  <c r="G53" i="336"/>
  <c r="F53" i="336"/>
  <c r="D53" i="336"/>
  <c r="C53" i="336"/>
  <c r="B53" i="336"/>
  <c r="K52" i="336"/>
  <c r="I51" i="336"/>
  <c r="G51" i="336"/>
  <c r="F51" i="336"/>
  <c r="D51" i="336"/>
  <c r="C51" i="336"/>
  <c r="B51" i="336"/>
  <c r="M50" i="336"/>
  <c r="I49" i="336"/>
  <c r="G49" i="336"/>
  <c r="F49" i="336"/>
  <c r="D49" i="336"/>
  <c r="C49" i="336"/>
  <c r="B49" i="336"/>
  <c r="K48" i="336"/>
  <c r="I47" i="336"/>
  <c r="G47" i="336"/>
  <c r="F47" i="336"/>
  <c r="D47" i="336"/>
  <c r="C47" i="336"/>
  <c r="B47" i="336"/>
  <c r="O46" i="336"/>
  <c r="I45" i="336"/>
  <c r="G45" i="336"/>
  <c r="F45" i="336"/>
  <c r="D45" i="336"/>
  <c r="C45" i="336"/>
  <c r="B45" i="336"/>
  <c r="K44" i="336"/>
  <c r="I43" i="336"/>
  <c r="G43" i="336"/>
  <c r="F43" i="336"/>
  <c r="D43" i="336"/>
  <c r="C43" i="336"/>
  <c r="B43" i="336"/>
  <c r="M42" i="336"/>
  <c r="I41" i="336"/>
  <c r="G41" i="336"/>
  <c r="F41" i="336"/>
  <c r="D41" i="336"/>
  <c r="C41" i="336"/>
  <c r="B41" i="336"/>
  <c r="K40" i="336"/>
  <c r="I39" i="336"/>
  <c r="G39" i="336"/>
  <c r="F39" i="336"/>
  <c r="D39" i="336"/>
  <c r="C39" i="336"/>
  <c r="B39" i="336"/>
  <c r="Q38" i="336"/>
  <c r="I37" i="336"/>
  <c r="G37" i="336"/>
  <c r="F37" i="336"/>
  <c r="D37" i="336"/>
  <c r="C37" i="336"/>
  <c r="B37" i="336"/>
  <c r="K36" i="336"/>
  <c r="I35" i="336"/>
  <c r="G35" i="336"/>
  <c r="F35" i="336"/>
  <c r="D35" i="336"/>
  <c r="C35" i="336"/>
  <c r="B35" i="336"/>
  <c r="M34" i="336"/>
  <c r="I33" i="336"/>
  <c r="G33" i="336"/>
  <c r="F33" i="336"/>
  <c r="D33" i="336"/>
  <c r="C33" i="336"/>
  <c r="B33" i="336"/>
  <c r="K32" i="336"/>
  <c r="I31" i="336"/>
  <c r="G31" i="336"/>
  <c r="F31" i="336"/>
  <c r="D31" i="336"/>
  <c r="C31" i="336"/>
  <c r="B31" i="336"/>
  <c r="O30" i="336"/>
  <c r="I29" i="336"/>
  <c r="G29" i="336"/>
  <c r="F29" i="336"/>
  <c r="D29" i="336"/>
  <c r="C29" i="336"/>
  <c r="B29" i="336"/>
  <c r="K28" i="336"/>
  <c r="I27" i="336"/>
  <c r="G27" i="336"/>
  <c r="F27" i="336"/>
  <c r="D27" i="336"/>
  <c r="C27" i="336"/>
  <c r="B27" i="336"/>
  <c r="M26" i="336"/>
  <c r="I25" i="336"/>
  <c r="G25" i="336"/>
  <c r="F25" i="336"/>
  <c r="D25" i="336"/>
  <c r="C25" i="336"/>
  <c r="B25" i="336"/>
  <c r="K24" i="336"/>
  <c r="I23" i="336"/>
  <c r="G23" i="336"/>
  <c r="F23" i="336"/>
  <c r="D23" i="336"/>
  <c r="C23" i="336"/>
  <c r="B23" i="336"/>
  <c r="Q22" i="336"/>
  <c r="I21" i="336"/>
  <c r="G21" i="336"/>
  <c r="F21" i="336"/>
  <c r="D21" i="336"/>
  <c r="C21" i="336"/>
  <c r="B21" i="336"/>
  <c r="K20" i="336"/>
  <c r="I19" i="336"/>
  <c r="G19" i="336"/>
  <c r="F19" i="336"/>
  <c r="D19" i="336"/>
  <c r="C19" i="336"/>
  <c r="B19" i="336"/>
  <c r="M18" i="336"/>
  <c r="I17" i="336"/>
  <c r="G17" i="336"/>
  <c r="F17" i="336"/>
  <c r="D17" i="336"/>
  <c r="C17" i="336"/>
  <c r="B17" i="336"/>
  <c r="U16" i="336"/>
  <c r="K16" i="336"/>
  <c r="I15" i="336"/>
  <c r="G15" i="336"/>
  <c r="F15" i="336"/>
  <c r="D15" i="336"/>
  <c r="C15" i="336"/>
  <c r="B15" i="336"/>
  <c r="O14" i="336"/>
  <c r="I13" i="336"/>
  <c r="G13" i="336"/>
  <c r="F13" i="336"/>
  <c r="D13" i="336"/>
  <c r="C13" i="336"/>
  <c r="B13" i="336"/>
  <c r="K12" i="336"/>
  <c r="I11" i="336"/>
  <c r="G11" i="336"/>
  <c r="F11" i="336"/>
  <c r="D11" i="336"/>
  <c r="C11" i="336"/>
  <c r="B11" i="336"/>
  <c r="M10" i="336"/>
  <c r="I9" i="336"/>
  <c r="G9" i="336"/>
  <c r="F9" i="336"/>
  <c r="D9" i="336"/>
  <c r="C9" i="336"/>
  <c r="B9" i="336"/>
  <c r="K8" i="336"/>
  <c r="U7" i="336"/>
  <c r="I7" i="336"/>
  <c r="G7" i="336"/>
  <c r="F7" i="336"/>
  <c r="D7" i="336"/>
  <c r="C7" i="336"/>
  <c r="B7" i="336"/>
  <c r="Y5" i="336"/>
  <c r="AG1" i="336" s="1"/>
  <c r="R4" i="336"/>
  <c r="O79" i="336"/>
  <c r="G4" i="336"/>
  <c r="A4" i="336"/>
  <c r="Y3" i="336"/>
  <c r="Q41" i="336"/>
  <c r="A1" i="336"/>
  <c r="R57" i="335"/>
  <c r="F50" i="335" s="1"/>
  <c r="I37" i="335"/>
  <c r="G37" i="335"/>
  <c r="F37" i="335"/>
  <c r="D37" i="335"/>
  <c r="C37" i="335"/>
  <c r="B37" i="335"/>
  <c r="K36" i="335"/>
  <c r="I35" i="335"/>
  <c r="G35" i="335"/>
  <c r="F35" i="335"/>
  <c r="D35" i="335"/>
  <c r="C35" i="335"/>
  <c r="B35" i="335"/>
  <c r="M34" i="335"/>
  <c r="I33" i="335"/>
  <c r="G33" i="335"/>
  <c r="F33" i="335"/>
  <c r="D33" i="335"/>
  <c r="C33" i="335"/>
  <c r="B33" i="335"/>
  <c r="K32" i="335"/>
  <c r="I31" i="335"/>
  <c r="G31" i="335"/>
  <c r="F31" i="335"/>
  <c r="D31" i="335"/>
  <c r="C31" i="335"/>
  <c r="B31" i="335"/>
  <c r="O30" i="335"/>
  <c r="I29" i="335"/>
  <c r="G29" i="335"/>
  <c r="F29" i="335"/>
  <c r="D29" i="335"/>
  <c r="C29" i="335"/>
  <c r="B29" i="335"/>
  <c r="K28" i="335"/>
  <c r="I27" i="335"/>
  <c r="G27" i="335"/>
  <c r="F27" i="335"/>
  <c r="D27" i="335"/>
  <c r="C27" i="335"/>
  <c r="B27" i="335"/>
  <c r="M26" i="335"/>
  <c r="I25" i="335"/>
  <c r="G25" i="335"/>
  <c r="F25" i="335"/>
  <c r="D25" i="335"/>
  <c r="C25" i="335"/>
  <c r="B25" i="335"/>
  <c r="K24" i="335"/>
  <c r="I23" i="335"/>
  <c r="G23" i="335"/>
  <c r="F23" i="335"/>
  <c r="D23" i="335"/>
  <c r="C23" i="335"/>
  <c r="B23" i="335"/>
  <c r="Q22" i="335"/>
  <c r="I21" i="335"/>
  <c r="G21" i="335"/>
  <c r="F21" i="335"/>
  <c r="D21" i="335"/>
  <c r="C21" i="335"/>
  <c r="B21" i="335"/>
  <c r="K20" i="335"/>
  <c r="I19" i="335"/>
  <c r="G19" i="335"/>
  <c r="F19" i="335"/>
  <c r="D19" i="335"/>
  <c r="C19" i="335"/>
  <c r="B19" i="335"/>
  <c r="M18" i="335"/>
  <c r="I17" i="335"/>
  <c r="G17" i="335"/>
  <c r="F17" i="335"/>
  <c r="D17" i="335"/>
  <c r="C17" i="335"/>
  <c r="B17" i="335"/>
  <c r="U16" i="335"/>
  <c r="K16" i="335"/>
  <c r="I15" i="335"/>
  <c r="G15" i="335"/>
  <c r="F15" i="335"/>
  <c r="D15" i="335"/>
  <c r="C15" i="335"/>
  <c r="B15" i="335"/>
  <c r="O14" i="335"/>
  <c r="I13" i="335"/>
  <c r="G13" i="335"/>
  <c r="F13" i="335"/>
  <c r="D13" i="335"/>
  <c r="C13" i="335"/>
  <c r="B13" i="335"/>
  <c r="K12" i="335"/>
  <c r="I11" i="335"/>
  <c r="G11" i="335"/>
  <c r="F11" i="335"/>
  <c r="D11" i="335"/>
  <c r="C11" i="335"/>
  <c r="B11" i="335"/>
  <c r="M10" i="335"/>
  <c r="I9" i="335"/>
  <c r="G9" i="335"/>
  <c r="F9" i="335"/>
  <c r="D9" i="335"/>
  <c r="C9" i="335"/>
  <c r="B9" i="335"/>
  <c r="K8" i="335"/>
  <c r="U7" i="335"/>
  <c r="I7" i="335"/>
  <c r="G7" i="335"/>
  <c r="F7" i="335"/>
  <c r="D7" i="335"/>
  <c r="C7" i="335"/>
  <c r="B7" i="335"/>
  <c r="Y5" i="335"/>
  <c r="AB1" i="335" s="1"/>
  <c r="R4" i="335"/>
  <c r="O57" i="335" s="1"/>
  <c r="G4" i="335"/>
  <c r="A4" i="335"/>
  <c r="Y3" i="335"/>
  <c r="Q6" i="335" s="1"/>
  <c r="A1" i="335"/>
  <c r="R62" i="334"/>
  <c r="I21" i="334"/>
  <c r="G21" i="334"/>
  <c r="F21" i="334"/>
  <c r="D21" i="334"/>
  <c r="C21" i="334"/>
  <c r="B21" i="334"/>
  <c r="K20" i="334"/>
  <c r="I19" i="334"/>
  <c r="G19" i="334"/>
  <c r="F19" i="334"/>
  <c r="D19" i="334"/>
  <c r="C19" i="334"/>
  <c r="B19" i="334"/>
  <c r="M18" i="334"/>
  <c r="I17" i="334"/>
  <c r="G17" i="334"/>
  <c r="F17" i="334"/>
  <c r="D17" i="334"/>
  <c r="C17" i="334"/>
  <c r="B17" i="334"/>
  <c r="U16" i="334"/>
  <c r="K16" i="334"/>
  <c r="I15" i="334"/>
  <c r="G15" i="334"/>
  <c r="F15" i="334"/>
  <c r="D15" i="334"/>
  <c r="C15" i="334"/>
  <c r="B15" i="334"/>
  <c r="O14" i="334"/>
  <c r="I13" i="334"/>
  <c r="G13" i="334"/>
  <c r="F13" i="334"/>
  <c r="D13" i="334"/>
  <c r="C13" i="334"/>
  <c r="B13" i="334"/>
  <c r="K12" i="334"/>
  <c r="I11" i="334"/>
  <c r="G11" i="334"/>
  <c r="F11" i="334"/>
  <c r="D11" i="334"/>
  <c r="C11" i="334"/>
  <c r="B11" i="334"/>
  <c r="M10" i="334"/>
  <c r="I9" i="334"/>
  <c r="G9" i="334"/>
  <c r="F9" i="334"/>
  <c r="D9" i="334"/>
  <c r="C9" i="334"/>
  <c r="B9" i="334"/>
  <c r="K8" i="334"/>
  <c r="U7" i="334"/>
  <c r="I7" i="334"/>
  <c r="G7" i="334"/>
  <c r="F7" i="334"/>
  <c r="D7" i="334"/>
  <c r="C7" i="334"/>
  <c r="B7" i="334"/>
  <c r="Y5" i="334"/>
  <c r="AD1" i="334" s="1"/>
  <c r="R4" i="334"/>
  <c r="O62" i="334"/>
  <c r="G4" i="334"/>
  <c r="A4" i="334"/>
  <c r="Y3" i="334"/>
  <c r="O6" i="334"/>
  <c r="A1" i="334"/>
  <c r="R47" i="333"/>
  <c r="F43" i="333"/>
  <c r="C43" i="333"/>
  <c r="F41" i="333"/>
  <c r="C41" i="333"/>
  <c r="F39" i="333"/>
  <c r="C39" i="333"/>
  <c r="F37" i="333"/>
  <c r="C37" i="333"/>
  <c r="L21" i="333"/>
  <c r="I21" i="333"/>
  <c r="G21" i="333"/>
  <c r="E21" i="333"/>
  <c r="B34" i="333" s="1"/>
  <c r="D21" i="333"/>
  <c r="C21" i="333"/>
  <c r="L19" i="333"/>
  <c r="I19" i="333"/>
  <c r="G19" i="333"/>
  <c r="E19" i="333"/>
  <c r="B33" i="333" s="1"/>
  <c r="D19" i="333"/>
  <c r="C19" i="333"/>
  <c r="L17" i="333"/>
  <c r="I17" i="333"/>
  <c r="G17" i="333"/>
  <c r="E17" i="333"/>
  <c r="B32" i="333"/>
  <c r="D17" i="333"/>
  <c r="C17" i="333"/>
  <c r="L15" i="333"/>
  <c r="I15" i="333"/>
  <c r="G15" i="333"/>
  <c r="E15" i="333"/>
  <c r="B31" i="333" s="1"/>
  <c r="D15" i="333"/>
  <c r="C15" i="333"/>
  <c r="L13" i="333"/>
  <c r="I13" i="333"/>
  <c r="G13" i="333"/>
  <c r="E13" i="333"/>
  <c r="B28" i="333" s="1"/>
  <c r="D13" i="333"/>
  <c r="C13" i="333"/>
  <c r="L11" i="333"/>
  <c r="I11" i="333"/>
  <c r="G11" i="333"/>
  <c r="E11" i="333"/>
  <c r="B27" i="333" s="1"/>
  <c r="D11" i="333"/>
  <c r="C11" i="333"/>
  <c r="L9" i="333"/>
  <c r="I9" i="333"/>
  <c r="G9" i="333"/>
  <c r="E9" i="333"/>
  <c r="B26" i="333"/>
  <c r="D9" i="333"/>
  <c r="C9" i="333"/>
  <c r="L7" i="333"/>
  <c r="I7" i="333"/>
  <c r="G7" i="333"/>
  <c r="E7" i="333"/>
  <c r="B25" i="333" s="1"/>
  <c r="D7" i="333"/>
  <c r="C7" i="333"/>
  <c r="Y5" i="333"/>
  <c r="AJ1" i="333" s="1"/>
  <c r="L4" i="333"/>
  <c r="K53" i="333" s="1"/>
  <c r="E4" i="333"/>
  <c r="A4" i="333"/>
  <c r="Y3" i="333"/>
  <c r="A1" i="333"/>
  <c r="R44" i="332"/>
  <c r="F38" i="332"/>
  <c r="C38" i="332"/>
  <c r="F36" i="332"/>
  <c r="C36" i="332"/>
  <c r="F34" i="332"/>
  <c r="C34" i="332"/>
  <c r="L19" i="332"/>
  <c r="I19" i="332"/>
  <c r="G19" i="332"/>
  <c r="E19" i="332"/>
  <c r="B31" i="332" s="1"/>
  <c r="D19" i="332"/>
  <c r="C19" i="332"/>
  <c r="L17" i="332"/>
  <c r="I17" i="332"/>
  <c r="G17" i="332"/>
  <c r="E17" i="332"/>
  <c r="B30" i="332" s="1"/>
  <c r="D17" i="332"/>
  <c r="C17" i="332"/>
  <c r="L15" i="332"/>
  <c r="I15" i="332"/>
  <c r="G15" i="332"/>
  <c r="E15" i="332"/>
  <c r="B29" i="332"/>
  <c r="D15" i="332"/>
  <c r="C15" i="332"/>
  <c r="L13" i="332"/>
  <c r="I13" i="332"/>
  <c r="G13" i="332"/>
  <c r="E13" i="332"/>
  <c r="B28" i="332" s="1"/>
  <c r="D13" i="332"/>
  <c r="C13" i="332"/>
  <c r="L11" i="332"/>
  <c r="I11" i="332"/>
  <c r="G11" i="332"/>
  <c r="E11" i="332"/>
  <c r="B25" i="332" s="1"/>
  <c r="D11" i="332"/>
  <c r="C11" i="332"/>
  <c r="L9" i="332"/>
  <c r="I9" i="332"/>
  <c r="G9" i="332"/>
  <c r="E9" i="332"/>
  <c r="B24" i="332" s="1"/>
  <c r="D9" i="332"/>
  <c r="C9" i="332"/>
  <c r="L7" i="332"/>
  <c r="I7" i="332"/>
  <c r="G7" i="332"/>
  <c r="E7" i="332"/>
  <c r="B23" i="332" s="1"/>
  <c r="D7" i="332"/>
  <c r="C7" i="332"/>
  <c r="Y5" i="332"/>
  <c r="AJ1" i="332" s="1"/>
  <c r="L4" i="332"/>
  <c r="K49" i="332" s="1"/>
  <c r="E4" i="332"/>
  <c r="A4" i="332"/>
  <c r="Y3" i="332"/>
  <c r="A1" i="332"/>
  <c r="R47" i="331"/>
  <c r="E41" i="331" s="1"/>
  <c r="F36" i="331"/>
  <c r="C36" i="331"/>
  <c r="F34" i="331"/>
  <c r="C34" i="331"/>
  <c r="F32" i="331"/>
  <c r="C32" i="331"/>
  <c r="L17" i="331"/>
  <c r="I17" i="331"/>
  <c r="G17" i="331"/>
  <c r="E17" i="331"/>
  <c r="B30" i="331"/>
  <c r="D17" i="331"/>
  <c r="C17" i="331"/>
  <c r="L15" i="331"/>
  <c r="I15" i="331"/>
  <c r="G15" i="331"/>
  <c r="E15" i="331"/>
  <c r="B29" i="331" s="1"/>
  <c r="D15" i="331"/>
  <c r="C15" i="331"/>
  <c r="L13" i="331"/>
  <c r="I13" i="331"/>
  <c r="G13" i="331"/>
  <c r="E13" i="331"/>
  <c r="B28" i="331" s="1"/>
  <c r="D13" i="331"/>
  <c r="C13" i="331"/>
  <c r="L11" i="331"/>
  <c r="I11" i="331"/>
  <c r="G11" i="331"/>
  <c r="E11" i="331"/>
  <c r="B25" i="331" s="1"/>
  <c r="D11" i="331"/>
  <c r="C11" i="331"/>
  <c r="L9" i="331"/>
  <c r="I9" i="331"/>
  <c r="G9" i="331"/>
  <c r="E9" i="331"/>
  <c r="B24" i="331" s="1"/>
  <c r="D9" i="331"/>
  <c r="C9" i="331"/>
  <c r="L7" i="331"/>
  <c r="I7" i="331"/>
  <c r="G7" i="331"/>
  <c r="E7" i="331"/>
  <c r="B23" i="331" s="1"/>
  <c r="D7" i="331"/>
  <c r="C7" i="331"/>
  <c r="Y5" i="331"/>
  <c r="L4" i="331"/>
  <c r="K47" i="331" s="1"/>
  <c r="E4" i="331"/>
  <c r="A4" i="331"/>
  <c r="Y3" i="331"/>
  <c r="A1" i="331"/>
  <c r="L15" i="330"/>
  <c r="I15" i="330"/>
  <c r="G15" i="330"/>
  <c r="E15" i="330"/>
  <c r="B23" i="330" s="1"/>
  <c r="D15" i="330"/>
  <c r="C15" i="330"/>
  <c r="L13" i="330"/>
  <c r="I13" i="330"/>
  <c r="G13" i="330"/>
  <c r="E13" i="330"/>
  <c r="B22" i="330" s="1"/>
  <c r="D13" i="330"/>
  <c r="C13" i="330"/>
  <c r="L11" i="330"/>
  <c r="I11" i="330"/>
  <c r="G11" i="330"/>
  <c r="E11" i="330"/>
  <c r="B21" i="330"/>
  <c r="D11" i="330"/>
  <c r="C11" i="330"/>
  <c r="L9" i="330"/>
  <c r="I9" i="330"/>
  <c r="G9" i="330"/>
  <c r="E9" i="330"/>
  <c r="B20" i="330" s="1"/>
  <c r="D9" i="330"/>
  <c r="C9" i="330"/>
  <c r="L7" i="330"/>
  <c r="I7" i="330"/>
  <c r="G7" i="330"/>
  <c r="E7" i="330"/>
  <c r="B19" i="330" s="1"/>
  <c r="D7" i="330"/>
  <c r="C7" i="330"/>
  <c r="Y5" i="330"/>
  <c r="AJ1" i="330" s="1"/>
  <c r="L4" i="330"/>
  <c r="K41" i="330" s="1"/>
  <c r="E4" i="330"/>
  <c r="A4" i="330"/>
  <c r="Y3" i="330"/>
  <c r="A1" i="330"/>
  <c r="L13" i="329"/>
  <c r="I13" i="329"/>
  <c r="G13" i="329"/>
  <c r="E13" i="329"/>
  <c r="B22" i="329" s="1"/>
  <c r="D13" i="329"/>
  <c r="C13" i="329"/>
  <c r="L11" i="329"/>
  <c r="I11" i="329"/>
  <c r="G11" i="329"/>
  <c r="E11" i="329"/>
  <c r="B21" i="329" s="1"/>
  <c r="D11" i="329"/>
  <c r="C11" i="329"/>
  <c r="L9" i="329"/>
  <c r="I9" i="329"/>
  <c r="G9" i="329"/>
  <c r="E9" i="329"/>
  <c r="B20" i="329"/>
  <c r="D9" i="329"/>
  <c r="C9" i="329"/>
  <c r="L7" i="329"/>
  <c r="I7" i="329"/>
  <c r="G7" i="329"/>
  <c r="E7" i="329"/>
  <c r="B19" i="329" s="1"/>
  <c r="D7" i="329"/>
  <c r="C7" i="329"/>
  <c r="Y5" i="329"/>
  <c r="M4" i="329"/>
  <c r="K41" i="329" s="1"/>
  <c r="E4" i="329"/>
  <c r="A4" i="329"/>
  <c r="Y3" i="329"/>
  <c r="A1" i="329"/>
  <c r="L11" i="328"/>
  <c r="I11" i="328"/>
  <c r="G11" i="328"/>
  <c r="E11" i="328"/>
  <c r="B21" i="328" s="1"/>
  <c r="D11" i="328"/>
  <c r="C11" i="328"/>
  <c r="L9" i="328"/>
  <c r="I9" i="328"/>
  <c r="G9" i="328"/>
  <c r="E9" i="328"/>
  <c r="B20" i="328"/>
  <c r="D9" i="328"/>
  <c r="C9" i="328"/>
  <c r="L7" i="328"/>
  <c r="I7" i="328"/>
  <c r="G7" i="328"/>
  <c r="E7" i="328"/>
  <c r="B19" i="328" s="1"/>
  <c r="D7" i="328"/>
  <c r="C7" i="328"/>
  <c r="Y5" i="328"/>
  <c r="AH1" i="328" s="1"/>
  <c r="L4" i="328"/>
  <c r="K41" i="328" s="1"/>
  <c r="E4" i="328"/>
  <c r="A4" i="328"/>
  <c r="Y3" i="328"/>
  <c r="A1" i="328"/>
  <c r="P156" i="327"/>
  <c r="M156" i="327" s="1"/>
  <c r="L156" i="327"/>
  <c r="K156" i="327"/>
  <c r="J156" i="327"/>
  <c r="P155" i="327"/>
  <c r="M155" i="327" s="1"/>
  <c r="L155" i="327"/>
  <c r="K155" i="327"/>
  <c r="J155" i="327"/>
  <c r="P154" i="327"/>
  <c r="M154" i="327" s="1"/>
  <c r="L154" i="327"/>
  <c r="K154" i="327"/>
  <c r="J154" i="327"/>
  <c r="P153" i="327"/>
  <c r="M153" i="327"/>
  <c r="L153" i="327"/>
  <c r="K153" i="327"/>
  <c r="J153" i="327"/>
  <c r="P152" i="327"/>
  <c r="M152" i="327" s="1"/>
  <c r="L152" i="327"/>
  <c r="K152" i="327"/>
  <c r="J152" i="327"/>
  <c r="P151" i="327"/>
  <c r="M151" i="327" s="1"/>
  <c r="L151" i="327"/>
  <c r="K151" i="327"/>
  <c r="J151" i="327"/>
  <c r="P150" i="327"/>
  <c r="M150" i="327" s="1"/>
  <c r="L150" i="327"/>
  <c r="K150" i="327"/>
  <c r="J150" i="327"/>
  <c r="P149" i="327"/>
  <c r="M149" i="327" s="1"/>
  <c r="L149" i="327"/>
  <c r="K149" i="327"/>
  <c r="J149" i="327"/>
  <c r="P148" i="327"/>
  <c r="M148" i="327" s="1"/>
  <c r="L148" i="327"/>
  <c r="K148" i="327"/>
  <c r="J148" i="327"/>
  <c r="P147" i="327"/>
  <c r="M147" i="327"/>
  <c r="L147" i="327"/>
  <c r="K147" i="327"/>
  <c r="J147" i="327"/>
  <c r="P146" i="327"/>
  <c r="M146" i="327" s="1"/>
  <c r="L146" i="327"/>
  <c r="K146" i="327"/>
  <c r="J146" i="327"/>
  <c r="P145" i="327"/>
  <c r="M145" i="327" s="1"/>
  <c r="L145" i="327"/>
  <c r="K145" i="327"/>
  <c r="J145" i="327"/>
  <c r="P144" i="327"/>
  <c r="M144" i="327" s="1"/>
  <c r="L144" i="327"/>
  <c r="K144" i="327"/>
  <c r="J144" i="327"/>
  <c r="P143" i="327"/>
  <c r="M143" i="327"/>
  <c r="L143" i="327"/>
  <c r="K143" i="327"/>
  <c r="J143" i="327"/>
  <c r="P142" i="327"/>
  <c r="M142" i="327" s="1"/>
  <c r="L142" i="327"/>
  <c r="K142" i="327"/>
  <c r="J142" i="327"/>
  <c r="P141" i="327"/>
  <c r="M141" i="327"/>
  <c r="L141" i="327"/>
  <c r="K141" i="327"/>
  <c r="J141" i="327"/>
  <c r="P140" i="327"/>
  <c r="M140" i="327" s="1"/>
  <c r="L140" i="327"/>
  <c r="K140" i="327"/>
  <c r="J140" i="327"/>
  <c r="P139" i="327"/>
  <c r="M139" i="327" s="1"/>
  <c r="L139" i="327"/>
  <c r="K139" i="327"/>
  <c r="J139" i="327"/>
  <c r="P138" i="327"/>
  <c r="M138" i="327" s="1"/>
  <c r="L138" i="327"/>
  <c r="K138" i="327"/>
  <c r="J138" i="327"/>
  <c r="P137" i="327"/>
  <c r="M137" i="327"/>
  <c r="L137" i="327"/>
  <c r="K137" i="327"/>
  <c r="J137" i="327"/>
  <c r="P136" i="327"/>
  <c r="M136" i="327" s="1"/>
  <c r="L136" i="327"/>
  <c r="K136" i="327"/>
  <c r="J136" i="327"/>
  <c r="P135" i="327"/>
  <c r="M135" i="327" s="1"/>
  <c r="L135" i="327"/>
  <c r="K135" i="327"/>
  <c r="J135" i="327"/>
  <c r="P134" i="327"/>
  <c r="M134" i="327" s="1"/>
  <c r="L134" i="327"/>
  <c r="K134" i="327"/>
  <c r="J134" i="327"/>
  <c r="P133" i="327"/>
  <c r="M133" i="327" s="1"/>
  <c r="L133" i="327"/>
  <c r="K133" i="327"/>
  <c r="J133" i="327"/>
  <c r="P132" i="327"/>
  <c r="M132" i="327" s="1"/>
  <c r="L132" i="327"/>
  <c r="K132" i="327"/>
  <c r="J132" i="327"/>
  <c r="P131" i="327"/>
  <c r="M131" i="327"/>
  <c r="L131" i="327"/>
  <c r="K131" i="327"/>
  <c r="J131" i="327"/>
  <c r="P130" i="327"/>
  <c r="M130" i="327" s="1"/>
  <c r="L130" i="327"/>
  <c r="K130" i="327"/>
  <c r="J130" i="327"/>
  <c r="P129" i="327"/>
  <c r="M129" i="327" s="1"/>
  <c r="L129" i="327"/>
  <c r="K129" i="327"/>
  <c r="J129" i="327"/>
  <c r="P128" i="327"/>
  <c r="M128" i="327" s="1"/>
  <c r="L128" i="327"/>
  <c r="K128" i="327"/>
  <c r="J128" i="327"/>
  <c r="P127" i="327"/>
  <c r="M127" i="327"/>
  <c r="L127" i="327"/>
  <c r="K127" i="327"/>
  <c r="J127" i="327"/>
  <c r="P126" i="327"/>
  <c r="M126" i="327" s="1"/>
  <c r="L126" i="327"/>
  <c r="K126" i="327"/>
  <c r="J126" i="327"/>
  <c r="P125" i="327"/>
  <c r="M125" i="327"/>
  <c r="L125" i="327"/>
  <c r="K125" i="327"/>
  <c r="J125" i="327"/>
  <c r="P124" i="327"/>
  <c r="M124" i="327" s="1"/>
  <c r="L124" i="327"/>
  <c r="K124" i="327"/>
  <c r="J124" i="327"/>
  <c r="P123" i="327"/>
  <c r="M123" i="327" s="1"/>
  <c r="L123" i="327"/>
  <c r="K123" i="327"/>
  <c r="J123" i="327"/>
  <c r="P122" i="327"/>
  <c r="M122" i="327" s="1"/>
  <c r="L122" i="327"/>
  <c r="K122" i="327"/>
  <c r="J122" i="327"/>
  <c r="P121" i="327"/>
  <c r="M121" i="327"/>
  <c r="L121" i="327"/>
  <c r="K121" i="327"/>
  <c r="J121" i="327"/>
  <c r="P120" i="327"/>
  <c r="M120" i="327" s="1"/>
  <c r="L120" i="327"/>
  <c r="K120" i="327"/>
  <c r="J120" i="327"/>
  <c r="P119" i="327"/>
  <c r="M119" i="327" s="1"/>
  <c r="L119" i="327"/>
  <c r="K119" i="327"/>
  <c r="J119" i="327"/>
  <c r="P118" i="327"/>
  <c r="M118" i="327" s="1"/>
  <c r="L118" i="327"/>
  <c r="K118" i="327"/>
  <c r="J118" i="327"/>
  <c r="P117" i="327"/>
  <c r="M117" i="327" s="1"/>
  <c r="L117" i="327"/>
  <c r="K117" i="327"/>
  <c r="J117" i="327"/>
  <c r="P116" i="327"/>
  <c r="M116" i="327" s="1"/>
  <c r="L116" i="327"/>
  <c r="K116" i="327"/>
  <c r="J116" i="327"/>
  <c r="P115" i="327"/>
  <c r="M115" i="327"/>
  <c r="L115" i="327"/>
  <c r="K115" i="327"/>
  <c r="J115" i="327"/>
  <c r="P114" i="327"/>
  <c r="M114" i="327" s="1"/>
  <c r="L114" i="327"/>
  <c r="K114" i="327"/>
  <c r="J114" i="327"/>
  <c r="P113" i="327"/>
  <c r="M113" i="327" s="1"/>
  <c r="L113" i="327"/>
  <c r="K113" i="327"/>
  <c r="J113" i="327"/>
  <c r="P112" i="327"/>
  <c r="M112" i="327" s="1"/>
  <c r="L112" i="327"/>
  <c r="K112" i="327"/>
  <c r="J112" i="327"/>
  <c r="P111" i="327"/>
  <c r="M111" i="327"/>
  <c r="L111" i="327"/>
  <c r="K111" i="327"/>
  <c r="J111" i="327"/>
  <c r="P110" i="327"/>
  <c r="M110" i="327" s="1"/>
  <c r="L110" i="327"/>
  <c r="K110" i="327"/>
  <c r="J110" i="327"/>
  <c r="P109" i="327"/>
  <c r="M109" i="327"/>
  <c r="L109" i="327"/>
  <c r="K109" i="327"/>
  <c r="J109" i="327"/>
  <c r="P108" i="327"/>
  <c r="M108" i="327" s="1"/>
  <c r="L108" i="327"/>
  <c r="K108" i="327"/>
  <c r="J108" i="327"/>
  <c r="P107" i="327"/>
  <c r="M107" i="327" s="1"/>
  <c r="L107" i="327"/>
  <c r="K107" i="327"/>
  <c r="J107" i="327"/>
  <c r="P106" i="327"/>
  <c r="M106" i="327" s="1"/>
  <c r="L106" i="327"/>
  <c r="K106" i="327"/>
  <c r="J106" i="327"/>
  <c r="P105" i="327"/>
  <c r="M105" i="327"/>
  <c r="L105" i="327"/>
  <c r="K105" i="327"/>
  <c r="J105" i="327"/>
  <c r="P104" i="327"/>
  <c r="M104" i="327" s="1"/>
  <c r="L104" i="327"/>
  <c r="K104" i="327"/>
  <c r="J104" i="327"/>
  <c r="P103" i="327"/>
  <c r="M103" i="327" s="1"/>
  <c r="L103" i="327"/>
  <c r="K103" i="327"/>
  <c r="J103" i="327"/>
  <c r="P102" i="327"/>
  <c r="M102" i="327" s="1"/>
  <c r="L102" i="327"/>
  <c r="K102" i="327"/>
  <c r="J102" i="327"/>
  <c r="P101" i="327"/>
  <c r="M101" i="327" s="1"/>
  <c r="L101" i="327"/>
  <c r="K101" i="327"/>
  <c r="J101" i="327"/>
  <c r="P100" i="327"/>
  <c r="M100" i="327" s="1"/>
  <c r="L100" i="327"/>
  <c r="K100" i="327"/>
  <c r="J100" i="327"/>
  <c r="P99" i="327"/>
  <c r="M99" i="327"/>
  <c r="L99" i="327"/>
  <c r="K99" i="327"/>
  <c r="J99" i="327"/>
  <c r="P98" i="327"/>
  <c r="M98" i="327" s="1"/>
  <c r="L98" i="327"/>
  <c r="K98" i="327"/>
  <c r="J98" i="327"/>
  <c r="P97" i="327"/>
  <c r="M97" i="327" s="1"/>
  <c r="L97" i="327"/>
  <c r="K97" i="327"/>
  <c r="J97" i="327"/>
  <c r="P96" i="327"/>
  <c r="M96" i="327" s="1"/>
  <c r="L96" i="327"/>
  <c r="K96" i="327"/>
  <c r="J96" i="327"/>
  <c r="P95" i="327"/>
  <c r="M95" i="327"/>
  <c r="L95" i="327"/>
  <c r="K95" i="327"/>
  <c r="J95" i="327"/>
  <c r="P94" i="327"/>
  <c r="M94" i="327" s="1"/>
  <c r="L94" i="327"/>
  <c r="K94" i="327"/>
  <c r="J94" i="327"/>
  <c r="P93" i="327"/>
  <c r="M93" i="327"/>
  <c r="L93" i="327"/>
  <c r="K93" i="327"/>
  <c r="J93" i="327"/>
  <c r="P92" i="327"/>
  <c r="M92" i="327" s="1"/>
  <c r="L92" i="327"/>
  <c r="K92" i="327"/>
  <c r="J92" i="327"/>
  <c r="P91" i="327"/>
  <c r="M91" i="327" s="1"/>
  <c r="L91" i="327"/>
  <c r="K91" i="327"/>
  <c r="J91" i="327"/>
  <c r="P90" i="327"/>
  <c r="M90" i="327" s="1"/>
  <c r="L90" i="327"/>
  <c r="K90" i="327"/>
  <c r="J90" i="327"/>
  <c r="P89" i="327"/>
  <c r="M89" i="327"/>
  <c r="L89" i="327"/>
  <c r="K89" i="327"/>
  <c r="J89" i="327"/>
  <c r="P88" i="327"/>
  <c r="M88" i="327" s="1"/>
  <c r="L88" i="327"/>
  <c r="K88" i="327"/>
  <c r="J88" i="327"/>
  <c r="P87" i="327"/>
  <c r="M87" i="327" s="1"/>
  <c r="L87" i="327"/>
  <c r="K87" i="327"/>
  <c r="J87" i="327"/>
  <c r="P86" i="327"/>
  <c r="M86" i="327" s="1"/>
  <c r="L86" i="327"/>
  <c r="K86" i="327"/>
  <c r="J86" i="327"/>
  <c r="P85" i="327"/>
  <c r="M85" i="327" s="1"/>
  <c r="L85" i="327"/>
  <c r="K85" i="327"/>
  <c r="J85" i="327"/>
  <c r="P84" i="327"/>
  <c r="M84" i="327" s="1"/>
  <c r="L84" i="327"/>
  <c r="K84" i="327"/>
  <c r="J84" i="327"/>
  <c r="P83" i="327"/>
  <c r="M83" i="327"/>
  <c r="L83" i="327"/>
  <c r="K83" i="327"/>
  <c r="J83" i="327"/>
  <c r="P82" i="327"/>
  <c r="M82" i="327" s="1"/>
  <c r="L82" i="327"/>
  <c r="K82" i="327"/>
  <c r="J82" i="327"/>
  <c r="P81" i="327"/>
  <c r="M81" i="327" s="1"/>
  <c r="L81" i="327"/>
  <c r="K81" i="327"/>
  <c r="J81" i="327"/>
  <c r="P80" i="327"/>
  <c r="M80" i="327" s="1"/>
  <c r="L80" i="327"/>
  <c r="K80" i="327"/>
  <c r="J80" i="327"/>
  <c r="P79" i="327"/>
  <c r="M79" i="327"/>
  <c r="L79" i="327"/>
  <c r="K79" i="327"/>
  <c r="J79" i="327"/>
  <c r="P78" i="327"/>
  <c r="M78" i="327" s="1"/>
  <c r="L78" i="327"/>
  <c r="K78" i="327"/>
  <c r="J78" i="327"/>
  <c r="P77" i="327"/>
  <c r="M77" i="327"/>
  <c r="L77" i="327"/>
  <c r="K77" i="327"/>
  <c r="J77" i="327"/>
  <c r="P76" i="327"/>
  <c r="M76" i="327" s="1"/>
  <c r="L76" i="327"/>
  <c r="K76" i="327"/>
  <c r="J76" i="327"/>
  <c r="P75" i="327"/>
  <c r="M75" i="327" s="1"/>
  <c r="L75" i="327"/>
  <c r="K75" i="327"/>
  <c r="J75" i="327"/>
  <c r="P74" i="327"/>
  <c r="M74" i="327" s="1"/>
  <c r="L74" i="327"/>
  <c r="K74" i="327"/>
  <c r="J74" i="327"/>
  <c r="P73" i="327"/>
  <c r="M73" i="327"/>
  <c r="L73" i="327"/>
  <c r="K73" i="327"/>
  <c r="J73" i="327"/>
  <c r="P72" i="327"/>
  <c r="M72" i="327" s="1"/>
  <c r="L72" i="327"/>
  <c r="K72" i="327"/>
  <c r="J72" i="327"/>
  <c r="P71" i="327"/>
  <c r="M71" i="327" s="1"/>
  <c r="L71" i="327"/>
  <c r="K71" i="327"/>
  <c r="J71" i="327"/>
  <c r="P70" i="327"/>
  <c r="M70" i="327" s="1"/>
  <c r="L70" i="327"/>
  <c r="K70" i="327"/>
  <c r="J70" i="327"/>
  <c r="P69" i="327"/>
  <c r="M69" i="327" s="1"/>
  <c r="L69" i="327"/>
  <c r="K69" i="327"/>
  <c r="J69" i="327"/>
  <c r="P68" i="327"/>
  <c r="M68" i="327" s="1"/>
  <c r="L68" i="327"/>
  <c r="K68" i="327"/>
  <c r="J68" i="327"/>
  <c r="P67" i="327"/>
  <c r="M67" i="327"/>
  <c r="L67" i="327"/>
  <c r="K67" i="327"/>
  <c r="J67" i="327"/>
  <c r="P66" i="327"/>
  <c r="M66" i="327" s="1"/>
  <c r="L66" i="327"/>
  <c r="K66" i="327"/>
  <c r="J66" i="327"/>
  <c r="P65" i="327"/>
  <c r="M65" i="327" s="1"/>
  <c r="L65" i="327"/>
  <c r="K65" i="327"/>
  <c r="J65" i="327"/>
  <c r="P64" i="327"/>
  <c r="M64" i="327" s="1"/>
  <c r="L64" i="327"/>
  <c r="K64" i="327"/>
  <c r="J64" i="327"/>
  <c r="P63" i="327"/>
  <c r="M63" i="327" s="1"/>
  <c r="L63" i="327"/>
  <c r="K63" i="327"/>
  <c r="J63" i="327"/>
  <c r="P62" i="327"/>
  <c r="M62" i="327"/>
  <c r="L62" i="327"/>
  <c r="K62" i="327"/>
  <c r="J62" i="327"/>
  <c r="P61" i="327"/>
  <c r="M61" i="327" s="1"/>
  <c r="L61" i="327"/>
  <c r="K61" i="327"/>
  <c r="J61" i="327"/>
  <c r="P60" i="327"/>
  <c r="M60" i="327" s="1"/>
  <c r="L60" i="327"/>
  <c r="K60" i="327"/>
  <c r="J60" i="327"/>
  <c r="P59" i="327"/>
  <c r="M59" i="327"/>
  <c r="L59" i="327"/>
  <c r="K59" i="327"/>
  <c r="J59" i="327"/>
  <c r="P58" i="327"/>
  <c r="M58" i="327" s="1"/>
  <c r="L58" i="327"/>
  <c r="K58" i="327"/>
  <c r="J58" i="327"/>
  <c r="P57" i="327"/>
  <c r="M57" i="327" s="1"/>
  <c r="L57" i="327"/>
  <c r="K57" i="327"/>
  <c r="J57" i="327"/>
  <c r="P56" i="327"/>
  <c r="M56" i="327" s="1"/>
  <c r="L56" i="327"/>
  <c r="K56" i="327"/>
  <c r="J56" i="327"/>
  <c r="P55" i="327"/>
  <c r="M55" i="327"/>
  <c r="L55" i="327"/>
  <c r="K55" i="327"/>
  <c r="J55" i="327"/>
  <c r="P54" i="327"/>
  <c r="M54" i="327" s="1"/>
  <c r="L54" i="327"/>
  <c r="K54" i="327"/>
  <c r="J54" i="327"/>
  <c r="P53" i="327"/>
  <c r="M53" i="327" s="1"/>
  <c r="L53" i="327"/>
  <c r="K53" i="327"/>
  <c r="J53" i="327"/>
  <c r="P52" i="327"/>
  <c r="M52" i="327" s="1"/>
  <c r="L52" i="327"/>
  <c r="K52" i="327"/>
  <c r="J52" i="327"/>
  <c r="P51" i="327"/>
  <c r="M51" i="327" s="1"/>
  <c r="L51" i="327"/>
  <c r="K51" i="327"/>
  <c r="J51" i="327"/>
  <c r="P50" i="327"/>
  <c r="M50" i="327" s="1"/>
  <c r="L50" i="327"/>
  <c r="K50" i="327"/>
  <c r="J50" i="327"/>
  <c r="P49" i="327"/>
  <c r="M49" i="327" s="1"/>
  <c r="L49" i="327"/>
  <c r="K49" i="327"/>
  <c r="J49" i="327"/>
  <c r="P48" i="327"/>
  <c r="M48" i="327" s="1"/>
  <c r="L48" i="327"/>
  <c r="K48" i="327"/>
  <c r="J48" i="327"/>
  <c r="P47" i="327"/>
  <c r="M47" i="327"/>
  <c r="L47" i="327"/>
  <c r="K47" i="327"/>
  <c r="J47" i="327"/>
  <c r="P46" i="327"/>
  <c r="M46" i="327" s="1"/>
  <c r="L46" i="327"/>
  <c r="K46" i="327"/>
  <c r="J46" i="327"/>
  <c r="P45" i="327"/>
  <c r="M45" i="327"/>
  <c r="L45" i="327"/>
  <c r="K45" i="327"/>
  <c r="J45" i="327"/>
  <c r="P44" i="327"/>
  <c r="M44" i="327" s="1"/>
  <c r="L44" i="327"/>
  <c r="K44" i="327"/>
  <c r="J44" i="327"/>
  <c r="P43" i="327"/>
  <c r="M43" i="327" s="1"/>
  <c r="L43" i="327"/>
  <c r="K43" i="327"/>
  <c r="J43" i="327"/>
  <c r="P42" i="327"/>
  <c r="M42" i="327" s="1"/>
  <c r="L42" i="327"/>
  <c r="K42" i="327"/>
  <c r="J42" i="327"/>
  <c r="P41" i="327"/>
  <c r="M41" i="327"/>
  <c r="L41" i="327"/>
  <c r="K41" i="327"/>
  <c r="J41" i="327"/>
  <c r="P40" i="327"/>
  <c r="M40" i="327" s="1"/>
  <c r="L40" i="327"/>
  <c r="K40" i="327"/>
  <c r="J40" i="327"/>
  <c r="H5" i="327"/>
  <c r="D5" i="327"/>
  <c r="C5" i="327"/>
  <c r="A5" i="327"/>
  <c r="A1" i="327"/>
  <c r="R47" i="326"/>
  <c r="I37" i="326"/>
  <c r="G37" i="326"/>
  <c r="F37" i="326"/>
  <c r="D37" i="326"/>
  <c r="C37" i="326"/>
  <c r="B37" i="326"/>
  <c r="K36" i="326"/>
  <c r="B36" i="326"/>
  <c r="I35" i="326"/>
  <c r="G35" i="326"/>
  <c r="F35" i="326"/>
  <c r="D35" i="326"/>
  <c r="C35" i="326"/>
  <c r="B35" i="326"/>
  <c r="M34" i="326"/>
  <c r="B34" i="326"/>
  <c r="I33" i="326"/>
  <c r="G33" i="326"/>
  <c r="F33" i="326"/>
  <c r="D33" i="326"/>
  <c r="C33" i="326"/>
  <c r="B33" i="326"/>
  <c r="K32" i="326"/>
  <c r="B32" i="326"/>
  <c r="I31" i="326"/>
  <c r="G31" i="326"/>
  <c r="F31" i="326"/>
  <c r="D31" i="326"/>
  <c r="C31" i="326"/>
  <c r="B31" i="326"/>
  <c r="B30" i="326"/>
  <c r="I29" i="326"/>
  <c r="G29" i="326"/>
  <c r="F29" i="326"/>
  <c r="D29" i="326"/>
  <c r="C29" i="326"/>
  <c r="B29" i="326"/>
  <c r="K28" i="326"/>
  <c r="B28" i="326"/>
  <c r="I27" i="326"/>
  <c r="G27" i="326"/>
  <c r="F27" i="326"/>
  <c r="D27" i="326"/>
  <c r="C27" i="326"/>
  <c r="B27" i="326"/>
  <c r="M26" i="326"/>
  <c r="B26" i="326"/>
  <c r="I25" i="326"/>
  <c r="G25" i="326"/>
  <c r="F25" i="326"/>
  <c r="D25" i="326"/>
  <c r="C25" i="326"/>
  <c r="B25" i="326"/>
  <c r="K24" i="326"/>
  <c r="B24" i="326"/>
  <c r="I23" i="326"/>
  <c r="G23" i="326"/>
  <c r="F23" i="326"/>
  <c r="D23" i="326"/>
  <c r="C23" i="326"/>
  <c r="B23" i="326"/>
  <c r="B22" i="326"/>
  <c r="I21" i="326"/>
  <c r="G21" i="326"/>
  <c r="F21" i="326"/>
  <c r="D21" i="326"/>
  <c r="C21" i="326"/>
  <c r="B21" i="326"/>
  <c r="K20" i="326"/>
  <c r="B20" i="326"/>
  <c r="I19" i="326"/>
  <c r="G19" i="326"/>
  <c r="F19" i="326"/>
  <c r="D19" i="326"/>
  <c r="C19" i="326"/>
  <c r="B19" i="326"/>
  <c r="M18" i="326"/>
  <c r="B18" i="326"/>
  <c r="I17" i="326"/>
  <c r="G17" i="326"/>
  <c r="F17" i="326"/>
  <c r="D17" i="326"/>
  <c r="C17" i="326"/>
  <c r="B17" i="326"/>
  <c r="U16" i="326"/>
  <c r="K16" i="326"/>
  <c r="B16" i="326"/>
  <c r="I15" i="326"/>
  <c r="G15" i="326"/>
  <c r="F15" i="326"/>
  <c r="D15" i="326"/>
  <c r="C15" i="326"/>
  <c r="B15" i="326"/>
  <c r="B14" i="326"/>
  <c r="I13" i="326"/>
  <c r="G13" i="326"/>
  <c r="F13" i="326"/>
  <c r="D13" i="326"/>
  <c r="C13" i="326"/>
  <c r="B13" i="326"/>
  <c r="K12" i="326"/>
  <c r="B12" i="326"/>
  <c r="I11" i="326"/>
  <c r="G11" i="326"/>
  <c r="F11" i="326"/>
  <c r="D11" i="326"/>
  <c r="C11" i="326"/>
  <c r="B11" i="326"/>
  <c r="M10" i="326"/>
  <c r="B10" i="326"/>
  <c r="I9" i="326"/>
  <c r="G9" i="326"/>
  <c r="F9" i="326"/>
  <c r="D9" i="326"/>
  <c r="C9" i="326"/>
  <c r="B9" i="326"/>
  <c r="K8" i="326"/>
  <c r="U7" i="326"/>
  <c r="I7" i="326"/>
  <c r="G7" i="326"/>
  <c r="F7" i="326"/>
  <c r="D7" i="326"/>
  <c r="C7" i="326"/>
  <c r="B7" i="326"/>
  <c r="R4" i="326"/>
  <c r="O47" i="326" s="1"/>
  <c r="K4" i="326"/>
  <c r="G4" i="326"/>
  <c r="A4" i="326"/>
  <c r="A1" i="326"/>
  <c r="R32" i="325"/>
  <c r="F25" i="325" s="1"/>
  <c r="I21" i="325"/>
  <c r="G21" i="325"/>
  <c r="F21" i="325"/>
  <c r="D21" i="325"/>
  <c r="C21" i="325"/>
  <c r="B21" i="325"/>
  <c r="K20" i="325"/>
  <c r="I19" i="325"/>
  <c r="G19" i="325"/>
  <c r="F19" i="325"/>
  <c r="D19" i="325"/>
  <c r="C19" i="325"/>
  <c r="B19" i="325"/>
  <c r="I17" i="325"/>
  <c r="G17" i="325"/>
  <c r="F17" i="325"/>
  <c r="D17" i="325"/>
  <c r="C17" i="325"/>
  <c r="B17" i="325"/>
  <c r="U16" i="325"/>
  <c r="K16" i="325"/>
  <c r="I15" i="325"/>
  <c r="G15" i="325"/>
  <c r="F15" i="325"/>
  <c r="D15" i="325"/>
  <c r="C15" i="325"/>
  <c r="B15" i="325"/>
  <c r="I13" i="325"/>
  <c r="G13" i="325"/>
  <c r="F13" i="325"/>
  <c r="D13" i="325"/>
  <c r="C13" i="325"/>
  <c r="B13" i="325"/>
  <c r="K12" i="325"/>
  <c r="I11" i="325"/>
  <c r="G11" i="325"/>
  <c r="F11" i="325"/>
  <c r="D11" i="325"/>
  <c r="C11" i="325"/>
  <c r="B11" i="325"/>
  <c r="I9" i="325"/>
  <c r="G9" i="325"/>
  <c r="F9" i="325"/>
  <c r="D9" i="325"/>
  <c r="C9" i="325"/>
  <c r="B9" i="325"/>
  <c r="K8" i="325"/>
  <c r="U7" i="325"/>
  <c r="I7" i="325"/>
  <c r="G7" i="325"/>
  <c r="F7" i="325"/>
  <c r="D7" i="325"/>
  <c r="C7" i="325"/>
  <c r="B7" i="325"/>
  <c r="R4" i="325"/>
  <c r="O32" i="325" s="1"/>
  <c r="K4" i="325"/>
  <c r="G4" i="325"/>
  <c r="A4" i="325"/>
  <c r="A1" i="325"/>
  <c r="R31" i="324"/>
  <c r="F25" i="324" s="1"/>
  <c r="I21" i="324"/>
  <c r="G21" i="324"/>
  <c r="F21" i="324"/>
  <c r="D21" i="324"/>
  <c r="C21" i="324"/>
  <c r="B21" i="324"/>
  <c r="K20" i="324"/>
  <c r="I19" i="324"/>
  <c r="G19" i="324"/>
  <c r="F19" i="324"/>
  <c r="D19" i="324"/>
  <c r="C19" i="324"/>
  <c r="B19" i="324"/>
  <c r="M18" i="324"/>
  <c r="I17" i="324"/>
  <c r="G17" i="324"/>
  <c r="F17" i="324"/>
  <c r="D17" i="324"/>
  <c r="C17" i="324"/>
  <c r="B17" i="324"/>
  <c r="U16" i="324"/>
  <c r="K16" i="324"/>
  <c r="I15" i="324"/>
  <c r="G15" i="324"/>
  <c r="F15" i="324"/>
  <c r="D15" i="324"/>
  <c r="C15" i="324"/>
  <c r="B15" i="324"/>
  <c r="I13" i="324"/>
  <c r="G13" i="324"/>
  <c r="F13" i="324"/>
  <c r="D13" i="324"/>
  <c r="C13" i="324"/>
  <c r="B13" i="324"/>
  <c r="K12" i="324"/>
  <c r="I11" i="324"/>
  <c r="G11" i="324"/>
  <c r="F11" i="324"/>
  <c r="D11" i="324"/>
  <c r="C11" i="324"/>
  <c r="B11" i="324"/>
  <c r="M10" i="324"/>
  <c r="I9" i="324"/>
  <c r="G9" i="324"/>
  <c r="F9" i="324"/>
  <c r="D9" i="324"/>
  <c r="C9" i="324"/>
  <c r="B9" i="324"/>
  <c r="K8" i="324"/>
  <c r="U7" i="324"/>
  <c r="I7" i="324"/>
  <c r="G7" i="324"/>
  <c r="F7" i="324"/>
  <c r="D7" i="324"/>
  <c r="C7" i="324"/>
  <c r="B7" i="324"/>
  <c r="R4" i="324"/>
  <c r="O31" i="324" s="1"/>
  <c r="K4" i="324"/>
  <c r="G4" i="324"/>
  <c r="A4" i="324"/>
  <c r="A1" i="324"/>
  <c r="N122" i="323"/>
  <c r="K122" i="323" s="1"/>
  <c r="J122" i="323"/>
  <c r="I122" i="323"/>
  <c r="H122" i="323"/>
  <c r="N121" i="323"/>
  <c r="K121" i="323"/>
  <c r="J121" i="323"/>
  <c r="I121" i="323"/>
  <c r="H121" i="323"/>
  <c r="N120" i="323"/>
  <c r="K120" i="323" s="1"/>
  <c r="J120" i="323"/>
  <c r="I120" i="323"/>
  <c r="H120" i="323"/>
  <c r="N119" i="323"/>
  <c r="K119" i="323" s="1"/>
  <c r="J119" i="323"/>
  <c r="I119" i="323"/>
  <c r="H119" i="323"/>
  <c r="N118" i="323"/>
  <c r="K118" i="323" s="1"/>
  <c r="J118" i="323"/>
  <c r="I118" i="323"/>
  <c r="H118" i="323"/>
  <c r="N117" i="323"/>
  <c r="K117" i="323" s="1"/>
  <c r="J117" i="323"/>
  <c r="I117" i="323"/>
  <c r="H117" i="323"/>
  <c r="N116" i="323"/>
  <c r="K116" i="323" s="1"/>
  <c r="J116" i="323"/>
  <c r="I116" i="323"/>
  <c r="H116" i="323"/>
  <c r="N115" i="323"/>
  <c r="K115" i="323"/>
  <c r="J115" i="323"/>
  <c r="I115" i="323"/>
  <c r="H115" i="323"/>
  <c r="N114" i="323"/>
  <c r="K114" i="323" s="1"/>
  <c r="J114" i="323"/>
  <c r="I114" i="323"/>
  <c r="H114" i="323"/>
  <c r="N113" i="323"/>
  <c r="K113" i="323" s="1"/>
  <c r="J113" i="323"/>
  <c r="I113" i="323"/>
  <c r="H113" i="323"/>
  <c r="N112" i="323"/>
  <c r="K112" i="323" s="1"/>
  <c r="J112" i="323"/>
  <c r="I112" i="323"/>
  <c r="H112" i="323"/>
  <c r="N111" i="323"/>
  <c r="K111" i="323" s="1"/>
  <c r="J111" i="323"/>
  <c r="I111" i="323"/>
  <c r="H111" i="323"/>
  <c r="N110" i="323"/>
  <c r="K110" i="323"/>
  <c r="J110" i="323"/>
  <c r="I110" i="323"/>
  <c r="H110" i="323"/>
  <c r="N109" i="323"/>
  <c r="K109" i="323" s="1"/>
  <c r="J109" i="323"/>
  <c r="I109" i="323"/>
  <c r="H109" i="323"/>
  <c r="N108" i="323"/>
  <c r="K108" i="323" s="1"/>
  <c r="J108" i="323"/>
  <c r="I108" i="323"/>
  <c r="H108" i="323"/>
  <c r="N107" i="323"/>
  <c r="K107" i="323"/>
  <c r="J107" i="323"/>
  <c r="I107" i="323"/>
  <c r="H107" i="323"/>
  <c r="N106" i="323"/>
  <c r="K106" i="323" s="1"/>
  <c r="J106" i="323"/>
  <c r="I106" i="323"/>
  <c r="H106" i="323"/>
  <c r="N105" i="323"/>
  <c r="K105" i="323" s="1"/>
  <c r="J105" i="323"/>
  <c r="I105" i="323"/>
  <c r="H105" i="323"/>
  <c r="N104" i="323"/>
  <c r="K104" i="323" s="1"/>
  <c r="J104" i="323"/>
  <c r="I104" i="323"/>
  <c r="H104" i="323"/>
  <c r="N103" i="323"/>
  <c r="K103" i="323"/>
  <c r="J103" i="323"/>
  <c r="I103" i="323"/>
  <c r="H103" i="323"/>
  <c r="N102" i="323"/>
  <c r="K102" i="323" s="1"/>
  <c r="J102" i="323"/>
  <c r="I102" i="323"/>
  <c r="H102" i="323"/>
  <c r="N101" i="323"/>
  <c r="K101" i="323" s="1"/>
  <c r="J101" i="323"/>
  <c r="I101" i="323"/>
  <c r="H101" i="323"/>
  <c r="N100" i="323"/>
  <c r="K100" i="323" s="1"/>
  <c r="J100" i="323"/>
  <c r="I100" i="323"/>
  <c r="H100" i="323"/>
  <c r="N99" i="323"/>
  <c r="K99" i="323" s="1"/>
  <c r="J99" i="323"/>
  <c r="I99" i="323"/>
  <c r="H99" i="323"/>
  <c r="N98" i="323"/>
  <c r="K98" i="323" s="1"/>
  <c r="J98" i="323"/>
  <c r="I98" i="323"/>
  <c r="H98" i="323"/>
  <c r="N97" i="323"/>
  <c r="K97" i="323" s="1"/>
  <c r="J97" i="323"/>
  <c r="I97" i="323"/>
  <c r="H97" i="323"/>
  <c r="N96" i="323"/>
  <c r="K96" i="323" s="1"/>
  <c r="J96" i="323"/>
  <c r="I96" i="323"/>
  <c r="H96" i="323"/>
  <c r="N95" i="323"/>
  <c r="K95" i="323"/>
  <c r="J95" i="323"/>
  <c r="I95" i="323"/>
  <c r="H95" i="323"/>
  <c r="N94" i="323"/>
  <c r="K94" i="323" s="1"/>
  <c r="J94" i="323"/>
  <c r="I94" i="323"/>
  <c r="H94" i="323"/>
  <c r="N93" i="323"/>
  <c r="K93" i="323"/>
  <c r="J93" i="323"/>
  <c r="I93" i="323"/>
  <c r="H93" i="323"/>
  <c r="N92" i="323"/>
  <c r="K92" i="323" s="1"/>
  <c r="J92" i="323"/>
  <c r="I92" i="323"/>
  <c r="H92" i="323"/>
  <c r="N91" i="323"/>
  <c r="K91" i="323" s="1"/>
  <c r="J91" i="323"/>
  <c r="I91" i="323"/>
  <c r="H91" i="323"/>
  <c r="N90" i="323"/>
  <c r="K90" i="323" s="1"/>
  <c r="J90" i="323"/>
  <c r="I90" i="323"/>
  <c r="H90" i="323"/>
  <c r="N89" i="323"/>
  <c r="K89" i="323"/>
  <c r="J89" i="323"/>
  <c r="I89" i="323"/>
  <c r="H89" i="323"/>
  <c r="N88" i="323"/>
  <c r="K88" i="323" s="1"/>
  <c r="J88" i="323"/>
  <c r="I88" i="323"/>
  <c r="H88" i="323"/>
  <c r="N87" i="323"/>
  <c r="K87" i="323" s="1"/>
  <c r="J87" i="323"/>
  <c r="I87" i="323"/>
  <c r="H87" i="323"/>
  <c r="N86" i="323"/>
  <c r="K86" i="323" s="1"/>
  <c r="J86" i="323"/>
  <c r="I86" i="323"/>
  <c r="H86" i="323"/>
  <c r="N85" i="323"/>
  <c r="K85" i="323" s="1"/>
  <c r="J85" i="323"/>
  <c r="I85" i="323"/>
  <c r="H85" i="323"/>
  <c r="N84" i="323"/>
  <c r="K84" i="323" s="1"/>
  <c r="J84" i="323"/>
  <c r="I84" i="323"/>
  <c r="H84" i="323"/>
  <c r="N83" i="323"/>
  <c r="K83" i="323"/>
  <c r="J83" i="323"/>
  <c r="I83" i="323"/>
  <c r="H83" i="323"/>
  <c r="N82" i="323"/>
  <c r="K82" i="323" s="1"/>
  <c r="J82" i="323"/>
  <c r="I82" i="323"/>
  <c r="H82" i="323"/>
  <c r="N81" i="323"/>
  <c r="K81" i="323" s="1"/>
  <c r="J81" i="323"/>
  <c r="I81" i="323"/>
  <c r="H81" i="323"/>
  <c r="N80" i="323"/>
  <c r="K80" i="323" s="1"/>
  <c r="J80" i="323"/>
  <c r="I80" i="323"/>
  <c r="H80" i="323"/>
  <c r="N79" i="323"/>
  <c r="K79" i="323" s="1"/>
  <c r="J79" i="323"/>
  <c r="I79" i="323"/>
  <c r="H79" i="323"/>
  <c r="N78" i="323"/>
  <c r="K78" i="323"/>
  <c r="J78" i="323"/>
  <c r="I78" i="323"/>
  <c r="H78" i="323"/>
  <c r="N77" i="323"/>
  <c r="K77" i="323" s="1"/>
  <c r="J77" i="323"/>
  <c r="I77" i="323"/>
  <c r="H77" i="323"/>
  <c r="N76" i="323"/>
  <c r="K76" i="323" s="1"/>
  <c r="J76" i="323"/>
  <c r="I76" i="323"/>
  <c r="H76" i="323"/>
  <c r="N75" i="323"/>
  <c r="K75" i="323"/>
  <c r="J75" i="323"/>
  <c r="I75" i="323"/>
  <c r="H75" i="323"/>
  <c r="N74" i="323"/>
  <c r="K74" i="323" s="1"/>
  <c r="J74" i="323"/>
  <c r="I74" i="323"/>
  <c r="H74" i="323"/>
  <c r="N73" i="323"/>
  <c r="K73" i="323" s="1"/>
  <c r="J73" i="323"/>
  <c r="I73" i="323"/>
  <c r="H73" i="323"/>
  <c r="N72" i="323"/>
  <c r="K72" i="323" s="1"/>
  <c r="J72" i="323"/>
  <c r="I72" i="323"/>
  <c r="H72" i="323"/>
  <c r="N71" i="323"/>
  <c r="K71" i="323"/>
  <c r="J71" i="323"/>
  <c r="I71" i="323"/>
  <c r="H71" i="323"/>
  <c r="N70" i="323"/>
  <c r="K70" i="323" s="1"/>
  <c r="J70" i="323"/>
  <c r="I70" i="323"/>
  <c r="H70" i="323"/>
  <c r="N69" i="323"/>
  <c r="K69" i="323" s="1"/>
  <c r="J69" i="323"/>
  <c r="I69" i="323"/>
  <c r="H69" i="323"/>
  <c r="N68" i="323"/>
  <c r="K68" i="323" s="1"/>
  <c r="J68" i="323"/>
  <c r="I68" i="323"/>
  <c r="H68" i="323"/>
  <c r="N67" i="323"/>
  <c r="K67" i="323" s="1"/>
  <c r="J67" i="323"/>
  <c r="I67" i="323"/>
  <c r="H67" i="323"/>
  <c r="N66" i="323"/>
  <c r="K66" i="323" s="1"/>
  <c r="J66" i="323"/>
  <c r="I66" i="323"/>
  <c r="H66" i="323"/>
  <c r="N65" i="323"/>
  <c r="K65" i="323" s="1"/>
  <c r="J65" i="323"/>
  <c r="I65" i="323"/>
  <c r="H65" i="323"/>
  <c r="N64" i="323"/>
  <c r="K64" i="323" s="1"/>
  <c r="J64" i="323"/>
  <c r="I64" i="323"/>
  <c r="H64" i="323"/>
  <c r="N63" i="323"/>
  <c r="K63" i="323"/>
  <c r="J63" i="323"/>
  <c r="I63" i="323"/>
  <c r="H63" i="323"/>
  <c r="N62" i="323"/>
  <c r="K62" i="323" s="1"/>
  <c r="J62" i="323"/>
  <c r="I62" i="323"/>
  <c r="H62" i="323"/>
  <c r="N61" i="323"/>
  <c r="K61" i="323"/>
  <c r="J61" i="323"/>
  <c r="I61" i="323"/>
  <c r="H61" i="323"/>
  <c r="N60" i="323"/>
  <c r="K60" i="323" s="1"/>
  <c r="J60" i="323"/>
  <c r="I60" i="323"/>
  <c r="H60" i="323"/>
  <c r="N59" i="323"/>
  <c r="K59" i="323" s="1"/>
  <c r="J59" i="323"/>
  <c r="I59" i="323"/>
  <c r="H59" i="323"/>
  <c r="N58" i="323"/>
  <c r="K58" i="323" s="1"/>
  <c r="J58" i="323"/>
  <c r="I58" i="323"/>
  <c r="H58" i="323"/>
  <c r="N57" i="323"/>
  <c r="K57" i="323"/>
  <c r="J57" i="323"/>
  <c r="I57" i="323"/>
  <c r="H57" i="323"/>
  <c r="N56" i="323"/>
  <c r="K56" i="323" s="1"/>
  <c r="J56" i="323"/>
  <c r="I56" i="323"/>
  <c r="H56" i="323"/>
  <c r="N55" i="323"/>
  <c r="K55" i="323" s="1"/>
  <c r="J55" i="323"/>
  <c r="I55" i="323"/>
  <c r="H55" i="323"/>
  <c r="N54" i="323"/>
  <c r="K54" i="323" s="1"/>
  <c r="J54" i="323"/>
  <c r="I54" i="323"/>
  <c r="H54" i="323"/>
  <c r="N53" i="323"/>
  <c r="K53" i="323" s="1"/>
  <c r="J53" i="323"/>
  <c r="I53" i="323"/>
  <c r="H53" i="323"/>
  <c r="N52" i="323"/>
  <c r="K52" i="323" s="1"/>
  <c r="J52" i="323"/>
  <c r="I52" i="323"/>
  <c r="H52" i="323"/>
  <c r="N51" i="323"/>
  <c r="K51" i="323"/>
  <c r="J51" i="323"/>
  <c r="I51" i="323"/>
  <c r="H51" i="323"/>
  <c r="N50" i="323"/>
  <c r="K50" i="323" s="1"/>
  <c r="J50" i="323"/>
  <c r="I50" i="323"/>
  <c r="H50" i="323"/>
  <c r="N49" i="323"/>
  <c r="K49" i="323" s="1"/>
  <c r="J49" i="323"/>
  <c r="I49" i="323"/>
  <c r="H49" i="323"/>
  <c r="N48" i="323"/>
  <c r="K48" i="323" s="1"/>
  <c r="J48" i="323"/>
  <c r="I48" i="323"/>
  <c r="H48" i="323"/>
  <c r="N47" i="323"/>
  <c r="K47" i="323" s="1"/>
  <c r="J47" i="323"/>
  <c r="I47" i="323"/>
  <c r="H47" i="323"/>
  <c r="N46" i="323"/>
  <c r="K46" i="323"/>
  <c r="J46" i="323"/>
  <c r="I46" i="323"/>
  <c r="H46" i="323"/>
  <c r="N45" i="323"/>
  <c r="K45" i="323" s="1"/>
  <c r="J45" i="323"/>
  <c r="I45" i="323"/>
  <c r="H45" i="323"/>
  <c r="N44" i="323"/>
  <c r="K44" i="323" s="1"/>
  <c r="J44" i="323"/>
  <c r="I44" i="323"/>
  <c r="H44" i="323"/>
  <c r="N43" i="323"/>
  <c r="K43" i="323"/>
  <c r="J43" i="323"/>
  <c r="I43" i="323"/>
  <c r="H43" i="323"/>
  <c r="N42" i="323"/>
  <c r="K42" i="323" s="1"/>
  <c r="J42" i="323"/>
  <c r="I42" i="323"/>
  <c r="H42" i="323"/>
  <c r="N41" i="323"/>
  <c r="K41" i="323" s="1"/>
  <c r="J41" i="323"/>
  <c r="I41" i="323"/>
  <c r="H41" i="323"/>
  <c r="N40" i="323"/>
  <c r="K40" i="323" s="1"/>
  <c r="J40" i="323"/>
  <c r="I40" i="323"/>
  <c r="H40" i="323"/>
  <c r="N39" i="323"/>
  <c r="K39" i="323"/>
  <c r="J39" i="323"/>
  <c r="I39" i="323"/>
  <c r="H39" i="323"/>
  <c r="N38" i="323"/>
  <c r="K38" i="323" s="1"/>
  <c r="J38" i="323"/>
  <c r="I38" i="323"/>
  <c r="H38" i="323"/>
  <c r="N37" i="323"/>
  <c r="K37" i="323" s="1"/>
  <c r="J37" i="323"/>
  <c r="I37" i="323"/>
  <c r="H37" i="323"/>
  <c r="N36" i="323"/>
  <c r="K36" i="323" s="1"/>
  <c r="J36" i="323"/>
  <c r="I36" i="323"/>
  <c r="H36" i="323"/>
  <c r="N35" i="323"/>
  <c r="K35" i="323" s="1"/>
  <c r="J35" i="323"/>
  <c r="I35" i="323"/>
  <c r="H35" i="323"/>
  <c r="N34" i="323"/>
  <c r="K34" i="323" s="1"/>
  <c r="J34" i="323"/>
  <c r="I34" i="323"/>
  <c r="H34" i="323"/>
  <c r="N33" i="323"/>
  <c r="K33" i="323" s="1"/>
  <c r="J33" i="323"/>
  <c r="I33" i="323"/>
  <c r="H33" i="323"/>
  <c r="N32" i="323"/>
  <c r="N31" i="323"/>
  <c r="N30" i="323"/>
  <c r="G5" i="323"/>
  <c r="D5" i="323"/>
  <c r="C5" i="323"/>
  <c r="A5" i="323"/>
  <c r="A1" i="323"/>
  <c r="F2" i="322"/>
  <c r="F2" i="321"/>
  <c r="F2" i="320"/>
  <c r="C2" i="314"/>
  <c r="E2" i="313"/>
  <c r="E2" i="312"/>
  <c r="E2" i="311"/>
  <c r="E2" i="310"/>
  <c r="E2" i="309"/>
  <c r="E2" i="308"/>
  <c r="E2" i="307"/>
  <c r="E2" i="306"/>
  <c r="E2" i="305"/>
  <c r="C2" i="303"/>
  <c r="E2" i="302"/>
  <c r="E2" i="301"/>
  <c r="E2" i="300"/>
  <c r="C2" i="299"/>
  <c r="M154" i="322"/>
  <c r="K154" i="322"/>
  <c r="G154" i="322"/>
  <c r="M153" i="322"/>
  <c r="K153" i="322"/>
  <c r="G153" i="322"/>
  <c r="M152" i="322"/>
  <c r="K152" i="322"/>
  <c r="G152" i="322"/>
  <c r="M151" i="322"/>
  <c r="K151" i="322"/>
  <c r="G151" i="322"/>
  <c r="M150" i="322"/>
  <c r="K150" i="322"/>
  <c r="G150" i="322"/>
  <c r="M149" i="322"/>
  <c r="K149" i="322"/>
  <c r="G149" i="322"/>
  <c r="M148" i="322"/>
  <c r="G148" i="322"/>
  <c r="M147" i="322"/>
  <c r="K147" i="322"/>
  <c r="G147" i="322"/>
  <c r="Q146" i="322"/>
  <c r="Q143" i="322"/>
  <c r="I143" i="322"/>
  <c r="G143" i="322"/>
  <c r="F143" i="322"/>
  <c r="E143" i="322"/>
  <c r="I142" i="322"/>
  <c r="G142" i="322"/>
  <c r="F142" i="322"/>
  <c r="E142" i="322"/>
  <c r="C142" i="322"/>
  <c r="B142" i="322"/>
  <c r="K141" i="322"/>
  <c r="K140" i="322"/>
  <c r="K139" i="322"/>
  <c r="I139" i="322"/>
  <c r="G139" i="322"/>
  <c r="F139" i="322"/>
  <c r="E139" i="322"/>
  <c r="Q138" i="322"/>
  <c r="O138" i="322"/>
  <c r="I138" i="322"/>
  <c r="G138" i="322"/>
  <c r="F138" i="322"/>
  <c r="E138" i="322"/>
  <c r="C138" i="322"/>
  <c r="B138" i="322"/>
  <c r="M137" i="322"/>
  <c r="M136" i="322"/>
  <c r="I135" i="322"/>
  <c r="G135" i="322"/>
  <c r="F135" i="322"/>
  <c r="E135" i="322"/>
  <c r="I134" i="322"/>
  <c r="G134" i="322"/>
  <c r="F134" i="322"/>
  <c r="E134" i="322"/>
  <c r="C134" i="322"/>
  <c r="B134" i="322"/>
  <c r="K133" i="322"/>
  <c r="K132" i="322"/>
  <c r="K131" i="322"/>
  <c r="I131" i="322"/>
  <c r="G131" i="322"/>
  <c r="F131" i="322"/>
  <c r="E131" i="322"/>
  <c r="I130" i="322"/>
  <c r="G130" i="322"/>
  <c r="F130" i="322"/>
  <c r="E130" i="322"/>
  <c r="C130" i="322"/>
  <c r="B130" i="322"/>
  <c r="O129" i="322"/>
  <c r="O128" i="322"/>
  <c r="I127" i="322"/>
  <c r="G127" i="322"/>
  <c r="F127" i="322"/>
  <c r="E127" i="322"/>
  <c r="I126" i="322"/>
  <c r="G126" i="322"/>
  <c r="F126" i="322"/>
  <c r="E126" i="322"/>
  <c r="C126" i="322"/>
  <c r="B126" i="322"/>
  <c r="K125" i="322"/>
  <c r="K124" i="322"/>
  <c r="K123" i="322"/>
  <c r="I123" i="322"/>
  <c r="G123" i="322"/>
  <c r="F123" i="322"/>
  <c r="E123" i="322"/>
  <c r="I122" i="322"/>
  <c r="G122" i="322"/>
  <c r="F122" i="322"/>
  <c r="E122" i="322"/>
  <c r="C122" i="322"/>
  <c r="B122" i="322"/>
  <c r="M121" i="322"/>
  <c r="M120" i="322"/>
  <c r="I119" i="322"/>
  <c r="G119" i="322"/>
  <c r="F119" i="322"/>
  <c r="E119" i="322"/>
  <c r="I118" i="322"/>
  <c r="G118" i="322"/>
  <c r="F118" i="322"/>
  <c r="E118" i="322"/>
  <c r="C118" i="322"/>
  <c r="B118" i="322"/>
  <c r="K117" i="322"/>
  <c r="K116" i="322"/>
  <c r="K115" i="322"/>
  <c r="I115" i="322"/>
  <c r="G115" i="322"/>
  <c r="F115" i="322"/>
  <c r="E115" i="322"/>
  <c r="I114" i="322"/>
  <c r="G114" i="322"/>
  <c r="F114" i="322"/>
  <c r="E114" i="322"/>
  <c r="C114" i="322"/>
  <c r="B114" i="322"/>
  <c r="Q113" i="322"/>
  <c r="Q112" i="322"/>
  <c r="I111" i="322"/>
  <c r="G111" i="322"/>
  <c r="F111" i="322"/>
  <c r="E111" i="322"/>
  <c r="I110" i="322"/>
  <c r="G110" i="322"/>
  <c r="F110" i="322"/>
  <c r="E110" i="322"/>
  <c r="C110" i="322"/>
  <c r="B110" i="322"/>
  <c r="K109" i="322"/>
  <c r="K108" i="322"/>
  <c r="K107" i="322"/>
  <c r="I107" i="322"/>
  <c r="G107" i="322"/>
  <c r="F107" i="322"/>
  <c r="E107" i="322"/>
  <c r="I106" i="322"/>
  <c r="G106" i="322"/>
  <c r="F106" i="322"/>
  <c r="E106" i="322"/>
  <c r="C106" i="322"/>
  <c r="B106" i="322"/>
  <c r="M105" i="322"/>
  <c r="M104" i="322"/>
  <c r="I103" i="322"/>
  <c r="G103" i="322"/>
  <c r="F103" i="322"/>
  <c r="E103" i="322"/>
  <c r="I102" i="322"/>
  <c r="G102" i="322"/>
  <c r="F102" i="322"/>
  <c r="E102" i="322"/>
  <c r="C102" i="322"/>
  <c r="B102" i="322"/>
  <c r="K101" i="322"/>
  <c r="K100" i="322"/>
  <c r="K99" i="322"/>
  <c r="I99" i="322"/>
  <c r="G99" i="322"/>
  <c r="F99" i="322"/>
  <c r="E99" i="322"/>
  <c r="I98" i="322"/>
  <c r="G98" i="322"/>
  <c r="F98" i="322"/>
  <c r="E98" i="322"/>
  <c r="C98" i="322"/>
  <c r="B98" i="322"/>
  <c r="O97" i="322"/>
  <c r="O96" i="322"/>
  <c r="I95" i="322"/>
  <c r="G95" i="322"/>
  <c r="F95" i="322"/>
  <c r="E95" i="322"/>
  <c r="I94" i="322"/>
  <c r="G94" i="322"/>
  <c r="F94" i="322"/>
  <c r="E94" i="322"/>
  <c r="C94" i="322"/>
  <c r="B94" i="322"/>
  <c r="K93" i="322"/>
  <c r="K92" i="322"/>
  <c r="U91" i="322"/>
  <c r="K91" i="322"/>
  <c r="I91" i="322"/>
  <c r="G91" i="322"/>
  <c r="F91" i="322"/>
  <c r="E91" i="322"/>
  <c r="U90" i="322"/>
  <c r="I90" i="322"/>
  <c r="G90" i="322"/>
  <c r="F90" i="322"/>
  <c r="E90" i="322"/>
  <c r="C90" i="322"/>
  <c r="B90" i="322"/>
  <c r="U89" i="322"/>
  <c r="M89" i="322"/>
  <c r="U88" i="322"/>
  <c r="M88" i="322"/>
  <c r="U87" i="322"/>
  <c r="I87" i="322"/>
  <c r="G87" i="322"/>
  <c r="F87" i="322"/>
  <c r="E87" i="322"/>
  <c r="U86" i="322"/>
  <c r="I86" i="322"/>
  <c r="G86" i="322"/>
  <c r="F86" i="322"/>
  <c r="E86" i="322"/>
  <c r="C86" i="322"/>
  <c r="B86" i="322"/>
  <c r="U85" i="322"/>
  <c r="K85" i="322"/>
  <c r="U84" i="322"/>
  <c r="K84" i="322"/>
  <c r="U83" i="322"/>
  <c r="K83" i="322"/>
  <c r="I83" i="322"/>
  <c r="G83" i="322"/>
  <c r="F83" i="322"/>
  <c r="E83" i="322"/>
  <c r="U82" i="322"/>
  <c r="I82" i="322"/>
  <c r="G82" i="322"/>
  <c r="F82" i="322"/>
  <c r="E82" i="322"/>
  <c r="C82" i="322"/>
  <c r="B82" i="322"/>
  <c r="O69" i="322"/>
  <c r="O144" i="322"/>
  <c r="O68" i="322"/>
  <c r="O143" i="322" s="1"/>
  <c r="I68" i="322"/>
  <c r="G68" i="322"/>
  <c r="F68" i="322"/>
  <c r="E68" i="322"/>
  <c r="Q67" i="322"/>
  <c r="Q142" i="322" s="1"/>
  <c r="I67" i="322"/>
  <c r="G67" i="322"/>
  <c r="F67" i="322"/>
  <c r="E67" i="322"/>
  <c r="C67" i="322"/>
  <c r="B67" i="322"/>
  <c r="Q66" i="322"/>
  <c r="Q141" i="322" s="1"/>
  <c r="K66" i="322"/>
  <c r="O65" i="322"/>
  <c r="O140" i="322"/>
  <c r="K65" i="322"/>
  <c r="O64" i="322"/>
  <c r="O139" i="322" s="1"/>
  <c r="K64" i="322"/>
  <c r="I64" i="322"/>
  <c r="G64" i="322"/>
  <c r="F64" i="322"/>
  <c r="E64" i="322"/>
  <c r="I63" i="322"/>
  <c r="G63" i="322"/>
  <c r="F63" i="322"/>
  <c r="E63" i="322"/>
  <c r="C63" i="322"/>
  <c r="B63" i="322"/>
  <c r="M62" i="322"/>
  <c r="M61" i="322"/>
  <c r="I60" i="322"/>
  <c r="G60" i="322"/>
  <c r="F60" i="322"/>
  <c r="E60" i="322"/>
  <c r="I59" i="322"/>
  <c r="G59" i="322"/>
  <c r="F59" i="322"/>
  <c r="E59" i="322"/>
  <c r="C59" i="322"/>
  <c r="B59" i="322"/>
  <c r="K58" i="322"/>
  <c r="K57" i="322"/>
  <c r="K56" i="322"/>
  <c r="I56" i="322"/>
  <c r="G56" i="322"/>
  <c r="F56" i="322"/>
  <c r="E56" i="322"/>
  <c r="I55" i="322"/>
  <c r="G55" i="322"/>
  <c r="F55" i="322"/>
  <c r="E55" i="322"/>
  <c r="C55" i="322"/>
  <c r="B55" i="322"/>
  <c r="O54" i="322"/>
  <c r="O53" i="322"/>
  <c r="I52" i="322"/>
  <c r="G52" i="322"/>
  <c r="F52" i="322"/>
  <c r="E52" i="322"/>
  <c r="I51" i="322"/>
  <c r="G51" i="322"/>
  <c r="F51" i="322"/>
  <c r="E51" i="322"/>
  <c r="C51" i="322"/>
  <c r="B51" i="322"/>
  <c r="K50" i="322"/>
  <c r="K49" i="322"/>
  <c r="K48" i="322"/>
  <c r="I48" i="322"/>
  <c r="G48" i="322"/>
  <c r="F48" i="322"/>
  <c r="E48" i="322"/>
  <c r="I47" i="322"/>
  <c r="G47" i="322"/>
  <c r="F47" i="322"/>
  <c r="E47" i="322"/>
  <c r="C47" i="322"/>
  <c r="B47" i="322"/>
  <c r="M46" i="322"/>
  <c r="M45" i="322"/>
  <c r="I44" i="322"/>
  <c r="G44" i="322"/>
  <c r="F44" i="322"/>
  <c r="E44" i="322"/>
  <c r="I43" i="322"/>
  <c r="G43" i="322"/>
  <c r="F43" i="322"/>
  <c r="E43" i="322"/>
  <c r="C43" i="322"/>
  <c r="B43" i="322"/>
  <c r="K42" i="322"/>
  <c r="K41" i="322"/>
  <c r="K40" i="322"/>
  <c r="I40" i="322"/>
  <c r="G40" i="322"/>
  <c r="F40" i="322"/>
  <c r="E40" i="322"/>
  <c r="I39" i="322"/>
  <c r="G39" i="322"/>
  <c r="F39" i="322"/>
  <c r="E39" i="322"/>
  <c r="C39" i="322"/>
  <c r="B39" i="322"/>
  <c r="Q38" i="322"/>
  <c r="Q37" i="322"/>
  <c r="I36" i="322"/>
  <c r="G36" i="322"/>
  <c r="F36" i="322"/>
  <c r="E36" i="322"/>
  <c r="I35" i="322"/>
  <c r="G35" i="322"/>
  <c r="F35" i="322"/>
  <c r="E35" i="322"/>
  <c r="C35" i="322"/>
  <c r="B35" i="322"/>
  <c r="K34" i="322"/>
  <c r="K33" i="322"/>
  <c r="K32" i="322"/>
  <c r="I32" i="322"/>
  <c r="G32" i="322"/>
  <c r="F32" i="322"/>
  <c r="E32" i="322"/>
  <c r="I31" i="322"/>
  <c r="G31" i="322"/>
  <c r="F31" i="322"/>
  <c r="E31" i="322"/>
  <c r="C31" i="322"/>
  <c r="B31" i="322"/>
  <c r="M30" i="322"/>
  <c r="M29" i="322"/>
  <c r="I28" i="322"/>
  <c r="G28" i="322"/>
  <c r="F28" i="322"/>
  <c r="E28" i="322"/>
  <c r="I27" i="322"/>
  <c r="G27" i="322"/>
  <c r="F27" i="322"/>
  <c r="E27" i="322"/>
  <c r="C27" i="322"/>
  <c r="B27" i="322"/>
  <c r="K26" i="322"/>
  <c r="K25" i="322"/>
  <c r="K24" i="322"/>
  <c r="I24" i="322"/>
  <c r="G24" i="322"/>
  <c r="F24" i="322"/>
  <c r="E24" i="322"/>
  <c r="I23" i="322"/>
  <c r="G23" i="322"/>
  <c r="F23" i="322"/>
  <c r="E23" i="322"/>
  <c r="C23" i="322"/>
  <c r="B23" i="322"/>
  <c r="O22" i="322"/>
  <c r="O21" i="322"/>
  <c r="I20" i="322"/>
  <c r="G20" i="322"/>
  <c r="F20" i="322"/>
  <c r="E20" i="322"/>
  <c r="I19" i="322"/>
  <c r="G19" i="322"/>
  <c r="F19" i="322"/>
  <c r="E19" i="322"/>
  <c r="C19" i="322"/>
  <c r="B19" i="322"/>
  <c r="K18" i="322"/>
  <c r="K17" i="322"/>
  <c r="U16" i="322"/>
  <c r="K16" i="322"/>
  <c r="I16" i="322"/>
  <c r="G16" i="322"/>
  <c r="F16" i="322"/>
  <c r="E16" i="322"/>
  <c r="I15" i="322"/>
  <c r="G15" i="322"/>
  <c r="F15" i="322"/>
  <c r="E15" i="322"/>
  <c r="C15" i="322"/>
  <c r="B15" i="322"/>
  <c r="M14" i="322"/>
  <c r="M13" i="322"/>
  <c r="I12" i="322"/>
  <c r="G12" i="322"/>
  <c r="F12" i="322"/>
  <c r="E12" i="322"/>
  <c r="I11" i="322"/>
  <c r="G11" i="322"/>
  <c r="F11" i="322"/>
  <c r="E11" i="322"/>
  <c r="C11" i="322"/>
  <c r="B11" i="322"/>
  <c r="K10" i="322"/>
  <c r="K9" i="322"/>
  <c r="K8" i="322"/>
  <c r="I8" i="322"/>
  <c r="G8" i="322"/>
  <c r="F8" i="322"/>
  <c r="E8" i="322"/>
  <c r="U7" i="322"/>
  <c r="I7" i="322"/>
  <c r="G7" i="322"/>
  <c r="F7" i="322"/>
  <c r="E7" i="322"/>
  <c r="C7" i="322"/>
  <c r="B7" i="322"/>
  <c r="R4" i="322"/>
  <c r="O79" i="322" s="1"/>
  <c r="O154" i="322" s="1"/>
  <c r="G4" i="322"/>
  <c r="A4" i="322"/>
  <c r="A1" i="322"/>
  <c r="I68" i="321"/>
  <c r="G68" i="321"/>
  <c r="F68" i="321"/>
  <c r="E68" i="321"/>
  <c r="I67" i="321"/>
  <c r="G67" i="321"/>
  <c r="F67" i="321"/>
  <c r="E67" i="321"/>
  <c r="C67" i="321"/>
  <c r="B67" i="321"/>
  <c r="K66" i="321"/>
  <c r="K65" i="321"/>
  <c r="K64" i="321"/>
  <c r="I64" i="321"/>
  <c r="G64" i="321"/>
  <c r="F64" i="321"/>
  <c r="E64" i="321"/>
  <c r="I63" i="321"/>
  <c r="G63" i="321"/>
  <c r="F63" i="321"/>
  <c r="E63" i="321"/>
  <c r="C63" i="321"/>
  <c r="B63" i="321"/>
  <c r="M62" i="321"/>
  <c r="M61" i="321"/>
  <c r="I60" i="321"/>
  <c r="G60" i="321"/>
  <c r="F60" i="321"/>
  <c r="E60" i="321"/>
  <c r="I59" i="321"/>
  <c r="G59" i="321"/>
  <c r="F59" i="321"/>
  <c r="E59" i="321"/>
  <c r="C59" i="321"/>
  <c r="B59" i="321"/>
  <c r="K58" i="321"/>
  <c r="K57" i="321"/>
  <c r="K56" i="321"/>
  <c r="I56" i="321"/>
  <c r="G56" i="321"/>
  <c r="F56" i="321"/>
  <c r="E56" i="321"/>
  <c r="I55" i="321"/>
  <c r="G55" i="321"/>
  <c r="F55" i="321"/>
  <c r="E55" i="321"/>
  <c r="C55" i="321"/>
  <c r="B55" i="321"/>
  <c r="O54" i="321"/>
  <c r="O53" i="321"/>
  <c r="I52" i="321"/>
  <c r="G52" i="321"/>
  <c r="F52" i="321"/>
  <c r="E52" i="321"/>
  <c r="I51" i="321"/>
  <c r="G51" i="321"/>
  <c r="F51" i="321"/>
  <c r="E51" i="321"/>
  <c r="C51" i="321"/>
  <c r="B51" i="321"/>
  <c r="K50" i="321"/>
  <c r="K49" i="321"/>
  <c r="K48" i="321"/>
  <c r="I48" i="321"/>
  <c r="G48" i="321"/>
  <c r="F48" i="321"/>
  <c r="E48" i="321"/>
  <c r="I47" i="321"/>
  <c r="G47" i="321"/>
  <c r="F47" i="321"/>
  <c r="E47" i="321"/>
  <c r="C47" i="321"/>
  <c r="B47" i="321"/>
  <c r="M46" i="321"/>
  <c r="M45" i="321"/>
  <c r="I44" i="321"/>
  <c r="G44" i="321"/>
  <c r="F44" i="321"/>
  <c r="E44" i="321"/>
  <c r="I43" i="321"/>
  <c r="G43" i="321"/>
  <c r="F43" i="321"/>
  <c r="E43" i="321"/>
  <c r="C43" i="321"/>
  <c r="B43" i="321"/>
  <c r="K42" i="321"/>
  <c r="K41" i="321"/>
  <c r="K40" i="321"/>
  <c r="I40" i="321"/>
  <c r="G40" i="321"/>
  <c r="F40" i="321"/>
  <c r="E40" i="321"/>
  <c r="I39" i="321"/>
  <c r="G39" i="321"/>
  <c r="F39" i="321"/>
  <c r="E39" i="321"/>
  <c r="C39" i="321"/>
  <c r="B39" i="321"/>
  <c r="Q38" i="321"/>
  <c r="Q37" i="321"/>
  <c r="I36" i="321"/>
  <c r="G36" i="321"/>
  <c r="F36" i="321"/>
  <c r="E36" i="321"/>
  <c r="I35" i="321"/>
  <c r="G35" i="321"/>
  <c r="F35" i="321"/>
  <c r="E35" i="321"/>
  <c r="C35" i="321"/>
  <c r="B35" i="321"/>
  <c r="K34" i="321"/>
  <c r="K33" i="321"/>
  <c r="K32" i="321"/>
  <c r="I32" i="321"/>
  <c r="G32" i="321"/>
  <c r="F32" i="321"/>
  <c r="E32" i="321"/>
  <c r="I31" i="321"/>
  <c r="G31" i="321"/>
  <c r="F31" i="321"/>
  <c r="E31" i="321"/>
  <c r="C31" i="321"/>
  <c r="B31" i="321"/>
  <c r="M30" i="321"/>
  <c r="M29" i="321"/>
  <c r="I28" i="321"/>
  <c r="G28" i="321"/>
  <c r="F28" i="321"/>
  <c r="E28" i="321"/>
  <c r="I27" i="321"/>
  <c r="G27" i="321"/>
  <c r="F27" i="321"/>
  <c r="E27" i="321"/>
  <c r="C27" i="321"/>
  <c r="B27" i="321"/>
  <c r="K26" i="321"/>
  <c r="K25" i="321"/>
  <c r="K24" i="321"/>
  <c r="I24" i="321"/>
  <c r="G24" i="321"/>
  <c r="F24" i="321"/>
  <c r="E24" i="321"/>
  <c r="I23" i="321"/>
  <c r="G23" i="321"/>
  <c r="F23" i="321"/>
  <c r="E23" i="321"/>
  <c r="C23" i="321"/>
  <c r="B23" i="321"/>
  <c r="O22" i="321"/>
  <c r="O21" i="321"/>
  <c r="I20" i="321"/>
  <c r="G20" i="321"/>
  <c r="F20" i="321"/>
  <c r="E20" i="321"/>
  <c r="I19" i="321"/>
  <c r="G19" i="321"/>
  <c r="F19" i="321"/>
  <c r="E19" i="321"/>
  <c r="C19" i="321"/>
  <c r="B19" i="321"/>
  <c r="K18" i="321"/>
  <c r="K17" i="321"/>
  <c r="U16" i="321"/>
  <c r="K16" i="321"/>
  <c r="I16" i="321"/>
  <c r="G16" i="321"/>
  <c r="F16" i="321"/>
  <c r="E16" i="321"/>
  <c r="I15" i="321"/>
  <c r="G15" i="321"/>
  <c r="F15" i="321"/>
  <c r="E15" i="321"/>
  <c r="C15" i="321"/>
  <c r="B15" i="321"/>
  <c r="M14" i="321"/>
  <c r="M13" i="321"/>
  <c r="I12" i="321"/>
  <c r="G12" i="321"/>
  <c r="F12" i="321"/>
  <c r="E12" i="321"/>
  <c r="I11" i="321"/>
  <c r="G11" i="321"/>
  <c r="F11" i="321"/>
  <c r="E11" i="321"/>
  <c r="C11" i="321"/>
  <c r="B11" i="321"/>
  <c r="K10" i="321"/>
  <c r="K9" i="321"/>
  <c r="K8" i="321"/>
  <c r="I8" i="321"/>
  <c r="G8" i="321"/>
  <c r="F8" i="321"/>
  <c r="E8" i="321"/>
  <c r="U7" i="321"/>
  <c r="I7" i="321"/>
  <c r="G7" i="321"/>
  <c r="F7" i="321"/>
  <c r="E7" i="321"/>
  <c r="C7" i="321"/>
  <c r="B7" i="321"/>
  <c r="R4" i="321"/>
  <c r="O79" i="321" s="1"/>
  <c r="G4" i="321"/>
  <c r="A4" i="321"/>
  <c r="A1" i="321"/>
  <c r="Q37" i="320"/>
  <c r="I36" i="320"/>
  <c r="G36" i="320"/>
  <c r="F36" i="320"/>
  <c r="E36" i="320"/>
  <c r="I35" i="320"/>
  <c r="G35" i="320"/>
  <c r="F35" i="320"/>
  <c r="E35" i="320"/>
  <c r="C35" i="320"/>
  <c r="B35" i="320"/>
  <c r="K34" i="320"/>
  <c r="K33" i="320"/>
  <c r="K32" i="320"/>
  <c r="I32" i="320"/>
  <c r="G32" i="320"/>
  <c r="F32" i="320"/>
  <c r="E32" i="320"/>
  <c r="I31" i="320"/>
  <c r="G31" i="320"/>
  <c r="F31" i="320"/>
  <c r="E31" i="320"/>
  <c r="C31" i="320"/>
  <c r="B31" i="320"/>
  <c r="M30" i="320"/>
  <c r="M29" i="320"/>
  <c r="I28" i="320"/>
  <c r="G28" i="320"/>
  <c r="F28" i="320"/>
  <c r="E28" i="320"/>
  <c r="I27" i="320"/>
  <c r="G27" i="320"/>
  <c r="F27" i="320"/>
  <c r="E27" i="320"/>
  <c r="C27" i="320"/>
  <c r="B27" i="320"/>
  <c r="K26" i="320"/>
  <c r="K25" i="320"/>
  <c r="K24" i="320"/>
  <c r="I24" i="320"/>
  <c r="G24" i="320"/>
  <c r="F24" i="320"/>
  <c r="E24" i="320"/>
  <c r="I23" i="320"/>
  <c r="G23" i="320"/>
  <c r="F23" i="320"/>
  <c r="E23" i="320"/>
  <c r="C23" i="320"/>
  <c r="B23" i="320"/>
  <c r="O22" i="320"/>
  <c r="O21" i="320"/>
  <c r="I20" i="320"/>
  <c r="G20" i="320"/>
  <c r="F20" i="320"/>
  <c r="E20" i="320"/>
  <c r="I19" i="320"/>
  <c r="G19" i="320"/>
  <c r="F19" i="320"/>
  <c r="E19" i="320"/>
  <c r="C19" i="320"/>
  <c r="B19" i="320"/>
  <c r="K18" i="320"/>
  <c r="K17" i="320"/>
  <c r="U16" i="320"/>
  <c r="K16" i="320"/>
  <c r="I16" i="320"/>
  <c r="G16" i="320"/>
  <c r="F16" i="320"/>
  <c r="E16" i="320"/>
  <c r="I15" i="320"/>
  <c r="G15" i="320"/>
  <c r="F15" i="320"/>
  <c r="E15" i="320"/>
  <c r="C15" i="320"/>
  <c r="B15" i="320"/>
  <c r="M14" i="320"/>
  <c r="M13" i="320"/>
  <c r="I12" i="320"/>
  <c r="G12" i="320"/>
  <c r="F12" i="320"/>
  <c r="E12" i="320"/>
  <c r="I11" i="320"/>
  <c r="G11" i="320"/>
  <c r="F11" i="320"/>
  <c r="E11" i="320"/>
  <c r="C11" i="320"/>
  <c r="B11" i="320"/>
  <c r="K10" i="320"/>
  <c r="K9" i="320"/>
  <c r="K8" i="320"/>
  <c r="I8" i="320"/>
  <c r="G8" i="320"/>
  <c r="F8" i="320"/>
  <c r="E8" i="320"/>
  <c r="U7" i="320"/>
  <c r="I7" i="320"/>
  <c r="G7" i="320"/>
  <c r="F7" i="320"/>
  <c r="E7" i="320"/>
  <c r="C7" i="320"/>
  <c r="B7" i="320"/>
  <c r="R4" i="320"/>
  <c r="O79" i="320" s="1"/>
  <c r="G4" i="320"/>
  <c r="A4" i="320"/>
  <c r="A1" i="320"/>
  <c r="O26" i="314"/>
  <c r="O25" i="314"/>
  <c r="O24" i="314"/>
  <c r="O23" i="314"/>
  <c r="O22" i="314"/>
  <c r="O21" i="314"/>
  <c r="O20" i="314"/>
  <c r="O19" i="314"/>
  <c r="O18" i="314"/>
  <c r="O17" i="314"/>
  <c r="O16" i="314"/>
  <c r="O15" i="314"/>
  <c r="O14" i="314"/>
  <c r="O13" i="314"/>
  <c r="O12" i="314"/>
  <c r="O11" i="314"/>
  <c r="O10" i="314"/>
  <c r="O9" i="314"/>
  <c r="O8" i="314"/>
  <c r="P5" i="314"/>
  <c r="R79" i="322"/>
  <c r="L5" i="314"/>
  <c r="C5" i="314"/>
  <c r="A5" i="314"/>
  <c r="A2" i="314"/>
  <c r="A1" i="314"/>
  <c r="R80" i="313"/>
  <c r="F75" i="313" s="1"/>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K61" i="313"/>
  <c r="I61" i="313"/>
  <c r="G61" i="313"/>
  <c r="F61" i="313"/>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K57" i="313"/>
  <c r="I57" i="313"/>
  <c r="G57" i="313"/>
  <c r="F57" i="313"/>
  <c r="D57" i="313"/>
  <c r="C57" i="313"/>
  <c r="B57" i="313"/>
  <c r="M56" i="313"/>
  <c r="I56" i="313"/>
  <c r="G56" i="313"/>
  <c r="F56" i="313"/>
  <c r="D56" i="313"/>
  <c r="C56" i="313"/>
  <c r="B56" i="313"/>
  <c r="K55" i="313"/>
  <c r="I55" i="313"/>
  <c r="G55" i="313"/>
  <c r="F55" i="313"/>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K51" i="313"/>
  <c r="I51" i="313"/>
  <c r="G51" i="313"/>
  <c r="F51" i="313"/>
  <c r="D51" i="313"/>
  <c r="C51" i="313"/>
  <c r="B51" i="313"/>
  <c r="O50" i="313"/>
  <c r="I50" i="313"/>
  <c r="G50" i="313"/>
  <c r="F50" i="313"/>
  <c r="D50" i="313"/>
  <c r="C50" i="313"/>
  <c r="B50" i="313"/>
  <c r="K49" i="313"/>
  <c r="I49" i="313"/>
  <c r="G49" i="313"/>
  <c r="F49" i="313"/>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K45" i="313"/>
  <c r="I45" i="313"/>
  <c r="G45" i="313"/>
  <c r="F45" i="313"/>
  <c r="D45" i="313"/>
  <c r="C45" i="313"/>
  <c r="B45" i="313"/>
  <c r="M44" i="313"/>
  <c r="I44" i="313"/>
  <c r="G44" i="313"/>
  <c r="F44" i="313"/>
  <c r="D44" i="313"/>
  <c r="C44" i="313"/>
  <c r="B44" i="313"/>
  <c r="K43" i="313"/>
  <c r="I43" i="313"/>
  <c r="G43" i="313"/>
  <c r="F43" i="313"/>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K39" i="313"/>
  <c r="I39" i="313"/>
  <c r="G39" i="313"/>
  <c r="F39" i="313"/>
  <c r="D39" i="313"/>
  <c r="C39" i="313"/>
  <c r="B39" i="313"/>
  <c r="Q38" i="313"/>
  <c r="I38" i="313"/>
  <c r="G38" i="313"/>
  <c r="F38" i="313"/>
  <c r="D38" i="313"/>
  <c r="C38" i="313"/>
  <c r="B38" i="313"/>
  <c r="O37" i="313"/>
  <c r="K37" i="313"/>
  <c r="I37" i="313"/>
  <c r="G37" i="313"/>
  <c r="F37" i="313"/>
  <c r="D37" i="313"/>
  <c r="C37" i="313"/>
  <c r="B37" i="313"/>
  <c r="M36" i="313"/>
  <c r="I36" i="313"/>
  <c r="G36" i="313"/>
  <c r="F36" i="313"/>
  <c r="D36" i="313"/>
  <c r="C36" i="313"/>
  <c r="B36" i="313"/>
  <c r="K35" i="313"/>
  <c r="I35" i="313"/>
  <c r="G35" i="313"/>
  <c r="F35" i="313"/>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K27" i="313"/>
  <c r="I27" i="313"/>
  <c r="G27" i="313"/>
  <c r="F27" i="313"/>
  <c r="D27" i="313"/>
  <c r="C27" i="313"/>
  <c r="B27" i="313"/>
  <c r="O26" i="313"/>
  <c r="I26" i="313"/>
  <c r="G26" i="313"/>
  <c r="F26" i="313"/>
  <c r="D26" i="313"/>
  <c r="C26" i="313"/>
  <c r="B26" i="313"/>
  <c r="K25" i="313"/>
  <c r="I25" i="313"/>
  <c r="G25" i="313"/>
  <c r="F25" i="313"/>
  <c r="D25" i="313"/>
  <c r="C25" i="313"/>
  <c r="B25" i="313"/>
  <c r="M24" i="313"/>
  <c r="I24" i="313"/>
  <c r="G24" i="313"/>
  <c r="F24" i="313"/>
  <c r="D24" i="313"/>
  <c r="C24" i="313"/>
  <c r="B24" i="313"/>
  <c r="K23" i="313"/>
  <c r="I23" i="313"/>
  <c r="G23" i="313"/>
  <c r="F23" i="313"/>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K19" i="313"/>
  <c r="I19" i="313"/>
  <c r="G19" i="313"/>
  <c r="F19" i="313"/>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K13" i="313"/>
  <c r="I13" i="313"/>
  <c r="G13" i="313"/>
  <c r="F13" i="313"/>
  <c r="D13" i="313"/>
  <c r="C13" i="313"/>
  <c r="B13" i="313"/>
  <c r="M12" i="313"/>
  <c r="I12" i="313"/>
  <c r="G12" i="313"/>
  <c r="F12" i="313"/>
  <c r="D12" i="313"/>
  <c r="C12" i="313"/>
  <c r="B12" i="313"/>
  <c r="K11" i="313"/>
  <c r="I11" i="313"/>
  <c r="G11" i="313"/>
  <c r="F11" i="313"/>
  <c r="D11" i="313"/>
  <c r="C11" i="313"/>
  <c r="B11" i="313"/>
  <c r="O10" i="313"/>
  <c r="I10" i="313"/>
  <c r="G10" i="313"/>
  <c r="F10" i="313"/>
  <c r="D10" i="313"/>
  <c r="C10" i="313"/>
  <c r="B10" i="313"/>
  <c r="K9" i="313"/>
  <c r="I9" i="313"/>
  <c r="G9" i="313"/>
  <c r="F9" i="313"/>
  <c r="D9" i="313"/>
  <c r="C9" i="313"/>
  <c r="B9" i="313"/>
  <c r="M8" i="313"/>
  <c r="I8" i="313"/>
  <c r="G8" i="313"/>
  <c r="F8" i="313"/>
  <c r="D8" i="313"/>
  <c r="C8" i="313"/>
  <c r="B8" i="313"/>
  <c r="U7" i="313"/>
  <c r="K7" i="313"/>
  <c r="I7" i="313"/>
  <c r="G7" i="313"/>
  <c r="F7" i="313"/>
  <c r="D7" i="313"/>
  <c r="C7" i="313"/>
  <c r="B7" i="313"/>
  <c r="Y5" i="313"/>
  <c r="AE1" i="313" s="1"/>
  <c r="R4" i="313"/>
  <c r="O80" i="313" s="1"/>
  <c r="G4" i="313"/>
  <c r="A4" i="313"/>
  <c r="Y3" i="313"/>
  <c r="A1" i="313"/>
  <c r="R79" i="312"/>
  <c r="F76" i="312"/>
  <c r="F72"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AH1" i="312" s="1"/>
  <c r="R4" i="312"/>
  <c r="O79" i="312" s="1"/>
  <c r="G4" i="312"/>
  <c r="A4" i="312"/>
  <c r="Y3" i="312"/>
  <c r="A1" i="312"/>
  <c r="R57"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AF1" i="311" s="1"/>
  <c r="R4" i="311"/>
  <c r="O57" i="311" s="1"/>
  <c r="G4" i="311"/>
  <c r="A4" i="311"/>
  <c r="Y3" i="311"/>
  <c r="A1" i="311"/>
  <c r="R62" i="310"/>
  <c r="I21" i="310"/>
  <c r="G21" i="310"/>
  <c r="F21" i="310"/>
  <c r="D21" i="310"/>
  <c r="C21" i="310"/>
  <c r="B21" i="310"/>
  <c r="K20" i="310"/>
  <c r="I19" i="310"/>
  <c r="G19" i="310"/>
  <c r="F19" i="310"/>
  <c r="D19" i="310"/>
  <c r="C19" i="310"/>
  <c r="B19" i="310"/>
  <c r="M18" i="310"/>
  <c r="I17" i="310"/>
  <c r="G17" i="310"/>
  <c r="F17" i="310"/>
  <c r="D17" i="310"/>
  <c r="C17" i="310"/>
  <c r="B17" i="310"/>
  <c r="U16" i="310"/>
  <c r="K16" i="310"/>
  <c r="I15" i="310"/>
  <c r="G15" i="310"/>
  <c r="F15" i="310"/>
  <c r="D15" i="310"/>
  <c r="C15" i="310"/>
  <c r="B15" i="310"/>
  <c r="O14" i="310"/>
  <c r="I13" i="310"/>
  <c r="G13" i="310"/>
  <c r="F13" i="310"/>
  <c r="D13" i="310"/>
  <c r="C13" i="310"/>
  <c r="B13" i="310"/>
  <c r="K12" i="310"/>
  <c r="I11" i="310"/>
  <c r="G11" i="310"/>
  <c r="F11" i="310"/>
  <c r="D11" i="310"/>
  <c r="C11" i="310"/>
  <c r="B11" i="310"/>
  <c r="M10" i="310"/>
  <c r="I9" i="310"/>
  <c r="G9" i="310"/>
  <c r="F9" i="310"/>
  <c r="D9" i="310"/>
  <c r="C9" i="310"/>
  <c r="B9" i="310"/>
  <c r="K8" i="310"/>
  <c r="U7" i="310"/>
  <c r="I7" i="310"/>
  <c r="G7" i="310"/>
  <c r="F7" i="310"/>
  <c r="D7" i="310"/>
  <c r="C7" i="310"/>
  <c r="B7" i="310"/>
  <c r="Y5" i="310"/>
  <c r="AC1" i="310" s="1"/>
  <c r="R4" i="310"/>
  <c r="O62" i="310" s="1"/>
  <c r="G4" i="310"/>
  <c r="A4" i="310"/>
  <c r="Y3" i="310"/>
  <c r="A1" i="310"/>
  <c r="R47" i="309"/>
  <c r="F43" i="309"/>
  <c r="C43" i="309"/>
  <c r="F41" i="309"/>
  <c r="C41" i="309"/>
  <c r="F39" i="309"/>
  <c r="C39" i="309"/>
  <c r="F37" i="309"/>
  <c r="C37" i="309"/>
  <c r="L21" i="309"/>
  <c r="I21" i="309"/>
  <c r="G21" i="309"/>
  <c r="E21" i="309"/>
  <c r="B34" i="309" s="1"/>
  <c r="D21" i="309"/>
  <c r="C21" i="309"/>
  <c r="L19" i="309"/>
  <c r="I19" i="309"/>
  <c r="G19" i="309"/>
  <c r="E19" i="309"/>
  <c r="B33" i="309"/>
  <c r="D19" i="309"/>
  <c r="C19" i="309"/>
  <c r="L17" i="309"/>
  <c r="I17" i="309"/>
  <c r="G17" i="309"/>
  <c r="E17" i="309"/>
  <c r="B32" i="309" s="1"/>
  <c r="D17" i="309"/>
  <c r="C17" i="309"/>
  <c r="L15" i="309"/>
  <c r="I15" i="309"/>
  <c r="G15" i="309"/>
  <c r="E15" i="309"/>
  <c r="B31" i="309" s="1"/>
  <c r="D15" i="309"/>
  <c r="C15" i="309"/>
  <c r="L13" i="309"/>
  <c r="I13" i="309"/>
  <c r="G13" i="309"/>
  <c r="E13" i="309"/>
  <c r="B28" i="309"/>
  <c r="D13" i="309"/>
  <c r="C13" i="309"/>
  <c r="L11" i="309"/>
  <c r="I11" i="309"/>
  <c r="G11" i="309"/>
  <c r="E11" i="309"/>
  <c r="B27" i="309" s="1"/>
  <c r="D11" i="309"/>
  <c r="C11" i="309"/>
  <c r="L9" i="309"/>
  <c r="I9" i="309"/>
  <c r="G9" i="309"/>
  <c r="E9" i="309"/>
  <c r="B26" i="309"/>
  <c r="D9" i="309"/>
  <c r="C9" i="309"/>
  <c r="L7" i="309"/>
  <c r="I7" i="309"/>
  <c r="G7" i="309"/>
  <c r="E7" i="309"/>
  <c r="B25" i="309" s="1"/>
  <c r="D7" i="309"/>
  <c r="C7" i="309"/>
  <c r="Y5" i="309"/>
  <c r="L4" i="309"/>
  <c r="K53" i="309" s="1"/>
  <c r="E4" i="309"/>
  <c r="A4" i="309"/>
  <c r="Y3" i="309"/>
  <c r="A1" i="309"/>
  <c r="R44" i="308"/>
  <c r="E43" i="308" s="1"/>
  <c r="F38" i="308"/>
  <c r="C38" i="308"/>
  <c r="F36" i="308"/>
  <c r="C36" i="308"/>
  <c r="F34" i="308"/>
  <c r="C34" i="308"/>
  <c r="L19" i="308"/>
  <c r="I19" i="308"/>
  <c r="G19" i="308"/>
  <c r="E19" i="308"/>
  <c r="B31" i="308" s="1"/>
  <c r="D19" i="308"/>
  <c r="C19" i="308"/>
  <c r="L17" i="308"/>
  <c r="I17" i="308"/>
  <c r="G17" i="308"/>
  <c r="E17" i="308"/>
  <c r="B30" i="308" s="1"/>
  <c r="D17" i="308"/>
  <c r="C17" i="308"/>
  <c r="L15" i="308"/>
  <c r="I15" i="308"/>
  <c r="G15" i="308"/>
  <c r="E15" i="308"/>
  <c r="B29" i="308" s="1"/>
  <c r="D15" i="308"/>
  <c r="C15" i="308"/>
  <c r="L13" i="308"/>
  <c r="I13" i="308"/>
  <c r="G13" i="308"/>
  <c r="E13" i="308"/>
  <c r="B28" i="308"/>
  <c r="D13" i="308"/>
  <c r="C13" i="308"/>
  <c r="L11" i="308"/>
  <c r="I11" i="308"/>
  <c r="G11" i="308"/>
  <c r="E11" i="308"/>
  <c r="B25" i="308" s="1"/>
  <c r="D11" i="308"/>
  <c r="C11" i="308"/>
  <c r="L9" i="308"/>
  <c r="I9" i="308"/>
  <c r="G9" i="308"/>
  <c r="E9" i="308"/>
  <c r="B24" i="308" s="1"/>
  <c r="D9" i="308"/>
  <c r="C9" i="308"/>
  <c r="L7" i="308"/>
  <c r="I7" i="308"/>
  <c r="G7" i="308"/>
  <c r="E7" i="308"/>
  <c r="B23" i="308" s="1"/>
  <c r="D7" i="308"/>
  <c r="C7" i="308"/>
  <c r="Y5" i="308"/>
  <c r="L4" i="308"/>
  <c r="K49" i="308" s="1"/>
  <c r="E4" i="308"/>
  <c r="A4" i="308"/>
  <c r="Y3" i="308"/>
  <c r="AK1" i="308" s="1"/>
  <c r="A1" i="308"/>
  <c r="R47" i="307"/>
  <c r="F36" i="307"/>
  <c r="C36" i="307"/>
  <c r="F34" i="307"/>
  <c r="C34" i="307"/>
  <c r="F32" i="307"/>
  <c r="C32" i="307"/>
  <c r="L17" i="307"/>
  <c r="I17" i="307"/>
  <c r="G17" i="307"/>
  <c r="E17" i="307"/>
  <c r="B30" i="307" s="1"/>
  <c r="D17" i="307"/>
  <c r="C17" i="307"/>
  <c r="L15" i="307"/>
  <c r="I15" i="307"/>
  <c r="G15" i="307"/>
  <c r="E15" i="307"/>
  <c r="B29" i="307" s="1"/>
  <c r="D15" i="307"/>
  <c r="C15" i="307"/>
  <c r="L13" i="307"/>
  <c r="I13" i="307"/>
  <c r="G13" i="307"/>
  <c r="E13" i="307"/>
  <c r="B28" i="307" s="1"/>
  <c r="D13" i="307"/>
  <c r="C13" i="307"/>
  <c r="L11" i="307"/>
  <c r="I11" i="307"/>
  <c r="G11" i="307"/>
  <c r="E11" i="307"/>
  <c r="B25" i="307" s="1"/>
  <c r="D11" i="307"/>
  <c r="C11" i="307"/>
  <c r="L9" i="307"/>
  <c r="I9" i="307"/>
  <c r="G9" i="307"/>
  <c r="E9" i="307"/>
  <c r="B24" i="307"/>
  <c r="D9" i="307"/>
  <c r="C9" i="307"/>
  <c r="L7" i="307"/>
  <c r="I7" i="307"/>
  <c r="G7" i="307"/>
  <c r="E7" i="307"/>
  <c r="B23" i="307" s="1"/>
  <c r="D7" i="307"/>
  <c r="C7" i="307"/>
  <c r="Y5" i="307"/>
  <c r="AK1" i="307" s="1"/>
  <c r="L4" i="307"/>
  <c r="K47" i="307" s="1"/>
  <c r="E4" i="307"/>
  <c r="A4" i="307"/>
  <c r="Y3" i="307"/>
  <c r="A1" i="307"/>
  <c r="L15" i="306"/>
  <c r="I15" i="306"/>
  <c r="G15" i="306"/>
  <c r="E15" i="306"/>
  <c r="B23" i="306"/>
  <c r="D15" i="306"/>
  <c r="C15" i="306"/>
  <c r="L13" i="306"/>
  <c r="I13" i="306"/>
  <c r="G13" i="306"/>
  <c r="E13" i="306"/>
  <c r="B22" i="306" s="1"/>
  <c r="D13" i="306"/>
  <c r="C13" i="306"/>
  <c r="L11" i="306"/>
  <c r="I11" i="306"/>
  <c r="G11" i="306"/>
  <c r="E11" i="306"/>
  <c r="B21" i="306" s="1"/>
  <c r="D11" i="306"/>
  <c r="C11" i="306"/>
  <c r="L9" i="306"/>
  <c r="I9" i="306"/>
  <c r="G9" i="306"/>
  <c r="E9" i="306"/>
  <c r="B20" i="306"/>
  <c r="D9" i="306"/>
  <c r="C9" i="306"/>
  <c r="L7" i="306"/>
  <c r="I7" i="306"/>
  <c r="G7" i="306"/>
  <c r="E7" i="306"/>
  <c r="B19" i="306" s="1"/>
  <c r="D7" i="306"/>
  <c r="C7" i="306"/>
  <c r="Y5" i="306"/>
  <c r="AG1" i="306" s="1"/>
  <c r="L4" i="306"/>
  <c r="K41" i="306"/>
  <c r="E4" i="306"/>
  <c r="A4" i="306"/>
  <c r="Y3" i="306"/>
  <c r="A1" i="306"/>
  <c r="L13" i="305"/>
  <c r="I13" i="305"/>
  <c r="G13" i="305"/>
  <c r="E13" i="305"/>
  <c r="B22" i="305"/>
  <c r="D13" i="305"/>
  <c r="C13" i="305"/>
  <c r="L11" i="305"/>
  <c r="I11" i="305"/>
  <c r="G11" i="305"/>
  <c r="E11" i="305"/>
  <c r="B21" i="305" s="1"/>
  <c r="D11" i="305"/>
  <c r="C11" i="305"/>
  <c r="L9" i="305"/>
  <c r="I9" i="305"/>
  <c r="G9" i="305"/>
  <c r="E9" i="305"/>
  <c r="B20" i="305" s="1"/>
  <c r="D9" i="305"/>
  <c r="C9" i="305"/>
  <c r="L7" i="305"/>
  <c r="I7" i="305"/>
  <c r="G7" i="305"/>
  <c r="E7" i="305"/>
  <c r="B19" i="305" s="1"/>
  <c r="D7" i="305"/>
  <c r="C7" i="305"/>
  <c r="Y5" i="305"/>
  <c r="AK1" i="305" s="1"/>
  <c r="M4" i="305"/>
  <c r="K41" i="305"/>
  <c r="E4" i="305"/>
  <c r="A4" i="305"/>
  <c r="Y3" i="305"/>
  <c r="A1" i="305"/>
  <c r="B21" i="304"/>
  <c r="B20" i="304"/>
  <c r="B19" i="304"/>
  <c r="Y5" i="304"/>
  <c r="L4" i="304"/>
  <c r="K41" i="304" s="1"/>
  <c r="E4" i="304"/>
  <c r="A4" i="304"/>
  <c r="Y3" i="304"/>
  <c r="A1" i="304"/>
  <c r="P156" i="303"/>
  <c r="M156" i="303" s="1"/>
  <c r="L156" i="303"/>
  <c r="K156" i="303"/>
  <c r="J156" i="303"/>
  <c r="P155" i="303"/>
  <c r="M155" i="303"/>
  <c r="L155" i="303"/>
  <c r="K155" i="303"/>
  <c r="J155" i="303"/>
  <c r="P154" i="303"/>
  <c r="M154" i="303" s="1"/>
  <c r="L154" i="303"/>
  <c r="K154" i="303"/>
  <c r="J154" i="303"/>
  <c r="P153" i="303"/>
  <c r="M153" i="303"/>
  <c r="L153" i="303"/>
  <c r="K153" i="303"/>
  <c r="J153" i="303"/>
  <c r="P152" i="303"/>
  <c r="M152" i="303" s="1"/>
  <c r="L152" i="303"/>
  <c r="K152" i="303"/>
  <c r="J152" i="303"/>
  <c r="P151" i="303"/>
  <c r="M151" i="303" s="1"/>
  <c r="L151" i="303"/>
  <c r="K151" i="303"/>
  <c r="J151" i="303"/>
  <c r="P150" i="303"/>
  <c r="M150" i="303" s="1"/>
  <c r="L150" i="303"/>
  <c r="K150" i="303"/>
  <c r="J150" i="303"/>
  <c r="P149" i="303"/>
  <c r="M149" i="303"/>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s="1"/>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c r="L137" i="303"/>
  <c r="K137" i="303"/>
  <c r="J137" i="303"/>
  <c r="P136" i="303"/>
  <c r="M136" i="303" s="1"/>
  <c r="L136" i="303"/>
  <c r="K136" i="303"/>
  <c r="J136" i="303"/>
  <c r="P135" i="303"/>
  <c r="M135" i="303" s="1"/>
  <c r="L135" i="303"/>
  <c r="K135" i="303"/>
  <c r="J135" i="303"/>
  <c r="P134" i="303"/>
  <c r="M134" i="303" s="1"/>
  <c r="L134" i="303"/>
  <c r="K134" i="303"/>
  <c r="J134" i="303"/>
  <c r="P133" i="303"/>
  <c r="M133" i="303"/>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s="1"/>
  <c r="L122" i="303"/>
  <c r="K122" i="303"/>
  <c r="J122" i="303"/>
  <c r="P121" i="303"/>
  <c r="M121" i="303"/>
  <c r="L121" i="303"/>
  <c r="K121" i="303"/>
  <c r="J121" i="303"/>
  <c r="P120" i="303"/>
  <c r="M120" i="303" s="1"/>
  <c r="L120" i="303"/>
  <c r="K120" i="303"/>
  <c r="J120" i="303"/>
  <c r="P119" i="303"/>
  <c r="M119" i="303" s="1"/>
  <c r="L119" i="303"/>
  <c r="K119" i="303"/>
  <c r="J119" i="303"/>
  <c r="P118" i="303"/>
  <c r="M118" i="303" s="1"/>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s="1"/>
  <c r="L106" i="303"/>
  <c r="K106" i="303"/>
  <c r="J106" i="303"/>
  <c r="P105" i="303"/>
  <c r="M105" i="303"/>
  <c r="L105" i="303"/>
  <c r="K105" i="303"/>
  <c r="J105" i="303"/>
  <c r="P104" i="303"/>
  <c r="M104" i="303" s="1"/>
  <c r="L104" i="303"/>
  <c r="K104" i="303"/>
  <c r="J104" i="303"/>
  <c r="P103" i="303"/>
  <c r="M103" i="303" s="1"/>
  <c r="L103" i="303"/>
  <c r="K103" i="303"/>
  <c r="J103" i="303"/>
  <c r="P102" i="303"/>
  <c r="M102" i="303" s="1"/>
  <c r="L102" i="303"/>
  <c r="K102" i="303"/>
  <c r="J102" i="303"/>
  <c r="P101" i="303"/>
  <c r="M101" i="303"/>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s="1"/>
  <c r="L90" i="303"/>
  <c r="K90" i="303"/>
  <c r="J90" i="303"/>
  <c r="P89" i="303"/>
  <c r="M89" i="303"/>
  <c r="L89" i="303"/>
  <c r="K89" i="303"/>
  <c r="J89" i="303"/>
  <c r="P88" i="303"/>
  <c r="M88" i="303" s="1"/>
  <c r="L88" i="303"/>
  <c r="K88" i="303"/>
  <c r="J88" i="303"/>
  <c r="P87" i="303"/>
  <c r="M87" i="303" s="1"/>
  <c r="L87" i="303"/>
  <c r="K87" i="303"/>
  <c r="J87" i="303"/>
  <c r="P86" i="303"/>
  <c r="M86" i="303" s="1"/>
  <c r="L86" i="303"/>
  <c r="K86" i="303"/>
  <c r="J86" i="303"/>
  <c r="P85" i="303"/>
  <c r="M85" i="303"/>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s="1"/>
  <c r="L74" i="303"/>
  <c r="K74" i="303"/>
  <c r="J74" i="303"/>
  <c r="P73" i="303"/>
  <c r="M73" i="303"/>
  <c r="L73" i="303"/>
  <c r="K73" i="303"/>
  <c r="J73" i="303"/>
  <c r="P72" i="303"/>
  <c r="M72" i="303" s="1"/>
  <c r="L72" i="303"/>
  <c r="K72" i="303"/>
  <c r="J72" i="303"/>
  <c r="P71" i="303"/>
  <c r="M71" i="303" s="1"/>
  <c r="L71" i="303"/>
  <c r="K71" i="303"/>
  <c r="J71" i="303"/>
  <c r="P70" i="303"/>
  <c r="M70" i="303" s="1"/>
  <c r="L70" i="303"/>
  <c r="K70" i="303"/>
  <c r="J70" i="303"/>
  <c r="P69" i="303"/>
  <c r="M69" i="303"/>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c r="L63" i="303"/>
  <c r="K63" i="303"/>
  <c r="J63" i="303"/>
  <c r="P62" i="303"/>
  <c r="M62" i="303" s="1"/>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s="1"/>
  <c r="L48" i="303"/>
  <c r="K48" i="303"/>
  <c r="J48" i="303"/>
  <c r="P47" i="303"/>
  <c r="M47" i="303" s="1"/>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R47" i="302"/>
  <c r="F41" i="302"/>
  <c r="I37" i="302"/>
  <c r="G37" i="302"/>
  <c r="F37" i="302"/>
  <c r="D37" i="302"/>
  <c r="C37" i="302"/>
  <c r="B37" i="302"/>
  <c r="K36" i="302"/>
  <c r="B36" i="302"/>
  <c r="I35" i="302"/>
  <c r="G35" i="302"/>
  <c r="F35" i="302"/>
  <c r="D35" i="302"/>
  <c r="C35" i="302"/>
  <c r="B35" i="302"/>
  <c r="M34" i="302"/>
  <c r="B34" i="302"/>
  <c r="I33" i="302"/>
  <c r="G33" i="302"/>
  <c r="F33" i="302"/>
  <c r="D33" i="302"/>
  <c r="C33" i="302"/>
  <c r="B33" i="302"/>
  <c r="K32" i="302"/>
  <c r="B32" i="302"/>
  <c r="I31" i="302"/>
  <c r="G31" i="302"/>
  <c r="F31" i="302"/>
  <c r="D31" i="302"/>
  <c r="C31" i="302"/>
  <c r="B31" i="302"/>
  <c r="B30" i="302"/>
  <c r="I29" i="302"/>
  <c r="G29" i="302"/>
  <c r="F29" i="302"/>
  <c r="D29" i="302"/>
  <c r="C29" i="302"/>
  <c r="B29" i="302"/>
  <c r="K28" i="302"/>
  <c r="B28" i="302"/>
  <c r="I27" i="302"/>
  <c r="G27" i="302"/>
  <c r="F27" i="302"/>
  <c r="D27" i="302"/>
  <c r="C27" i="302"/>
  <c r="B27" i="302"/>
  <c r="M26" i="302"/>
  <c r="B26" i="302"/>
  <c r="I25" i="302"/>
  <c r="G25" i="302"/>
  <c r="F25" i="302"/>
  <c r="D25" i="302"/>
  <c r="C25" i="302"/>
  <c r="B25" i="302"/>
  <c r="K24" i="302"/>
  <c r="B24" i="302"/>
  <c r="I23" i="302"/>
  <c r="G23" i="302"/>
  <c r="F23" i="302"/>
  <c r="D23" i="302"/>
  <c r="C23" i="302"/>
  <c r="B23" i="302"/>
  <c r="B22" i="302"/>
  <c r="I21" i="302"/>
  <c r="G21" i="302"/>
  <c r="F21" i="302"/>
  <c r="D21" i="302"/>
  <c r="C21" i="302"/>
  <c r="B21" i="302"/>
  <c r="K20" i="302"/>
  <c r="B20" i="302"/>
  <c r="I19" i="302"/>
  <c r="G19" i="302"/>
  <c r="F19" i="302"/>
  <c r="D19" i="302"/>
  <c r="C19" i="302"/>
  <c r="B19" i="302"/>
  <c r="M18" i="302"/>
  <c r="B18" i="302"/>
  <c r="I17" i="302"/>
  <c r="G17" i="302"/>
  <c r="F17" i="302"/>
  <c r="D17" i="302"/>
  <c r="C17" i="302"/>
  <c r="B17" i="302"/>
  <c r="U16" i="302"/>
  <c r="K16" i="302"/>
  <c r="B16" i="302"/>
  <c r="I15" i="302"/>
  <c r="G15" i="302"/>
  <c r="F15" i="302"/>
  <c r="D15" i="302"/>
  <c r="C15" i="302"/>
  <c r="B15" i="302"/>
  <c r="B14" i="302"/>
  <c r="I13" i="302"/>
  <c r="G13" i="302"/>
  <c r="F13" i="302"/>
  <c r="D13" i="302"/>
  <c r="C13" i="302"/>
  <c r="B13" i="302"/>
  <c r="K12" i="302"/>
  <c r="B12" i="302"/>
  <c r="I11" i="302"/>
  <c r="G11" i="302"/>
  <c r="F11" i="302"/>
  <c r="D11" i="302"/>
  <c r="C11" i="302"/>
  <c r="B11" i="302"/>
  <c r="M10" i="302"/>
  <c r="B10" i="302"/>
  <c r="I9" i="302"/>
  <c r="G9" i="302"/>
  <c r="F9" i="302"/>
  <c r="D9" i="302"/>
  <c r="C9" i="302"/>
  <c r="B9" i="302"/>
  <c r="K8" i="302"/>
  <c r="U7" i="302"/>
  <c r="I7" i="302"/>
  <c r="G7" i="302"/>
  <c r="F7" i="302"/>
  <c r="D7" i="302"/>
  <c r="C7" i="302"/>
  <c r="B7" i="302"/>
  <c r="R4" i="302"/>
  <c r="O47" i="302" s="1"/>
  <c r="K4" i="302"/>
  <c r="G4" i="302"/>
  <c r="A4" i="302"/>
  <c r="A1" i="302"/>
  <c r="R32" i="301"/>
  <c r="F25" i="301" s="1"/>
  <c r="I21" i="301"/>
  <c r="G21" i="301"/>
  <c r="F21" i="301"/>
  <c r="D21" i="301"/>
  <c r="C21" i="301"/>
  <c r="B21" i="301"/>
  <c r="K20" i="301"/>
  <c r="I19" i="301"/>
  <c r="G19" i="301"/>
  <c r="F19" i="301"/>
  <c r="D19" i="301"/>
  <c r="C19" i="301"/>
  <c r="B19" i="301"/>
  <c r="I17" i="301"/>
  <c r="G17" i="301"/>
  <c r="F17" i="301"/>
  <c r="D17" i="301"/>
  <c r="C17" i="301"/>
  <c r="B17" i="301"/>
  <c r="U16" i="301"/>
  <c r="K16" i="301"/>
  <c r="I15" i="301"/>
  <c r="G15" i="301"/>
  <c r="F15" i="301"/>
  <c r="D15" i="301"/>
  <c r="C15" i="301"/>
  <c r="B15" i="301"/>
  <c r="I13" i="301"/>
  <c r="G13" i="301"/>
  <c r="F13" i="301"/>
  <c r="D13" i="301"/>
  <c r="C13" i="301"/>
  <c r="B13" i="301"/>
  <c r="K12" i="301"/>
  <c r="I11" i="301"/>
  <c r="G11" i="301"/>
  <c r="F11" i="301"/>
  <c r="D11" i="301"/>
  <c r="C11" i="301"/>
  <c r="B11" i="301"/>
  <c r="I9" i="301"/>
  <c r="G9" i="301"/>
  <c r="F9" i="301"/>
  <c r="D9" i="301"/>
  <c r="C9" i="301"/>
  <c r="B9" i="301"/>
  <c r="K8" i="301"/>
  <c r="U7" i="301"/>
  <c r="I7" i="301"/>
  <c r="G7" i="301"/>
  <c r="F7" i="301"/>
  <c r="D7" i="301"/>
  <c r="C7" i="301"/>
  <c r="B7" i="301"/>
  <c r="R4" i="301"/>
  <c r="O32" i="301" s="1"/>
  <c r="K4" i="301"/>
  <c r="G4" i="301"/>
  <c r="A4" i="301"/>
  <c r="A1" i="301"/>
  <c r="R31" i="300"/>
  <c r="I21" i="300"/>
  <c r="G21" i="300"/>
  <c r="F21" i="300"/>
  <c r="D21" i="300"/>
  <c r="C21" i="300"/>
  <c r="B21" i="300"/>
  <c r="K20" i="300"/>
  <c r="I19" i="300"/>
  <c r="G19" i="300"/>
  <c r="F19" i="300"/>
  <c r="D19" i="300"/>
  <c r="C19" i="300"/>
  <c r="B19" i="300"/>
  <c r="M18" i="300"/>
  <c r="I17" i="300"/>
  <c r="G17" i="300"/>
  <c r="F17" i="300"/>
  <c r="D17" i="300"/>
  <c r="C17" i="300"/>
  <c r="B17" i="300"/>
  <c r="U16" i="300"/>
  <c r="K16" i="300"/>
  <c r="I15" i="300"/>
  <c r="G15" i="300"/>
  <c r="F15" i="300"/>
  <c r="D15" i="300"/>
  <c r="C15" i="300"/>
  <c r="B15" i="300"/>
  <c r="I13" i="300"/>
  <c r="G13" i="300"/>
  <c r="F13" i="300"/>
  <c r="D13" i="300"/>
  <c r="C13" i="300"/>
  <c r="B13" i="300"/>
  <c r="K12" i="300"/>
  <c r="I11" i="300"/>
  <c r="G11" i="300"/>
  <c r="F11" i="300"/>
  <c r="D11" i="300"/>
  <c r="C11" i="300"/>
  <c r="B11" i="300"/>
  <c r="M10" i="300"/>
  <c r="I9" i="300"/>
  <c r="G9" i="300"/>
  <c r="F9" i="300"/>
  <c r="D9" i="300"/>
  <c r="C9" i="300"/>
  <c r="B9" i="300"/>
  <c r="K8" i="300"/>
  <c r="U7" i="300"/>
  <c r="I7" i="300"/>
  <c r="G7" i="300"/>
  <c r="F7" i="300"/>
  <c r="D7" i="300"/>
  <c r="C7" i="300"/>
  <c r="B7" i="300"/>
  <c r="R4" i="300"/>
  <c r="O31" i="300" s="1"/>
  <c r="K4" i="300"/>
  <c r="G4" i="300"/>
  <c r="A4" i="300"/>
  <c r="A1" i="300"/>
  <c r="N122" i="299"/>
  <c r="K122" i="299" s="1"/>
  <c r="J122" i="299"/>
  <c r="I122" i="299"/>
  <c r="H122" i="299"/>
  <c r="N121" i="299"/>
  <c r="K121" i="299" s="1"/>
  <c r="J121" i="299"/>
  <c r="I121" i="299"/>
  <c r="H121" i="299"/>
  <c r="N120" i="299"/>
  <c r="K120" i="299" s="1"/>
  <c r="J120" i="299"/>
  <c r="I120" i="299"/>
  <c r="H120" i="299"/>
  <c r="N119" i="299"/>
  <c r="K119" i="299"/>
  <c r="J119" i="299"/>
  <c r="I119" i="299"/>
  <c r="H119" i="299"/>
  <c r="N118" i="299"/>
  <c r="K118" i="299" s="1"/>
  <c r="J118" i="299"/>
  <c r="I118" i="299"/>
  <c r="H118" i="299"/>
  <c r="N117" i="299"/>
  <c r="K117" i="299" s="1"/>
  <c r="J117" i="299"/>
  <c r="I117" i="299"/>
  <c r="H117" i="299"/>
  <c r="N116" i="299"/>
  <c r="K116" i="299" s="1"/>
  <c r="J116" i="299"/>
  <c r="I116" i="299"/>
  <c r="H116" i="299"/>
  <c r="N115" i="299"/>
  <c r="K115" i="299" s="1"/>
  <c r="J115" i="299"/>
  <c r="I115" i="299"/>
  <c r="H115" i="299"/>
  <c r="N114" i="299"/>
  <c r="K114" i="299"/>
  <c r="J114" i="299"/>
  <c r="I114" i="299"/>
  <c r="H114" i="299"/>
  <c r="N113" i="299"/>
  <c r="K113" i="299" s="1"/>
  <c r="J113" i="299"/>
  <c r="I113" i="299"/>
  <c r="H113" i="299"/>
  <c r="N112" i="299"/>
  <c r="K112" i="299" s="1"/>
  <c r="J112" i="299"/>
  <c r="I112" i="299"/>
  <c r="H112" i="299"/>
  <c r="N111" i="299"/>
  <c r="K111" i="299" s="1"/>
  <c r="J111" i="299"/>
  <c r="I111" i="299"/>
  <c r="H111" i="299"/>
  <c r="N110" i="299"/>
  <c r="K110" i="299" s="1"/>
  <c r="J110" i="299"/>
  <c r="I110" i="299"/>
  <c r="H110" i="299"/>
  <c r="N109" i="299"/>
  <c r="K109" i="299" s="1"/>
  <c r="J109" i="299"/>
  <c r="I109" i="299"/>
  <c r="H109" i="299"/>
  <c r="N108" i="299"/>
  <c r="K108" i="299" s="1"/>
  <c r="J108" i="299"/>
  <c r="I108" i="299"/>
  <c r="H108" i="299"/>
  <c r="N107" i="299"/>
  <c r="K107" i="299"/>
  <c r="J107" i="299"/>
  <c r="I107" i="299"/>
  <c r="H107" i="299"/>
  <c r="N106" i="299"/>
  <c r="K106" i="299" s="1"/>
  <c r="J106" i="299"/>
  <c r="I106" i="299"/>
  <c r="H106" i="299"/>
  <c r="N105" i="299"/>
  <c r="K105" i="299" s="1"/>
  <c r="J105" i="299"/>
  <c r="I105" i="299"/>
  <c r="H105" i="299"/>
  <c r="N104" i="299"/>
  <c r="K104" i="299" s="1"/>
  <c r="J104" i="299"/>
  <c r="I104" i="299"/>
  <c r="H104" i="299"/>
  <c r="N103" i="299"/>
  <c r="K103" i="299"/>
  <c r="J103" i="299"/>
  <c r="I103" i="299"/>
  <c r="H103" i="299"/>
  <c r="N102" i="299"/>
  <c r="K102" i="299" s="1"/>
  <c r="J102" i="299"/>
  <c r="I102" i="299"/>
  <c r="H102" i="299"/>
  <c r="N101" i="299"/>
  <c r="K101" i="299" s="1"/>
  <c r="J101" i="299"/>
  <c r="I101" i="299"/>
  <c r="H101" i="299"/>
  <c r="N100" i="299"/>
  <c r="K100" i="299" s="1"/>
  <c r="J100" i="299"/>
  <c r="I100" i="299"/>
  <c r="H100" i="299"/>
  <c r="N99" i="299"/>
  <c r="K99" i="299" s="1"/>
  <c r="J99" i="299"/>
  <c r="I99" i="299"/>
  <c r="H99" i="299"/>
  <c r="N98" i="299"/>
  <c r="K98" i="299"/>
  <c r="J98" i="299"/>
  <c r="I98" i="299"/>
  <c r="H98" i="299"/>
  <c r="N97" i="299"/>
  <c r="K97" i="299" s="1"/>
  <c r="J97" i="299"/>
  <c r="I97" i="299"/>
  <c r="H97" i="299"/>
  <c r="N96" i="299"/>
  <c r="K96" i="299" s="1"/>
  <c r="J96" i="299"/>
  <c r="I96" i="299"/>
  <c r="H96" i="299"/>
  <c r="N95" i="299"/>
  <c r="K95" i="299" s="1"/>
  <c r="J95" i="299"/>
  <c r="I95" i="299"/>
  <c r="H95" i="299"/>
  <c r="N94" i="299"/>
  <c r="K94" i="299" s="1"/>
  <c r="J94" i="299"/>
  <c r="I94" i="299"/>
  <c r="H94" i="299"/>
  <c r="N93" i="299"/>
  <c r="K93" i="299" s="1"/>
  <c r="J93" i="299"/>
  <c r="I93" i="299"/>
  <c r="H93" i="299"/>
  <c r="N92" i="299"/>
  <c r="K92" i="299" s="1"/>
  <c r="J92" i="299"/>
  <c r="I92" i="299"/>
  <c r="H92" i="299"/>
  <c r="N91" i="299"/>
  <c r="K91" i="299"/>
  <c r="J91" i="299"/>
  <c r="I91" i="299"/>
  <c r="H91" i="299"/>
  <c r="N90" i="299"/>
  <c r="K90" i="299" s="1"/>
  <c r="J90" i="299"/>
  <c r="I90" i="299"/>
  <c r="H90" i="299"/>
  <c r="N89" i="299"/>
  <c r="K89" i="299" s="1"/>
  <c r="J89" i="299"/>
  <c r="I89" i="299"/>
  <c r="H89" i="299"/>
  <c r="N88" i="299"/>
  <c r="K88" i="299" s="1"/>
  <c r="J88" i="299"/>
  <c r="I88" i="299"/>
  <c r="H88" i="299"/>
  <c r="N87" i="299"/>
  <c r="K87" i="299"/>
  <c r="J87" i="299"/>
  <c r="I87" i="299"/>
  <c r="H87" i="299"/>
  <c r="N86" i="299"/>
  <c r="K86" i="299" s="1"/>
  <c r="J86" i="299"/>
  <c r="I86" i="299"/>
  <c r="H86" i="299"/>
  <c r="N85" i="299"/>
  <c r="K85" i="299" s="1"/>
  <c r="J85" i="299"/>
  <c r="I85" i="299"/>
  <c r="H85" i="299"/>
  <c r="N84" i="299"/>
  <c r="K84" i="299" s="1"/>
  <c r="J84" i="299"/>
  <c r="I84" i="299"/>
  <c r="H84" i="299"/>
  <c r="N83" i="299"/>
  <c r="K83" i="299" s="1"/>
  <c r="J83" i="299"/>
  <c r="I83" i="299"/>
  <c r="H83" i="299"/>
  <c r="N82" i="299"/>
  <c r="K82" i="299"/>
  <c r="J82" i="299"/>
  <c r="I82" i="299"/>
  <c r="H82" i="299"/>
  <c r="N81" i="299"/>
  <c r="K81" i="299" s="1"/>
  <c r="J81" i="299"/>
  <c r="I81" i="299"/>
  <c r="H81" i="299"/>
  <c r="N80" i="299"/>
  <c r="K80" i="299" s="1"/>
  <c r="J80" i="299"/>
  <c r="I80" i="299"/>
  <c r="H80" i="299"/>
  <c r="N79" i="299"/>
  <c r="K79" i="299" s="1"/>
  <c r="J79" i="299"/>
  <c r="I79" i="299"/>
  <c r="H79" i="299"/>
  <c r="N78" i="299"/>
  <c r="K78" i="299" s="1"/>
  <c r="J78" i="299"/>
  <c r="I78" i="299"/>
  <c r="H78" i="299"/>
  <c r="N77" i="299"/>
  <c r="K77" i="299" s="1"/>
  <c r="J77" i="299"/>
  <c r="I77" i="299"/>
  <c r="H77" i="299"/>
  <c r="N76" i="299"/>
  <c r="K76" i="299" s="1"/>
  <c r="J76" i="299"/>
  <c r="I76" i="299"/>
  <c r="H76" i="299"/>
  <c r="N75" i="299"/>
  <c r="K75" i="299"/>
  <c r="J75" i="299"/>
  <c r="I75" i="299"/>
  <c r="H75" i="299"/>
  <c r="N74" i="299"/>
  <c r="K74" i="299" s="1"/>
  <c r="J74" i="299"/>
  <c r="I74" i="299"/>
  <c r="H74" i="299"/>
  <c r="N73" i="299"/>
  <c r="K73" i="299" s="1"/>
  <c r="J73" i="299"/>
  <c r="I73" i="299"/>
  <c r="H73" i="299"/>
  <c r="N72" i="299"/>
  <c r="K72" i="299" s="1"/>
  <c r="J72" i="299"/>
  <c r="I72" i="299"/>
  <c r="H72" i="299"/>
  <c r="N71" i="299"/>
  <c r="K71" i="299"/>
  <c r="J71" i="299"/>
  <c r="I71" i="299"/>
  <c r="H71" i="299"/>
  <c r="N70" i="299"/>
  <c r="K70" i="299" s="1"/>
  <c r="J70" i="299"/>
  <c r="I70" i="299"/>
  <c r="H70" i="299"/>
  <c r="N69" i="299"/>
  <c r="K69" i="299" s="1"/>
  <c r="J69" i="299"/>
  <c r="I69" i="299"/>
  <c r="H69" i="299"/>
  <c r="N68" i="299"/>
  <c r="K68" i="299" s="1"/>
  <c r="J68" i="299"/>
  <c r="I68" i="299"/>
  <c r="H68" i="299"/>
  <c r="N67" i="299"/>
  <c r="K67" i="299" s="1"/>
  <c r="J67" i="299"/>
  <c r="I67" i="299"/>
  <c r="H67" i="299"/>
  <c r="N66" i="299"/>
  <c r="K66" i="299"/>
  <c r="J66" i="299"/>
  <c r="I66" i="299"/>
  <c r="H66" i="299"/>
  <c r="N65" i="299"/>
  <c r="K65" i="299" s="1"/>
  <c r="J65" i="299"/>
  <c r="I65" i="299"/>
  <c r="H65" i="299"/>
  <c r="N64" i="299"/>
  <c r="K64" i="299" s="1"/>
  <c r="J64" i="299"/>
  <c r="I64" i="299"/>
  <c r="H64" i="299"/>
  <c r="N63" i="299"/>
  <c r="K63" i="299" s="1"/>
  <c r="J63" i="299"/>
  <c r="I63" i="299"/>
  <c r="H63" i="299"/>
  <c r="N62" i="299"/>
  <c r="K62" i="299" s="1"/>
  <c r="J62" i="299"/>
  <c r="I62" i="299"/>
  <c r="H62" i="299"/>
  <c r="N61" i="299"/>
  <c r="K61" i="299" s="1"/>
  <c r="J61" i="299"/>
  <c r="I61" i="299"/>
  <c r="H61" i="299"/>
  <c r="N60" i="299"/>
  <c r="K60" i="299" s="1"/>
  <c r="J60" i="299"/>
  <c r="I60" i="299"/>
  <c r="H60" i="299"/>
  <c r="N59" i="299"/>
  <c r="K59" i="299"/>
  <c r="J59" i="299"/>
  <c r="I59" i="299"/>
  <c r="H59" i="299"/>
  <c r="N58" i="299"/>
  <c r="K58" i="299" s="1"/>
  <c r="J58" i="299"/>
  <c r="I58" i="299"/>
  <c r="H58" i="299"/>
  <c r="N57" i="299"/>
  <c r="K57" i="299" s="1"/>
  <c r="J57" i="299"/>
  <c r="I57" i="299"/>
  <c r="H57" i="299"/>
  <c r="N56" i="299"/>
  <c r="K56" i="299" s="1"/>
  <c r="J56" i="299"/>
  <c r="I56" i="299"/>
  <c r="H56" i="299"/>
  <c r="N55" i="299"/>
  <c r="K55" i="299"/>
  <c r="J55" i="299"/>
  <c r="I55" i="299"/>
  <c r="H55" i="299"/>
  <c r="N54" i="299"/>
  <c r="K54" i="299" s="1"/>
  <c r="J54" i="299"/>
  <c r="I54" i="299"/>
  <c r="H54" i="299"/>
  <c r="N53" i="299"/>
  <c r="K53" i="299" s="1"/>
  <c r="J53" i="299"/>
  <c r="I53" i="299"/>
  <c r="H53" i="299"/>
  <c r="N52" i="299"/>
  <c r="K52" i="299" s="1"/>
  <c r="J52" i="299"/>
  <c r="I52" i="299"/>
  <c r="H52" i="299"/>
  <c r="N51" i="299"/>
  <c r="K51" i="299" s="1"/>
  <c r="J51" i="299"/>
  <c r="I51" i="299"/>
  <c r="H51" i="299"/>
  <c r="N50" i="299"/>
  <c r="K50" i="299"/>
  <c r="J50" i="299"/>
  <c r="I50" i="299"/>
  <c r="H50" i="299"/>
  <c r="N49" i="299"/>
  <c r="K49" i="299" s="1"/>
  <c r="J49" i="299"/>
  <c r="I49" i="299"/>
  <c r="H49" i="299"/>
  <c r="N48" i="299"/>
  <c r="K48" i="299" s="1"/>
  <c r="J48" i="299"/>
  <c r="I48" i="299"/>
  <c r="H48" i="299"/>
  <c r="N47" i="299"/>
  <c r="K47" i="299" s="1"/>
  <c r="J47" i="299"/>
  <c r="I47" i="299"/>
  <c r="H47" i="299"/>
  <c r="N46" i="299"/>
  <c r="K46" i="299" s="1"/>
  <c r="J46" i="299"/>
  <c r="I46" i="299"/>
  <c r="H46" i="299"/>
  <c r="N45" i="299"/>
  <c r="K45" i="299" s="1"/>
  <c r="J45" i="299"/>
  <c r="I45" i="299"/>
  <c r="H45" i="299"/>
  <c r="N44" i="299"/>
  <c r="K44" i="299" s="1"/>
  <c r="J44" i="299"/>
  <c r="I44" i="299"/>
  <c r="H44" i="299"/>
  <c r="N43" i="299"/>
  <c r="K43" i="299"/>
  <c r="J43" i="299"/>
  <c r="I43" i="299"/>
  <c r="H43" i="299"/>
  <c r="N42" i="299"/>
  <c r="K42" i="299" s="1"/>
  <c r="J42" i="299"/>
  <c r="I42" i="299"/>
  <c r="H42" i="299"/>
  <c r="N41" i="299"/>
  <c r="K41" i="299" s="1"/>
  <c r="J41" i="299"/>
  <c r="I41" i="299"/>
  <c r="H41" i="299"/>
  <c r="N40" i="299"/>
  <c r="K40" i="299" s="1"/>
  <c r="J40" i="299"/>
  <c r="I40" i="299"/>
  <c r="H40" i="299"/>
  <c r="N39" i="299"/>
  <c r="K39" i="299"/>
  <c r="J39" i="299"/>
  <c r="I39" i="299"/>
  <c r="H39" i="299"/>
  <c r="N38" i="299"/>
  <c r="K38" i="299" s="1"/>
  <c r="J38" i="299"/>
  <c r="I38" i="299"/>
  <c r="H38" i="299"/>
  <c r="N37" i="299"/>
  <c r="K37" i="299" s="1"/>
  <c r="J37" i="299"/>
  <c r="I37" i="299"/>
  <c r="H37" i="299"/>
  <c r="N36" i="299"/>
  <c r="K36" i="299" s="1"/>
  <c r="J36" i="299"/>
  <c r="I36" i="299"/>
  <c r="H36" i="299"/>
  <c r="N35" i="299"/>
  <c r="K35" i="299" s="1"/>
  <c r="J35" i="299"/>
  <c r="I35" i="299"/>
  <c r="H35" i="299"/>
  <c r="N34" i="299"/>
  <c r="K34" i="299"/>
  <c r="J34" i="299"/>
  <c r="I34" i="299"/>
  <c r="H34" i="299"/>
  <c r="N33" i="299"/>
  <c r="K33" i="299" s="1"/>
  <c r="J33" i="299"/>
  <c r="I33" i="299"/>
  <c r="H33" i="299"/>
  <c r="N32" i="299"/>
  <c r="N31" i="299"/>
  <c r="N30" i="299"/>
  <c r="G5" i="299"/>
  <c r="D5" i="299"/>
  <c r="C5" i="299"/>
  <c r="A5" i="299"/>
  <c r="A1" i="299"/>
  <c r="R47" i="285"/>
  <c r="E47" i="285" s="1"/>
  <c r="B34" i="285"/>
  <c r="F43" i="285"/>
  <c r="D21" i="285"/>
  <c r="B33" i="285"/>
  <c r="F41" i="285"/>
  <c r="D19" i="285"/>
  <c r="B32" i="285"/>
  <c r="F39" i="285"/>
  <c r="D17" i="285"/>
  <c r="B31" i="285"/>
  <c r="F37" i="285"/>
  <c r="B28" i="285"/>
  <c r="C37" i="285"/>
  <c r="B27" i="285"/>
  <c r="C39" i="285"/>
  <c r="B26" i="285"/>
  <c r="C41" i="285"/>
  <c r="D9" i="285"/>
  <c r="B25" i="285"/>
  <c r="D7" i="285"/>
  <c r="Y5" i="285"/>
  <c r="L4" i="285"/>
  <c r="K53" i="285" s="1"/>
  <c r="E4" i="285"/>
  <c r="A4" i="285"/>
  <c r="Y3" i="285"/>
  <c r="A1" i="285"/>
  <c r="B22" i="281"/>
  <c r="D13" i="281"/>
  <c r="B21" i="281"/>
  <c r="D11" i="281"/>
  <c r="B20" i="281"/>
  <c r="D9" i="281"/>
  <c r="B19" i="281"/>
  <c r="D7" i="281"/>
  <c r="Y5" i="281"/>
  <c r="M4" i="281"/>
  <c r="K41" i="281" s="1"/>
  <c r="E4" i="281"/>
  <c r="A4" i="281"/>
  <c r="Y3" i="281"/>
  <c r="AG1" i="281" s="1"/>
  <c r="A1" i="281"/>
  <c r="E2" i="228"/>
  <c r="R59" i="238"/>
  <c r="F53" i="238" s="1"/>
  <c r="C21" i="238"/>
  <c r="B21" i="238"/>
  <c r="K20" i="238"/>
  <c r="C19" i="238"/>
  <c r="B19" i="238"/>
  <c r="M18" i="238"/>
  <c r="C17" i="238"/>
  <c r="B17" i="238"/>
  <c r="U16" i="238"/>
  <c r="K16" i="238"/>
  <c r="C15" i="238"/>
  <c r="B15" i="238"/>
  <c r="O14" i="238"/>
  <c r="C13" i="238"/>
  <c r="B13" i="238"/>
  <c r="K12" i="238"/>
  <c r="C11" i="238"/>
  <c r="B11" i="238"/>
  <c r="M10" i="238"/>
  <c r="C9" i="238"/>
  <c r="B9" i="238"/>
  <c r="K8" i="238"/>
  <c r="U7" i="238"/>
  <c r="C7" i="238"/>
  <c r="B7" i="238"/>
  <c r="Y5" i="238"/>
  <c r="AD1" i="238" s="1"/>
  <c r="R4" i="238"/>
  <c r="O59" i="238" s="1"/>
  <c r="G4" i="238"/>
  <c r="A4" i="238"/>
  <c r="Y3" i="238"/>
  <c r="A1" i="238"/>
  <c r="R47" i="237"/>
  <c r="E47" i="237" s="1"/>
  <c r="D21" i="237"/>
  <c r="D19" i="237"/>
  <c r="D17" i="237"/>
  <c r="D15" i="237"/>
  <c r="B28" i="237"/>
  <c r="C37" i="237"/>
  <c r="D13" i="237"/>
  <c r="B27" i="237"/>
  <c r="C39" i="237"/>
  <c r="D11" i="237"/>
  <c r="B26" i="237"/>
  <c r="C41" i="237"/>
  <c r="D9" i="237"/>
  <c r="B25" i="237"/>
  <c r="C43" i="237"/>
  <c r="D7" i="237"/>
  <c r="Y5" i="237"/>
  <c r="AG1" i="237" s="1"/>
  <c r="L4" i="237"/>
  <c r="K53" i="237"/>
  <c r="E4" i="237"/>
  <c r="A4" i="237"/>
  <c r="Y3" i="237"/>
  <c r="A1" i="237"/>
  <c r="R44" i="236"/>
  <c r="E42" i="236" s="1"/>
  <c r="B31" i="236"/>
  <c r="D19" i="236"/>
  <c r="B30" i="236"/>
  <c r="F38" i="236"/>
  <c r="D17" i="236"/>
  <c r="B29" i="236"/>
  <c r="F36" i="236"/>
  <c r="D15" i="236"/>
  <c r="B28" i="236"/>
  <c r="F34" i="236"/>
  <c r="D13" i="236"/>
  <c r="B25" i="236"/>
  <c r="C38" i="236"/>
  <c r="D11" i="236"/>
  <c r="B24" i="236"/>
  <c r="C36" i="236"/>
  <c r="D9" i="236"/>
  <c r="B23" i="236"/>
  <c r="C34" i="236"/>
  <c r="D7" i="236"/>
  <c r="Y5" i="236"/>
  <c r="L4" i="236"/>
  <c r="K49" i="236"/>
  <c r="E4" i="236"/>
  <c r="A4" i="236"/>
  <c r="Y3" i="236"/>
  <c r="AK1" i="236" s="1"/>
  <c r="A1" i="236"/>
  <c r="B21" i="232"/>
  <c r="D11" i="232"/>
  <c r="B20" i="232"/>
  <c r="B19" i="232"/>
  <c r="D7" i="232"/>
  <c r="Y5" i="232"/>
  <c r="L4" i="232"/>
  <c r="K41" i="232" s="1"/>
  <c r="E4" i="232"/>
  <c r="A4" i="232"/>
  <c r="Y3" i="232"/>
  <c r="A1" i="232"/>
  <c r="R31" i="228"/>
  <c r="F25" i="228" s="1"/>
  <c r="I21" i="228"/>
  <c r="G21" i="228"/>
  <c r="F21" i="228"/>
  <c r="D21" i="228"/>
  <c r="C21" i="228"/>
  <c r="B21" i="228"/>
  <c r="K20" i="228"/>
  <c r="I19" i="228"/>
  <c r="G19" i="228"/>
  <c r="F19" i="228"/>
  <c r="D19" i="228"/>
  <c r="C19" i="228"/>
  <c r="B19" i="228"/>
  <c r="M18" i="228"/>
  <c r="I17" i="228"/>
  <c r="G17" i="228"/>
  <c r="F17" i="228"/>
  <c r="D17" i="228"/>
  <c r="C17" i="228"/>
  <c r="B17" i="228"/>
  <c r="U16" i="228"/>
  <c r="K16" i="228"/>
  <c r="I15" i="228"/>
  <c r="G15" i="228"/>
  <c r="F15" i="228"/>
  <c r="D15" i="228"/>
  <c r="C15" i="228"/>
  <c r="B15" i="228"/>
  <c r="G13" i="228"/>
  <c r="D13" i="228"/>
  <c r="C13" i="228"/>
  <c r="B13" i="228"/>
  <c r="K12" i="228"/>
  <c r="I11" i="228"/>
  <c r="G11" i="228"/>
  <c r="F11" i="228"/>
  <c r="D11" i="228"/>
  <c r="C11" i="228"/>
  <c r="B11" i="228"/>
  <c r="M10" i="228"/>
  <c r="I9" i="228"/>
  <c r="G9" i="228"/>
  <c r="F9" i="228"/>
  <c r="D9" i="228"/>
  <c r="C9" i="228"/>
  <c r="B9" i="228"/>
  <c r="K8" i="228"/>
  <c r="U7" i="228"/>
  <c r="D7" i="228"/>
  <c r="C7" i="228"/>
  <c r="B7" i="228"/>
  <c r="R4" i="228"/>
  <c r="O31" i="228" s="1"/>
  <c r="G4" i="228"/>
  <c r="A4" i="228"/>
  <c r="A1" i="228"/>
  <c r="I9" i="10"/>
  <c r="I9" i="85"/>
  <c r="U8" i="346"/>
  <c r="U9" i="346"/>
  <c r="U10" i="335"/>
  <c r="U13" i="311"/>
  <c r="U14" i="302"/>
  <c r="Y3" i="10"/>
  <c r="Y5" i="10"/>
  <c r="Y3" i="85"/>
  <c r="Y5" i="85"/>
  <c r="AG1" i="85" s="1"/>
  <c r="Y5" i="89"/>
  <c r="Y3" i="89"/>
  <c r="AK1" i="89" s="1"/>
  <c r="Y5" i="88"/>
  <c r="Y3" i="88"/>
  <c r="Y5" i="87"/>
  <c r="Y3" i="87"/>
  <c r="Y3" i="86"/>
  <c r="Y5" i="86"/>
  <c r="R44" i="86"/>
  <c r="E42" i="86" s="1"/>
  <c r="B31" i="86"/>
  <c r="J27" i="86"/>
  <c r="D19" i="86"/>
  <c r="F27" i="86"/>
  <c r="B30" i="86"/>
  <c r="H27" i="86"/>
  <c r="F38" i="86"/>
  <c r="B29" i="86"/>
  <c r="F36" i="86"/>
  <c r="F34" i="86"/>
  <c r="L4" i="86"/>
  <c r="K49" i="86" s="1"/>
  <c r="B25" i="86"/>
  <c r="C38" i="86"/>
  <c r="B24" i="86"/>
  <c r="C36" i="86"/>
  <c r="D22" i="86"/>
  <c r="C34" i="86"/>
  <c r="D17" i="86"/>
  <c r="D15" i="86"/>
  <c r="D13" i="86"/>
  <c r="D11" i="86"/>
  <c r="D9" i="86"/>
  <c r="D7" i="86"/>
  <c r="E4" i="86"/>
  <c r="A4" i="86"/>
  <c r="A1" i="86"/>
  <c r="B23" i="87"/>
  <c r="L4" i="87"/>
  <c r="K41" i="87" s="1"/>
  <c r="B22" i="87"/>
  <c r="B21" i="87"/>
  <c r="H18" i="87"/>
  <c r="D18" i="87"/>
  <c r="B19" i="87"/>
  <c r="E4" i="87"/>
  <c r="A4" i="87"/>
  <c r="A1" i="87"/>
  <c r="M4" i="88"/>
  <c r="K39" i="88" s="1"/>
  <c r="B20" i="88"/>
  <c r="B19" i="88"/>
  <c r="D17" i="88"/>
  <c r="H17" i="88"/>
  <c r="E4" i="88"/>
  <c r="A4" i="88"/>
  <c r="A1" i="88"/>
  <c r="L4" i="89"/>
  <c r="K41" i="89" s="1"/>
  <c r="E4" i="89"/>
  <c r="D11" i="89"/>
  <c r="F18" i="89"/>
  <c r="D9" i="89"/>
  <c r="D7" i="89"/>
  <c r="H18" i="89"/>
  <c r="D18" i="89"/>
  <c r="B21" i="89"/>
  <c r="B19" i="89"/>
  <c r="A4" i="89"/>
  <c r="A1" i="89"/>
  <c r="R62" i="85"/>
  <c r="F56" i="85" s="1"/>
  <c r="R4" i="85"/>
  <c r="O62" i="85" s="1"/>
  <c r="I21" i="85"/>
  <c r="G21" i="85"/>
  <c r="F21" i="85"/>
  <c r="D21" i="85"/>
  <c r="C21" i="85"/>
  <c r="B21" i="85"/>
  <c r="K20" i="85"/>
  <c r="I19" i="85"/>
  <c r="D19" i="85"/>
  <c r="C19" i="85"/>
  <c r="B19" i="85"/>
  <c r="M18" i="85"/>
  <c r="I17" i="85"/>
  <c r="G17" i="85"/>
  <c r="F17" i="85"/>
  <c r="D17" i="85"/>
  <c r="C17" i="85"/>
  <c r="B17" i="85"/>
  <c r="U16" i="85"/>
  <c r="K16" i="85"/>
  <c r="U15" i="85"/>
  <c r="I15" i="85"/>
  <c r="D15" i="85"/>
  <c r="C15" i="85"/>
  <c r="B15" i="85"/>
  <c r="I13" i="85"/>
  <c r="D13" i="85"/>
  <c r="C13" i="85"/>
  <c r="B13" i="85"/>
  <c r="U12" i="85"/>
  <c r="K12" i="85"/>
  <c r="U11" i="85"/>
  <c r="I11" i="85"/>
  <c r="D11" i="85"/>
  <c r="C11" i="85"/>
  <c r="B11" i="85"/>
  <c r="U10" i="85"/>
  <c r="M10" i="85"/>
  <c r="U9" i="85"/>
  <c r="D9" i="85"/>
  <c r="C9" i="85"/>
  <c r="B9" i="85"/>
  <c r="U8" i="85"/>
  <c r="K8" i="85"/>
  <c r="U7" i="85"/>
  <c r="I7" i="85"/>
  <c r="G7" i="85"/>
  <c r="F7" i="85"/>
  <c r="D7" i="85"/>
  <c r="C7" i="85"/>
  <c r="B7" i="85"/>
  <c r="G4" i="85"/>
  <c r="A4" i="85"/>
  <c r="A1" i="85"/>
  <c r="B9" i="10"/>
  <c r="C9" i="10"/>
  <c r="D9" i="10"/>
  <c r="B11" i="10"/>
  <c r="C11" i="10"/>
  <c r="B13" i="10"/>
  <c r="C13" i="10"/>
  <c r="B15" i="10"/>
  <c r="C15" i="10"/>
  <c r="B17" i="10"/>
  <c r="C17" i="10"/>
  <c r="B19" i="10"/>
  <c r="C19" i="10"/>
  <c r="B21" i="10"/>
  <c r="C21" i="10"/>
  <c r="B23" i="10"/>
  <c r="C23" i="10"/>
  <c r="B25" i="10"/>
  <c r="C25" i="10"/>
  <c r="B27" i="10"/>
  <c r="C27" i="10"/>
  <c r="D27" i="10"/>
  <c r="B29" i="10"/>
  <c r="C29" i="10"/>
  <c r="B31" i="10"/>
  <c r="C31" i="10"/>
  <c r="B33" i="10"/>
  <c r="C33" i="10"/>
  <c r="B35" i="10"/>
  <c r="C35" i="10"/>
  <c r="D35" i="10"/>
  <c r="B37" i="10"/>
  <c r="C37" i="10"/>
  <c r="B7" i="10"/>
  <c r="C7" i="10"/>
  <c r="E2" i="10"/>
  <c r="R4" i="10"/>
  <c r="O57" i="10" s="1"/>
  <c r="K36" i="10"/>
  <c r="I35" i="10"/>
  <c r="G35" i="10"/>
  <c r="M34" i="10"/>
  <c r="K32" i="10"/>
  <c r="O30" i="10"/>
  <c r="K28" i="10"/>
  <c r="I27" i="10"/>
  <c r="G27" i="10"/>
  <c r="M26" i="10"/>
  <c r="K24" i="10"/>
  <c r="Q22" i="10"/>
  <c r="K20" i="10"/>
  <c r="M18" i="10"/>
  <c r="U16" i="10"/>
  <c r="K16" i="10"/>
  <c r="O14" i="10"/>
  <c r="K12" i="10"/>
  <c r="M10" i="10"/>
  <c r="G9" i="10"/>
  <c r="K8" i="10"/>
  <c r="U7" i="10"/>
  <c r="G4" i="10"/>
  <c r="A4" i="10"/>
  <c r="A1" i="10"/>
  <c r="U15" i="10"/>
  <c r="U14" i="10"/>
  <c r="U12" i="10"/>
  <c r="U11" i="10"/>
  <c r="U10" i="10"/>
  <c r="U8" i="10"/>
  <c r="R57" i="10"/>
  <c r="F51" i="10" s="1"/>
  <c r="B31" i="237"/>
  <c r="F37" i="237"/>
  <c r="D30" i="237"/>
  <c r="B32" i="237"/>
  <c r="F39" i="237"/>
  <c r="F30" i="237"/>
  <c r="B33" i="237"/>
  <c r="F41" i="237"/>
  <c r="H30" i="237"/>
  <c r="B34" i="237"/>
  <c r="F43" i="237"/>
  <c r="J30" i="237"/>
  <c r="D18" i="232"/>
  <c r="F18" i="232"/>
  <c r="H18" i="232"/>
  <c r="D22" i="236"/>
  <c r="F22" i="236"/>
  <c r="H22" i="236"/>
  <c r="D27" i="236"/>
  <c r="F27" i="236"/>
  <c r="H27" i="236"/>
  <c r="J27" i="236"/>
  <c r="D24" i="237"/>
  <c r="F24" i="237"/>
  <c r="H24" i="237"/>
  <c r="J24" i="237"/>
  <c r="U8" i="228"/>
  <c r="U9" i="228"/>
  <c r="U8" i="238"/>
  <c r="U9" i="238"/>
  <c r="U8" i="300"/>
  <c r="U9" i="300"/>
  <c r="U8" i="301"/>
  <c r="U9" i="301"/>
  <c r="U8" i="302"/>
  <c r="U9" i="302"/>
  <c r="U8" i="310"/>
  <c r="U9" i="310"/>
  <c r="U8" i="311"/>
  <c r="U9" i="311"/>
  <c r="U8" i="312"/>
  <c r="U9" i="312"/>
  <c r="U8" i="313"/>
  <c r="U9" i="313"/>
  <c r="U8" i="320"/>
  <c r="U9" i="320"/>
  <c r="U8" i="321"/>
  <c r="U9" i="321"/>
  <c r="U8" i="322"/>
  <c r="U9" i="322"/>
  <c r="U8" i="324"/>
  <c r="U9" i="324"/>
  <c r="U8" i="325"/>
  <c r="U9" i="325"/>
  <c r="U8" i="326"/>
  <c r="U9" i="326"/>
  <c r="U8" i="334"/>
  <c r="U9" i="334"/>
  <c r="U8" i="335"/>
  <c r="U9" i="335"/>
  <c r="U8" i="336"/>
  <c r="U9" i="336"/>
  <c r="U8" i="337"/>
  <c r="U9" i="337"/>
  <c r="U8" i="344"/>
  <c r="U9" i="344"/>
  <c r="U8" i="345"/>
  <c r="U9" i="345"/>
  <c r="H79" i="346"/>
  <c r="H154" i="346" s="1"/>
  <c r="F79" i="346"/>
  <c r="F154" i="346" s="1"/>
  <c r="H78" i="346"/>
  <c r="H153" i="346"/>
  <c r="F78" i="346"/>
  <c r="F153" i="346" s="1"/>
  <c r="H77" i="346"/>
  <c r="H152" i="346" s="1"/>
  <c r="F77" i="346"/>
  <c r="F152" i="346" s="1"/>
  <c r="H76" i="346"/>
  <c r="H151" i="346"/>
  <c r="F76" i="346"/>
  <c r="F151" i="346" s="1"/>
  <c r="H75" i="346"/>
  <c r="H150" i="346" s="1"/>
  <c r="F75" i="346"/>
  <c r="F150" i="346" s="1"/>
  <c r="H74" i="346"/>
  <c r="H149" i="346"/>
  <c r="F74" i="346"/>
  <c r="F149" i="346" s="1"/>
  <c r="K73" i="346"/>
  <c r="K148" i="346" s="1"/>
  <c r="H73" i="346"/>
  <c r="H148" i="346" s="1"/>
  <c r="F73" i="346"/>
  <c r="F148" i="346"/>
  <c r="H72" i="346"/>
  <c r="H147" i="346" s="1"/>
  <c r="F72" i="346"/>
  <c r="F147" i="346" s="1"/>
  <c r="D18" i="328"/>
  <c r="F18" i="328"/>
  <c r="H18" i="328"/>
  <c r="D18" i="329"/>
  <c r="F18" i="329"/>
  <c r="H18" i="329"/>
  <c r="J18" i="329"/>
  <c r="D18" i="330"/>
  <c r="F18" i="330"/>
  <c r="H18" i="330"/>
  <c r="J18" i="330"/>
  <c r="L18" i="330"/>
  <c r="D22" i="331"/>
  <c r="F22" i="331"/>
  <c r="H22" i="331"/>
  <c r="D27" i="331"/>
  <c r="F27" i="331"/>
  <c r="H27" i="331"/>
  <c r="D22" i="332"/>
  <c r="F22" i="332"/>
  <c r="H22" i="332"/>
  <c r="D27" i="332"/>
  <c r="F27" i="332"/>
  <c r="H27" i="332"/>
  <c r="J27" i="332"/>
  <c r="D24" i="333"/>
  <c r="F24" i="333"/>
  <c r="H24" i="333"/>
  <c r="J24" i="333"/>
  <c r="D30" i="333"/>
  <c r="F30" i="333"/>
  <c r="H30" i="333"/>
  <c r="J30" i="333"/>
  <c r="F6" i="334"/>
  <c r="K6" i="334"/>
  <c r="M6" i="334"/>
  <c r="F6" i="335"/>
  <c r="K6" i="335"/>
  <c r="M6" i="335"/>
  <c r="O6" i="335"/>
  <c r="F6" i="336"/>
  <c r="K6" i="336"/>
  <c r="M6" i="336"/>
  <c r="O6" i="336"/>
  <c r="Q6" i="336"/>
  <c r="F6" i="337"/>
  <c r="K6" i="337"/>
  <c r="M6" i="337"/>
  <c r="O6" i="337"/>
  <c r="Q6" i="337"/>
  <c r="Q25" i="337"/>
  <c r="Q41" i="337"/>
  <c r="R79" i="344"/>
  <c r="F75" i="344" s="1"/>
  <c r="R79" i="345"/>
  <c r="F78" i="345" s="1"/>
  <c r="H79" i="322"/>
  <c r="H154" i="322"/>
  <c r="F79" i="322"/>
  <c r="F154" i="322" s="1"/>
  <c r="H78" i="322"/>
  <c r="H153" i="322" s="1"/>
  <c r="F78" i="322"/>
  <c r="F153" i="322" s="1"/>
  <c r="H77" i="322"/>
  <c r="H152" i="322" s="1"/>
  <c r="F77" i="322"/>
  <c r="F152" i="322" s="1"/>
  <c r="H76" i="322"/>
  <c r="H151" i="322"/>
  <c r="F76" i="322"/>
  <c r="F151" i="322" s="1"/>
  <c r="H75" i="322"/>
  <c r="H150" i="322"/>
  <c r="F75" i="322"/>
  <c r="F150" i="322" s="1"/>
  <c r="H74" i="322"/>
  <c r="H149" i="322" s="1"/>
  <c r="F74" i="322"/>
  <c r="F149" i="322" s="1"/>
  <c r="K73" i="322"/>
  <c r="K148" i="322" s="1"/>
  <c r="H73" i="322"/>
  <c r="H148" i="322" s="1"/>
  <c r="F73" i="322"/>
  <c r="F148" i="322"/>
  <c r="H72" i="322"/>
  <c r="H147" i="322" s="1"/>
  <c r="F72" i="322"/>
  <c r="F147" i="322"/>
  <c r="D18" i="304"/>
  <c r="F18" i="304"/>
  <c r="H18" i="304"/>
  <c r="D18" i="305"/>
  <c r="F18" i="305"/>
  <c r="H18" i="305"/>
  <c r="J18" i="305"/>
  <c r="D18" i="306"/>
  <c r="F18" i="306"/>
  <c r="H18" i="306"/>
  <c r="J18" i="306"/>
  <c r="L18" i="306"/>
  <c r="D22" i="307"/>
  <c r="F22" i="307"/>
  <c r="H22" i="307"/>
  <c r="D27" i="307"/>
  <c r="F27" i="307"/>
  <c r="H27" i="307"/>
  <c r="D22" i="308"/>
  <c r="F22" i="308"/>
  <c r="H22" i="308"/>
  <c r="D27" i="308"/>
  <c r="F27" i="308"/>
  <c r="H27" i="308"/>
  <c r="J27" i="308"/>
  <c r="D24" i="309"/>
  <c r="F24" i="309"/>
  <c r="H24" i="309"/>
  <c r="J24" i="309"/>
  <c r="D30" i="309"/>
  <c r="F30" i="309"/>
  <c r="H30" i="309"/>
  <c r="J30" i="309"/>
  <c r="F6" i="310"/>
  <c r="K6" i="310"/>
  <c r="M6" i="310"/>
  <c r="F6" i="311"/>
  <c r="K6" i="311"/>
  <c r="M6" i="311"/>
  <c r="O6" i="311"/>
  <c r="F6" i="312"/>
  <c r="K6" i="312"/>
  <c r="M6" i="312"/>
  <c r="O6" i="312"/>
  <c r="Q6" i="312"/>
  <c r="F6" i="313"/>
  <c r="K6" i="313"/>
  <c r="M6" i="313"/>
  <c r="O6" i="313"/>
  <c r="Q6" i="313"/>
  <c r="Q25" i="313"/>
  <c r="Q41" i="313"/>
  <c r="R79" i="320"/>
  <c r="F73" i="320" s="1"/>
  <c r="R79" i="321"/>
  <c r="F77" i="321" s="1"/>
  <c r="D18" i="281"/>
  <c r="F18" i="281"/>
  <c r="H18" i="281"/>
  <c r="J18" i="281"/>
  <c r="D24" i="285"/>
  <c r="F24" i="285"/>
  <c r="H24" i="285"/>
  <c r="J24" i="285"/>
  <c r="D30" i="285"/>
  <c r="F30" i="285"/>
  <c r="H30" i="285"/>
  <c r="J30" i="285"/>
  <c r="F79" i="345"/>
  <c r="F76" i="345"/>
  <c r="F75" i="345"/>
  <c r="F72" i="345"/>
  <c r="F72" i="344"/>
  <c r="F78" i="321"/>
  <c r="F74" i="321"/>
  <c r="F74" i="320"/>
  <c r="B20" i="87"/>
  <c r="F18" i="87"/>
  <c r="F79" i="321"/>
  <c r="AI1" i="89"/>
  <c r="F72" i="321"/>
  <c r="F76" i="321"/>
  <c r="B20" i="89"/>
  <c r="L18" i="87"/>
  <c r="AG1" i="87"/>
  <c r="AG1" i="10"/>
  <c r="AH1" i="10"/>
  <c r="U12" i="346"/>
  <c r="U12" i="345"/>
  <c r="U12" i="337"/>
  <c r="U12" i="325"/>
  <c r="U12" i="322"/>
  <c r="U12" i="321"/>
  <c r="U12" i="320"/>
  <c r="U12" i="334"/>
  <c r="U12" i="326"/>
  <c r="U12" i="336"/>
  <c r="U12" i="313"/>
  <c r="U12" i="311"/>
  <c r="U12" i="310"/>
  <c r="U12" i="344"/>
  <c r="U12" i="324"/>
  <c r="U12" i="312"/>
  <c r="U12" i="238"/>
  <c r="U12" i="301"/>
  <c r="U12" i="300"/>
  <c r="U12" i="228"/>
  <c r="U12" i="335"/>
  <c r="U12" i="302"/>
  <c r="AG1" i="86"/>
  <c r="AD1" i="86"/>
  <c r="AF1" i="86"/>
  <c r="AJ1" i="86"/>
  <c r="AF1" i="89"/>
  <c r="F75" i="321"/>
  <c r="F73" i="321"/>
  <c r="AE1" i="86"/>
  <c r="AB1" i="86"/>
  <c r="U9" i="10"/>
  <c r="U13" i="10"/>
  <c r="AI1" i="86"/>
  <c r="AC1" i="10"/>
  <c r="AE1" i="10"/>
  <c r="U15" i="337"/>
  <c r="U15" i="345"/>
  <c r="U15" i="336"/>
  <c r="U15" i="335"/>
  <c r="U15" i="326"/>
  <c r="U15" i="346"/>
  <c r="U15" i="334"/>
  <c r="U15" i="313"/>
  <c r="U15" i="311"/>
  <c r="U15" i="301"/>
  <c r="U15" i="325"/>
  <c r="U15" i="321"/>
  <c r="U15" i="312"/>
  <c r="U15" i="302"/>
  <c r="U15" i="238"/>
  <c r="U15" i="324"/>
  <c r="U15" i="322"/>
  <c r="U11" i="335"/>
  <c r="U11" i="336"/>
  <c r="U11" i="334"/>
  <c r="U11" i="344"/>
  <c r="U11" i="337"/>
  <c r="U11" i="325"/>
  <c r="U11" i="311"/>
  <c r="U11" i="324"/>
  <c r="U11" i="322"/>
  <c r="U11" i="313"/>
  <c r="U11" i="302"/>
  <c r="U11" i="346"/>
  <c r="U11" i="345"/>
  <c r="U11" i="326"/>
  <c r="U11" i="320"/>
  <c r="U11" i="310"/>
  <c r="U11" i="301"/>
  <c r="U11" i="300"/>
  <c r="U11" i="312"/>
  <c r="U11" i="238"/>
  <c r="U11" i="228"/>
  <c r="U15" i="228"/>
  <c r="AB1" i="232"/>
  <c r="U15" i="320"/>
  <c r="AF1" i="335"/>
  <c r="AH1" i="335"/>
  <c r="U13" i="85"/>
  <c r="U14" i="346"/>
  <c r="U14" i="335"/>
  <c r="U14" i="344"/>
  <c r="U14" i="337"/>
  <c r="U14" i="325"/>
  <c r="U14" i="322"/>
  <c r="U14" i="321"/>
  <c r="U14" i="320"/>
  <c r="U14" i="334"/>
  <c r="U14" i="336"/>
  <c r="U14" i="313"/>
  <c r="U14" i="310"/>
  <c r="U14" i="345"/>
  <c r="U14" i="312"/>
  <c r="U14" i="326"/>
  <c r="U10" i="336"/>
  <c r="U10" i="334"/>
  <c r="U10" i="346"/>
  <c r="U10" i="345"/>
  <c r="U10" i="337"/>
  <c r="U10" i="326"/>
  <c r="U10" i="322"/>
  <c r="U10" i="321"/>
  <c r="U10" i="320"/>
  <c r="U10" i="324"/>
  <c r="U10" i="312"/>
  <c r="U10" i="310"/>
  <c r="U10" i="313"/>
  <c r="U10" i="311"/>
  <c r="U10" i="301"/>
  <c r="U10" i="300"/>
  <c r="U10" i="344"/>
  <c r="U10" i="325"/>
  <c r="U10" i="302"/>
  <c r="U10" i="228"/>
  <c r="U13" i="228"/>
  <c r="U13" i="238"/>
  <c r="U15" i="300"/>
  <c r="U14" i="301"/>
  <c r="AJ1" i="308"/>
  <c r="AF1" i="308"/>
  <c r="AB1" i="308"/>
  <c r="AI1" i="308"/>
  <c r="AD1" i="308"/>
  <c r="AG1" i="308"/>
  <c r="AC1" i="308"/>
  <c r="AH1" i="308"/>
  <c r="AK1" i="309"/>
  <c r="AG1" i="309"/>
  <c r="AC1" i="309"/>
  <c r="AH1" i="309"/>
  <c r="AB1" i="309"/>
  <c r="AJ1" i="309"/>
  <c r="AE1" i="309"/>
  <c r="AD1" i="309"/>
  <c r="AI1" i="309"/>
  <c r="O6" i="310"/>
  <c r="U15" i="310"/>
  <c r="AJ1" i="331"/>
  <c r="AF1" i="331"/>
  <c r="AB1" i="331"/>
  <c r="AI1" i="331"/>
  <c r="AE1" i="331"/>
  <c r="AK1" i="331"/>
  <c r="AC1" i="331"/>
  <c r="AG1" i="331"/>
  <c r="AH1" i="331"/>
  <c r="AD1" i="331"/>
  <c r="U13" i="345"/>
  <c r="U13" i="344"/>
  <c r="U13" i="336"/>
  <c r="U13" i="334"/>
  <c r="U13" i="337"/>
  <c r="U13" i="335"/>
  <c r="U13" i="324"/>
  <c r="U13" i="322"/>
  <c r="U13" i="321"/>
  <c r="U13" i="320"/>
  <c r="U13" i="312"/>
  <c r="U13" i="310"/>
  <c r="U13" i="302"/>
  <c r="U13" i="346"/>
  <c r="U13" i="313"/>
  <c r="U13" i="301"/>
  <c r="U13" i="300"/>
  <c r="U13" i="326"/>
  <c r="U13" i="325"/>
  <c r="AH1" i="237"/>
  <c r="AD1" i="237"/>
  <c r="AJ1" i="237"/>
  <c r="AF1" i="237"/>
  <c r="AB1" i="237"/>
  <c r="AH1" i="305"/>
  <c r="AI1" i="305"/>
  <c r="AH1" i="306"/>
  <c r="AC1" i="306"/>
  <c r="AD1" i="306"/>
  <c r="AI1" i="306"/>
  <c r="AK1" i="306"/>
  <c r="U11" i="321"/>
  <c r="AE1" i="232"/>
  <c r="AC1" i="236"/>
  <c r="AI1" i="236"/>
  <c r="AI1" i="237"/>
  <c r="AH1" i="238"/>
  <c r="AF1" i="238"/>
  <c r="U10" i="238"/>
  <c r="U14" i="238"/>
  <c r="AI1" i="281"/>
  <c r="AH1" i="281"/>
  <c r="AF1" i="285"/>
  <c r="U14" i="311"/>
  <c r="U15" i="344"/>
  <c r="F25" i="300"/>
  <c r="F24" i="300"/>
  <c r="E40" i="307"/>
  <c r="E41" i="307"/>
  <c r="Q57" i="313"/>
  <c r="AC1" i="313"/>
  <c r="AF1" i="313"/>
  <c r="F43" i="302"/>
  <c r="F42" i="302"/>
  <c r="F40" i="302"/>
  <c r="AC1" i="307"/>
  <c r="E47" i="309"/>
  <c r="E46" i="309"/>
  <c r="F55" i="310"/>
  <c r="F56" i="310"/>
  <c r="AI1" i="332"/>
  <c r="AG1" i="332"/>
  <c r="F55" i="334"/>
  <c r="F56" i="334"/>
  <c r="AH1" i="337"/>
  <c r="AD1" i="337"/>
  <c r="AG1" i="337"/>
  <c r="AC1" i="337"/>
  <c r="Q57" i="337"/>
  <c r="AE1" i="337"/>
  <c r="AF1" i="337"/>
  <c r="AE1" i="306"/>
  <c r="AC1" i="312"/>
  <c r="AH1" i="313"/>
  <c r="AD1" i="313"/>
  <c r="F74" i="313"/>
  <c r="F77" i="313"/>
  <c r="F28" i="325"/>
  <c r="F26" i="325"/>
  <c r="AK1" i="329"/>
  <c r="AG1" i="329"/>
  <c r="AC1" i="329"/>
  <c r="AJ1" i="329"/>
  <c r="AF1" i="329"/>
  <c r="AB1" i="329"/>
  <c r="AE1" i="329"/>
  <c r="AI1" i="329"/>
  <c r="AJ1" i="306"/>
  <c r="AF1" i="306"/>
  <c r="AB1" i="306"/>
  <c r="H80" i="313"/>
  <c r="H78" i="313"/>
  <c r="H76" i="313"/>
  <c r="H74" i="313"/>
  <c r="E43" i="332"/>
  <c r="E42" i="332"/>
  <c r="AC1" i="333"/>
  <c r="AI1" i="333"/>
  <c r="F53" i="335"/>
  <c r="F52" i="335"/>
  <c r="F51" i="335"/>
  <c r="E47" i="333"/>
  <c r="E46" i="333"/>
  <c r="F75" i="337"/>
  <c r="AI1" i="330"/>
  <c r="H80" i="337"/>
  <c r="H78" i="337"/>
  <c r="H76" i="337"/>
  <c r="H74" i="337"/>
  <c r="F80" i="337"/>
  <c r="F78" i="337"/>
  <c r="F76" i="337"/>
  <c r="F74" i="337"/>
  <c r="F75" i="336"/>
  <c r="AH1" i="86"/>
  <c r="AC1" i="86"/>
  <c r="AK1" i="86"/>
  <c r="AH1" i="85"/>
  <c r="AD1" i="10"/>
  <c r="AB1" i="10"/>
  <c r="AB1" i="236"/>
  <c r="AJ1" i="236"/>
  <c r="F17" i="88"/>
  <c r="F22" i="86"/>
  <c r="AF1" i="10"/>
  <c r="AD1" i="236"/>
  <c r="AE1" i="237"/>
  <c r="AK1" i="237"/>
  <c r="AC1" i="237"/>
  <c r="AC1" i="238"/>
  <c r="F28" i="301"/>
  <c r="F26" i="301"/>
  <c r="H79" i="313"/>
  <c r="F79" i="313"/>
  <c r="H77" i="313"/>
  <c r="H75" i="313"/>
  <c r="H73" i="313"/>
  <c r="F80" i="313"/>
  <c r="F76" i="313"/>
  <c r="F73" i="313"/>
  <c r="AJ1" i="285"/>
  <c r="F27" i="301"/>
  <c r="F79" i="312"/>
  <c r="F77" i="312"/>
  <c r="F75" i="312"/>
  <c r="F73" i="312"/>
  <c r="F78" i="312"/>
  <c r="F74" i="312"/>
  <c r="F78" i="313"/>
  <c r="AH1" i="304"/>
  <c r="F24" i="324"/>
  <c r="F43" i="326"/>
  <c r="F41" i="326"/>
  <c r="F73" i="337"/>
  <c r="H75" i="337"/>
  <c r="H77" i="337"/>
  <c r="AF1" i="304" l="1"/>
  <c r="AG1" i="238"/>
  <c r="AB1" i="238"/>
  <c r="AF1" i="236"/>
  <c r="AG1" i="236"/>
  <c r="AH1" i="236"/>
  <c r="AE1" i="236"/>
  <c r="E43" i="86"/>
  <c r="F52" i="238"/>
  <c r="F52" i="10"/>
  <c r="F53" i="10"/>
  <c r="AF1" i="281"/>
  <c r="AK1" i="281"/>
  <c r="AB1" i="281"/>
  <c r="AJ1" i="281"/>
  <c r="AC1" i="281"/>
  <c r="AE1" i="281"/>
  <c r="AI1" i="285"/>
  <c r="AH1" i="232"/>
  <c r="AJ1" i="87"/>
  <c r="AG1" i="88"/>
  <c r="AG1" i="89"/>
  <c r="AB1" i="85"/>
  <c r="AE1" i="85"/>
  <c r="AC1" i="85"/>
  <c r="AB1" i="333"/>
  <c r="AG1" i="333"/>
  <c r="AB1" i="311"/>
  <c r="AC1" i="332"/>
  <c r="AB1" i="332"/>
  <c r="AG1" i="310"/>
  <c r="AH1" i="333"/>
  <c r="AF1" i="333"/>
  <c r="AK1" i="333"/>
  <c r="AJ1" i="307"/>
  <c r="AK1" i="332"/>
  <c r="AF1" i="332"/>
  <c r="AD1" i="333"/>
  <c r="AF1" i="312"/>
  <c r="AG1" i="307"/>
  <c r="AF1" i="85"/>
  <c r="AD1" i="85"/>
  <c r="AE1" i="333"/>
  <c r="AH1" i="332"/>
  <c r="AE1" i="332"/>
  <c r="AD1" i="310"/>
  <c r="AF1" i="328"/>
  <c r="AB1" i="88"/>
  <c r="AE1" i="304"/>
  <c r="AD1" i="304"/>
  <c r="AK1" i="88"/>
  <c r="AE1" i="328"/>
  <c r="AB1" i="336"/>
  <c r="AB1" i="330"/>
  <c r="AK1" i="285"/>
  <c r="AE1" i="305"/>
  <c r="AC1" i="305"/>
  <c r="AK1" i="232"/>
  <c r="AF1" i="232"/>
  <c r="AJ1" i="89"/>
  <c r="AK1" i="87"/>
  <c r="AD1" i="89"/>
  <c r="AD1" i="330"/>
  <c r="AI1" i="328"/>
  <c r="AE1" i="87"/>
  <c r="AF1" i="336"/>
  <c r="AK1" i="330"/>
  <c r="AJ1" i="328"/>
  <c r="AK1" i="328"/>
  <c r="AI1" i="87"/>
  <c r="AD1" i="328"/>
  <c r="AF1" i="330"/>
  <c r="AC1" i="285"/>
  <c r="AE1" i="285"/>
  <c r="AJ1" i="305"/>
  <c r="AG1" i="305"/>
  <c r="AC1" i="232"/>
  <c r="AI1" i="232"/>
  <c r="AD1" i="232"/>
  <c r="AJ1" i="232"/>
  <c r="AB1" i="89"/>
  <c r="AD1" i="87"/>
  <c r="AC1" i="89"/>
  <c r="AH1" i="89"/>
  <c r="AF1" i="87"/>
  <c r="AG1" i="328"/>
  <c r="AF1" i="305"/>
  <c r="AC1" i="328"/>
  <c r="AB1" i="285"/>
  <c r="AE1" i="330"/>
  <c r="AH1" i="285"/>
  <c r="AD1" i="305"/>
  <c r="AB1" i="305"/>
  <c r="AE1" i="89"/>
  <c r="AC1" i="87"/>
  <c r="AH1" i="87"/>
  <c r="AH1" i="311"/>
  <c r="AC1" i="336"/>
  <c r="AJ1" i="304"/>
  <c r="AB1" i="312"/>
  <c r="AB1" i="334"/>
  <c r="AI1" i="304"/>
  <c r="AG1" i="312"/>
  <c r="AH1" i="307"/>
  <c r="AD1" i="335"/>
  <c r="AD1" i="88"/>
  <c r="AF1" i="88"/>
  <c r="AH1" i="336"/>
  <c r="AD1" i="336"/>
  <c r="AE1" i="88"/>
  <c r="AB1" i="307"/>
  <c r="AE1" i="307"/>
  <c r="AB1" i="310"/>
  <c r="AF1" i="310"/>
  <c r="AC1" i="335"/>
  <c r="AE1" i="335"/>
  <c r="AC1" i="88"/>
  <c r="AH1" i="88"/>
  <c r="AG1" i="313"/>
  <c r="AB1" i="304"/>
  <c r="AE1" i="312"/>
  <c r="AI1" i="307"/>
  <c r="AD1" i="307"/>
  <c r="AI1" i="88"/>
  <c r="AF1" i="307"/>
  <c r="AH1" i="310"/>
  <c r="AG1" i="335"/>
  <c r="AJ1" i="88"/>
  <c r="AB1" i="87"/>
  <c r="B18" i="88"/>
  <c r="B23" i="86"/>
  <c r="AG1" i="232"/>
  <c r="E46" i="237"/>
  <c r="AD1" i="281"/>
  <c r="AD1" i="285"/>
  <c r="AG1" i="285"/>
  <c r="E46" i="285"/>
  <c r="AC1" i="304"/>
  <c r="Q6" i="311"/>
  <c r="AB1" i="313"/>
  <c r="AH1" i="329"/>
  <c r="E40" i="331"/>
  <c r="E42" i="308"/>
  <c r="AF1" i="309"/>
  <c r="AE1" i="311"/>
  <c r="AC1" i="311"/>
  <c r="AB1" i="328"/>
  <c r="AE1" i="336"/>
  <c r="F75" i="320"/>
  <c r="F73" i="344"/>
  <c r="F73" i="345"/>
  <c r="F77" i="345"/>
  <c r="D27" i="86"/>
  <c r="B28" i="86"/>
  <c r="F72" i="320"/>
  <c r="F74" i="344"/>
  <c r="F74" i="345"/>
  <c r="F50" i="10"/>
  <c r="F55" i="85"/>
  <c r="J18" i="87"/>
  <c r="F51" i="311"/>
  <c r="F53" i="311"/>
  <c r="F52" i="311"/>
  <c r="AH1" i="330"/>
  <c r="AG1" i="330"/>
  <c r="AC1" i="330"/>
  <c r="F24" i="228"/>
  <c r="E43" i="236"/>
  <c r="AE1" i="238"/>
  <c r="Q41" i="312"/>
  <c r="AD1" i="312"/>
  <c r="U14" i="85"/>
  <c r="H22" i="86"/>
  <c r="AG1" i="304"/>
  <c r="AK1" i="304"/>
  <c r="F50" i="311"/>
  <c r="AE1" i="308"/>
  <c r="AE1" i="310"/>
  <c r="F42" i="326"/>
  <c r="F40" i="326"/>
  <c r="AH1" i="334"/>
  <c r="AC1" i="334"/>
  <c r="AG1" i="334"/>
  <c r="AF1" i="334"/>
  <c r="AE1" i="334"/>
  <c r="F79" i="336"/>
  <c r="F74" i="336"/>
  <c r="F78" i="336"/>
  <c r="F73" i="336"/>
  <c r="F77" i="336"/>
  <c r="F76" i="336"/>
  <c r="F79" i="337"/>
  <c r="H79" i="337"/>
  <c r="H73" i="337"/>
  <c r="AD1" i="311"/>
  <c r="AG1" i="311"/>
  <c r="F27" i="325"/>
  <c r="AD1" i="329"/>
  <c r="AD1" i="3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E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46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4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48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49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4B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4C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4D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00000000-0006-0000-4E00-000001000000}">
      <text>
        <r>
          <rPr>
            <b/>
            <sz val="8"/>
            <color indexed="8"/>
            <rFont val="Tahoma"/>
            <family val="2"/>
          </rPr>
          <t>A játékos végső elfogadási státusza:
QA= Direkt elfogadva
WC=Szabad kártyás
Üres=nincs a táblában</t>
        </r>
      </text>
    </comment>
    <comment ref="O6" authorId="0" shapeId="0" xr:uid="{00000000-0006-0000-4E00-000002000000}">
      <text>
        <r>
          <rPr>
            <b/>
            <sz val="8"/>
            <color indexed="8"/>
            <rFont val="Tahoma"/>
            <family val="2"/>
            <charset val="238"/>
          </rPr>
          <t>Amikor kész a kiemelési lista töltsd ki a kiemeléseket 1,2,3,4,…
A ki nem emelteknél hagyd üresen!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4F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0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D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1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5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5200-000002000000}">
      <text>
        <r>
          <rPr>
            <b/>
            <sz val="8"/>
            <color indexed="8"/>
            <rFont val="Tahoma"/>
            <family val="2"/>
            <charset val="238"/>
          </rPr>
          <t>Amikor kész a kiemelési lista töltsd ki a kiemeléseket 1,2,3,4,…
A ki nem emelteknél hagyd üresen!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A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B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5C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5E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5F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60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20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6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00000000-0006-0000-3B00-000001000000}">
      <text>
        <r>
          <rPr>
            <b/>
            <sz val="8"/>
            <color indexed="8"/>
            <rFont val="Tahoma"/>
            <family val="2"/>
          </rPr>
          <t>A játékos végső elfogadási státusza:
QA= Direkt elfogadva
WC=Szabad kártyás
Üres=nincs a táblában</t>
        </r>
      </text>
    </comment>
    <comment ref="O6" authorId="0" shapeId="0" xr:uid="{00000000-0006-0000-3B00-00000200000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C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D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E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3F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3F00-000002000000}">
      <text>
        <r>
          <rPr>
            <b/>
            <sz val="8"/>
            <color indexed="8"/>
            <rFont val="Tahoma"/>
            <family val="2"/>
            <charset val="238"/>
          </rPr>
          <t>Amikor kész a kiemelési lista töltsd ki a kiemeléseket 1,2,3,4,…
A ki nem emelteknél hagyd üresen!</t>
        </r>
      </text>
    </comment>
  </commentList>
</comments>
</file>

<file path=xl/sharedStrings.xml><?xml version="1.0" encoding="utf-8"?>
<sst xmlns="http://schemas.openxmlformats.org/spreadsheetml/2006/main" count="4261" uniqueCount="524">
  <si>
    <t>Umpire</t>
  </si>
  <si>
    <t>Seed Sort</t>
  </si>
  <si>
    <t>AccSort</t>
  </si>
  <si>
    <t>CU</t>
  </si>
  <si>
    <t>St.</t>
  </si>
  <si>
    <t>Seed</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</si>
  <si>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</si>
  <si>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</si>
  <si>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</si>
  <si>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</si>
  <si>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</si>
  <si>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</si>
  <si>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</si>
  <si>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</si>
  <si>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</si>
  <si>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</si>
  <si>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</si>
  <si>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</si>
  <si>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</si>
  <si>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</si>
  <si>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</si>
  <si>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</si>
  <si>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</si>
  <si>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</si>
  <si>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</si>
  <si>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</si>
  <si>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</si>
  <si>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</si>
  <si>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</si>
  <si>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</si>
  <si>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</si>
  <si>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</si>
  <si>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</si>
  <si>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</si>
  <si>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</si>
  <si>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</si>
  <si>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</si>
  <si>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</si>
  <si>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</si>
  <si>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</si>
  <si>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</si>
  <si>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</si>
  <si>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</si>
  <si>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</si>
  <si>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</si>
  <si>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</si>
  <si>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</si>
  <si>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</si>
  <si>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</si>
  <si>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</si>
  <si>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</si>
  <si>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</si>
  <si>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</si>
  <si>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</si>
  <si>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</si>
  <si>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</si>
  <si>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</si>
  <si>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</si>
  <si>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</si>
  <si>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</si>
  <si>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</si>
  <si>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</si>
  <si>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</si>
  <si>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</si>
  <si>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</si>
  <si>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</si>
  <si>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</si>
  <si>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</si>
  <si>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</si>
  <si>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</si>
  <si>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</si>
  <si>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</si>
  <si>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</si>
  <si>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</si>
  <si>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</si>
  <si>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</si>
  <si>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</si>
  <si>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</si>
  <si>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</si>
  <si>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</si>
  <si>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</si>
  <si>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Dátum</t>
  </si>
  <si>
    <t>Családi név</t>
  </si>
  <si>
    <t>Keresztnév</t>
  </si>
  <si>
    <t>Kategória</t>
  </si>
  <si>
    <t>Versenybíró</t>
  </si>
  <si>
    <t>Ssz.</t>
  </si>
  <si>
    <t>Egyesület</t>
  </si>
  <si>
    <t>Kódszám</t>
  </si>
  <si>
    <t>Versenybíró aláírása</t>
  </si>
  <si>
    <t>Egyéni selejtezőtábla</t>
  </si>
  <si>
    <t>ELŐKÉSZÍTŐ LISTA</t>
  </si>
  <si>
    <t>Sor</t>
  </si>
  <si>
    <t>Nevezett Igen</t>
  </si>
  <si>
    <t>Nevezési rangsor</t>
  </si>
  <si>
    <t>Elfogadási státusz QA/WC</t>
  </si>
  <si>
    <t>Sorsolási rangsor</t>
  </si>
  <si>
    <t>Kiemelés</t>
  </si>
  <si>
    <t>Kiem</t>
  </si>
  <si>
    <t>2. forduló</t>
  </si>
  <si>
    <t>Feljutók</t>
  </si>
  <si>
    <t>kód</t>
  </si>
  <si>
    <t>Rangsor</t>
  </si>
  <si>
    <t>Dátuma</t>
  </si>
  <si>
    <t>Kiemeltek</t>
  </si>
  <si>
    <t>Alternatívok</t>
  </si>
  <si>
    <t>Helyettesítik</t>
  </si>
  <si>
    <t>Sorsolás ideje:</t>
  </si>
  <si>
    <t>Utolsó elfogadott játékos</t>
  </si>
  <si>
    <t>Sorsoló játékosok</t>
  </si>
  <si>
    <t>Egyéni</t>
  </si>
  <si>
    <t>SELEJTEZŐ TÁBLA</t>
  </si>
  <si>
    <t>EGYÉNI</t>
  </si>
  <si>
    <t>3. forduló</t>
  </si>
  <si>
    <t>Elfogadási státusz</t>
  </si>
  <si>
    <t>kiem</t>
  </si>
  <si>
    <t>Utolsó QA</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</si>
  <si>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</si>
  <si>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</si>
  <si>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</si>
  <si>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</si>
  <si>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</si>
  <si>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</si>
  <si>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</si>
  <si>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</si>
  <si>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</si>
  <si>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</si>
  <si>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</si>
  <si>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</si>
  <si>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</si>
  <si>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Döntős 1.</t>
  </si>
  <si>
    <t>Döntős 2.</t>
  </si>
  <si>
    <t>PÁROS FŐTÁBLA</t>
  </si>
  <si>
    <t>ELŐKÉSZÍTÉS</t>
  </si>
  <si>
    <t>1. JÁTÉKOS</t>
  </si>
  <si>
    <t>2. JÁTÉKOS</t>
  </si>
  <si>
    <t>Páros</t>
  </si>
  <si>
    <t>Elfogadási státusz
DA,WC, A</t>
  </si>
  <si>
    <t>Páros egyesített rangsora</t>
  </si>
  <si>
    <t>NE TÖRÖLD LE EZT AZ OLDALT!  A helyes NÉVSORRA FIGYELJ oda!</t>
  </si>
  <si>
    <t>Páros főtábla</t>
  </si>
  <si>
    <t>Győztesek</t>
  </si>
  <si>
    <t>Orvos neve:</t>
  </si>
  <si>
    <t>Rangs.</t>
  </si>
  <si>
    <t>Nyertes</t>
  </si>
  <si>
    <t>Döntős</t>
  </si>
  <si>
    <t>Elődöntő</t>
  </si>
  <si>
    <t>Rangs</t>
  </si>
  <si>
    <t>1.(2) oldal</t>
  </si>
  <si>
    <t>2. (2) oldal</t>
  </si>
  <si>
    <t>Kiemelt párosok</t>
  </si>
  <si>
    <t>Sorsolás időpontja:</t>
  </si>
  <si>
    <t>Utolsónak elfogadott páros</t>
  </si>
  <si>
    <t>dátuma:</t>
  </si>
  <si>
    <t>Utolsó DA:</t>
  </si>
  <si>
    <t>dátuma</t>
  </si>
  <si>
    <t>Utolsó elfogadott páros</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</si>
  <si>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</si>
  <si>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</si>
  <si>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</si>
  <si>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</si>
  <si>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</si>
  <si>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</si>
  <si>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</si>
  <si>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</si>
  <si>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</si>
  <si>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</si>
  <si>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</si>
  <si>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</si>
  <si>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</si>
  <si>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</si>
  <si>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</si>
  <si>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</si>
  <si>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</si>
  <si>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</si>
  <si>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</si>
  <si>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</si>
  <si>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</si>
  <si>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</si>
  <si>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</si>
  <si>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</si>
  <si>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</si>
  <si>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</si>
  <si>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</si>
  <si>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</si>
  <si>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</si>
  <si>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</si>
  <si>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</si>
  <si>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</si>
  <si>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</si>
  <si>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</si>
  <si>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</si>
  <si>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</si>
  <si>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</si>
  <si>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</si>
  <si>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</si>
  <si>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</si>
  <si>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</si>
  <si>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</si>
  <si>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</si>
  <si>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</si>
  <si>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</si>
  <si>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</si>
  <si>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</si>
  <si>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</si>
  <si>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</si>
  <si>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</si>
  <si>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</si>
  <si>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</si>
  <si>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1. játékos ranglista</t>
  </si>
  <si>
    <t>2. játékos ranglista</t>
  </si>
  <si>
    <t>H</t>
  </si>
  <si>
    <t>7. hely</t>
  </si>
  <si>
    <t>E - F</t>
  </si>
  <si>
    <t>F - D</t>
  </si>
  <si>
    <t>D - G</t>
  </si>
  <si>
    <t>G - E</t>
  </si>
  <si>
    <t>F - E</t>
  </si>
  <si>
    <t>F - G</t>
  </si>
  <si>
    <t>E - H</t>
  </si>
  <si>
    <t>H - F</t>
  </si>
  <si>
    <t>G - H</t>
  </si>
  <si>
    <t>SELEJTEZŐTÁBLA (8--&gt;4)</t>
  </si>
  <si>
    <t xml:space="preserve">SELEJTEZŐ TÁBLA (8--&gt;2) </t>
  </si>
  <si>
    <t>Baranya Vármegyei Tenisz Diákolimpia</t>
  </si>
  <si>
    <t>2024.04.25-26.</t>
  </si>
  <si>
    <t>Pécs</t>
  </si>
  <si>
    <t>Nagyistók-Nádasi Judit</t>
  </si>
  <si>
    <t>Dr. Solymos Vilmos</t>
  </si>
  <si>
    <t>Baranya Vármegyei Tenisz Szövetség</t>
  </si>
  <si>
    <t>L-U9 - A</t>
  </si>
  <si>
    <t xml:space="preserve">Janka </t>
  </si>
  <si>
    <t>Pécsi Református</t>
  </si>
  <si>
    <t>Réka</t>
  </si>
  <si>
    <t>Pécsi Árpád Fej.</t>
  </si>
  <si>
    <t>Nadin Lara</t>
  </si>
  <si>
    <t>Pécsi Sztárai</t>
  </si>
  <si>
    <t>PATKÓ</t>
  </si>
  <si>
    <t>TÓTH</t>
  </si>
  <si>
    <t>VARGA</t>
  </si>
  <si>
    <t>L - U11 - A</t>
  </si>
  <si>
    <t>Hanna Mária</t>
  </si>
  <si>
    <t xml:space="preserve">Pécsi Miroslav </t>
  </si>
  <si>
    <t>BENOVICS</t>
  </si>
  <si>
    <t>FÁSKERTI</t>
  </si>
  <si>
    <t>Lujza</t>
  </si>
  <si>
    <t>PTE Gyakorló</t>
  </si>
  <si>
    <t>VILYEVÁCZ</t>
  </si>
  <si>
    <t>Alexandra</t>
  </si>
  <si>
    <t>Pécsi Miroslav</t>
  </si>
  <si>
    <t>GÖMÖRY</t>
  </si>
  <si>
    <t>Ádám</t>
  </si>
  <si>
    <t>Kozármisleny</t>
  </si>
  <si>
    <t>MAJÁK</t>
  </si>
  <si>
    <t>János</t>
  </si>
  <si>
    <t>Pécsi Illyés</t>
  </si>
  <si>
    <t>SPITL</t>
  </si>
  <si>
    <t>Tamás Bence</t>
  </si>
  <si>
    <t>Pécsi Mezőszél</t>
  </si>
  <si>
    <t>Barna</t>
  </si>
  <si>
    <t>MAYER</t>
  </si>
  <si>
    <t>Iván</t>
  </si>
  <si>
    <t>Bóly</t>
  </si>
  <si>
    <t>F - U14 - A</t>
  </si>
  <si>
    <t>István</t>
  </si>
  <si>
    <t>Marcell</t>
  </si>
  <si>
    <t>Pécsi Janus</t>
  </si>
  <si>
    <t>F - U8 - B</t>
  </si>
  <si>
    <t>KOVÁCS</t>
  </si>
  <si>
    <t>Andor Barnabás</t>
  </si>
  <si>
    <t>Szederkény</t>
  </si>
  <si>
    <t>NÉMETH</t>
  </si>
  <si>
    <t>Dominik</t>
  </si>
  <si>
    <t>PAPP-HOFFER</t>
  </si>
  <si>
    <t>Bence</t>
  </si>
  <si>
    <t>Pécsi Koch Valéria</t>
  </si>
  <si>
    <t>SZEBÉNYI</t>
  </si>
  <si>
    <t>Alexander</t>
  </si>
  <si>
    <t>FEHÉR</t>
  </si>
  <si>
    <t>Bendegúz</t>
  </si>
  <si>
    <t>ARNOLD</t>
  </si>
  <si>
    <t>Benedek</t>
  </si>
  <si>
    <t>DEMHARDT</t>
  </si>
  <si>
    <t>Flórián Ádám</t>
  </si>
  <si>
    <t>HASANOVIC</t>
  </si>
  <si>
    <t>Ármin</t>
  </si>
  <si>
    <t>Mohács</t>
  </si>
  <si>
    <t>KATI</t>
  </si>
  <si>
    <t>Richárd Máté</t>
  </si>
  <si>
    <t>FÉTH</t>
  </si>
  <si>
    <t>Péter</t>
  </si>
  <si>
    <t>Mohács Park Utca</t>
  </si>
  <si>
    <t>KŐMÍVES</t>
  </si>
  <si>
    <t>Erik</t>
  </si>
  <si>
    <t>F - U9 - B</t>
  </si>
  <si>
    <t>F - U11 - B</t>
  </si>
  <si>
    <t>CSERE</t>
  </si>
  <si>
    <t>Vilmos Tamás</t>
  </si>
  <si>
    <t>HORVÁTH</t>
  </si>
  <si>
    <t>Botond</t>
  </si>
  <si>
    <t>TILL</t>
  </si>
  <si>
    <t>Aurél</t>
  </si>
  <si>
    <t>MAJER</t>
  </si>
  <si>
    <t>Márton Mór</t>
  </si>
  <si>
    <t>Flórián</t>
  </si>
  <si>
    <t>Kende</t>
  </si>
  <si>
    <t>SZOMOR</t>
  </si>
  <si>
    <t>Máté</t>
  </si>
  <si>
    <t>Pécsi Belvárosi</t>
  </si>
  <si>
    <t>RÉTHÁZI</t>
  </si>
  <si>
    <t>Márk</t>
  </si>
  <si>
    <t>DUDÁS</t>
  </si>
  <si>
    <t>Milán</t>
  </si>
  <si>
    <t>REISZ</t>
  </si>
  <si>
    <t>Gergő</t>
  </si>
  <si>
    <t>WIMMERT</t>
  </si>
  <si>
    <t>Robin</t>
  </si>
  <si>
    <t>SCHMIDT</t>
  </si>
  <si>
    <t>Róbert</t>
  </si>
  <si>
    <t>SZALAI</t>
  </si>
  <si>
    <t>Benett</t>
  </si>
  <si>
    <t>Pécsi Bártfa</t>
  </si>
  <si>
    <t>JÓNÁS</t>
  </si>
  <si>
    <t>Levente</t>
  </si>
  <si>
    <t>Áron</t>
  </si>
  <si>
    <t>F - U14 - B</t>
  </si>
  <si>
    <t>B - vigasz</t>
  </si>
  <si>
    <t>F - U14 - B - vigasz</t>
  </si>
  <si>
    <t>x</t>
  </si>
  <si>
    <t>SILLYE</t>
  </si>
  <si>
    <t>Imre</t>
  </si>
  <si>
    <t>Pécsi Jókai</t>
  </si>
  <si>
    <t>PETRINOVICS</t>
  </si>
  <si>
    <t>Milán Pál</t>
  </si>
  <si>
    <t>JÁMBORI</t>
  </si>
  <si>
    <t>Vilmos</t>
  </si>
  <si>
    <t>SZENTGYÖRGYVÁRI</t>
  </si>
  <si>
    <t>Benjámin</t>
  </si>
  <si>
    <t>KUKAI</t>
  </si>
  <si>
    <t>Kristóf</t>
  </si>
  <si>
    <t>Pécsi Szent Mór</t>
  </si>
  <si>
    <t>MÜLLER</t>
  </si>
  <si>
    <t>Dávid</t>
  </si>
  <si>
    <t>SZENTIRMAY</t>
  </si>
  <si>
    <t>Bertalan László</t>
  </si>
  <si>
    <t>BODOR</t>
  </si>
  <si>
    <t>Zétény</t>
  </si>
  <si>
    <t>SZENDREI</t>
  </si>
  <si>
    <t>Soma</t>
  </si>
  <si>
    <t>Pécsi Szent Margit</t>
  </si>
  <si>
    <t>DÁVID</t>
  </si>
  <si>
    <t>Elohim</t>
  </si>
  <si>
    <t>Örs</t>
  </si>
  <si>
    <t>RÁKÓCZI</t>
  </si>
  <si>
    <t>Zalán</t>
  </si>
  <si>
    <t>TÓKA</t>
  </si>
  <si>
    <t>061216</t>
  </si>
  <si>
    <t>VÁSTYÁN KADOSA</t>
  </si>
  <si>
    <t>060205</t>
  </si>
  <si>
    <t>GYENIS</t>
  </si>
  <si>
    <t>061029</t>
  </si>
  <si>
    <t>070816</t>
  </si>
  <si>
    <t>Szilárd</t>
  </si>
  <si>
    <t>070914</t>
  </si>
  <si>
    <t>071122</t>
  </si>
  <si>
    <t>KOSZORÚS</t>
  </si>
  <si>
    <t>Alex Péter</t>
  </si>
  <si>
    <t>Pécsi Leőwey</t>
  </si>
  <si>
    <t>060621</t>
  </si>
  <si>
    <t>JAUCK</t>
  </si>
  <si>
    <t>KAPÁS</t>
  </si>
  <si>
    <t>Emma Lilla</t>
  </si>
  <si>
    <t>Pálma</t>
  </si>
  <si>
    <t>HORNUNG</t>
  </si>
  <si>
    <t>Zsófia</t>
  </si>
  <si>
    <t>090819</t>
  </si>
  <si>
    <t>091207</t>
  </si>
  <si>
    <t>080511</t>
  </si>
  <si>
    <t>090512</t>
  </si>
  <si>
    <t>HAVASI</t>
  </si>
  <si>
    <t>Léna</t>
  </si>
  <si>
    <t>Pécsi Nagy Lajos</t>
  </si>
  <si>
    <t>L - U16 - B</t>
  </si>
  <si>
    <t>B vigasz</t>
  </si>
  <si>
    <t>F - U16 - B vigasz</t>
  </si>
  <si>
    <t>MÁRTON</t>
  </si>
  <si>
    <t>SZABÓ</t>
  </si>
  <si>
    <t>VÁRNAGY</t>
  </si>
  <si>
    <t>Péter Ádám</t>
  </si>
  <si>
    <t>CZOPF</t>
  </si>
  <si>
    <t>Dávid Kristóf</t>
  </si>
  <si>
    <t>VASS</t>
  </si>
  <si>
    <t>Bertalan</t>
  </si>
  <si>
    <t>MAGYARI</t>
  </si>
  <si>
    <t>F - U16 - B</t>
  </si>
  <si>
    <t>F - U18 - B</t>
  </si>
  <si>
    <t>a</t>
  </si>
  <si>
    <t>b</t>
  </si>
  <si>
    <t>F - U12 - B</t>
  </si>
  <si>
    <t>Vígasz ág</t>
  </si>
  <si>
    <t>GERENTSÉR</t>
  </si>
  <si>
    <t>VIDÁK</t>
  </si>
  <si>
    <t>Málna</t>
  </si>
  <si>
    <t>UNGVÁRI</t>
  </si>
  <si>
    <t>Nóra</t>
  </si>
  <si>
    <t>L -U12 - A</t>
  </si>
  <si>
    <t>090724</t>
  </si>
  <si>
    <t>080421</t>
  </si>
  <si>
    <t>090620</t>
  </si>
  <si>
    <t>090521</t>
  </si>
  <si>
    <t>091227</t>
  </si>
  <si>
    <t>080618</t>
  </si>
  <si>
    <t>090630</t>
  </si>
  <si>
    <t>080312</t>
  </si>
  <si>
    <t>73 71</t>
  </si>
  <si>
    <t>74 72</t>
  </si>
  <si>
    <t>37 17</t>
  </si>
  <si>
    <t xml:space="preserve">47 27 </t>
  </si>
  <si>
    <t>17 17</t>
  </si>
  <si>
    <t>71 71</t>
  </si>
  <si>
    <t>2-0</t>
  </si>
  <si>
    <t>0-2</t>
  </si>
  <si>
    <t>I.</t>
  </si>
  <si>
    <t>III.</t>
  </si>
  <si>
    <t>II.</t>
  </si>
  <si>
    <t>0-1</t>
  </si>
  <si>
    <t>1-1</t>
  </si>
  <si>
    <t>17 07</t>
  </si>
  <si>
    <t>07 07</t>
  </si>
  <si>
    <t>37 07</t>
  </si>
  <si>
    <t>70 70</t>
  </si>
  <si>
    <t>71 70</t>
  </si>
  <si>
    <t>73 70</t>
  </si>
  <si>
    <t>810 47</t>
  </si>
  <si>
    <t>108 74</t>
  </si>
  <si>
    <t>74 71</t>
  </si>
  <si>
    <t>47 17</t>
  </si>
  <si>
    <t>75 72</t>
  </si>
  <si>
    <t>57 27</t>
  </si>
  <si>
    <t>47 75 04</t>
  </si>
  <si>
    <t>74 57 40</t>
  </si>
  <si>
    <t>74 68 45</t>
  </si>
  <si>
    <t>47 86 54</t>
  </si>
  <si>
    <t>86 72</t>
  </si>
  <si>
    <t>68 27</t>
  </si>
  <si>
    <t>17 73 45</t>
  </si>
  <si>
    <t>71 37 54</t>
  </si>
  <si>
    <t>47 57</t>
  </si>
  <si>
    <t>74 75</t>
  </si>
  <si>
    <t>IV.</t>
  </si>
  <si>
    <t>27 75 54</t>
  </si>
  <si>
    <t>7-8.</t>
  </si>
  <si>
    <t>5-6.</t>
  </si>
  <si>
    <t>40 jn.</t>
  </si>
  <si>
    <t>40 jn</t>
  </si>
  <si>
    <t>-</t>
  </si>
  <si>
    <t>04</t>
  </si>
  <si>
    <t>14 14</t>
  </si>
  <si>
    <t>41 41</t>
  </si>
  <si>
    <t>54(6) 04 1012</t>
  </si>
  <si>
    <t>45 40 1210</t>
  </si>
  <si>
    <t>0-0</t>
  </si>
  <si>
    <t>45 41 105</t>
  </si>
  <si>
    <t>54(5) 14 510</t>
  </si>
  <si>
    <t>14 04</t>
  </si>
  <si>
    <t xml:space="preserve">41 40 </t>
  </si>
  <si>
    <t>14 24</t>
  </si>
  <si>
    <t>41 42</t>
  </si>
  <si>
    <t>0.2</t>
  </si>
  <si>
    <t>41 24 810</t>
  </si>
  <si>
    <t>14 42 108</t>
  </si>
  <si>
    <t>42 53</t>
  </si>
  <si>
    <t>24 35</t>
  </si>
  <si>
    <t>42 42</t>
  </si>
  <si>
    <t xml:space="preserve">24 24 </t>
  </si>
  <si>
    <t>41 40</t>
  </si>
  <si>
    <t>40 40</t>
  </si>
  <si>
    <t>04 04</t>
  </si>
  <si>
    <t>45 04</t>
  </si>
  <si>
    <t>54 40</t>
  </si>
  <si>
    <t>35 04</t>
  </si>
  <si>
    <t>53 40</t>
  </si>
  <si>
    <t>04 14</t>
  </si>
  <si>
    <t>40 41</t>
  </si>
  <si>
    <t>3-0</t>
  </si>
  <si>
    <t>0-3</t>
  </si>
  <si>
    <t>1-2</t>
  </si>
  <si>
    <t>2-1</t>
  </si>
  <si>
    <t>4.</t>
  </si>
  <si>
    <t>40 40 jn.</t>
  </si>
  <si>
    <t>54(4) 40</t>
  </si>
  <si>
    <t>35 42 104</t>
  </si>
  <si>
    <t>67 75(4)(5) 103</t>
  </si>
  <si>
    <t>42 54(6)</t>
  </si>
  <si>
    <t>Jámbori</t>
  </si>
  <si>
    <t>Rákóczi</t>
  </si>
  <si>
    <t>Tóka</t>
  </si>
  <si>
    <t xml:space="preserve">Müller </t>
  </si>
  <si>
    <t>Bodor</t>
  </si>
  <si>
    <t>40 40 jn. sm.</t>
  </si>
  <si>
    <t>24 54(5) 104</t>
  </si>
  <si>
    <t>bb</t>
  </si>
  <si>
    <t>42 24 104</t>
  </si>
  <si>
    <t>MIKLÓS</t>
  </si>
  <si>
    <t>Nimród Bendegúz</t>
  </si>
  <si>
    <t>Pécsi Köztér</t>
  </si>
  <si>
    <t>42 40</t>
  </si>
  <si>
    <t>42 41</t>
  </si>
  <si>
    <t>Márton</t>
  </si>
  <si>
    <t>Miklós</t>
  </si>
  <si>
    <t>Miklós Nimród Bendegúz</t>
  </si>
  <si>
    <t xml:space="preserve">04 04 </t>
  </si>
  <si>
    <t>40 42</t>
  </si>
  <si>
    <t>04 24</t>
  </si>
  <si>
    <t>5.</t>
  </si>
  <si>
    <t>24 04</t>
  </si>
  <si>
    <t xml:space="preserve">04 14 </t>
  </si>
  <si>
    <t>45 40 102</t>
  </si>
  <si>
    <t>54 04 210</t>
  </si>
  <si>
    <t xml:space="preserve">40 41 </t>
  </si>
  <si>
    <t>53 42</t>
  </si>
  <si>
    <t>Márton Gergő</t>
  </si>
  <si>
    <t xml:space="preserve">Miklós Nimród Bendegúz </t>
  </si>
  <si>
    <t>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</si>
</sst>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107" x14ac:knownFonts="1">
    <font>
      <sz val="10"/>
      <name val="Arial"/>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10"/>
      <color indexed="8"/>
      <name val="Arial"/>
      <family val="2"/>
    </font>
    <font>
      <b/>
      <sz val="7"/>
      <name val="Arial"/>
      <family val="2"/>
    </font>
    <font>
      <sz val="8"/>
      <name val="Arial"/>
      <family val="2"/>
    </font>
    <font>
      <sz val="20"/>
      <color indexed="9"/>
      <name val="Arial"/>
      <family val="2"/>
    </font>
    <font>
      <b/>
      <i/>
      <sz val="10"/>
      <name val="Arial"/>
      <family val="2"/>
      <charset val="238"/>
    </font>
    <font>
      <i/>
      <sz val="7"/>
      <name val="Arial"/>
      <family val="2"/>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10"/>
      <name val="Arial"/>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b/>
      <i/>
      <sz val="8.5"/>
      <color indexed="8"/>
      <name val="Arial"/>
      <family val="2"/>
    </font>
    <font>
      <sz val="8.5"/>
      <color indexed="14"/>
      <name val="Arial"/>
      <family val="2"/>
    </font>
    <font>
      <b/>
      <sz val="8.5"/>
      <color indexed="9"/>
      <name val="Arial"/>
      <family val="2"/>
      <charset val="238"/>
    </font>
    <font>
      <sz val="7"/>
      <color indexed="23"/>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8.5"/>
      <color indexed="8"/>
      <name val="Arial"/>
      <family val="2"/>
      <charset val="238"/>
    </font>
    <font>
      <sz val="9"/>
      <color indexed="9"/>
      <name val="Arial"/>
      <family val="2"/>
      <charset val="238"/>
    </font>
    <font>
      <b/>
      <sz val="9"/>
      <name val="Arial"/>
      <family val="2"/>
      <charset val="238"/>
    </font>
    <font>
      <b/>
      <sz val="9"/>
      <color indexed="9"/>
      <name val="Arial"/>
      <family val="2"/>
      <charset val="238"/>
    </font>
    <font>
      <sz val="7"/>
      <color rgb="FFFF0000"/>
      <name val="Arial"/>
      <family val="2"/>
    </font>
    <font>
      <sz val="7"/>
      <color rgb="FFFF0000"/>
      <name val="Arial"/>
      <family val="2"/>
      <charset val="238"/>
    </font>
    <font>
      <b/>
      <sz val="10"/>
      <color theme="1"/>
      <name val="Arial"/>
      <family val="2"/>
      <charset val="238"/>
    </font>
    <font>
      <sz val="10"/>
      <color theme="0"/>
      <name val="Arial"/>
      <family val="2"/>
      <charset val="238"/>
    </font>
    <font>
      <sz val="7"/>
      <color rgb="FF000000"/>
      <name val="Arial"/>
      <family val="2"/>
      <charset val="238"/>
    </font>
    <font>
      <i/>
      <sz val="8"/>
      <color rgb="FFFF0000"/>
      <name val="Arial"/>
      <family val="2"/>
      <charset val="238"/>
    </font>
    <font>
      <sz val="10"/>
      <color rgb="FF000000"/>
      <name val="Arial"/>
      <family val="2"/>
      <charset val="238"/>
    </font>
    <font>
      <b/>
      <sz val="14"/>
      <name val="Arial"/>
      <family val="2"/>
    </font>
    <font>
      <sz val="12"/>
      <name val="Arial"/>
      <family val="2"/>
    </font>
  </fonts>
  <fills count="2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23"/>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8"/>
      </patternFill>
    </fill>
    <fill>
      <patternFill patternType="solid">
        <fgColor theme="0"/>
        <bgColor indexed="64"/>
      </patternFill>
    </fill>
    <fill>
      <patternFill patternType="solid">
        <fgColor theme="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8"/>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164" fontId="2" fillId="0" borderId="0" applyFont="0" applyFill="0" applyBorder="0" applyAlignment="0" applyProtection="0"/>
  </cellStyleXfs>
  <cellXfs count="868">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0" fontId="10" fillId="0" borderId="0" xfId="0" applyFont="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0" borderId="0" xfId="0" applyFont="1"/>
    <xf numFmtId="0" fontId="7" fillId="2" borderId="0" xfId="0" applyFont="1" applyFill="1"/>
    <xf numFmtId="0" fontId="0" fillId="2" borderId="0" xfId="0" applyFill="1"/>
    <xf numFmtId="0" fontId="20" fillId="0" borderId="0" xfId="0" applyFont="1" applyAlignment="1">
      <alignment vertical="center"/>
    </xf>
    <xf numFmtId="0" fontId="0" fillId="2" borderId="0" xfId="0" applyFill="1" applyAlignment="1">
      <alignment horizontal="left"/>
    </xf>
    <xf numFmtId="0" fontId="7" fillId="2" borderId="0" xfId="0" applyFont="1" applyFill="1" applyAlignment="1"/>
    <xf numFmtId="0" fontId="9" fillId="2" borderId="0" xfId="0" applyFont="1" applyFill="1"/>
    <xf numFmtId="0" fontId="21" fillId="2" borderId="0" xfId="1" applyFont="1" applyFill="1"/>
    <xf numFmtId="0" fontId="0" fillId="0" borderId="0" xfId="0" applyAlignment="1">
      <alignment horizont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26" fillId="0" borderId="0" xfId="0" applyFont="1" applyAlignment="1">
      <alignment vertical="center"/>
    </xf>
    <xf numFmtId="49" fontId="0" fillId="0" borderId="0" xfId="0" applyNumberFormat="1" applyAlignment="1">
      <alignment horizontal="left"/>
    </xf>
    <xf numFmtId="49" fontId="14" fillId="0" borderId="0" xfId="0" applyNumberFormat="1" applyFont="1" applyAlignment="1">
      <alignment horizontal="left" vertical="center"/>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0" xfId="0" applyNumberFormat="1" applyFont="1" applyFill="1" applyAlignment="1">
      <alignmen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0" fontId="23" fillId="6" borderId="0" xfId="0" applyFont="1" applyFill="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0" fontId="10" fillId="0" borderId="0" xfId="0" applyFont="1" applyAlignment="1">
      <alignment horizontal="center" vertical="center"/>
    </xf>
    <xf numFmtId="49" fontId="0" fillId="0" borderId="6" xfId="0" applyNumberFormat="1" applyFont="1" applyBorder="1" applyAlignment="1">
      <alignment vertical="center"/>
    </xf>
    <xf numFmtId="0" fontId="0" fillId="0" borderId="0" xfId="0" applyFont="1" applyAlignment="1">
      <alignment vertical="center"/>
    </xf>
    <xf numFmtId="165" fontId="0" fillId="0" borderId="0" xfId="0" applyNumberFormat="1" applyAlignment="1">
      <alignment horizontal="center"/>
    </xf>
    <xf numFmtId="49" fontId="20" fillId="0" borderId="0" xfId="0" applyNumberFormat="1" applyFont="1" applyAlignment="1">
      <alignment horizontal="left"/>
    </xf>
    <xf numFmtId="0" fontId="19" fillId="0" borderId="6" xfId="0" applyFont="1" applyBorder="1" applyAlignment="1">
      <alignment horizontal="righ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8" fillId="6" borderId="0" xfId="0" applyNumberFormat="1" applyFont="1" applyFill="1" applyAlignment="1">
      <alignment horizontal="left"/>
    </xf>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14" xfId="0" applyNumberFormat="1" applyFont="1" applyFill="1" applyBorder="1" applyAlignment="1">
      <alignment horizontal="center" wrapText="1"/>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0" fontId="35" fillId="2" borderId="15" xfId="0" applyFont="1" applyFill="1" applyBorder="1" applyAlignment="1">
      <alignment horizontal="center" wrapText="1"/>
    </xf>
    <xf numFmtId="1" fontId="20" fillId="0" borderId="12" xfId="0" applyNumberFormat="1" applyFont="1" applyBorder="1" applyAlignment="1">
      <alignment horizontal="center" vertical="center"/>
    </xf>
    <xf numFmtId="49" fontId="36" fillId="0" borderId="0" xfId="0" applyNumberFormat="1" applyFont="1" applyAlignment="1">
      <alignment horizontal="left"/>
    </xf>
    <xf numFmtId="0" fontId="0" fillId="2" borderId="0" xfId="0" applyNumberFormat="1" applyFill="1" applyAlignment="1">
      <alignment horizontal="left" vertical="center"/>
    </xf>
    <xf numFmtId="0" fontId="39" fillId="0" borderId="0" xfId="0" applyFont="1" applyAlignment="1">
      <alignment horizontal="center" vertical="center"/>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NumberFormat="1"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40" fillId="7" borderId="15" xfId="0" applyFont="1" applyFill="1" applyBorder="1" applyAlignment="1">
      <alignment horizontal="right" vertical="center"/>
    </xf>
    <xf numFmtId="0" fontId="35" fillId="5" borderId="15" xfId="0" applyFont="1" applyFill="1" applyBorder="1" applyAlignment="1">
      <alignment horizontal="center" wrapText="1"/>
    </xf>
    <xf numFmtId="0" fontId="20" fillId="0" borderId="12" xfId="0" applyNumberFormat="1" applyFont="1" applyBorder="1" applyAlignment="1">
      <alignment horizontal="center" vertical="center"/>
    </xf>
    <xf numFmtId="0" fontId="20" fillId="5" borderId="12" xfId="0" applyFont="1" applyFill="1" applyBorder="1" applyAlignment="1">
      <alignment horizontal="center" vertical="center"/>
    </xf>
    <xf numFmtId="0" fontId="42" fillId="0" borderId="0" xfId="0" applyFont="1"/>
    <xf numFmtId="0" fontId="16" fillId="0" borderId="0" xfId="0" applyFont="1"/>
    <xf numFmtId="0" fontId="5" fillId="0" borderId="0" xfId="0" applyFont="1" applyAlignment="1">
      <alignment vertical="top"/>
    </xf>
    <xf numFmtId="0" fontId="29" fillId="0" borderId="0" xfId="0" applyFont="1" applyAlignment="1">
      <alignment vertical="top"/>
    </xf>
    <xf numFmtId="0" fontId="12" fillId="0" borderId="0" xfId="0" applyFont="1" applyAlignment="1">
      <alignment vertical="top"/>
    </xf>
    <xf numFmtId="49" fontId="5" fillId="0" borderId="0" xfId="0" applyNumberFormat="1" applyFont="1" applyAlignment="1">
      <alignment vertical="top"/>
    </xf>
    <xf numFmtId="49" fontId="29" fillId="0" borderId="0" xfId="0" applyNumberFormat="1" applyFont="1" applyAlignment="1">
      <alignment vertical="top"/>
    </xf>
    <xf numFmtId="49" fontId="30" fillId="0" borderId="0" xfId="0" applyNumberFormat="1" applyFont="1"/>
    <xf numFmtId="49" fontId="16" fillId="0" borderId="0" xfId="0" applyNumberFormat="1" applyFont="1"/>
    <xf numFmtId="0" fontId="39" fillId="0" borderId="0" xfId="0" applyFont="1" applyAlignment="1">
      <alignment vertical="center"/>
    </xf>
    <xf numFmtId="49" fontId="34" fillId="2" borderId="0" xfId="0" applyNumberFormat="1" applyFont="1" applyFill="1" applyAlignment="1">
      <alignment vertical="center"/>
    </xf>
    <xf numFmtId="0" fontId="18" fillId="0" borderId="6" xfId="0" applyFont="1" applyBorder="1" applyAlignment="1">
      <alignment vertical="center"/>
    </xf>
    <xf numFmtId="49" fontId="18" fillId="0" borderId="6" xfId="0" applyNumberFormat="1" applyFont="1" applyBorder="1" applyAlignment="1">
      <alignment vertical="center"/>
    </xf>
    <xf numFmtId="49" fontId="43" fillId="0" borderId="6" xfId="0" applyNumberFormat="1" applyFont="1" applyBorder="1" applyAlignment="1">
      <alignment vertical="center"/>
    </xf>
    <xf numFmtId="49" fontId="18" fillId="0" borderId="6" xfId="2"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2" fillId="2" borderId="0" xfId="0" applyNumberFormat="1" applyFont="1" applyFill="1" applyAlignment="1">
      <alignment horizontal="center" vertical="center"/>
    </xf>
    <xf numFmtId="49" fontId="42" fillId="2" borderId="0" xfId="0" applyNumberFormat="1" applyFont="1" applyFill="1" applyAlignment="1">
      <alignment vertical="center"/>
    </xf>
    <xf numFmtId="49" fontId="0" fillId="0" borderId="0" xfId="0" applyNumberFormat="1" applyFont="1" applyAlignment="1">
      <alignment vertical="center"/>
    </xf>
    <xf numFmtId="0" fontId="44" fillId="0" borderId="0" xfId="0" applyFont="1" applyAlignment="1">
      <alignment vertical="center"/>
    </xf>
    <xf numFmtId="49" fontId="44" fillId="2" borderId="0" xfId="0" applyNumberFormat="1" applyFont="1" applyFill="1" applyAlignment="1">
      <alignment horizontal="center" vertical="center"/>
    </xf>
    <xf numFmtId="0" fontId="45" fillId="0" borderId="0" xfId="0" applyFont="1" applyAlignment="1">
      <alignment vertical="center"/>
    </xf>
    <xf numFmtId="0" fontId="46" fillId="8" borderId="7" xfId="0" applyFont="1" applyFill="1" applyBorder="1" applyAlignment="1">
      <alignment horizontal="center" vertical="center"/>
    </xf>
    <xf numFmtId="0" fontId="44" fillId="0" borderId="7" xfId="0" applyFont="1" applyBorder="1" applyAlignment="1">
      <alignment vertical="center"/>
    </xf>
    <xf numFmtId="0" fontId="47" fillId="0" borderId="0" xfId="0" applyFont="1" applyAlignment="1">
      <alignment vertical="center"/>
    </xf>
    <xf numFmtId="0" fontId="47" fillId="0" borderId="7" xfId="0" applyFont="1" applyBorder="1" applyAlignment="1">
      <alignment horizontal="center" vertical="center"/>
    </xf>
    <xf numFmtId="0" fontId="48" fillId="0" borderId="0" xfId="0" applyFont="1" applyAlignment="1">
      <alignment vertical="center"/>
    </xf>
    <xf numFmtId="0" fontId="48" fillId="6" borderId="0" xfId="0" applyFont="1" applyFill="1" applyAlignment="1">
      <alignment vertical="center"/>
    </xf>
    <xf numFmtId="0" fontId="49" fillId="0" borderId="0" xfId="0" applyFont="1" applyAlignment="1">
      <alignment vertical="center"/>
    </xf>
    <xf numFmtId="0" fontId="49" fillId="6" borderId="0" xfId="0" applyFont="1" applyFill="1" applyAlignment="1">
      <alignment vertical="center"/>
    </xf>
    <xf numFmtId="49" fontId="48" fillId="6" borderId="0" xfId="0" applyNumberFormat="1" applyFont="1" applyFill="1" applyAlignment="1">
      <alignment vertical="center"/>
    </xf>
    <xf numFmtId="49" fontId="49"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42" fillId="0" borderId="0" xfId="0" applyFont="1" applyAlignment="1">
      <alignment horizontal="right" vertical="center"/>
    </xf>
    <xf numFmtId="0" fontId="52" fillId="9" borderId="23" xfId="0" applyFont="1" applyFill="1" applyBorder="1" applyAlignment="1">
      <alignment horizontal="right" vertical="center"/>
    </xf>
    <xf numFmtId="0" fontId="47" fillId="0" borderId="7" xfId="0" applyFont="1" applyBorder="1" applyAlignment="1">
      <alignment vertical="center"/>
    </xf>
    <xf numFmtId="0" fontId="20" fillId="0" borderId="13" xfId="0" applyFont="1" applyBorder="1" applyAlignment="1">
      <alignment vertical="center"/>
    </xf>
    <xf numFmtId="0" fontId="48" fillId="0" borderId="7" xfId="0" applyFont="1" applyBorder="1" applyAlignment="1">
      <alignment vertical="center"/>
    </xf>
    <xf numFmtId="0" fontId="47" fillId="0" borderId="18" xfId="0" applyFont="1" applyBorder="1" applyAlignment="1">
      <alignment horizontal="center" vertical="center"/>
    </xf>
    <xf numFmtId="0" fontId="47" fillId="0" borderId="17" xfId="0" applyFont="1" applyBorder="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52" fillId="9" borderId="17" xfId="0" applyFont="1" applyFill="1" applyBorder="1" applyAlignment="1">
      <alignment horizontal="right" vertical="center"/>
    </xf>
    <xf numFmtId="49" fontId="47" fillId="0" borderId="7" xfId="0" applyNumberFormat="1" applyFont="1" applyBorder="1" applyAlignment="1">
      <alignment vertical="center"/>
    </xf>
    <xf numFmtId="49" fontId="47" fillId="0" borderId="0" xfId="0" applyNumberFormat="1" applyFont="1" applyAlignment="1">
      <alignment vertical="center"/>
    </xf>
    <xf numFmtId="0" fontId="47" fillId="0" borderId="17" xfId="0" applyFont="1" applyBorder="1" applyAlignment="1">
      <alignment vertical="center"/>
    </xf>
    <xf numFmtId="49" fontId="47" fillId="0" borderId="17" xfId="0" applyNumberFormat="1" applyFont="1" applyBorder="1" applyAlignment="1">
      <alignment vertical="center"/>
    </xf>
    <xf numFmtId="0" fontId="47" fillId="0" borderId="18" xfId="0" applyFont="1" applyBorder="1" applyAlignment="1">
      <alignment vertical="center"/>
    </xf>
    <xf numFmtId="0" fontId="53" fillId="0" borderId="18" xfId="0" applyFont="1" applyBorder="1" applyAlignment="1">
      <alignment horizontal="center" vertical="center"/>
    </xf>
    <xf numFmtId="0" fontId="54" fillId="0" borderId="0" xfId="0" applyFont="1" applyAlignment="1">
      <alignment vertical="center"/>
    </xf>
    <xf numFmtId="0" fontId="53" fillId="0" borderId="7" xfId="0" applyFont="1" applyBorder="1" applyAlignment="1">
      <alignment horizontal="center" vertical="center"/>
    </xf>
    <xf numFmtId="0" fontId="20" fillId="0" borderId="16" xfId="0" applyFont="1" applyBorder="1" applyAlignment="1">
      <alignment vertical="center"/>
    </xf>
    <xf numFmtId="49" fontId="47" fillId="0" borderId="18" xfId="0" applyNumberFormat="1" applyFont="1" applyBorder="1" applyAlignment="1">
      <alignment vertical="center"/>
    </xf>
    <xf numFmtId="0" fontId="55" fillId="0" borderId="0" xfId="0" applyFont="1" applyAlignment="1">
      <alignment vertical="center"/>
    </xf>
    <xf numFmtId="49" fontId="56" fillId="2" borderId="0" xfId="0" applyNumberFormat="1" applyFont="1" applyFill="1" applyAlignment="1">
      <alignment horizontal="center" vertical="center"/>
    </xf>
    <xf numFmtId="49" fontId="48" fillId="0" borderId="0" xfId="0" applyNumberFormat="1" applyFont="1" applyAlignment="1">
      <alignment horizontal="center" vertical="center"/>
    </xf>
    <xf numFmtId="49" fontId="44" fillId="0" borderId="0" xfId="0" applyNumberFormat="1" applyFont="1" applyAlignment="1">
      <alignment horizontal="center" vertical="center"/>
    </xf>
    <xf numFmtId="49" fontId="48" fillId="0" borderId="0" xfId="0" applyNumberFormat="1" applyFont="1" applyAlignment="1">
      <alignment vertical="center"/>
    </xf>
    <xf numFmtId="0" fontId="9" fillId="0" borderId="0" xfId="0" applyFont="1" applyAlignment="1">
      <alignment horizontal="right" vertical="center"/>
    </xf>
    <xf numFmtId="0" fontId="48" fillId="0" borderId="0" xfId="0" applyFont="1" applyAlignment="1">
      <alignment horizontal="left" vertical="center"/>
    </xf>
    <xf numFmtId="49" fontId="20" fillId="6" borderId="0" xfId="0" applyNumberFormat="1" applyFont="1" applyFill="1" applyAlignment="1">
      <alignment vertical="center"/>
    </xf>
    <xf numFmtId="49" fontId="33" fillId="6" borderId="0" xfId="0" applyNumberFormat="1" applyFont="1" applyFill="1" applyAlignment="1">
      <alignment horizontal="center" vertical="center"/>
    </xf>
    <xf numFmtId="49" fontId="57" fillId="0" borderId="0" xfId="0" applyNumberFormat="1" applyFont="1" applyAlignment="1">
      <alignment vertical="center"/>
    </xf>
    <xf numFmtId="49" fontId="58" fillId="0" borderId="0" xfId="0" applyNumberFormat="1" applyFont="1" applyAlignment="1">
      <alignment horizontal="center" vertical="center"/>
    </xf>
    <xf numFmtId="49" fontId="57" fillId="6" borderId="0" xfId="0" applyNumberFormat="1" applyFont="1" applyFill="1" applyAlignment="1">
      <alignment vertical="center"/>
    </xf>
    <xf numFmtId="49" fontId="58" fillId="6" borderId="0" xfId="0" applyNumberFormat="1" applyFont="1" applyFill="1" applyAlignment="1">
      <alignment vertical="center"/>
    </xf>
    <xf numFmtId="0" fontId="0" fillId="6" borderId="0" xfId="0" applyFill="1" applyAlignment="1">
      <alignment vertical="center"/>
    </xf>
    <xf numFmtId="0" fontId="27" fillId="2" borderId="24" xfId="0" applyFont="1" applyFill="1" applyBorder="1" applyAlignment="1">
      <alignment vertical="center"/>
    </xf>
    <xf numFmtId="0" fontId="27" fillId="2" borderId="25" xfId="0" applyFont="1" applyFill="1" applyBorder="1" applyAlignment="1">
      <alignment vertical="center"/>
    </xf>
    <xf numFmtId="0" fontId="27" fillId="2" borderId="26" xfId="0" applyFont="1" applyFill="1" applyBorder="1" applyAlignment="1">
      <alignment vertical="center"/>
    </xf>
    <xf numFmtId="49" fontId="59" fillId="2" borderId="25" xfId="0" applyNumberFormat="1" applyFont="1" applyFill="1" applyBorder="1" applyAlignment="1">
      <alignment horizontal="center" vertical="center"/>
    </xf>
    <xf numFmtId="49" fontId="59" fillId="2" borderId="25" xfId="0" applyNumberFormat="1" applyFont="1" applyFill="1" applyBorder="1" applyAlignment="1">
      <alignment vertical="center"/>
    </xf>
    <xf numFmtId="49" fontId="59" fillId="2" borderId="25" xfId="0" applyNumberFormat="1" applyFont="1" applyFill="1" applyBorder="1" applyAlignment="1">
      <alignment horizontal="centerContinuous" vertical="center"/>
    </xf>
    <xf numFmtId="49" fontId="59" fillId="2" borderId="27" xfId="0" applyNumberFormat="1" applyFont="1" applyFill="1" applyBorder="1" applyAlignment="1">
      <alignment horizontal="centerContinuous" vertical="center"/>
    </xf>
    <xf numFmtId="49" fontId="60" fillId="2" borderId="25" xfId="0" applyNumberFormat="1" applyFont="1" applyFill="1" applyBorder="1" applyAlignment="1">
      <alignment vertical="center"/>
    </xf>
    <xf numFmtId="49" fontId="60" fillId="2" borderId="27" xfId="0" applyNumberFormat="1" applyFont="1" applyFill="1" applyBorder="1" applyAlignment="1">
      <alignment vertical="center"/>
    </xf>
    <xf numFmtId="49" fontId="27" fillId="2" borderId="25" xfId="0" applyNumberFormat="1" applyFont="1" applyFill="1" applyBorder="1" applyAlignment="1">
      <alignment horizontal="left" vertical="center"/>
    </xf>
    <xf numFmtId="49" fontId="27" fillId="0" borderId="25" xfId="0" applyNumberFormat="1" applyFont="1" applyBorder="1" applyAlignment="1">
      <alignment horizontal="left" vertical="center"/>
    </xf>
    <xf numFmtId="49" fontId="60" fillId="6" borderId="27" xfId="0" applyNumberFormat="1" applyFont="1" applyFill="1" applyBorder="1" applyAlignment="1">
      <alignment vertical="center"/>
    </xf>
    <xf numFmtId="49" fontId="9" fillId="0" borderId="0" xfId="0" applyNumberFormat="1" applyFont="1" applyAlignment="1">
      <alignment vertical="center"/>
    </xf>
    <xf numFmtId="49" fontId="9" fillId="0" borderId="28" xfId="0" applyNumberFormat="1" applyFont="1" applyBorder="1" applyAlignment="1">
      <alignment vertical="center"/>
    </xf>
    <xf numFmtId="49" fontId="9" fillId="0" borderId="17" xfId="0" applyNumberFormat="1" applyFont="1" applyBorder="1" applyAlignment="1">
      <alignment horizontal="righ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5" fillId="0" borderId="0" xfId="0" applyNumberFormat="1" applyFont="1" applyAlignment="1">
      <alignment horizontal="center" vertical="center"/>
    </xf>
    <xf numFmtId="49" fontId="42" fillId="0" borderId="0" xfId="0" applyNumberFormat="1" applyFont="1" applyAlignment="1">
      <alignment vertical="center"/>
    </xf>
    <xf numFmtId="49" fontId="42" fillId="0" borderId="17" xfId="0" applyNumberFormat="1" applyFont="1" applyBorder="1" applyAlignment="1">
      <alignment vertical="center"/>
    </xf>
    <xf numFmtId="49" fontId="27" fillId="2" borderId="29" xfId="0" applyNumberFormat="1" applyFont="1" applyFill="1" applyBorder="1" applyAlignment="1">
      <alignment vertical="center"/>
    </xf>
    <xf numFmtId="49" fontId="27" fillId="2" borderId="30" xfId="0" applyNumberFormat="1" applyFont="1" applyFill="1" applyBorder="1" applyAlignment="1">
      <alignment vertical="center"/>
    </xf>
    <xf numFmtId="49" fontId="42" fillId="2" borderId="17" xfId="0" applyNumberFormat="1" applyFont="1" applyFill="1" applyBorder="1" applyAlignment="1">
      <alignment vertical="center"/>
    </xf>
    <xf numFmtId="0" fontId="9" fillId="0" borderId="7" xfId="0" applyFont="1" applyBorder="1" applyAlignment="1">
      <alignment vertical="center"/>
    </xf>
    <xf numFmtId="49" fontId="42" fillId="0" borderId="7" xfId="0" applyNumberFormat="1" applyFont="1" applyBorder="1" applyAlignment="1">
      <alignment vertical="center"/>
    </xf>
    <xf numFmtId="49" fontId="9" fillId="0" borderId="7" xfId="0" applyNumberFormat="1" applyFont="1" applyBorder="1" applyAlignment="1">
      <alignment vertical="center"/>
    </xf>
    <xf numFmtId="49" fontId="42" fillId="0" borderId="18" xfId="0" applyNumberFormat="1" applyFont="1" applyBorder="1" applyAlignment="1">
      <alignment vertical="center"/>
    </xf>
    <xf numFmtId="49" fontId="9" fillId="0" borderId="31"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28"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5" fillId="0" borderId="7" xfId="0" applyNumberFormat="1" applyFont="1" applyBorder="1" applyAlignment="1">
      <alignment horizontal="center" vertical="center"/>
    </xf>
    <xf numFmtId="0" fontId="52" fillId="9" borderId="18" xfId="0" applyFont="1" applyFill="1" applyBorder="1" applyAlignment="1">
      <alignment horizontal="right" vertical="center"/>
    </xf>
    <xf numFmtId="0" fontId="49" fillId="6" borderId="17" xfId="0" applyFont="1" applyFill="1" applyBorder="1" applyAlignment="1">
      <alignment vertical="center"/>
    </xf>
    <xf numFmtId="0" fontId="49" fillId="6" borderId="7" xfId="0" applyFont="1" applyFill="1" applyBorder="1" applyAlignment="1">
      <alignment vertical="center"/>
    </xf>
    <xf numFmtId="0" fontId="49" fillId="6" borderId="18" xfId="0" applyFont="1" applyFill="1" applyBorder="1" applyAlignment="1">
      <alignment vertical="center"/>
    </xf>
    <xf numFmtId="0" fontId="61" fillId="6" borderId="0" xfId="0" applyFont="1" applyFill="1" applyAlignment="1">
      <alignment horizontal="right" vertical="center"/>
    </xf>
    <xf numFmtId="0" fontId="62" fillId="0" borderId="0" xfId="0" applyFont="1" applyAlignment="1">
      <alignment vertical="center"/>
    </xf>
    <xf numFmtId="0" fontId="47" fillId="0" borderId="18" xfId="0" applyFont="1" applyBorder="1" applyAlignment="1">
      <alignment horizontal="right" vertical="center"/>
    </xf>
    <xf numFmtId="0" fontId="52" fillId="9" borderId="0" xfId="0" applyFont="1" applyFill="1" applyAlignment="1">
      <alignment horizontal="right" vertical="center"/>
    </xf>
    <xf numFmtId="49" fontId="47" fillId="0" borderId="7" xfId="0" applyNumberFormat="1" applyFont="1" applyBorder="1" applyAlignment="1">
      <alignment horizontal="left" vertical="center"/>
    </xf>
    <xf numFmtId="49" fontId="45" fillId="2" borderId="0" xfId="0" applyNumberFormat="1" applyFont="1" applyFill="1" applyAlignment="1">
      <alignment horizontal="center" vertical="center"/>
    </xf>
    <xf numFmtId="0" fontId="52" fillId="9" borderId="27" xfId="0" applyFont="1" applyFill="1" applyBorder="1" applyAlignment="1">
      <alignment horizontal="right" vertical="center"/>
    </xf>
    <xf numFmtId="49" fontId="47" fillId="0" borderId="18" xfId="0" applyNumberFormat="1" applyFont="1" applyBorder="1" applyAlignment="1">
      <alignment horizontal="left" vertical="center"/>
    </xf>
    <xf numFmtId="49" fontId="47" fillId="0" borderId="0" xfId="0" applyNumberFormat="1" applyFont="1" applyAlignment="1">
      <alignment horizontal="left" vertical="center"/>
    </xf>
    <xf numFmtId="49" fontId="47" fillId="0" borderId="17" xfId="0" applyNumberFormat="1" applyFont="1" applyBorder="1" applyAlignment="1">
      <alignment horizontal="left" vertical="center"/>
    </xf>
    <xf numFmtId="49" fontId="63" fillId="0" borderId="18" xfId="0" applyNumberFormat="1" applyFont="1" applyBorder="1" applyAlignment="1">
      <alignment horizontal="right" vertical="center"/>
    </xf>
    <xf numFmtId="49" fontId="63" fillId="0" borderId="0" xfId="0" applyNumberFormat="1" applyFont="1" applyAlignment="1">
      <alignment horizontal="right" vertical="center"/>
    </xf>
    <xf numFmtId="0" fontId="31" fillId="6" borderId="0" xfId="0" applyFont="1" applyFill="1" applyAlignment="1">
      <alignment horizontal="right" vertical="center"/>
    </xf>
    <xf numFmtId="49" fontId="9" fillId="10" borderId="0" xfId="0" applyNumberFormat="1" applyFont="1" applyFill="1" applyAlignment="1">
      <alignment horizontal="center" vertical="center"/>
    </xf>
    <xf numFmtId="49" fontId="47" fillId="10" borderId="0" xfId="0" applyNumberFormat="1" applyFont="1" applyFill="1" applyAlignment="1">
      <alignment vertical="center"/>
    </xf>
    <xf numFmtId="0" fontId="47" fillId="10" borderId="7" xfId="0" applyFont="1" applyFill="1" applyBorder="1" applyAlignment="1">
      <alignment vertical="center"/>
    </xf>
    <xf numFmtId="49" fontId="47" fillId="10" borderId="7" xfId="0" applyNumberFormat="1" applyFont="1" applyFill="1" applyBorder="1" applyAlignment="1">
      <alignment vertical="center"/>
    </xf>
    <xf numFmtId="0" fontId="48" fillId="6" borderId="0" xfId="0" applyFont="1" applyFill="1" applyAlignment="1">
      <alignment horizontal="right" vertical="center"/>
    </xf>
    <xf numFmtId="0" fontId="42" fillId="10" borderId="0" xfId="0" applyFont="1" applyFill="1" applyAlignment="1">
      <alignment horizontal="right" vertical="center"/>
    </xf>
    <xf numFmtId="0" fontId="52" fillId="11" borderId="23" xfId="0" applyFont="1" applyFill="1" applyBorder="1" applyAlignment="1">
      <alignment horizontal="right" vertical="center"/>
    </xf>
    <xf numFmtId="49" fontId="47" fillId="10" borderId="18" xfId="0" applyNumberFormat="1" applyFont="1" applyFill="1" applyBorder="1" applyAlignment="1">
      <alignment vertical="center"/>
    </xf>
    <xf numFmtId="49" fontId="56" fillId="0" borderId="0" xfId="0" applyNumberFormat="1" applyFont="1" applyAlignment="1">
      <alignment horizontal="center" vertical="center"/>
    </xf>
    <xf numFmtId="49" fontId="48" fillId="0" borderId="7" xfId="0" applyNumberFormat="1" applyFont="1" applyBorder="1" applyAlignment="1">
      <alignment horizontal="center" vertical="center"/>
    </xf>
    <xf numFmtId="1" fontId="48" fillId="0" borderId="7" xfId="0" applyNumberFormat="1" applyFont="1" applyBorder="1" applyAlignment="1">
      <alignment horizontal="center" vertical="center"/>
    </xf>
    <xf numFmtId="49" fontId="54" fillId="0" borderId="7" xfId="0" applyNumberFormat="1" applyFont="1" applyBorder="1" applyAlignment="1">
      <alignment vertical="center"/>
    </xf>
    <xf numFmtId="49" fontId="55" fillId="0" borderId="7" xfId="0" applyNumberFormat="1" applyFont="1" applyBorder="1" applyAlignment="1">
      <alignment vertical="center"/>
    </xf>
    <xf numFmtId="49" fontId="63" fillId="0" borderId="7" xfId="0" applyNumberFormat="1" applyFont="1" applyBorder="1" applyAlignment="1">
      <alignment horizontal="right" vertical="center"/>
    </xf>
    <xf numFmtId="49" fontId="59" fillId="2" borderId="7" xfId="0" applyNumberFormat="1" applyFont="1" applyFill="1" applyBorder="1" applyAlignment="1">
      <alignment horizontal="center" vertical="center"/>
    </xf>
    <xf numFmtId="49" fontId="59" fillId="2" borderId="26" xfId="0" applyNumberFormat="1" applyFont="1" applyFill="1" applyBorder="1" applyAlignment="1">
      <alignment horizontal="centerContinuous" vertical="center"/>
    </xf>
    <xf numFmtId="0" fontId="9" fillId="6" borderId="17" xfId="0" applyFont="1" applyFill="1" applyBorder="1" applyAlignment="1">
      <alignment vertical="center"/>
    </xf>
    <xf numFmtId="0" fontId="9" fillId="6" borderId="18" xfId="0" applyFont="1" applyFill="1" applyBorder="1" applyAlignment="1">
      <alignment vertical="center"/>
    </xf>
    <xf numFmtId="49" fontId="64" fillId="0" borderId="0" xfId="0" applyNumberFormat="1" applyFont="1" applyAlignment="1">
      <alignment horizontal="right" vertical="center"/>
    </xf>
    <xf numFmtId="0" fontId="48" fillId="2" borderId="0" xfId="0" applyFont="1" applyFill="1" applyAlignment="1">
      <alignment horizontal="center" vertical="center"/>
    </xf>
    <xf numFmtId="49" fontId="59" fillId="2" borderId="27" xfId="0" applyNumberFormat="1" applyFont="1" applyFill="1" applyBorder="1" applyAlignment="1">
      <alignment vertical="center"/>
    </xf>
    <xf numFmtId="49" fontId="10" fillId="6" borderId="4" xfId="0" applyNumberFormat="1" applyFont="1" applyFill="1" applyBorder="1" applyAlignment="1">
      <alignment horizontal="left" vertical="center"/>
    </xf>
    <xf numFmtId="0" fontId="9" fillId="2" borderId="15" xfId="0" applyFont="1" applyFill="1" applyBorder="1" applyAlignment="1">
      <alignment horizontal="center" wrapText="1"/>
    </xf>
    <xf numFmtId="0" fontId="65" fillId="0" borderId="0" xfId="0" applyFont="1" applyAlignment="1">
      <alignment vertical="center"/>
    </xf>
    <xf numFmtId="0" fontId="8" fillId="6" borderId="0" xfId="0" applyFont="1" applyFill="1" applyAlignment="1">
      <alignment horizontal="left"/>
    </xf>
    <xf numFmtId="49" fontId="14" fillId="0" borderId="0" xfId="0" applyNumberFormat="1" applyFont="1" applyAlignment="1">
      <alignment horizontal="right" vertical="center"/>
    </xf>
    <xf numFmtId="0" fontId="16" fillId="0" borderId="0" xfId="0" applyFont="1" applyAlignment="1">
      <alignment horizontal="left"/>
    </xf>
    <xf numFmtId="49" fontId="10" fillId="2" borderId="19" xfId="0" applyNumberFormat="1" applyFont="1" applyFill="1" applyBorder="1" applyAlignment="1">
      <alignment horizontal="left" vertical="center"/>
    </xf>
    <xf numFmtId="0" fontId="0" fillId="2" borderId="32" xfId="0" applyFill="1" applyBorder="1" applyAlignment="1">
      <alignment vertical="center"/>
    </xf>
    <xf numFmtId="0" fontId="0" fillId="6" borderId="0" xfId="0" applyFill="1" applyAlignment="1">
      <alignment horizontal="center" vertical="center"/>
    </xf>
    <xf numFmtId="0" fontId="32" fillId="0" borderId="0" xfId="0" applyFont="1"/>
    <xf numFmtId="49" fontId="32" fillId="2" borderId="8" xfId="0" applyNumberFormat="1" applyFont="1" applyFill="1" applyBorder="1" applyAlignment="1">
      <alignment horizontal="center" wrapText="1"/>
    </xf>
    <xf numFmtId="49" fontId="9" fillId="5" borderId="6" xfId="0" applyNumberFormat="1" applyFont="1" applyFill="1" applyBorder="1" applyAlignment="1">
      <alignment horizontal="center" wrapText="1"/>
    </xf>
    <xf numFmtId="0" fontId="20" fillId="0" borderId="18" xfId="0" applyFont="1" applyBorder="1" applyAlignment="1">
      <alignment horizontal="left" vertical="center"/>
    </xf>
    <xf numFmtId="0" fontId="20" fillId="0" borderId="12" xfId="0" applyFont="1" applyBorder="1" applyAlignment="1">
      <alignment horizontal="center" vertical="center" wrapText="1"/>
    </xf>
    <xf numFmtId="0" fontId="36" fillId="0" borderId="0" xfId="0" applyFont="1" applyAlignment="1">
      <alignment horizontal="left"/>
    </xf>
    <xf numFmtId="0" fontId="15" fillId="0" borderId="0" xfId="0" applyFont="1" applyAlignment="1">
      <alignment horizontal="left"/>
    </xf>
    <xf numFmtId="0" fontId="34" fillId="2" borderId="0" xfId="0" applyFont="1" applyFill="1" applyAlignment="1">
      <alignment vertical="center"/>
    </xf>
    <xf numFmtId="0" fontId="25" fillId="2" borderId="0" xfId="0" applyFont="1" applyFill="1" applyAlignment="1">
      <alignment horizontal="right" vertical="center"/>
    </xf>
    <xf numFmtId="0" fontId="0" fillId="0" borderId="6" xfId="0" applyFont="1" applyBorder="1" applyAlignment="1">
      <alignment vertical="center"/>
    </xf>
    <xf numFmtId="0" fontId="43" fillId="0" borderId="6" xfId="0" applyFont="1" applyBorder="1" applyAlignment="1">
      <alignment vertical="center"/>
    </xf>
    <xf numFmtId="0" fontId="9" fillId="2" borderId="0" xfId="0" applyFont="1" applyFill="1" applyAlignment="1">
      <alignment horizontal="righ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10" fillId="2" borderId="0" xfId="0" applyFont="1" applyFill="1" applyAlignment="1">
      <alignment horizontal="right" vertical="center"/>
    </xf>
    <xf numFmtId="0" fontId="44" fillId="2" borderId="0" xfId="0" applyFont="1" applyFill="1" applyAlignment="1">
      <alignment horizontal="center" vertical="center"/>
    </xf>
    <xf numFmtId="0" fontId="15" fillId="0" borderId="7" xfId="0" applyFont="1" applyBorder="1" applyAlignment="1">
      <alignment vertical="center"/>
    </xf>
    <xf numFmtId="0" fontId="49" fillId="0" borderId="7" xfId="0" applyFont="1" applyBorder="1" applyAlignment="1">
      <alignment horizontal="center" vertical="center"/>
    </xf>
    <xf numFmtId="0" fontId="45" fillId="0" borderId="0" xfId="0" applyFont="1" applyAlignment="1">
      <alignment horizontal="center" vertical="center"/>
    </xf>
    <xf numFmtId="0" fontId="62" fillId="0" borderId="18" xfId="0" applyFont="1" applyBorder="1" applyAlignment="1">
      <alignment horizontal="right" vertical="center"/>
    </xf>
    <xf numFmtId="0" fontId="66" fillId="0" borderId="17" xfId="0" applyFont="1" applyBorder="1" applyAlignment="1">
      <alignment horizontal="center" vertical="center"/>
    </xf>
    <xf numFmtId="0" fontId="47" fillId="0" borderId="0" xfId="0" applyFont="1" applyAlignment="1">
      <alignment horizontal="left" vertical="center"/>
    </xf>
    <xf numFmtId="0" fontId="49" fillId="0" borderId="0" xfId="0" applyFont="1" applyAlignment="1">
      <alignment horizontal="left" vertical="center"/>
    </xf>
    <xf numFmtId="0" fontId="47" fillId="0" borderId="7" xfId="0" applyFont="1" applyBorder="1" applyAlignment="1">
      <alignment horizontal="left" vertical="center"/>
    </xf>
    <xf numFmtId="0" fontId="62" fillId="0" borderId="7" xfId="0" applyFont="1" applyBorder="1" applyAlignment="1">
      <alignment horizontal="right" vertical="center"/>
    </xf>
    <xf numFmtId="0" fontId="49" fillId="0" borderId="18" xfId="0" applyFont="1" applyBorder="1" applyAlignment="1">
      <alignment horizontal="center" vertical="center"/>
    </xf>
    <xf numFmtId="0" fontId="49" fillId="0" borderId="17" xfId="0" applyFont="1" applyBorder="1" applyAlignment="1">
      <alignment vertical="center"/>
    </xf>
    <xf numFmtId="0" fontId="62" fillId="0" borderId="0" xfId="0" applyFont="1" applyAlignment="1">
      <alignment horizontal="right" vertical="center"/>
    </xf>
    <xf numFmtId="0" fontId="49" fillId="0" borderId="0" xfId="0" applyFont="1" applyAlignment="1">
      <alignment horizontal="center" vertical="center"/>
    </xf>
    <xf numFmtId="0" fontId="45" fillId="2" borderId="0" xfId="0" applyFont="1" applyFill="1" applyAlignment="1">
      <alignment horizontal="center" vertical="center"/>
    </xf>
    <xf numFmtId="0" fontId="49" fillId="0" borderId="17" xfId="0" applyFont="1" applyBorder="1" applyAlignment="1">
      <alignment horizontal="left" vertical="center"/>
    </xf>
    <xf numFmtId="0" fontId="62" fillId="0" borderId="17" xfId="0" applyFont="1" applyBorder="1" applyAlignment="1">
      <alignment horizontal="right" vertical="center"/>
    </xf>
    <xf numFmtId="0" fontId="49" fillId="6" borderId="0" xfId="0" applyFont="1" applyFill="1" applyAlignment="1">
      <alignment horizontal="right" vertical="center"/>
    </xf>
    <xf numFmtId="0" fontId="49" fillId="6" borderId="7" xfId="0" applyFont="1" applyFill="1" applyBorder="1" applyAlignment="1">
      <alignment horizontal="right" vertical="center"/>
    </xf>
    <xf numFmtId="0" fontId="62" fillId="6" borderId="0" xfId="0" applyFont="1" applyFill="1" applyAlignment="1">
      <alignment horizontal="right" vertical="center"/>
    </xf>
    <xf numFmtId="0" fontId="56" fillId="2" borderId="0" xfId="0" applyFont="1" applyFill="1" applyAlignment="1">
      <alignment horizontal="center" vertical="center"/>
    </xf>
    <xf numFmtId="0" fontId="48" fillId="6" borderId="0" xfId="0" applyFont="1" applyFill="1" applyAlignment="1">
      <alignment horizontal="center" vertical="center"/>
    </xf>
    <xf numFmtId="49" fontId="48" fillId="6" borderId="0" xfId="0" applyNumberFormat="1" applyFont="1" applyFill="1" applyAlignment="1">
      <alignment horizontal="center" vertical="center"/>
    </xf>
    <xf numFmtId="1" fontId="48" fillId="6" borderId="0" xfId="0" applyNumberFormat="1" applyFont="1" applyFill="1" applyAlignment="1">
      <alignment horizontal="center" vertical="center"/>
    </xf>
    <xf numFmtId="49" fontId="49" fillId="0" borderId="0" xfId="0" applyNumberFormat="1" applyFont="1" applyAlignment="1">
      <alignment horizontal="center" vertical="center"/>
    </xf>
    <xf numFmtId="49" fontId="0" fillId="0" borderId="0" xfId="0" applyNumberFormat="1" applyAlignment="1">
      <alignment vertical="center"/>
    </xf>
    <xf numFmtId="49" fontId="35" fillId="6" borderId="17" xfId="0" applyNumberFormat="1" applyFont="1" applyFill="1" applyBorder="1" applyAlignment="1">
      <alignment vertical="center"/>
    </xf>
    <xf numFmtId="49" fontId="35" fillId="0" borderId="0" xfId="0" applyNumberFormat="1" applyFont="1" applyAlignment="1">
      <alignment vertical="center"/>
    </xf>
    <xf numFmtId="49" fontId="9" fillId="6" borderId="7" xfId="0" applyNumberFormat="1" applyFont="1" applyFill="1" applyBorder="1" applyAlignment="1">
      <alignment vertical="center"/>
    </xf>
    <xf numFmtId="49" fontId="35" fillId="6" borderId="18" xfId="0" applyNumberFormat="1" applyFont="1" applyFill="1" applyBorder="1" applyAlignment="1">
      <alignment vertical="center"/>
    </xf>
    <xf numFmtId="49" fontId="35" fillId="0" borderId="7" xfId="0" applyNumberFormat="1" applyFont="1" applyBorder="1" applyAlignment="1">
      <alignment vertical="center"/>
    </xf>
    <xf numFmtId="0" fontId="67" fillId="7" borderId="18" xfId="0" applyFont="1" applyFill="1" applyBorder="1" applyAlignment="1">
      <alignment vertical="center"/>
    </xf>
    <xf numFmtId="0" fontId="48" fillId="10" borderId="0" xfId="0" applyFont="1" applyFill="1" applyAlignment="1">
      <alignment horizontal="center" vertical="center"/>
    </xf>
    <xf numFmtId="0" fontId="49" fillId="10" borderId="0" xfId="0" applyFont="1" applyFill="1" applyAlignment="1">
      <alignment vertical="center"/>
    </xf>
    <xf numFmtId="0" fontId="47" fillId="10" borderId="0" xfId="0" applyFont="1" applyFill="1" applyAlignment="1">
      <alignment horizontal="left" vertical="center"/>
    </xf>
    <xf numFmtId="0" fontId="49" fillId="10" borderId="0" xfId="0" applyFont="1" applyFill="1" applyAlignment="1">
      <alignment horizontal="left" vertical="center"/>
    </xf>
    <xf numFmtId="0" fontId="48" fillId="10" borderId="0" xfId="0" applyFont="1" applyFill="1" applyAlignment="1">
      <alignment vertical="center"/>
    </xf>
    <xf numFmtId="0" fontId="47" fillId="10" borderId="7" xfId="0" applyFont="1" applyFill="1" applyBorder="1" applyAlignment="1">
      <alignment horizontal="left" vertical="center"/>
    </xf>
    <xf numFmtId="0" fontId="62" fillId="10" borderId="7" xfId="0" applyFont="1" applyFill="1" applyBorder="1" applyAlignment="1">
      <alignment horizontal="right" vertical="center"/>
    </xf>
    <xf numFmtId="0" fontId="66" fillId="10" borderId="17" xfId="0" applyFont="1" applyFill="1" applyBorder="1" applyAlignment="1">
      <alignment horizontal="center" vertical="center"/>
    </xf>
    <xf numFmtId="0" fontId="49" fillId="10" borderId="0" xfId="0" applyFont="1" applyFill="1" applyAlignment="1">
      <alignment horizontal="right" vertical="center"/>
    </xf>
    <xf numFmtId="0" fontId="52" fillId="11" borderId="17" xfId="0" applyFont="1" applyFill="1" applyBorder="1" applyAlignment="1">
      <alignment horizontal="right" vertical="center"/>
    </xf>
    <xf numFmtId="0" fontId="49" fillId="10" borderId="7" xfId="0" applyFont="1" applyFill="1" applyBorder="1" applyAlignment="1">
      <alignment horizontal="right" vertical="center"/>
    </xf>
    <xf numFmtId="0" fontId="49" fillId="10" borderId="17" xfId="0" applyFont="1" applyFill="1" applyBorder="1" applyAlignment="1">
      <alignment horizontal="left" vertical="center"/>
    </xf>
    <xf numFmtId="0" fontId="62" fillId="10" borderId="18" xfId="0" applyFont="1" applyFill="1" applyBorder="1" applyAlignment="1">
      <alignment horizontal="right" vertical="center"/>
    </xf>
    <xf numFmtId="49" fontId="57" fillId="10" borderId="0" xfId="0" applyNumberFormat="1" applyFont="1" applyFill="1" applyAlignment="1">
      <alignment vertical="center"/>
    </xf>
    <xf numFmtId="49" fontId="58" fillId="10" borderId="0" xfId="0" applyNumberFormat="1" applyFont="1" applyFill="1" applyAlignment="1">
      <alignment vertical="center"/>
    </xf>
    <xf numFmtId="49" fontId="59" fillId="2" borderId="26" xfId="0" applyNumberFormat="1" applyFont="1" applyFill="1" applyBorder="1" applyAlignment="1">
      <alignment vertical="center"/>
    </xf>
    <xf numFmtId="1" fontId="9" fillId="6" borderId="0" xfId="0" applyNumberFormat="1" applyFont="1" applyFill="1" applyAlignment="1">
      <alignment horizontal="center" vertical="center"/>
    </xf>
    <xf numFmtId="1" fontId="9" fillId="6" borderId="7" xfId="0" applyNumberFormat="1" applyFont="1" applyFill="1" applyBorder="1" applyAlignment="1">
      <alignment horizontal="center" vertical="center"/>
    </xf>
    <xf numFmtId="0" fontId="40" fillId="7" borderId="18" xfId="0" applyFont="1" applyFill="1" applyBorder="1" applyAlignment="1">
      <alignment horizontal="right" vertical="center"/>
    </xf>
    <xf numFmtId="0" fontId="49" fillId="10" borderId="7" xfId="0" applyFont="1" applyFill="1" applyBorder="1" applyAlignment="1">
      <alignment vertical="center"/>
    </xf>
    <xf numFmtId="0" fontId="49" fillId="10" borderId="17" xfId="0" applyFont="1" applyFill="1" applyBorder="1" applyAlignment="1">
      <alignment vertical="center"/>
    </xf>
    <xf numFmtId="49" fontId="49" fillId="10" borderId="18" xfId="0" applyNumberFormat="1" applyFont="1" applyFill="1" applyBorder="1" applyAlignment="1">
      <alignment vertical="center"/>
    </xf>
    <xf numFmtId="49" fontId="48" fillId="10" borderId="0" xfId="0" applyNumberFormat="1" applyFont="1" applyFill="1" applyAlignment="1">
      <alignment vertical="center"/>
    </xf>
    <xf numFmtId="49" fontId="49" fillId="10" borderId="0" xfId="0" applyNumberFormat="1" applyFont="1" applyFill="1" applyAlignment="1">
      <alignment vertical="center"/>
    </xf>
    <xf numFmtId="49" fontId="27" fillId="2" borderId="30" xfId="0" applyNumberFormat="1" applyFont="1" applyFill="1" applyBorder="1" applyAlignment="1">
      <alignment horizontal="left" vertical="center"/>
    </xf>
    <xf numFmtId="49" fontId="60" fillId="2" borderId="30" xfId="0" applyNumberFormat="1" applyFont="1" applyFill="1" applyBorder="1" applyAlignment="1">
      <alignment vertical="center"/>
    </xf>
    <xf numFmtId="49" fontId="9" fillId="2" borderId="7" xfId="0" applyNumberFormat="1" applyFont="1" applyFill="1" applyBorder="1" applyAlignment="1">
      <alignment vertical="center"/>
    </xf>
    <xf numFmtId="0" fontId="27" fillId="2" borderId="28" xfId="0" applyFont="1" applyFill="1" applyBorder="1" applyAlignment="1">
      <alignment vertical="center"/>
    </xf>
    <xf numFmtId="49" fontId="9" fillId="2" borderId="28" xfId="0" applyNumberFormat="1" applyFont="1" applyFill="1" applyBorder="1" applyAlignment="1">
      <alignment vertical="center"/>
    </xf>
    <xf numFmtId="49" fontId="9" fillId="2" borderId="31" xfId="0" applyNumberFormat="1" applyFont="1" applyFill="1" applyBorder="1" applyAlignment="1">
      <alignment vertical="center"/>
    </xf>
    <xf numFmtId="0" fontId="20" fillId="0" borderId="21" xfId="0" applyFont="1" applyBorder="1" applyAlignment="1">
      <alignment vertical="center"/>
    </xf>
    <xf numFmtId="0" fontId="69"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Border="1" applyAlignment="1">
      <alignment vertical="center"/>
    </xf>
    <xf numFmtId="0" fontId="9" fillId="2" borderId="0" xfId="0" applyFont="1" applyFill="1" applyAlignment="1">
      <alignment horizontal="center"/>
    </xf>
    <xf numFmtId="49" fontId="70"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27" fillId="2" borderId="0" xfId="0" applyFont="1" applyFill="1" applyBorder="1" applyAlignment="1">
      <alignment vertical="center"/>
    </xf>
    <xf numFmtId="0" fontId="27" fillId="2" borderId="35" xfId="0" applyFont="1" applyFill="1" applyBorder="1" applyAlignment="1">
      <alignment vertical="center"/>
    </xf>
    <xf numFmtId="49" fontId="70" fillId="0" borderId="0" xfId="0" applyNumberFormat="1" applyFont="1" applyAlignment="1">
      <alignment horizontal="center"/>
    </xf>
    <xf numFmtId="49" fontId="22" fillId="0" borderId="0" xfId="0" applyNumberFormat="1" applyFont="1" applyAlignment="1">
      <alignment horizontal="center"/>
    </xf>
    <xf numFmtId="49" fontId="9" fillId="2" borderId="36" xfId="0" applyNumberFormat="1" applyFont="1" applyFill="1" applyBorder="1" applyAlignment="1">
      <alignment horizontal="center" wrapText="1"/>
    </xf>
    <xf numFmtId="0" fontId="20" fillId="0" borderId="37" xfId="0" applyFont="1" applyBorder="1" applyAlignment="1">
      <alignment horizontal="center" vertical="center"/>
    </xf>
    <xf numFmtId="49" fontId="9" fillId="2" borderId="0" xfId="0" applyNumberFormat="1" applyFont="1" applyFill="1" applyBorder="1" applyAlignment="1">
      <alignment vertical="center"/>
    </xf>
    <xf numFmtId="0" fontId="9" fillId="2" borderId="7" xfId="0" applyFont="1" applyFill="1" applyBorder="1" applyAlignment="1">
      <alignment vertical="center"/>
    </xf>
    <xf numFmtId="0" fontId="45" fillId="0" borderId="7" xfId="0" applyFont="1" applyBorder="1" applyAlignment="1">
      <alignment horizontal="center" vertical="center"/>
    </xf>
    <xf numFmtId="49" fontId="9" fillId="2" borderId="7" xfId="0" applyNumberFormat="1" applyFont="1" applyFill="1" applyBorder="1" applyAlignment="1">
      <alignment horizontal="center" vertical="center"/>
    </xf>
    <xf numFmtId="49" fontId="9" fillId="2" borderId="38" xfId="0" applyNumberFormat="1" applyFont="1" applyFill="1" applyBorder="1" applyAlignment="1">
      <alignment horizontal="center" wrapText="1"/>
    </xf>
    <xf numFmtId="0" fontId="20" fillId="0" borderId="12" xfId="0" applyFont="1" applyFill="1" applyBorder="1" applyAlignment="1">
      <alignment horizontal="center" vertical="center"/>
    </xf>
    <xf numFmtId="49" fontId="11" fillId="0" borderId="0" xfId="0" applyNumberFormat="1" applyFont="1" applyFill="1" applyAlignment="1">
      <alignment vertical="top"/>
    </xf>
    <xf numFmtId="0" fontId="47" fillId="10" borderId="0" xfId="0" applyFont="1" applyFill="1" applyBorder="1" applyAlignment="1">
      <alignment horizontal="left" vertical="center"/>
    </xf>
    <xf numFmtId="49" fontId="49" fillId="6" borderId="0" xfId="0" applyNumberFormat="1" applyFont="1" applyFill="1" applyBorder="1" applyAlignment="1">
      <alignment vertical="center"/>
    </xf>
    <xf numFmtId="0" fontId="48" fillId="0" borderId="0" xfId="0" applyFont="1" applyBorder="1" applyAlignment="1">
      <alignment horizontal="center" vertical="center"/>
    </xf>
    <xf numFmtId="0" fontId="46" fillId="0" borderId="0" xfId="0" applyFont="1" applyBorder="1" applyAlignment="1">
      <alignment horizontal="center" vertical="center"/>
    </xf>
    <xf numFmtId="0" fontId="45" fillId="0" borderId="0" xfId="0" applyFont="1" applyBorder="1" applyAlignment="1">
      <alignment vertical="center"/>
    </xf>
    <xf numFmtId="0" fontId="0" fillId="0" borderId="0" xfId="0" applyFont="1" applyBorder="1" applyAlignment="1">
      <alignment vertical="center"/>
    </xf>
    <xf numFmtId="0" fontId="49" fillId="0" borderId="0" xfId="0" applyFont="1" applyBorder="1" applyAlignment="1">
      <alignment horizontal="center" vertical="center"/>
    </xf>
    <xf numFmtId="0" fontId="48" fillId="0" borderId="0" xfId="0" applyFont="1" applyBorder="1" applyAlignment="1">
      <alignment vertical="center"/>
    </xf>
    <xf numFmtId="0" fontId="49" fillId="0" borderId="0" xfId="0" applyFont="1" applyBorder="1" applyAlignment="1">
      <alignment vertical="center"/>
    </xf>
    <xf numFmtId="0" fontId="42" fillId="0" borderId="0" xfId="0" applyFont="1" applyBorder="1" applyAlignment="1">
      <alignment horizontal="right" vertical="center"/>
    </xf>
    <xf numFmtId="0" fontId="47" fillId="0" borderId="0" xfId="0" applyFont="1" applyBorder="1" applyAlignment="1">
      <alignment horizontal="left" vertical="center"/>
    </xf>
    <xf numFmtId="0" fontId="49" fillId="6" borderId="0" xfId="0" applyFont="1" applyFill="1" applyBorder="1" applyAlignment="1">
      <alignment horizontal="right" vertical="center"/>
    </xf>
    <xf numFmtId="0" fontId="66" fillId="0" borderId="0" xfId="0" applyFont="1" applyBorder="1" applyAlignment="1">
      <alignment horizontal="center" vertical="center"/>
    </xf>
    <xf numFmtId="0" fontId="48" fillId="6" borderId="0" xfId="0" applyFont="1" applyFill="1" applyBorder="1" applyAlignment="1">
      <alignment horizontal="center" vertical="center"/>
    </xf>
    <xf numFmtId="49" fontId="48" fillId="6" borderId="0" xfId="0" applyNumberFormat="1" applyFont="1" applyFill="1" applyBorder="1" applyAlignment="1">
      <alignment horizontal="center" vertical="center"/>
    </xf>
    <xf numFmtId="1" fontId="48" fillId="6" borderId="0" xfId="0" applyNumberFormat="1" applyFont="1" applyFill="1" applyBorder="1" applyAlignment="1">
      <alignment horizontal="center" vertical="center"/>
    </xf>
    <xf numFmtId="49" fontId="48" fillId="0" borderId="0" xfId="0" applyNumberFormat="1" applyFont="1" applyBorder="1" applyAlignment="1">
      <alignment vertical="center"/>
    </xf>
    <xf numFmtId="49" fontId="0" fillId="0" borderId="0" xfId="0" applyNumberFormat="1" applyFont="1" applyBorder="1" applyAlignment="1">
      <alignment vertical="center"/>
    </xf>
    <xf numFmtId="49" fontId="49" fillId="0" borderId="0" xfId="0" applyNumberFormat="1" applyFont="1" applyBorder="1" applyAlignment="1">
      <alignment horizontal="center" vertical="center"/>
    </xf>
    <xf numFmtId="49" fontId="48" fillId="6" borderId="0" xfId="0" applyNumberFormat="1" applyFont="1" applyFill="1" applyBorder="1" applyAlignment="1">
      <alignment vertical="center"/>
    </xf>
    <xf numFmtId="0" fontId="49" fillId="0" borderId="30" xfId="0" applyFont="1" applyBorder="1" applyAlignment="1">
      <alignment vertical="center"/>
    </xf>
    <xf numFmtId="0" fontId="48" fillId="0" borderId="0" xfId="0" applyFont="1" applyFill="1" applyBorder="1" applyAlignment="1">
      <alignment horizontal="center" vertical="center"/>
    </xf>
    <xf numFmtId="0" fontId="48" fillId="0" borderId="0" xfId="0" applyFont="1" applyFill="1" applyAlignment="1">
      <alignment horizontal="center" vertical="center"/>
    </xf>
    <xf numFmtId="49" fontId="9" fillId="0" borderId="31" xfId="0" applyNumberFormat="1" applyFont="1" applyBorder="1" applyAlignment="1">
      <alignment horizontal="center" vertical="center"/>
    </xf>
    <xf numFmtId="49" fontId="35" fillId="2" borderId="17" xfId="0" applyNumberFormat="1" applyFont="1" applyFill="1" applyBorder="1" applyAlignment="1">
      <alignment vertical="center"/>
    </xf>
    <xf numFmtId="49" fontId="35" fillId="2" borderId="18" xfId="0" applyNumberFormat="1" applyFont="1" applyFill="1" applyBorder="1" applyAlignment="1">
      <alignment vertical="center"/>
    </xf>
    <xf numFmtId="0" fontId="28" fillId="5" borderId="18" xfId="0" applyFont="1" applyFill="1" applyBorder="1" applyAlignment="1">
      <alignment horizontal="center" vertical="center"/>
    </xf>
    <xf numFmtId="49" fontId="9" fillId="5" borderId="38" xfId="0" applyNumberFormat="1" applyFont="1" applyFill="1" applyBorder="1" applyAlignment="1">
      <alignment horizontal="center" wrapText="1"/>
    </xf>
    <xf numFmtId="1" fontId="28" fillId="5" borderId="11" xfId="0" applyNumberFormat="1" applyFont="1" applyFill="1" applyBorder="1" applyAlignment="1">
      <alignment horizontal="center" vertical="center"/>
    </xf>
    <xf numFmtId="49" fontId="9" fillId="5" borderId="39" xfId="0" applyNumberFormat="1" applyFont="1" applyFill="1" applyBorder="1" applyAlignment="1">
      <alignment horizontal="center" wrapText="1"/>
    </xf>
    <xf numFmtId="1" fontId="28" fillId="5" borderId="40" xfId="0" applyNumberFormat="1" applyFont="1" applyFill="1" applyBorder="1" applyAlignment="1">
      <alignment horizontal="center" vertical="center"/>
    </xf>
    <xf numFmtId="0" fontId="7" fillId="0" borderId="11" xfId="0" applyFont="1" applyBorder="1" applyAlignment="1">
      <alignment horizontal="center" vertical="center"/>
    </xf>
    <xf numFmtId="49" fontId="36" fillId="0" borderId="0" xfId="0" applyNumberFormat="1" applyFont="1" applyFill="1" applyAlignment="1">
      <alignment horizontal="left"/>
    </xf>
    <xf numFmtId="49" fontId="5" fillId="0" borderId="0" xfId="0" applyNumberFormat="1" applyFont="1" applyFill="1" applyAlignment="1">
      <alignment horizontal="left" vertical="top"/>
    </xf>
    <xf numFmtId="49" fontId="15" fillId="0" borderId="0" xfId="0" applyNumberFormat="1" applyFont="1" applyFill="1" applyAlignment="1">
      <alignment horizontal="left"/>
    </xf>
    <xf numFmtId="0" fontId="23" fillId="0" borderId="0" xfId="0" applyFont="1" applyFill="1" applyAlignment="1">
      <alignment horizontal="left"/>
    </xf>
    <xf numFmtId="49" fontId="8" fillId="0" borderId="0" xfId="0" applyNumberFormat="1" applyFont="1" applyFill="1" applyAlignment="1">
      <alignment horizontal="left"/>
    </xf>
    <xf numFmtId="14" fontId="18" fillId="0" borderId="6" xfId="0" applyNumberFormat="1" applyFont="1" applyBorder="1" applyAlignment="1">
      <alignment horizontal="left" vertical="center"/>
    </xf>
    <xf numFmtId="49" fontId="71" fillId="2" borderId="4" xfId="0" applyNumberFormat="1" applyFont="1" applyFill="1" applyBorder="1" applyAlignment="1">
      <alignment vertical="center"/>
    </xf>
    <xf numFmtId="49" fontId="71" fillId="2" borderId="0" xfId="0" applyNumberFormat="1" applyFont="1" applyFill="1" applyAlignment="1">
      <alignment vertical="center"/>
    </xf>
    <xf numFmtId="49" fontId="72" fillId="2" borderId="0" xfId="0" applyNumberFormat="1" applyFont="1" applyFill="1" applyAlignment="1">
      <alignment horizontal="left" vertical="center"/>
    </xf>
    <xf numFmtId="0" fontId="35" fillId="2" borderId="41" xfId="0" applyFont="1" applyFill="1" applyBorder="1" applyAlignment="1">
      <alignment horizontal="center" wrapText="1"/>
    </xf>
    <xf numFmtId="0" fontId="35" fillId="5" borderId="41" xfId="0" applyFont="1" applyFill="1" applyBorder="1" applyAlignment="1">
      <alignment horizontal="center" wrapText="1"/>
    </xf>
    <xf numFmtId="49" fontId="36" fillId="0" borderId="0" xfId="0" applyNumberFormat="1" applyFont="1" applyAlignment="1">
      <alignment horizontal="center"/>
    </xf>
    <xf numFmtId="0" fontId="0" fillId="2" borderId="32" xfId="0" applyFill="1" applyBorder="1" applyAlignment="1">
      <alignment horizontal="center" vertical="center"/>
    </xf>
    <xf numFmtId="49" fontId="10" fillId="6" borderId="0" xfId="0" applyNumberFormat="1" applyFont="1" applyFill="1" applyBorder="1" applyAlignment="1">
      <alignment horizontal="left" vertical="center"/>
    </xf>
    <xf numFmtId="49" fontId="20" fillId="0" borderId="12" xfId="0" applyNumberFormat="1" applyFont="1" applyBorder="1" applyAlignment="1">
      <alignment horizontal="center" vertical="center"/>
    </xf>
    <xf numFmtId="49" fontId="9" fillId="0" borderId="0" xfId="0" applyNumberFormat="1" applyFont="1" applyBorder="1" applyAlignment="1">
      <alignment horizontal="right" vertical="center"/>
    </xf>
    <xf numFmtId="49" fontId="9" fillId="2" borderId="0" xfId="0" applyNumberFormat="1"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right" vertical="center"/>
    </xf>
    <xf numFmtId="0" fontId="45" fillId="0" borderId="7" xfId="0" applyFont="1" applyBorder="1" applyAlignment="1">
      <alignment horizontal="center" vertical="center" shrinkToFit="1"/>
    </xf>
    <xf numFmtId="0" fontId="48" fillId="0" borderId="0" xfId="0" applyFont="1" applyAlignment="1">
      <alignment horizontal="center" vertical="center" shrinkToFit="1"/>
    </xf>
    <xf numFmtId="49" fontId="9" fillId="0" borderId="7" xfId="0" applyNumberFormat="1" applyFont="1" applyBorder="1" applyAlignment="1">
      <alignment horizontal="right" vertical="center"/>
    </xf>
    <xf numFmtId="49" fontId="9" fillId="2" borderId="30" xfId="0" applyNumberFormat="1" applyFont="1" applyFill="1" applyBorder="1" applyAlignment="1">
      <alignment horizontal="right" vertical="center"/>
    </xf>
    <xf numFmtId="0" fontId="27" fillId="2" borderId="17" xfId="0" applyFont="1" applyFill="1" applyBorder="1" applyAlignment="1">
      <alignment vertical="center"/>
    </xf>
    <xf numFmtId="0" fontId="27" fillId="2" borderId="27" xfId="0" applyFont="1" applyFill="1" applyBorder="1" applyAlignment="1">
      <alignment vertical="center"/>
    </xf>
    <xf numFmtId="49" fontId="9" fillId="0" borderId="29" xfId="0" applyNumberFormat="1" applyFont="1" applyBorder="1" applyAlignment="1">
      <alignment vertical="center"/>
    </xf>
    <xf numFmtId="49" fontId="9" fillId="0" borderId="30" xfId="0" applyNumberFormat="1" applyFont="1" applyBorder="1" applyAlignment="1">
      <alignment vertical="center"/>
    </xf>
    <xf numFmtId="49" fontId="9" fillId="0" borderId="30"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5" fillId="0" borderId="0" xfId="0" applyFont="1" applyBorder="1" applyAlignment="1">
      <alignment horizontal="center" vertical="center" shrinkToFit="1"/>
    </xf>
    <xf numFmtId="49" fontId="9" fillId="2" borderId="42" xfId="0" applyNumberFormat="1" applyFont="1" applyFill="1" applyBorder="1" applyAlignment="1">
      <alignment horizontal="center" wrapText="1"/>
    </xf>
    <xf numFmtId="0" fontId="20" fillId="0" borderId="43" xfId="0" applyFont="1" applyBorder="1" applyAlignment="1">
      <alignment horizontal="center" vertical="center"/>
    </xf>
    <xf numFmtId="49" fontId="9" fillId="2" borderId="0" xfId="0" applyNumberFormat="1" applyFont="1" applyFill="1" applyAlignment="1">
      <alignment horizontal="center" vertical="center" shrinkToFit="1"/>
    </xf>
    <xf numFmtId="0" fontId="45" fillId="0" borderId="0" xfId="0" applyFont="1" applyBorder="1" applyAlignment="1">
      <alignment horizontal="center" vertical="center"/>
    </xf>
    <xf numFmtId="0" fontId="24" fillId="2" borderId="0" xfId="0" applyNumberFormat="1" applyFont="1" applyFill="1" applyAlignment="1">
      <alignment horizontal="right" vertical="center"/>
    </xf>
    <xf numFmtId="0" fontId="71" fillId="2" borderId="0" xfId="0" applyFont="1" applyFill="1"/>
    <xf numFmtId="0" fontId="19" fillId="0" borderId="6" xfId="0" applyNumberFormat="1" applyFont="1" applyBorder="1" applyAlignment="1">
      <alignment horizontal="right" vertical="center"/>
    </xf>
    <xf numFmtId="0" fontId="14" fillId="0" borderId="0" xfId="0" applyNumberFormat="1" applyFont="1" applyAlignment="1">
      <alignment horizontal="left"/>
    </xf>
    <xf numFmtId="0" fontId="14" fillId="0" borderId="0" xfId="0" applyNumberFormat="1" applyFont="1" applyAlignment="1">
      <alignment horizontal="left" vertical="center"/>
    </xf>
    <xf numFmtId="0" fontId="28" fillId="5" borderId="7" xfId="0" applyFont="1" applyFill="1" applyBorder="1" applyAlignment="1">
      <alignment horizontal="center" vertical="center"/>
    </xf>
    <xf numFmtId="0" fontId="20" fillId="0" borderId="44" xfId="0" applyFont="1" applyFill="1" applyBorder="1" applyAlignment="1">
      <alignment horizontal="center" vertical="center"/>
    </xf>
    <xf numFmtId="0" fontId="20" fillId="5" borderId="44" xfId="0" applyFont="1" applyFill="1" applyBorder="1" applyAlignment="1">
      <alignment horizontal="center" vertical="center"/>
    </xf>
    <xf numFmtId="0" fontId="20" fillId="0" borderId="44" xfId="0" applyFont="1" applyBorder="1" applyAlignment="1">
      <alignment horizontal="center" vertical="center"/>
    </xf>
    <xf numFmtId="49" fontId="74" fillId="0" borderId="6" xfId="0" applyNumberFormat="1" applyFont="1" applyBorder="1" applyAlignment="1">
      <alignment horizontal="right" vertical="center"/>
    </xf>
    <xf numFmtId="0" fontId="45" fillId="0" borderId="7" xfId="0" applyNumberFormat="1" applyFont="1" applyBorder="1" applyAlignment="1">
      <alignment horizontal="center" vertical="center" shrinkToFit="1"/>
    </xf>
    <xf numFmtId="0" fontId="45" fillId="0" borderId="0" xfId="0" applyNumberFormat="1" applyFont="1" applyBorder="1" applyAlignment="1">
      <alignment horizontal="center" vertical="center" shrinkToFit="1"/>
    </xf>
    <xf numFmtId="0" fontId="75" fillId="0" borderId="0" xfId="0" applyFont="1"/>
    <xf numFmtId="0" fontId="76" fillId="6" borderId="0" xfId="0" applyFont="1" applyFill="1" applyAlignment="1">
      <alignment horizontal="right" vertical="center"/>
    </xf>
    <xf numFmtId="49" fontId="59" fillId="2" borderId="25" xfId="0" applyNumberFormat="1" applyFont="1" applyFill="1" applyBorder="1" applyAlignment="1">
      <alignment horizontal="right" vertical="center"/>
    </xf>
    <xf numFmtId="49" fontId="36" fillId="0" borderId="0" xfId="0" applyNumberFormat="1" applyFont="1" applyAlignment="1"/>
    <xf numFmtId="49" fontId="73" fillId="3" borderId="24" xfId="0" applyNumberFormat="1" applyFont="1" applyFill="1" applyBorder="1" applyAlignment="1">
      <alignment vertical="center"/>
    </xf>
    <xf numFmtId="49" fontId="38" fillId="3" borderId="25" xfId="0" applyNumberFormat="1" applyFont="1" applyFill="1" applyBorder="1" applyAlignment="1">
      <alignment vertical="center"/>
    </xf>
    <xf numFmtId="49" fontId="38" fillId="3" borderId="45" xfId="0" applyNumberFormat="1" applyFont="1" applyFill="1" applyBorder="1" applyAlignment="1">
      <alignment vertical="center"/>
    </xf>
    <xf numFmtId="49" fontId="10" fillId="3" borderId="25" xfId="0" applyNumberFormat="1" applyFont="1" applyFill="1" applyBorder="1" applyAlignment="1">
      <alignment horizontal="left" vertical="center"/>
    </xf>
    <xf numFmtId="49" fontId="10" fillId="3" borderId="27" xfId="0" applyNumberFormat="1" applyFont="1" applyFill="1" applyBorder="1" applyAlignment="1">
      <alignment horizontal="left" vertical="center"/>
    </xf>
    <xf numFmtId="0" fontId="9" fillId="2" borderId="0" xfId="0" applyFont="1" applyFill="1" applyAlignment="1">
      <alignment horizontal="center" vertical="center" shrinkToFit="1"/>
    </xf>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77" fillId="2" borderId="19" xfId="0" applyNumberFormat="1" applyFont="1" applyFill="1" applyBorder="1" applyAlignment="1">
      <alignment horizontal="left" vertical="center"/>
    </xf>
    <xf numFmtId="0" fontId="78" fillId="0" borderId="0" xfId="0" applyFont="1"/>
    <xf numFmtId="0" fontId="79" fillId="0" borderId="7" xfId="0" applyFont="1" applyBorder="1" applyAlignment="1">
      <alignment vertical="center"/>
    </xf>
    <xf numFmtId="0" fontId="80" fillId="0" borderId="0" xfId="0" applyFont="1" applyAlignment="1">
      <alignment vertical="center"/>
    </xf>
    <xf numFmtId="0" fontId="81" fillId="0" borderId="0" xfId="0" applyFont="1" applyAlignment="1">
      <alignment vertical="center"/>
    </xf>
    <xf numFmtId="0" fontId="82" fillId="0" borderId="0" xfId="0" applyFont="1" applyAlignment="1">
      <alignment horizontal="right" vertical="center"/>
    </xf>
    <xf numFmtId="1" fontId="20" fillId="2" borderId="18" xfId="0" applyNumberFormat="1" applyFont="1" applyFill="1" applyBorder="1" applyAlignment="1">
      <alignment horizontal="center" vertical="center"/>
    </xf>
    <xf numFmtId="49" fontId="9" fillId="2" borderId="6" xfId="0" applyNumberFormat="1" applyFont="1" applyFill="1" applyBorder="1" applyAlignment="1">
      <alignment horizontal="center" wrapText="1"/>
    </xf>
    <xf numFmtId="165" fontId="20" fillId="0" borderId="11" xfId="0" applyNumberFormat="1" applyFont="1" applyBorder="1" applyAlignment="1">
      <alignment horizontal="left" vertical="center"/>
    </xf>
    <xf numFmtId="0" fontId="20" fillId="0" borderId="21" xfId="0" applyFont="1" applyBorder="1" applyAlignment="1">
      <alignment horizontal="center" vertical="center"/>
    </xf>
    <xf numFmtId="0" fontId="36" fillId="0" borderId="46" xfId="0" applyFont="1" applyBorder="1" applyAlignment="1">
      <alignment horizontal="center" vertical="center"/>
    </xf>
    <xf numFmtId="0" fontId="20" fillId="0" borderId="11" xfId="0" applyFont="1" applyBorder="1" applyAlignment="1">
      <alignment vertical="center"/>
    </xf>
    <xf numFmtId="0" fontId="20" fillId="0" borderId="14" xfId="0" applyFont="1" applyBorder="1" applyAlignment="1">
      <alignment vertical="center"/>
    </xf>
    <xf numFmtId="0" fontId="79" fillId="0" borderId="7" xfId="0" applyFont="1" applyBorder="1" applyAlignment="1">
      <alignment vertical="center" shrinkToFit="1"/>
    </xf>
    <xf numFmtId="0" fontId="83" fillId="0" borderId="7" xfId="0" applyFont="1" applyBorder="1" applyAlignment="1">
      <alignment vertical="center"/>
    </xf>
    <xf numFmtId="0" fontId="79" fillId="0" borderId="0" xfId="0" applyFont="1" applyAlignment="1">
      <alignment horizontal="center" vertical="center"/>
    </xf>
    <xf numFmtId="0" fontId="79" fillId="0" borderId="0" xfId="0" applyFont="1" applyAlignment="1">
      <alignment vertical="center"/>
    </xf>
    <xf numFmtId="0" fontId="83" fillId="0" borderId="0" xfId="0" applyFont="1" applyAlignment="1">
      <alignment vertical="center"/>
    </xf>
    <xf numFmtId="0" fontId="44" fillId="0" borderId="7" xfId="0" applyFont="1" applyBorder="1" applyAlignment="1">
      <alignment vertical="center" shrinkToFit="1"/>
    </xf>
    <xf numFmtId="0" fontId="48" fillId="0" borderId="0" xfId="0" applyFont="1" applyFill="1" applyAlignment="1">
      <alignment horizontal="center" vertical="center" shrinkToFit="1"/>
    </xf>
    <xf numFmtId="0" fontId="79" fillId="0" borderId="0" xfId="0" applyFont="1" applyFill="1" applyAlignment="1">
      <alignment horizontal="center" vertical="center" shrinkToFit="1"/>
    </xf>
    <xf numFmtId="0" fontId="84" fillId="0" borderId="0" xfId="0" applyFont="1" applyFill="1" applyAlignment="1">
      <alignment horizontal="center" vertical="center" shrinkToFit="1"/>
    </xf>
    <xf numFmtId="49" fontId="12" fillId="6" borderId="0" xfId="0" applyNumberFormat="1" applyFont="1" applyFill="1" applyAlignment="1">
      <alignment vertical="top"/>
    </xf>
    <xf numFmtId="49" fontId="5" fillId="6" borderId="0" xfId="0" applyNumberFormat="1" applyFont="1" applyFill="1" applyAlignment="1">
      <alignment vertical="top"/>
    </xf>
    <xf numFmtId="49" fontId="70" fillId="6" borderId="0" xfId="0" applyNumberFormat="1" applyFont="1" applyFill="1" applyAlignment="1">
      <alignment vertical="top"/>
    </xf>
    <xf numFmtId="49" fontId="29" fillId="6" borderId="0" xfId="0" applyNumberFormat="1" applyFont="1" applyFill="1" applyAlignment="1">
      <alignment vertical="top"/>
    </xf>
    <xf numFmtId="49" fontId="36" fillId="6" borderId="0" xfId="0" applyNumberFormat="1" applyFont="1" applyFill="1" applyAlignment="1">
      <alignment horizontal="center"/>
    </xf>
    <xf numFmtId="49" fontId="36" fillId="6" borderId="0" xfId="0" applyNumberFormat="1" applyFont="1" applyFill="1" applyAlignment="1">
      <alignment horizontal="left"/>
    </xf>
    <xf numFmtId="49" fontId="15" fillId="6" borderId="0" xfId="0" applyNumberFormat="1" applyFont="1" applyFill="1" applyAlignment="1">
      <alignment horizontal="left"/>
    </xf>
    <xf numFmtId="0" fontId="75" fillId="6" borderId="0" xfId="0" applyFont="1" applyFill="1"/>
    <xf numFmtId="49" fontId="14" fillId="6" borderId="0" xfId="0" applyNumberFormat="1" applyFont="1" applyFill="1" applyAlignment="1">
      <alignment horizontal="left"/>
    </xf>
    <xf numFmtId="49" fontId="30" fillId="6" borderId="0" xfId="0" applyNumberFormat="1" applyFont="1" applyFill="1"/>
    <xf numFmtId="49" fontId="20" fillId="6" borderId="0" xfId="0" applyNumberFormat="1" applyFont="1" applyFill="1"/>
    <xf numFmtId="49" fontId="16" fillId="6" borderId="0" xfId="0" applyNumberFormat="1" applyFont="1" applyFill="1"/>
    <xf numFmtId="14" fontId="18" fillId="6" borderId="6" xfId="0" applyNumberFormat="1" applyFont="1" applyFill="1" applyBorder="1" applyAlignment="1">
      <alignment horizontal="left" vertical="center"/>
    </xf>
    <xf numFmtId="49" fontId="18" fillId="6" borderId="6" xfId="0" applyNumberFormat="1" applyFont="1" applyFill="1" applyBorder="1" applyAlignment="1">
      <alignment vertical="center"/>
    </xf>
    <xf numFmtId="49" fontId="0" fillId="6" borderId="6" xfId="0" applyNumberFormat="1" applyFont="1" applyFill="1" applyBorder="1" applyAlignment="1">
      <alignment vertical="center"/>
    </xf>
    <xf numFmtId="49" fontId="43" fillId="6" borderId="6" xfId="0" applyNumberFormat="1" applyFont="1" applyFill="1" applyBorder="1" applyAlignment="1">
      <alignment vertical="center"/>
    </xf>
    <xf numFmtId="49" fontId="18" fillId="6" borderId="6" xfId="2" applyNumberFormat="1" applyFont="1" applyFill="1" applyBorder="1" applyAlignment="1" applyProtection="1">
      <alignment vertical="center"/>
      <protection locked="0"/>
    </xf>
    <xf numFmtId="0" fontId="19" fillId="6" borderId="6" xfId="0" applyFont="1" applyFill="1" applyBorder="1" applyAlignment="1">
      <alignment horizontal="left" vertical="center"/>
    </xf>
    <xf numFmtId="49" fontId="19" fillId="6" borderId="6" xfId="0" applyNumberFormat="1" applyFont="1" applyFill="1" applyBorder="1" applyAlignment="1">
      <alignment horizontal="right" vertical="center"/>
    </xf>
    <xf numFmtId="0" fontId="45" fillId="6" borderId="7" xfId="0" applyFont="1" applyFill="1" applyBorder="1" applyAlignment="1">
      <alignment horizontal="center" vertical="center"/>
    </xf>
    <xf numFmtId="0" fontId="45" fillId="6" borderId="7" xfId="0" applyFont="1" applyFill="1" applyBorder="1" applyAlignment="1">
      <alignment horizontal="center" vertical="center" shrinkToFit="1"/>
    </xf>
    <xf numFmtId="0" fontId="46" fillId="6" borderId="7" xfId="0" applyFont="1" applyFill="1" applyBorder="1" applyAlignment="1">
      <alignment horizontal="center" vertical="center"/>
    </xf>
    <xf numFmtId="0" fontId="44" fillId="6" borderId="7" xfId="0" applyFont="1" applyFill="1" applyBorder="1" applyAlignment="1">
      <alignment vertical="center"/>
    </xf>
    <xf numFmtId="0" fontId="47" fillId="6" borderId="7" xfId="0" applyFont="1" applyFill="1" applyBorder="1" applyAlignment="1">
      <alignment horizontal="center" vertical="center"/>
    </xf>
    <xf numFmtId="0" fontId="47" fillId="6" borderId="0" xfId="0" applyFont="1" applyFill="1" applyAlignment="1">
      <alignment vertical="center"/>
    </xf>
    <xf numFmtId="0" fontId="45" fillId="6" borderId="0" xfId="0" applyFont="1" applyFill="1" applyBorder="1" applyAlignment="1">
      <alignment horizontal="center" vertical="center"/>
    </xf>
    <xf numFmtId="0" fontId="45" fillId="6" borderId="0" xfId="0" applyFont="1" applyFill="1" applyBorder="1" applyAlignment="1">
      <alignment horizontal="center" vertical="center" shrinkToFit="1"/>
    </xf>
    <xf numFmtId="0" fontId="50" fillId="6" borderId="0" xfId="0" applyFont="1" applyFill="1" applyAlignment="1">
      <alignment vertical="center"/>
    </xf>
    <xf numFmtId="0" fontId="51" fillId="6" borderId="0" xfId="0" applyFont="1" applyFill="1" applyAlignment="1">
      <alignment vertical="center"/>
    </xf>
    <xf numFmtId="0" fontId="47" fillId="6" borderId="7" xfId="0" applyFont="1" applyFill="1" applyBorder="1" applyAlignment="1">
      <alignment vertical="center"/>
    </xf>
    <xf numFmtId="0" fontId="0" fillId="6" borderId="7" xfId="0" applyFill="1" applyBorder="1"/>
    <xf numFmtId="0" fontId="47" fillId="6" borderId="18" xfId="0" applyFont="1" applyFill="1" applyBorder="1" applyAlignment="1">
      <alignment horizontal="center" vertical="center"/>
    </xf>
    <xf numFmtId="0" fontId="47" fillId="6" borderId="17" xfId="0" applyFont="1" applyFill="1" applyBorder="1" applyAlignment="1">
      <alignment horizontal="left" vertical="center"/>
    </xf>
    <xf numFmtId="0" fontId="47" fillId="6" borderId="0" xfId="0" applyFont="1" applyFill="1" applyAlignment="1">
      <alignment horizontal="center" vertical="center"/>
    </xf>
    <xf numFmtId="49" fontId="47" fillId="6" borderId="7" xfId="0" applyNumberFormat="1" applyFont="1" applyFill="1" applyBorder="1" applyAlignment="1">
      <alignment vertical="center"/>
    </xf>
    <xf numFmtId="49" fontId="47" fillId="6" borderId="0" xfId="0" applyNumberFormat="1" applyFont="1" applyFill="1" applyAlignment="1">
      <alignment vertical="center"/>
    </xf>
    <xf numFmtId="0" fontId="47" fillId="6" borderId="17" xfId="0" applyFont="1" applyFill="1" applyBorder="1" applyAlignment="1">
      <alignment vertical="center"/>
    </xf>
    <xf numFmtId="49" fontId="47" fillId="6" borderId="17" xfId="0" applyNumberFormat="1" applyFont="1" applyFill="1" applyBorder="1" applyAlignment="1">
      <alignment vertical="center"/>
    </xf>
    <xf numFmtId="0" fontId="47" fillId="6" borderId="18" xfId="0" applyFont="1" applyFill="1" applyBorder="1" applyAlignment="1">
      <alignment vertical="center"/>
    </xf>
    <xf numFmtId="0" fontId="53" fillId="6" borderId="18" xfId="0" applyFont="1" applyFill="1" applyBorder="1" applyAlignment="1">
      <alignment horizontal="center" vertical="center"/>
    </xf>
    <xf numFmtId="0" fontId="54" fillId="6" borderId="0" xfId="0" applyFont="1" applyFill="1" applyAlignment="1">
      <alignment vertical="center"/>
    </xf>
    <xf numFmtId="0" fontId="53" fillId="6" borderId="7" xfId="0" applyFont="1" applyFill="1" applyBorder="1" applyAlignment="1">
      <alignment horizontal="center" vertical="center"/>
    </xf>
    <xf numFmtId="49" fontId="47" fillId="6" borderId="18" xfId="0" applyNumberFormat="1" applyFont="1" applyFill="1" applyBorder="1" applyAlignment="1">
      <alignment vertical="center"/>
    </xf>
    <xf numFmtId="0" fontId="55" fillId="6" borderId="0" xfId="0" applyFont="1" applyFill="1" applyAlignment="1">
      <alignment vertical="center"/>
    </xf>
    <xf numFmtId="0" fontId="9" fillId="6" borderId="0" xfId="0" applyFont="1" applyFill="1" applyAlignment="1">
      <alignment horizontal="right" vertical="center"/>
    </xf>
    <xf numFmtId="0" fontId="48" fillId="6" borderId="0" xfId="0" applyFont="1" applyFill="1" applyAlignment="1">
      <alignment horizontal="left" vertical="center"/>
    </xf>
    <xf numFmtId="0" fontId="20" fillId="6" borderId="0" xfId="0" applyFont="1" applyFill="1"/>
    <xf numFmtId="0" fontId="10" fillId="6" borderId="0" xfId="0" applyFont="1" applyFill="1" applyAlignment="1">
      <alignment vertical="center"/>
    </xf>
    <xf numFmtId="0" fontId="18" fillId="6" borderId="0" xfId="0" applyFont="1" applyFill="1" applyAlignment="1">
      <alignment vertical="center"/>
    </xf>
    <xf numFmtId="0" fontId="20" fillId="6" borderId="10" xfId="0" applyFont="1" applyFill="1" applyBorder="1" applyAlignment="1">
      <alignment vertical="center"/>
    </xf>
    <xf numFmtId="0" fontId="20" fillId="6" borderId="13" xfId="0" applyFont="1" applyFill="1" applyBorder="1" applyAlignment="1">
      <alignment vertical="center"/>
    </xf>
    <xf numFmtId="0" fontId="20" fillId="6" borderId="16" xfId="0" applyFont="1" applyFill="1" applyBorder="1" applyAlignment="1">
      <alignment vertical="center"/>
    </xf>
    <xf numFmtId="0" fontId="0" fillId="6" borderId="0" xfId="0" applyFill="1"/>
    <xf numFmtId="0" fontId="5" fillId="6" borderId="0" xfId="0" applyFont="1" applyFill="1" applyAlignment="1">
      <alignment vertical="top"/>
    </xf>
    <xf numFmtId="49" fontId="44"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49" fontId="42" fillId="6" borderId="0" xfId="0" applyNumberFormat="1" applyFont="1" applyFill="1" applyAlignment="1">
      <alignment vertical="center"/>
    </xf>
    <xf numFmtId="49" fontId="42" fillId="6" borderId="17" xfId="0" applyNumberFormat="1" applyFont="1" applyFill="1" applyBorder="1" applyAlignment="1">
      <alignment vertical="center"/>
    </xf>
    <xf numFmtId="49" fontId="27" fillId="6" borderId="29" xfId="0" applyNumberFormat="1" applyFont="1" applyFill="1" applyBorder="1" applyAlignment="1">
      <alignment vertical="center"/>
    </xf>
    <xf numFmtId="49" fontId="27" fillId="6" borderId="30" xfId="0" applyNumberFormat="1" applyFont="1" applyFill="1" applyBorder="1" applyAlignment="1">
      <alignment vertical="center"/>
    </xf>
    <xf numFmtId="49" fontId="42" fillId="6" borderId="7" xfId="0" applyNumberFormat="1" applyFont="1" applyFill="1" applyBorder="1" applyAlignment="1">
      <alignment vertical="center"/>
    </xf>
    <xf numFmtId="49" fontId="42" fillId="6" borderId="18" xfId="0" applyNumberFormat="1" applyFont="1" applyFill="1" applyBorder="1" applyAlignment="1">
      <alignment vertical="center"/>
    </xf>
    <xf numFmtId="49" fontId="35" fillId="6" borderId="7" xfId="0" applyNumberFormat="1" applyFont="1" applyFill="1" applyBorder="1" applyAlignment="1">
      <alignment horizontal="center" vertical="center"/>
    </xf>
    <xf numFmtId="49" fontId="9" fillId="6" borderId="29" xfId="0" applyNumberFormat="1" applyFont="1" applyFill="1" applyBorder="1" applyAlignment="1">
      <alignment vertical="center"/>
    </xf>
    <xf numFmtId="49" fontId="9" fillId="6" borderId="30" xfId="0" applyNumberFormat="1" applyFont="1" applyFill="1" applyBorder="1" applyAlignment="1">
      <alignment vertical="center"/>
    </xf>
    <xf numFmtId="49" fontId="9" fillId="6" borderId="30" xfId="0" applyNumberFormat="1" applyFont="1" applyFill="1" applyBorder="1" applyAlignment="1">
      <alignment horizontal="right" vertical="center"/>
    </xf>
    <xf numFmtId="49" fontId="9" fillId="6" borderId="23" xfId="0" applyNumberFormat="1" applyFont="1" applyFill="1" applyBorder="1" applyAlignment="1">
      <alignment horizontal="right" vertical="center"/>
    </xf>
    <xf numFmtId="49" fontId="9" fillId="6" borderId="31" xfId="0" applyNumberFormat="1" applyFont="1" applyFill="1" applyBorder="1" applyAlignment="1">
      <alignment vertical="center"/>
    </xf>
    <xf numFmtId="49" fontId="9" fillId="6" borderId="7" xfId="0" applyNumberFormat="1" applyFont="1" applyFill="1" applyBorder="1" applyAlignment="1">
      <alignment horizontal="right" vertical="center"/>
    </xf>
    <xf numFmtId="49" fontId="9" fillId="6" borderId="18" xfId="0" applyNumberFormat="1" applyFont="1" applyFill="1" applyBorder="1" applyAlignment="1">
      <alignment horizontal="right" vertical="center"/>
    </xf>
    <xf numFmtId="49" fontId="47" fillId="6" borderId="0" xfId="0" applyNumberFormat="1" applyFont="1" applyFill="1" applyBorder="1" applyAlignment="1">
      <alignment vertical="center"/>
    </xf>
    <xf numFmtId="49" fontId="79" fillId="2" borderId="0" xfId="0" applyNumberFormat="1" applyFont="1" applyFill="1" applyAlignment="1">
      <alignment horizontal="center" vertical="center"/>
    </xf>
    <xf numFmtId="0" fontId="79" fillId="6" borderId="7" xfId="0" applyFont="1" applyFill="1" applyBorder="1" applyAlignment="1">
      <alignment vertical="center"/>
    </xf>
    <xf numFmtId="0" fontId="85" fillId="6" borderId="7" xfId="0" applyFont="1" applyFill="1" applyBorder="1" applyAlignment="1">
      <alignment vertical="center"/>
    </xf>
    <xf numFmtId="49" fontId="85" fillId="2" borderId="0" xfId="0" applyNumberFormat="1" applyFont="1" applyFill="1" applyAlignment="1">
      <alignment horizontal="center" vertical="center"/>
    </xf>
    <xf numFmtId="0" fontId="1" fillId="2" borderId="0" xfId="0" applyFont="1" applyFill="1"/>
    <xf numFmtId="0" fontId="78" fillId="6" borderId="7" xfId="0" applyFont="1" applyFill="1" applyBorder="1"/>
    <xf numFmtId="0" fontId="79" fillId="6" borderId="7" xfId="0" applyFont="1" applyFill="1" applyBorder="1" applyAlignment="1">
      <alignment horizontal="center" vertical="center" shrinkToFit="1"/>
    </xf>
    <xf numFmtId="0" fontId="83" fillId="6" borderId="7" xfId="0" applyFont="1" applyFill="1" applyBorder="1"/>
    <xf numFmtId="49" fontId="15" fillId="6" borderId="0" xfId="0" applyNumberFormat="1" applyFont="1" applyFill="1" applyBorder="1" applyAlignment="1">
      <alignment horizontal="left"/>
    </xf>
    <xf numFmtId="49" fontId="36" fillId="6" borderId="0" xfId="0" applyNumberFormat="1" applyFont="1" applyFill="1" applyBorder="1" applyAlignment="1">
      <alignment horizontal="left"/>
    </xf>
    <xf numFmtId="49" fontId="29" fillId="0" borderId="0" xfId="0" applyNumberFormat="1" applyFont="1" applyFill="1" applyBorder="1" applyAlignment="1">
      <alignment vertical="top"/>
    </xf>
    <xf numFmtId="49" fontId="5" fillId="0" borderId="0" xfId="0" applyNumberFormat="1" applyFont="1" applyFill="1" applyBorder="1" applyAlignment="1">
      <alignment vertical="top"/>
    </xf>
    <xf numFmtId="0" fontId="0" fillId="0" borderId="0" xfId="0" applyFill="1" applyBorder="1"/>
    <xf numFmtId="49" fontId="16" fillId="0" borderId="0" xfId="0" applyNumberFormat="1" applyFont="1" applyFill="1" applyBorder="1"/>
    <xf numFmtId="49" fontId="20" fillId="0" borderId="0" xfId="0" applyNumberFormat="1" applyFont="1" applyFill="1" applyBorder="1"/>
    <xf numFmtId="49" fontId="24" fillId="0" borderId="0" xfId="0" applyNumberFormat="1" applyFont="1" applyFill="1" applyBorder="1" applyAlignment="1">
      <alignment vertical="center"/>
    </xf>
    <xf numFmtId="49" fontId="34" fillId="0" borderId="0" xfId="0" applyNumberFormat="1" applyFont="1" applyFill="1" applyBorder="1" applyAlignment="1">
      <alignment vertical="center"/>
    </xf>
    <xf numFmtId="49" fontId="25" fillId="0" borderId="0" xfId="0" applyNumberFormat="1" applyFont="1" applyFill="1" applyBorder="1" applyAlignment="1">
      <alignment horizontal="right" vertical="center"/>
    </xf>
    <xf numFmtId="49" fontId="43" fillId="0" borderId="0" xfId="0" applyNumberFormat="1" applyFont="1" applyFill="1" applyBorder="1" applyAlignment="1">
      <alignment vertical="center"/>
    </xf>
    <xf numFmtId="49" fontId="18" fillId="0" borderId="0" xfId="0" applyNumberFormat="1" applyFont="1" applyFill="1" applyBorder="1" applyAlignment="1">
      <alignment vertical="center"/>
    </xf>
    <xf numFmtId="0" fontId="0" fillId="6" borderId="0" xfId="0" applyFill="1" applyAlignment="1">
      <alignment horizontal="center"/>
    </xf>
    <xf numFmtId="0" fontId="83" fillId="6" borderId="0" xfId="0" applyFont="1" applyFill="1"/>
    <xf numFmtId="49" fontId="27" fillId="0" borderId="0" xfId="0" applyNumberFormat="1" applyFont="1" applyFill="1" applyBorder="1" applyAlignment="1">
      <alignment horizontal="left" vertical="center"/>
    </xf>
    <xf numFmtId="49" fontId="60" fillId="0" borderId="0" xfId="0" applyNumberFormat="1" applyFont="1" applyFill="1" applyBorder="1" applyAlignment="1">
      <alignment vertical="center"/>
    </xf>
    <xf numFmtId="49" fontId="27" fillId="0" borderId="0" xfId="0" applyNumberFormat="1" applyFont="1" applyFill="1" applyBorder="1" applyAlignment="1">
      <alignment vertical="center"/>
    </xf>
    <xf numFmtId="49" fontId="42"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52" fillId="0" borderId="0" xfId="0" applyFont="1" applyFill="1" applyBorder="1" applyAlignment="1">
      <alignment horizontal="right" vertical="center"/>
    </xf>
    <xf numFmtId="49" fontId="59" fillId="2" borderId="30" xfId="0" applyNumberFormat="1" applyFont="1" applyFill="1" applyBorder="1" applyAlignment="1">
      <alignment horizontal="center" vertical="center"/>
    </xf>
    <xf numFmtId="49" fontId="59" fillId="2" borderId="30" xfId="0" applyNumberFormat="1" applyFont="1" applyFill="1" applyBorder="1" applyAlignment="1">
      <alignment vertical="center"/>
    </xf>
    <xf numFmtId="49" fontId="9" fillId="6" borderId="29" xfId="0" applyNumberFormat="1" applyFont="1" applyFill="1" applyBorder="1" applyAlignment="1">
      <alignment horizontal="center" vertical="center"/>
    </xf>
    <xf numFmtId="49" fontId="42" fillId="6" borderId="30" xfId="0" applyNumberFormat="1" applyFont="1" applyFill="1" applyBorder="1" applyAlignment="1">
      <alignment vertical="center"/>
    </xf>
    <xf numFmtId="0" fontId="0" fillId="6" borderId="23" xfId="0" applyFill="1" applyBorder="1"/>
    <xf numFmtId="49" fontId="9" fillId="6" borderId="28" xfId="0" applyNumberFormat="1" applyFont="1" applyFill="1" applyBorder="1" applyAlignment="1">
      <alignment horizontal="center" vertical="center"/>
    </xf>
    <xf numFmtId="49" fontId="9" fillId="6" borderId="0" xfId="0" applyNumberFormat="1" applyFont="1" applyFill="1" applyBorder="1" applyAlignment="1">
      <alignment vertical="center"/>
    </xf>
    <xf numFmtId="49" fontId="42" fillId="6" borderId="0" xfId="0" applyNumberFormat="1" applyFont="1" applyFill="1" applyBorder="1" applyAlignment="1">
      <alignment vertical="center"/>
    </xf>
    <xf numFmtId="0" fontId="0" fillId="6" borderId="17" xfId="0" applyFill="1" applyBorder="1"/>
    <xf numFmtId="0" fontId="9" fillId="6" borderId="0" xfId="0" applyFont="1" applyFill="1" applyBorder="1" applyAlignment="1">
      <alignment vertical="center"/>
    </xf>
    <xf numFmtId="0" fontId="0" fillId="6" borderId="0" xfId="0" applyFill="1" applyBorder="1"/>
    <xf numFmtId="49" fontId="9" fillId="6" borderId="31" xfId="0" applyNumberFormat="1" applyFont="1" applyFill="1" applyBorder="1" applyAlignment="1">
      <alignment horizontal="center" vertical="center"/>
    </xf>
    <xf numFmtId="0" fontId="0" fillId="6" borderId="18" xfId="0" applyFill="1" applyBorder="1"/>
    <xf numFmtId="49" fontId="35" fillId="6" borderId="29" xfId="0" applyNumberFormat="1" applyFont="1" applyFill="1" applyBorder="1" applyAlignment="1">
      <alignment horizontal="center" vertical="center"/>
    </xf>
    <xf numFmtId="49" fontId="9" fillId="6" borderId="23" xfId="0" applyNumberFormat="1" applyFont="1" applyFill="1" applyBorder="1" applyAlignment="1">
      <alignment vertical="center"/>
    </xf>
    <xf numFmtId="49" fontId="35" fillId="6" borderId="28" xfId="0" applyNumberFormat="1" applyFont="1" applyFill="1" applyBorder="1" applyAlignment="1">
      <alignment horizontal="center" vertical="center"/>
    </xf>
    <xf numFmtId="49" fontId="35" fillId="6" borderId="31" xfId="0" applyNumberFormat="1" applyFont="1" applyFill="1" applyBorder="1" applyAlignment="1">
      <alignment horizontal="center" vertical="center"/>
    </xf>
    <xf numFmtId="0" fontId="9" fillId="6" borderId="31" xfId="0" applyFont="1" applyFill="1" applyBorder="1" applyAlignment="1">
      <alignment vertical="center"/>
    </xf>
    <xf numFmtId="49" fontId="9" fillId="6" borderId="28" xfId="0" applyNumberFormat="1" applyFont="1" applyFill="1" applyBorder="1" applyAlignment="1">
      <alignment vertical="center"/>
    </xf>
    <xf numFmtId="0" fontId="0" fillId="2" borderId="25" xfId="0" applyFill="1" applyBorder="1"/>
    <xf numFmtId="0" fontId="0" fillId="6" borderId="30" xfId="0" applyFill="1" applyBorder="1"/>
    <xf numFmtId="0" fontId="1" fillId="6" borderId="0" xfId="0" applyFont="1" applyFill="1"/>
    <xf numFmtId="0" fontId="86" fillId="2" borderId="0" xfId="0" applyFont="1" applyFill="1" applyAlignment="1">
      <alignment horizontal="center" shrinkToFit="1"/>
    </xf>
    <xf numFmtId="0" fontId="87" fillId="12" borderId="0" xfId="0" applyFont="1" applyFill="1"/>
    <xf numFmtId="0" fontId="87" fillId="6" borderId="0" xfId="0" applyFont="1" applyFill="1"/>
    <xf numFmtId="0" fontId="83" fillId="6" borderId="7" xfId="0" applyFont="1" applyFill="1" applyBorder="1" applyAlignment="1">
      <alignment horizontal="center" vertical="center" shrinkToFit="1"/>
    </xf>
    <xf numFmtId="0" fontId="83" fillId="6" borderId="7" xfId="0" applyFont="1" applyFill="1" applyBorder="1" applyAlignment="1">
      <alignment vertical="center" shrinkToFit="1"/>
    </xf>
    <xf numFmtId="0" fontId="83" fillId="6" borderId="0" xfId="0" applyFont="1" applyFill="1" applyAlignment="1">
      <alignment shrinkToFit="1"/>
    </xf>
    <xf numFmtId="0" fontId="0" fillId="6" borderId="5" xfId="0" applyFill="1" applyBorder="1" applyAlignment="1">
      <alignment horizontal="center" vertical="center"/>
    </xf>
    <xf numFmtId="0" fontId="78" fillId="6" borderId="0" xfId="0" applyFont="1" applyFill="1" applyAlignment="1">
      <alignment horizontal="center"/>
    </xf>
    <xf numFmtId="0" fontId="0" fillId="6" borderId="5" xfId="0" applyFill="1" applyBorder="1"/>
    <xf numFmtId="0" fontId="0" fillId="6" borderId="0" xfId="0" applyFill="1" applyBorder="1" applyAlignment="1">
      <alignment horizontal="center"/>
    </xf>
    <xf numFmtId="0" fontId="78" fillId="12" borderId="5" xfId="0" applyFont="1" applyFill="1" applyBorder="1" applyAlignment="1">
      <alignment horizontal="center" vertical="center"/>
    </xf>
    <xf numFmtId="0" fontId="83" fillId="6" borderId="0" xfId="0" applyFont="1" applyFill="1" applyAlignment="1">
      <alignment horizontal="center" vertical="center"/>
    </xf>
    <xf numFmtId="0" fontId="0" fillId="6" borderId="0" xfId="0" applyFill="1" applyBorder="1" applyAlignment="1">
      <alignment horizontal="center" vertical="center"/>
    </xf>
    <xf numFmtId="0" fontId="0" fillId="6" borderId="0" xfId="0" applyFill="1" applyBorder="1" applyAlignment="1">
      <alignment horizontal="right" vertical="center" shrinkToFit="1"/>
    </xf>
    <xf numFmtId="0" fontId="78" fillId="6" borderId="0" xfId="0" applyFont="1" applyFill="1" applyBorder="1" applyAlignment="1">
      <alignment horizontal="center" vertical="center"/>
    </xf>
    <xf numFmtId="0" fontId="0" fillId="0" borderId="0" xfId="0" applyFill="1" applyBorder="1" applyAlignment="1">
      <alignment horizontal="center"/>
    </xf>
    <xf numFmtId="49" fontId="20" fillId="3" borderId="0" xfId="0" applyNumberFormat="1" applyFont="1" applyFill="1" applyBorder="1"/>
    <xf numFmtId="0" fontId="0" fillId="3" borderId="0" xfId="0" applyFill="1" applyBorder="1" applyAlignment="1">
      <alignment horizontal="center"/>
    </xf>
    <xf numFmtId="49" fontId="20" fillId="4" borderId="0" xfId="0" applyNumberFormat="1" applyFont="1" applyFill="1" applyBorder="1"/>
    <xf numFmtId="0" fontId="0" fillId="4" borderId="0" xfId="0" applyFill="1" applyBorder="1" applyAlignment="1">
      <alignment horizontal="center"/>
    </xf>
    <xf numFmtId="49" fontId="20" fillId="13" borderId="0" xfId="0" applyNumberFormat="1" applyFont="1" applyFill="1" applyBorder="1"/>
    <xf numFmtId="0" fontId="0" fillId="13" borderId="0" xfId="0" applyFill="1" applyBorder="1" applyAlignment="1">
      <alignment horizontal="center"/>
    </xf>
    <xf numFmtId="0" fontId="78" fillId="12" borderId="0" xfId="0" applyFont="1" applyFill="1" applyAlignment="1">
      <alignment horizontal="center"/>
    </xf>
    <xf numFmtId="0" fontId="88" fillId="6" borderId="0" xfId="0" applyFont="1" applyFill="1" applyAlignment="1">
      <alignment horizontal="center"/>
    </xf>
    <xf numFmtId="0" fontId="88" fillId="12" borderId="0" xfId="0" applyFont="1" applyFill="1" applyAlignment="1">
      <alignment horizontal="center"/>
    </xf>
    <xf numFmtId="0" fontId="3" fillId="2" borderId="0" xfId="1" applyFill="1" applyBorder="1"/>
    <xf numFmtId="49" fontId="71" fillId="2" borderId="0" xfId="0" applyNumberFormat="1" applyFont="1" applyFill="1" applyBorder="1" applyAlignment="1">
      <alignment vertical="center"/>
    </xf>
    <xf numFmtId="0" fontId="0" fillId="0" borderId="0" xfId="0" applyFill="1"/>
    <xf numFmtId="0" fontId="0" fillId="3" borderId="0" xfId="0" applyFill="1"/>
    <xf numFmtId="49" fontId="0" fillId="3" borderId="0" xfId="0" applyNumberFormat="1" applyFill="1"/>
    <xf numFmtId="0" fontId="0" fillId="14" borderId="40" xfId="0" applyNumberFormat="1" applyFill="1" applyBorder="1" applyAlignment="1">
      <alignment horizontal="center"/>
    </xf>
    <xf numFmtId="0" fontId="0" fillId="0" borderId="6" xfId="0" applyBorder="1"/>
    <xf numFmtId="49" fontId="19" fillId="4" borderId="5" xfId="0" applyNumberFormat="1" applyFont="1" applyFill="1" applyBorder="1" applyAlignment="1">
      <alignment horizontal="left" vertical="center"/>
    </xf>
    <xf numFmtId="0" fontId="0" fillId="3" borderId="0" xfId="0" applyFill="1" applyAlignment="1">
      <alignment horizontal="center"/>
    </xf>
    <xf numFmtId="0" fontId="0" fillId="15" borderId="0" xfId="0" applyFill="1"/>
    <xf numFmtId="0" fontId="89" fillId="16" borderId="0" xfId="0" applyFont="1" applyFill="1" applyAlignment="1">
      <alignment horizontal="center" vertical="center"/>
    </xf>
    <xf numFmtId="0" fontId="0" fillId="12" borderId="7" xfId="0" applyFill="1" applyBorder="1" applyAlignment="1">
      <alignment horizontal="center"/>
    </xf>
    <xf numFmtId="0" fontId="90" fillId="6" borderId="7" xfId="0" applyFont="1" applyFill="1" applyBorder="1" applyAlignment="1">
      <alignment horizontal="center"/>
    </xf>
    <xf numFmtId="0" fontId="90" fillId="6" borderId="0" xfId="0" applyFont="1" applyFill="1" applyBorder="1" applyAlignment="1">
      <alignment horizontal="center"/>
    </xf>
    <xf numFmtId="0" fontId="90" fillId="6" borderId="0" xfId="0" applyFont="1" applyFill="1" applyAlignment="1">
      <alignment horizontal="center"/>
    </xf>
    <xf numFmtId="0" fontId="20" fillId="0" borderId="0" xfId="0" applyFont="1" applyFill="1" applyAlignment="1">
      <alignment vertical="center"/>
    </xf>
    <xf numFmtId="0" fontId="0" fillId="0" borderId="0" xfId="0" applyFill="1" applyAlignment="1">
      <alignment vertical="center"/>
    </xf>
    <xf numFmtId="0" fontId="9" fillId="0" borderId="0" xfId="0" applyFont="1" applyFill="1" applyAlignment="1">
      <alignment vertical="center"/>
    </xf>
    <xf numFmtId="0" fontId="5" fillId="0" borderId="0" xfId="0" applyFont="1" applyFill="1" applyAlignment="1">
      <alignment vertical="top"/>
    </xf>
    <xf numFmtId="0" fontId="1" fillId="3" borderId="0" xfId="0" applyFont="1" applyFill="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applyAlignment="1">
      <alignment vertical="center"/>
    </xf>
    <xf numFmtId="0" fontId="91" fillId="6" borderId="0" xfId="0" applyFont="1" applyFill="1" applyAlignment="1">
      <alignment vertical="center"/>
    </xf>
    <xf numFmtId="0" fontId="92" fillId="6" borderId="0" xfId="0" applyFont="1" applyFill="1"/>
    <xf numFmtId="49" fontId="78" fillId="2" borderId="0" xfId="0" applyNumberFormat="1" applyFont="1" applyFill="1" applyAlignment="1">
      <alignment horizontal="center" vertical="center"/>
    </xf>
    <xf numFmtId="49" fontId="12" fillId="4" borderId="27" xfId="0" applyNumberFormat="1" applyFont="1" applyFill="1" applyBorder="1" applyAlignment="1">
      <alignment vertical="center"/>
    </xf>
    <xf numFmtId="0" fontId="85" fillId="0" borderId="7" xfId="0" applyFont="1" applyBorder="1" applyAlignment="1">
      <alignment vertical="center" shrinkToFit="1"/>
    </xf>
    <xf numFmtId="0" fontId="85" fillId="0" borderId="7" xfId="0" applyFont="1" applyBorder="1" applyAlignment="1">
      <alignment vertical="center"/>
    </xf>
    <xf numFmtId="0" fontId="78" fillId="0" borderId="7" xfId="0" applyFont="1" applyBorder="1" applyAlignment="1">
      <alignment vertical="center"/>
    </xf>
    <xf numFmtId="49" fontId="73" fillId="3" borderId="1" xfId="0" applyNumberFormat="1" applyFont="1" applyFill="1" applyBorder="1" applyAlignment="1">
      <alignment vertical="center" shrinkToFit="1"/>
    </xf>
    <xf numFmtId="0" fontId="71" fillId="0" borderId="2" xfId="0" applyFont="1" applyBorder="1" applyAlignment="1">
      <alignment vertical="center" shrinkToFit="1"/>
    </xf>
    <xf numFmtId="49" fontId="32" fillId="2" borderId="20" xfId="0" applyNumberFormat="1" applyFont="1" applyFill="1" applyBorder="1" applyAlignment="1">
      <alignment horizontal="center" wrapText="1"/>
    </xf>
    <xf numFmtId="0" fontId="20" fillId="0" borderId="33" xfId="0" applyNumberFormat="1" applyFont="1" applyBorder="1" applyAlignment="1">
      <alignment horizontal="center" vertical="center"/>
    </xf>
    <xf numFmtId="0" fontId="20" fillId="0" borderId="34" xfId="0" applyNumberFormat="1" applyFont="1" applyBorder="1" applyAlignment="1">
      <alignment horizontal="center" vertical="center"/>
    </xf>
    <xf numFmtId="0" fontId="20" fillId="0" borderId="47" xfId="0" applyNumberFormat="1" applyFont="1" applyBorder="1" applyAlignment="1">
      <alignment horizontal="center" vertical="center"/>
    </xf>
    <xf numFmtId="0" fontId="20" fillId="0" borderId="44" xfId="0" applyNumberFormat="1" applyFont="1" applyBorder="1" applyAlignment="1">
      <alignment horizontal="center" vertical="center"/>
    </xf>
    <xf numFmtId="0" fontId="52" fillId="9" borderId="0" xfId="0" applyFont="1" applyFill="1" applyBorder="1" applyAlignment="1">
      <alignment horizontal="right" vertical="center"/>
    </xf>
    <xf numFmtId="49" fontId="47" fillId="0" borderId="0" xfId="0" applyNumberFormat="1" applyFont="1" applyBorder="1" applyAlignment="1">
      <alignment vertical="center"/>
    </xf>
    <xf numFmtId="0" fontId="47" fillId="0" borderId="0" xfId="0" applyFont="1" applyBorder="1" applyAlignment="1">
      <alignment vertical="center"/>
    </xf>
    <xf numFmtId="0" fontId="52" fillId="18" borderId="0" xfId="0" applyFont="1" applyFill="1" applyBorder="1" applyAlignment="1">
      <alignment horizontal="right" vertical="center"/>
    </xf>
    <xf numFmtId="0" fontId="48" fillId="6" borderId="0" xfId="0" applyFont="1" applyFill="1" applyBorder="1" applyAlignment="1">
      <alignment vertical="center"/>
    </xf>
    <xf numFmtId="0" fontId="49" fillId="6" borderId="0" xfId="0" applyFont="1" applyFill="1" applyBorder="1" applyAlignment="1">
      <alignment vertical="center"/>
    </xf>
    <xf numFmtId="0" fontId="20" fillId="0" borderId="9" xfId="0" applyFont="1" applyBorder="1" applyAlignment="1">
      <alignment vertical="center"/>
    </xf>
    <xf numFmtId="0" fontId="20" fillId="0" borderId="15" xfId="0" applyFont="1" applyBorder="1" applyAlignment="1">
      <alignment vertical="center"/>
    </xf>
    <xf numFmtId="0" fontId="20" fillId="6" borderId="0" xfId="0" applyFont="1" applyFill="1" applyBorder="1" applyAlignment="1">
      <alignment vertical="center"/>
    </xf>
    <xf numFmtId="0" fontId="20" fillId="0" borderId="0" xfId="0" applyFont="1" applyBorder="1" applyAlignment="1">
      <alignment vertical="center"/>
    </xf>
    <xf numFmtId="0" fontId="84" fillId="8" borderId="7" xfId="0" applyFont="1" applyFill="1" applyBorder="1" applyAlignment="1">
      <alignment horizontal="center" vertical="center"/>
    </xf>
    <xf numFmtId="49" fontId="9" fillId="2" borderId="1" xfId="0" applyNumberFormat="1" applyFont="1" applyFill="1" applyBorder="1" applyAlignment="1">
      <alignment horizontal="center" wrapText="1"/>
    </xf>
    <xf numFmtId="49" fontId="73" fillId="3" borderId="2" xfId="0" applyNumberFormat="1" applyFont="1" applyFill="1" applyBorder="1" applyAlignment="1">
      <alignment vertical="center" shrinkToFit="1"/>
    </xf>
    <xf numFmtId="49" fontId="73" fillId="3" borderId="41"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41" xfId="0" applyFont="1" applyFill="1" applyBorder="1" applyAlignment="1">
      <alignment wrapText="1"/>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46" fillId="19" borderId="7" xfId="0" applyFont="1" applyFill="1" applyBorder="1" applyAlignment="1">
      <alignment horizontal="center" vertical="center"/>
    </xf>
    <xf numFmtId="0" fontId="45" fillId="19" borderId="7" xfId="0" applyFont="1" applyFill="1" applyBorder="1" applyAlignment="1">
      <alignment horizontal="center" vertical="center"/>
    </xf>
    <xf numFmtId="0" fontId="45" fillId="19" borderId="7" xfId="0" applyFont="1" applyFill="1" applyBorder="1" applyAlignment="1">
      <alignment horizontal="center" vertical="center" shrinkToFit="1"/>
    </xf>
    <xf numFmtId="0" fontId="48" fillId="19" borderId="7" xfId="0" applyFont="1" applyFill="1" applyBorder="1" applyAlignment="1">
      <alignment vertical="center"/>
    </xf>
    <xf numFmtId="49" fontId="25" fillId="2" borderId="32"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20" fillId="0" borderId="7" xfId="0" applyFont="1" applyBorder="1" applyAlignment="1">
      <alignment horizontal="center" vertical="center"/>
    </xf>
    <xf numFmtId="0" fontId="45" fillId="0" borderId="30" xfId="0" applyFont="1" applyBorder="1" applyAlignment="1">
      <alignment horizontal="center" vertical="center"/>
    </xf>
    <xf numFmtId="0" fontId="9" fillId="0" borderId="0" xfId="0" applyNumberFormat="1" applyFont="1" applyAlignment="1">
      <alignment horizontal="center" vertical="center"/>
    </xf>
    <xf numFmtId="0" fontId="94" fillId="0" borderId="7" xfId="0" applyFont="1" applyBorder="1" applyAlignment="1">
      <alignment horizontal="center" vertical="center"/>
    </xf>
    <xf numFmtId="0" fontId="98" fillId="0" borderId="0" xfId="0" applyFont="1" applyAlignment="1">
      <alignment horizontal="right" vertical="center"/>
    </xf>
    <xf numFmtId="0" fontId="99" fillId="0" borderId="0" xfId="0" applyFont="1" applyAlignment="1">
      <alignment horizontal="right" vertical="center"/>
    </xf>
    <xf numFmtId="0" fontId="84" fillId="6" borderId="7" xfId="0" applyFont="1" applyFill="1" applyBorder="1" applyAlignment="1">
      <alignment horizontal="center" vertical="center"/>
    </xf>
    <xf numFmtId="0" fontId="84" fillId="6" borderId="0" xfId="0" applyFont="1" applyFill="1" applyAlignment="1">
      <alignment horizontal="center" vertical="center"/>
    </xf>
    <xf numFmtId="0" fontId="80" fillId="6" borderId="0" xfId="0" applyFont="1" applyFill="1" applyAlignment="1">
      <alignment vertical="center"/>
    </xf>
    <xf numFmtId="0" fontId="81" fillId="6" borderId="0" xfId="0" applyFont="1" applyFill="1" applyAlignment="1">
      <alignment vertical="center"/>
    </xf>
    <xf numFmtId="0" fontId="48" fillId="8" borderId="7" xfId="0" applyFont="1" applyFill="1" applyBorder="1" applyAlignment="1">
      <alignment horizontal="center" vertical="center"/>
    </xf>
    <xf numFmtId="49" fontId="71" fillId="0" borderId="2" xfId="0" applyNumberFormat="1" applyFont="1" applyBorder="1" applyAlignment="1">
      <alignment vertical="center" shrinkToFit="1"/>
    </xf>
    <xf numFmtId="49" fontId="0" fillId="0" borderId="0" xfId="0" applyNumberFormat="1" applyAlignment="1">
      <alignment horizontal="center"/>
    </xf>
    <xf numFmtId="1" fontId="15" fillId="0" borderId="0" xfId="0" applyNumberFormat="1" applyFont="1" applyFill="1" applyAlignment="1">
      <alignment horizontal="left"/>
    </xf>
    <xf numFmtId="1" fontId="20" fillId="0" borderId="6" xfId="0" applyNumberFormat="1" applyFont="1" applyBorder="1" applyAlignment="1">
      <alignment horizontal="left"/>
    </xf>
    <xf numFmtId="1" fontId="71" fillId="0" borderId="2" xfId="0" applyNumberFormat="1" applyFont="1" applyBorder="1" applyAlignment="1">
      <alignment vertical="center" shrinkToFit="1"/>
    </xf>
    <xf numFmtId="1" fontId="93" fillId="2" borderId="20" xfId="0" applyNumberFormat="1" applyFont="1" applyFill="1" applyBorder="1" applyAlignment="1">
      <alignment horizontal="right" vertical="center"/>
    </xf>
    <xf numFmtId="1" fontId="19" fillId="0" borderId="6" xfId="0" applyNumberFormat="1" applyFont="1" applyBorder="1" applyAlignment="1">
      <alignment horizontal="right" vertical="center"/>
    </xf>
    <xf numFmtId="1" fontId="9" fillId="2" borderId="1" xfId="0" applyNumberFormat="1" applyFont="1" applyFill="1" applyBorder="1" applyAlignment="1">
      <alignment horizontal="center" wrapText="1"/>
    </xf>
    <xf numFmtId="1" fontId="20" fillId="0" borderId="47" xfId="0" applyNumberFormat="1" applyFont="1" applyBorder="1" applyAlignment="1">
      <alignment horizontal="center" vertical="center"/>
    </xf>
    <xf numFmtId="1"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74" fillId="0" borderId="15" xfId="0" applyNumberFormat="1" applyFont="1" applyBorder="1" applyAlignment="1">
      <alignment horizontal="right" vertical="center"/>
    </xf>
    <xf numFmtId="0" fontId="20" fillId="0" borderId="7" xfId="0" applyNumberFormat="1" applyFont="1" applyBorder="1" applyAlignment="1">
      <alignment horizontal="center" vertical="center"/>
    </xf>
    <xf numFmtId="0" fontId="20" fillId="0" borderId="43" xfId="0" applyNumberFormat="1" applyFont="1" applyBorder="1" applyAlignment="1">
      <alignment horizontal="center" vertical="center"/>
    </xf>
    <xf numFmtId="0" fontId="98" fillId="6" borderId="0" xfId="0" applyFont="1" applyFill="1" applyAlignment="1">
      <alignment horizontal="right" vertical="center"/>
    </xf>
    <xf numFmtId="1" fontId="20" fillId="0" borderId="7" xfId="0" applyNumberFormat="1" applyFont="1" applyBorder="1" applyAlignment="1">
      <alignment horizontal="center" vertical="center"/>
    </xf>
    <xf numFmtId="1" fontId="20" fillId="0" borderId="6" xfId="0" applyNumberFormat="1" applyFont="1" applyBorder="1" applyAlignment="1">
      <alignment horizontal="center" vertical="center"/>
    </xf>
    <xf numFmtId="49" fontId="9" fillId="2" borderId="49" xfId="0" applyNumberFormat="1" applyFont="1" applyFill="1" applyBorder="1" applyAlignment="1">
      <alignment horizontal="center" wrapText="1"/>
    </xf>
    <xf numFmtId="0" fontId="83" fillId="6" borderId="5" xfId="0" applyFont="1" applyFill="1" applyBorder="1" applyAlignment="1">
      <alignment horizontal="center" vertical="center"/>
    </xf>
    <xf numFmtId="0" fontId="83" fillId="6" borderId="0" xfId="0" applyFont="1" applyFill="1" applyAlignment="1">
      <alignment horizontal="center"/>
    </xf>
    <xf numFmtId="0" fontId="85" fillId="6" borderId="7" xfId="0" applyFont="1" applyFill="1" applyBorder="1" applyAlignment="1">
      <alignment horizontal="center" vertical="center" shrinkToFit="1"/>
    </xf>
    <xf numFmtId="0" fontId="100" fillId="12" borderId="0" xfId="0" applyFont="1" applyFill="1" applyAlignment="1">
      <alignment horizontal="center"/>
    </xf>
    <xf numFmtId="0" fontId="101" fillId="12" borderId="0" xfId="0" applyFont="1" applyFill="1" applyAlignment="1">
      <alignment horizontal="center"/>
    </xf>
    <xf numFmtId="0" fontId="20" fillId="0" borderId="50" xfId="0" applyFont="1" applyBorder="1" applyAlignment="1">
      <alignment horizontal="center" vertical="center"/>
    </xf>
    <xf numFmtId="0" fontId="36" fillId="0" borderId="50" xfId="0" applyFont="1" applyBorder="1" applyAlignment="1">
      <alignment horizontal="center" vertical="center"/>
    </xf>
    <xf numFmtId="0" fontId="36" fillId="0" borderId="48" xfId="0" applyFont="1" applyBorder="1" applyAlignment="1">
      <alignment horizontal="center" vertical="center"/>
    </xf>
    <xf numFmtId="49" fontId="73" fillId="19" borderId="1" xfId="0" applyNumberFormat="1" applyFont="1" applyFill="1" applyBorder="1" applyAlignment="1">
      <alignment vertical="center" shrinkToFit="1"/>
    </xf>
    <xf numFmtId="0" fontId="0" fillId="20" borderId="20" xfId="0" applyFill="1" applyBorder="1" applyAlignment="1">
      <alignment vertical="center"/>
    </xf>
    <xf numFmtId="0" fontId="40" fillId="19" borderId="15" xfId="0" applyFont="1" applyFill="1" applyBorder="1" applyAlignment="1">
      <alignment horizontal="right" vertical="center"/>
    </xf>
    <xf numFmtId="0" fontId="20" fillId="0" borderId="50" xfId="0" applyNumberFormat="1" applyFont="1" applyBorder="1" applyAlignment="1">
      <alignment horizontal="center" vertical="center"/>
    </xf>
    <xf numFmtId="0" fontId="0" fillId="0" borderId="28" xfId="0" applyBorder="1"/>
    <xf numFmtId="0" fontId="0" fillId="2" borderId="27" xfId="0" applyFill="1" applyBorder="1"/>
    <xf numFmtId="0" fontId="83" fillId="3" borderId="0" xfId="0" applyFont="1" applyFill="1" applyBorder="1" applyAlignment="1">
      <alignment horizontal="center"/>
    </xf>
    <xf numFmtId="0" fontId="83" fillId="4" borderId="0" xfId="0" applyFont="1" applyFill="1" applyBorder="1" applyAlignment="1">
      <alignment horizontal="center"/>
    </xf>
    <xf numFmtId="0" fontId="83" fillId="13" borderId="0" xfId="0" applyFont="1" applyFill="1" applyBorder="1" applyAlignment="1">
      <alignment horizontal="center"/>
    </xf>
    <xf numFmtId="0" fontId="48" fillId="19" borderId="0" xfId="0" applyFont="1" applyFill="1" applyAlignment="1">
      <alignment vertical="center"/>
    </xf>
    <xf numFmtId="49" fontId="57" fillId="19" borderId="0" xfId="0" applyNumberFormat="1" applyFont="1" applyFill="1" applyAlignment="1">
      <alignment vertical="center"/>
    </xf>
    <xf numFmtId="49" fontId="24" fillId="20" borderId="0" xfId="0" applyNumberFormat="1" applyFont="1" applyFill="1" applyAlignment="1">
      <alignment horizontal="right" vertical="center"/>
    </xf>
    <xf numFmtId="0" fontId="83" fillId="0" borderId="18" xfId="0" applyFont="1" applyBorder="1" applyAlignment="1">
      <alignment vertical="center"/>
    </xf>
    <xf numFmtId="1" fontId="20" fillId="0" borderId="18" xfId="0" applyNumberFormat="1" applyFont="1" applyBorder="1" applyAlignment="1">
      <alignment horizontal="center" vertical="center"/>
    </xf>
    <xf numFmtId="0" fontId="20" fillId="0" borderId="18" xfId="0" applyFont="1" applyFill="1" applyBorder="1" applyAlignment="1">
      <alignment horizontal="center" vertical="center"/>
    </xf>
    <xf numFmtId="49" fontId="20" fillId="0" borderId="18" xfId="0" applyNumberFormat="1" applyFont="1" applyBorder="1" applyAlignment="1">
      <alignment horizontal="center" vertical="center"/>
    </xf>
    <xf numFmtId="49" fontId="0" fillId="0" borderId="18" xfId="0" applyNumberFormat="1" applyBorder="1" applyAlignment="1">
      <alignment horizontal="center" vertical="center"/>
    </xf>
    <xf numFmtId="49" fontId="20" fillId="0" borderId="18" xfId="0" applyNumberFormat="1" applyFont="1" applyBorder="1" applyAlignment="1">
      <alignment horizontal="center" vertical="center" wrapText="1"/>
    </xf>
    <xf numFmtId="49" fontId="20" fillId="0" borderId="21" xfId="0" applyNumberFormat="1" applyFont="1" applyBorder="1" applyAlignment="1">
      <alignment horizontal="center" vertical="center"/>
    </xf>
    <xf numFmtId="0" fontId="20" fillId="0" borderId="15" xfId="0" applyFont="1" applyBorder="1" applyAlignment="1">
      <alignment horizontal="center" vertical="center"/>
    </xf>
    <xf numFmtId="49" fontId="20" fillId="0" borderId="29" xfId="0" applyNumberFormat="1" applyFont="1" applyBorder="1" applyAlignment="1">
      <alignment horizontal="center" vertical="center"/>
    </xf>
    <xf numFmtId="49" fontId="0" fillId="0" borderId="12" xfId="0" applyNumberFormat="1" applyBorder="1" applyAlignment="1">
      <alignment horizontal="center" vertical="center"/>
    </xf>
    <xf numFmtId="0" fontId="75" fillId="0" borderId="0" xfId="0" applyNumberFormat="1" applyFont="1" applyAlignment="1">
      <alignment horizontal="left"/>
    </xf>
    <xf numFmtId="0" fontId="14" fillId="6" borderId="0" xfId="0" applyNumberFormat="1" applyFont="1" applyFill="1" applyAlignment="1">
      <alignment horizontal="left"/>
    </xf>
    <xf numFmtId="0" fontId="24" fillId="2" borderId="0" xfId="0" applyNumberFormat="1" applyFont="1" applyFill="1" applyAlignment="1">
      <alignment vertical="center"/>
    </xf>
    <xf numFmtId="0" fontId="47" fillId="0" borderId="0" xfId="0" applyNumberFormat="1" applyFont="1" applyAlignment="1">
      <alignment vertical="center"/>
    </xf>
    <xf numFmtId="0" fontId="20" fillId="0" borderId="0" xfId="0" applyNumberFormat="1" applyFont="1" applyAlignment="1">
      <alignment vertical="center"/>
    </xf>
    <xf numFmtId="49" fontId="11" fillId="4" borderId="24" xfId="0" applyNumberFormat="1" applyFont="1" applyFill="1" applyBorder="1" applyAlignment="1">
      <alignment vertical="center"/>
    </xf>
    <xf numFmtId="0" fontId="86" fillId="0" borderId="0" xfId="0" applyFont="1" applyAlignment="1">
      <alignment horizontal="center" vertical="center"/>
    </xf>
    <xf numFmtId="0" fontId="86" fillId="0" borderId="0" xfId="0" applyFont="1" applyAlignment="1">
      <alignment vertical="center"/>
    </xf>
    <xf numFmtId="49" fontId="96" fillId="2" borderId="0" xfId="0" applyNumberFormat="1" applyFont="1" applyFill="1" applyAlignment="1">
      <alignment horizontal="right" vertical="center"/>
    </xf>
    <xf numFmtId="49" fontId="96" fillId="0" borderId="0" xfId="0" applyNumberFormat="1" applyFont="1" applyAlignment="1">
      <alignment horizontal="center" vertical="center"/>
    </xf>
    <xf numFmtId="0" fontId="96" fillId="0" borderId="0" xfId="0" applyFont="1" applyAlignment="1">
      <alignment horizontal="center" vertical="center"/>
    </xf>
    <xf numFmtId="49" fontId="96" fillId="0" borderId="0" xfId="0" applyNumberFormat="1" applyFont="1" applyAlignment="1">
      <alignment horizontal="left" vertical="center"/>
    </xf>
    <xf numFmtId="49" fontId="96" fillId="0" borderId="0" xfId="0" applyNumberFormat="1" applyFont="1" applyAlignment="1">
      <alignment vertical="center"/>
    </xf>
    <xf numFmtId="49" fontId="97" fillId="0" borderId="0" xfId="0" applyNumberFormat="1" applyFont="1" applyAlignment="1">
      <alignment horizontal="center" vertical="center"/>
    </xf>
    <xf numFmtId="49" fontId="97" fillId="0" borderId="0" xfId="0" applyNumberFormat="1" applyFont="1" applyAlignment="1">
      <alignment vertical="center"/>
    </xf>
    <xf numFmtId="0" fontId="96" fillId="0" borderId="0" xfId="0" applyFont="1" applyAlignment="1">
      <alignment vertical="center"/>
    </xf>
    <xf numFmtId="0" fontId="96" fillId="2" borderId="0" xfId="0" applyNumberFormat="1" applyFont="1" applyFill="1" applyAlignment="1">
      <alignment horizontal="right" vertical="center"/>
    </xf>
    <xf numFmtId="0" fontId="96" fillId="2" borderId="0" xfId="0" applyNumberFormat="1" applyFont="1" applyFill="1" applyAlignment="1">
      <alignment horizontal="center" vertical="center"/>
    </xf>
    <xf numFmtId="0" fontId="96" fillId="2" borderId="0" xfId="0" applyNumberFormat="1" applyFont="1" applyFill="1" applyAlignment="1">
      <alignment horizontal="left" vertical="center"/>
    </xf>
    <xf numFmtId="0" fontId="96" fillId="2" borderId="0" xfId="0" applyNumberFormat="1" applyFont="1" applyFill="1" applyAlignment="1">
      <alignment vertical="center"/>
    </xf>
    <xf numFmtId="0" fontId="97" fillId="2" borderId="0" xfId="0" applyNumberFormat="1" applyFont="1" applyFill="1" applyAlignment="1">
      <alignment horizontal="center" vertical="center"/>
    </xf>
    <xf numFmtId="0" fontId="97" fillId="2" borderId="0" xfId="0" applyNumberFormat="1" applyFont="1" applyFill="1" applyAlignment="1">
      <alignment vertical="center"/>
    </xf>
    <xf numFmtId="0" fontId="96" fillId="6" borderId="0" xfId="0" applyFont="1" applyFill="1" applyAlignment="1">
      <alignment vertical="center"/>
    </xf>
    <xf numFmtId="0" fontId="96" fillId="3" borderId="0" xfId="0" applyFont="1" applyFill="1"/>
    <xf numFmtId="0" fontId="96" fillId="3" borderId="0" xfId="0" applyFont="1" applyFill="1" applyAlignment="1">
      <alignment horizontal="center"/>
    </xf>
    <xf numFmtId="0" fontId="96" fillId="6" borderId="0" xfId="0" applyFont="1" applyFill="1"/>
    <xf numFmtId="0" fontId="96" fillId="0" borderId="0" xfId="0" applyFont="1" applyFill="1"/>
    <xf numFmtId="49" fontId="97" fillId="2" borderId="0" xfId="0" applyNumberFormat="1" applyFont="1" applyFill="1" applyAlignment="1">
      <alignment vertical="center"/>
    </xf>
    <xf numFmtId="49" fontId="96" fillId="2" borderId="0" xfId="0" applyNumberFormat="1" applyFont="1" applyFill="1" applyAlignment="1">
      <alignment horizontal="center" vertical="center"/>
    </xf>
    <xf numFmtId="0" fontId="96" fillId="2" borderId="0" xfId="0" applyFont="1" applyFill="1" applyAlignment="1">
      <alignment horizontal="center" vertical="center"/>
    </xf>
    <xf numFmtId="0" fontId="96" fillId="2" borderId="0" xfId="0" applyFont="1" applyFill="1" applyAlignment="1">
      <alignment horizontal="right" vertical="center"/>
    </xf>
    <xf numFmtId="0" fontId="96" fillId="0" borderId="0" xfId="0" applyFont="1" applyAlignment="1">
      <alignment horizontal="left" vertical="center"/>
    </xf>
    <xf numFmtId="0" fontId="97" fillId="0" borderId="0" xfId="0" applyFont="1" applyAlignment="1">
      <alignment horizontal="center" vertical="center"/>
    </xf>
    <xf numFmtId="0" fontId="97" fillId="0" borderId="0" xfId="0" applyFont="1" applyAlignment="1">
      <alignment vertical="center"/>
    </xf>
    <xf numFmtId="0" fontId="86" fillId="2" borderId="0" xfId="0" applyFont="1" applyFill="1" applyAlignment="1">
      <alignment horizontal="right" vertical="center"/>
    </xf>
    <xf numFmtId="0" fontId="86" fillId="0" borderId="0" xfId="0" applyFont="1" applyAlignment="1">
      <alignment horizontal="left" vertical="center"/>
    </xf>
    <xf numFmtId="0" fontId="95" fillId="0" borderId="0" xfId="0" applyFont="1" applyAlignment="1">
      <alignment horizontal="center" vertical="center"/>
    </xf>
    <xf numFmtId="0" fontId="95" fillId="0" borderId="0" xfId="0" applyFont="1" applyAlignment="1">
      <alignment vertical="center"/>
    </xf>
    <xf numFmtId="49" fontId="105" fillId="0" borderId="0" xfId="0" applyNumberFormat="1" applyFont="1" applyAlignment="1">
      <alignment vertical="top"/>
    </xf>
    <xf numFmtId="49" fontId="18" fillId="6" borderId="6" xfId="2" applyNumberFormat="1" applyFont="1" applyFill="1" applyBorder="1" applyAlignment="1" applyProtection="1">
      <alignment horizontal="center" vertical="center"/>
      <protection locked="0"/>
    </xf>
    <xf numFmtId="0" fontId="45" fillId="6" borderId="7" xfId="0" applyFont="1" applyFill="1" applyBorder="1" applyAlignment="1">
      <alignment vertical="center"/>
    </xf>
    <xf numFmtId="0" fontId="2" fillId="6" borderId="7" xfId="0" applyFont="1" applyFill="1" applyBorder="1" applyAlignment="1">
      <alignment vertical="center" shrinkToFit="1"/>
    </xf>
    <xf numFmtId="0" fontId="2" fillId="6" borderId="7" xfId="0" applyFont="1" applyFill="1" applyBorder="1" applyAlignment="1">
      <alignment horizontal="left" vertical="center" shrinkToFit="1"/>
    </xf>
    <xf numFmtId="49" fontId="83" fillId="6" borderId="0" xfId="0" applyNumberFormat="1" applyFont="1" applyFill="1" applyAlignment="1">
      <alignment shrinkToFit="1"/>
    </xf>
    <xf numFmtId="49" fontId="2" fillId="6" borderId="7" xfId="0" applyNumberFormat="1" applyFont="1" applyFill="1" applyBorder="1" applyAlignment="1">
      <alignment horizontal="center" vertical="center" shrinkToFit="1"/>
    </xf>
    <xf numFmtId="0" fontId="56" fillId="6" borderId="7" xfId="0" applyFont="1" applyFill="1" applyBorder="1" applyAlignment="1">
      <alignment vertical="center"/>
    </xf>
    <xf numFmtId="0" fontId="2" fillId="6" borderId="7" xfId="0" applyFont="1" applyFill="1" applyBorder="1"/>
    <xf numFmtId="0" fontId="2" fillId="6" borderId="0" xfId="0" applyFont="1" applyFill="1"/>
    <xf numFmtId="49" fontId="18" fillId="0" borderId="6" xfId="2" applyNumberFormat="1" applyFont="1" applyBorder="1" applyAlignment="1" applyProtection="1">
      <alignment horizontal="center" vertical="center"/>
      <protection locked="0"/>
    </xf>
    <xf numFmtId="49" fontId="105" fillId="6" borderId="0" xfId="0" applyNumberFormat="1" applyFont="1" applyFill="1" applyAlignment="1">
      <alignment vertical="top"/>
    </xf>
    <xf numFmtId="49" fontId="83" fillId="6" borderId="0" xfId="0" applyNumberFormat="1" applyFont="1" applyFill="1"/>
    <xf numFmtId="49" fontId="1" fillId="6" borderId="0" xfId="0" applyNumberFormat="1" applyFont="1" applyFill="1"/>
    <xf numFmtId="49" fontId="45" fillId="6" borderId="7" xfId="0" applyNumberFormat="1" applyFont="1" applyFill="1" applyBorder="1" applyAlignment="1">
      <alignment horizontal="center" vertical="center" shrinkToFit="1"/>
    </xf>
    <xf numFmtId="0" fontId="47" fillId="0" borderId="30" xfId="0" applyFont="1" applyBorder="1" applyAlignment="1">
      <alignment vertical="center"/>
    </xf>
    <xf numFmtId="49" fontId="47" fillId="0" borderId="23" xfId="0" applyNumberFormat="1" applyFont="1" applyBorder="1" applyAlignment="1">
      <alignment vertical="center"/>
    </xf>
    <xf numFmtId="49" fontId="48" fillId="6" borderId="17" xfId="0" applyNumberFormat="1" applyFont="1" applyFill="1" applyBorder="1" applyAlignment="1">
      <alignment vertical="center"/>
    </xf>
    <xf numFmtId="0" fontId="47" fillId="0" borderId="29" xfId="0" applyFont="1" applyBorder="1" applyAlignment="1">
      <alignment vertical="center"/>
    </xf>
    <xf numFmtId="0" fontId="50" fillId="6" borderId="7" xfId="0" applyFont="1" applyFill="1" applyBorder="1" applyAlignment="1">
      <alignment horizontal="center" vertical="center"/>
    </xf>
    <xf numFmtId="0" fontId="50" fillId="6" borderId="18" xfId="0" applyFont="1" applyFill="1" applyBorder="1" applyAlignment="1">
      <alignment horizontal="center" vertical="center"/>
    </xf>
    <xf numFmtId="0" fontId="45" fillId="0" borderId="7" xfId="0" applyFont="1" applyBorder="1" applyAlignment="1">
      <alignment vertical="center"/>
    </xf>
    <xf numFmtId="0" fontId="50" fillId="0" borderId="18" xfId="0" applyFont="1" applyBorder="1" applyAlignment="1">
      <alignment horizontal="center" vertical="center"/>
    </xf>
    <xf numFmtId="0" fontId="48" fillId="6" borderId="20" xfId="0" applyFont="1" applyFill="1" applyBorder="1" applyAlignment="1">
      <alignment horizontal="center" vertical="center"/>
    </xf>
    <xf numFmtId="0" fontId="48" fillId="6" borderId="32" xfId="0" applyFont="1" applyFill="1" applyBorder="1" applyAlignment="1">
      <alignment vertical="center"/>
    </xf>
    <xf numFmtId="0" fontId="48" fillId="6" borderId="9" xfId="0" applyFont="1" applyFill="1" applyBorder="1" applyAlignment="1">
      <alignment vertical="center"/>
    </xf>
    <xf numFmtId="0" fontId="48" fillId="6" borderId="6" xfId="0" applyFont="1" applyFill="1" applyBorder="1" applyAlignment="1">
      <alignment horizontal="center" vertical="center"/>
    </xf>
    <xf numFmtId="0" fontId="48" fillId="6" borderId="15" xfId="0" applyFont="1" applyFill="1" applyBorder="1" applyAlignment="1">
      <alignment vertical="center"/>
    </xf>
    <xf numFmtId="0" fontId="54" fillId="6" borderId="15" xfId="0" applyFont="1" applyFill="1" applyBorder="1" applyAlignment="1">
      <alignment vertical="center"/>
    </xf>
    <xf numFmtId="0" fontId="48" fillId="6" borderId="20" xfId="0" applyFont="1" applyFill="1" applyBorder="1" applyAlignment="1">
      <alignment vertical="center"/>
    </xf>
    <xf numFmtId="0" fontId="9" fillId="6" borderId="0" xfId="0" applyFont="1" applyFill="1" applyBorder="1" applyAlignment="1">
      <alignment horizontal="right" vertical="center"/>
    </xf>
    <xf numFmtId="0" fontId="9" fillId="6" borderId="9" xfId="0" applyFont="1" applyFill="1" applyBorder="1" applyAlignment="1">
      <alignment horizontal="right" vertical="center"/>
    </xf>
    <xf numFmtId="0" fontId="48" fillId="6" borderId="6" xfId="0" applyFont="1" applyFill="1" applyBorder="1" applyAlignment="1">
      <alignment vertical="center"/>
    </xf>
    <xf numFmtId="0" fontId="20" fillId="6" borderId="6" xfId="0" applyFont="1" applyFill="1" applyBorder="1" applyAlignment="1">
      <alignment vertical="center"/>
    </xf>
    <xf numFmtId="0" fontId="48" fillId="6" borderId="19" xfId="0" applyFont="1" applyFill="1" applyBorder="1" applyAlignment="1">
      <alignment horizontal="center" vertical="center"/>
    </xf>
    <xf numFmtId="49" fontId="48" fillId="6" borderId="20" xfId="0" applyNumberFormat="1" applyFont="1" applyFill="1" applyBorder="1" applyAlignment="1">
      <alignment vertical="center"/>
    </xf>
    <xf numFmtId="0" fontId="106" fillId="6" borderId="0" xfId="0" applyFont="1" applyFill="1" applyAlignment="1">
      <alignment vertical="center"/>
    </xf>
    <xf numFmtId="0" fontId="2" fillId="6" borderId="7" xfId="0" applyFont="1" applyFill="1" applyBorder="1" applyAlignment="1">
      <alignment vertical="center" shrinkToFit="1"/>
    </xf>
    <xf numFmtId="49" fontId="45" fillId="6" borderId="0" xfId="0" applyNumberFormat="1" applyFont="1" applyFill="1" applyBorder="1" applyAlignment="1">
      <alignment horizontal="center" vertical="center" shrinkToFit="1"/>
    </xf>
    <xf numFmtId="0" fontId="1" fillId="12" borderId="7" xfId="0" applyFont="1" applyFill="1" applyBorder="1" applyAlignment="1">
      <alignment horizontal="center"/>
    </xf>
    <xf numFmtId="16" fontId="1" fillId="6" borderId="0" xfId="0" applyNumberFormat="1" applyFont="1" applyFill="1"/>
    <xf numFmtId="49" fontId="0" fillId="6" borderId="0" xfId="0" applyNumberFormat="1" applyFill="1"/>
    <xf numFmtId="0" fontId="32" fillId="12" borderId="5" xfId="0" applyFont="1" applyFill="1" applyBorder="1" applyAlignment="1">
      <alignment horizontal="center" vertical="center"/>
    </xf>
    <xf numFmtId="0" fontId="1" fillId="6" borderId="7" xfId="0" applyFont="1" applyFill="1" applyBorder="1"/>
    <xf numFmtId="49" fontId="0" fillId="6" borderId="0" xfId="0" applyNumberFormat="1" applyFill="1" applyAlignment="1">
      <alignment horizontal="center"/>
    </xf>
    <xf numFmtId="49" fontId="1" fillId="12" borderId="7" xfId="0" applyNumberFormat="1" applyFont="1" applyFill="1" applyBorder="1" applyAlignment="1">
      <alignment horizontal="center"/>
    </xf>
    <xf numFmtId="49" fontId="1" fillId="0" borderId="0" xfId="0" applyNumberFormat="1" applyFont="1"/>
    <xf numFmtId="0" fontId="54" fillId="6" borderId="18" xfId="0" applyFont="1" applyFill="1" applyBorder="1" applyAlignment="1">
      <alignment horizontal="center" vertical="center"/>
    </xf>
    <xf numFmtId="0" fontId="56" fillId="6" borderId="0" xfId="0" applyFont="1" applyFill="1" applyAlignment="1">
      <alignment vertical="center"/>
    </xf>
    <xf numFmtId="0" fontId="20" fillId="6" borderId="6" xfId="0" applyFont="1" applyFill="1" applyBorder="1" applyAlignment="1">
      <alignment horizontal="right" vertical="center"/>
    </xf>
    <xf numFmtId="0" fontId="48" fillId="6" borderId="6" xfId="0" applyFont="1" applyFill="1" applyBorder="1" applyAlignment="1">
      <alignment horizontal="left"/>
    </xf>
    <xf numFmtId="0" fontId="1" fillId="0" borderId="5" xfId="0" applyFont="1" applyBorder="1" applyAlignment="1">
      <alignment horizontal="center" vertical="center"/>
    </xf>
    <xf numFmtId="0" fontId="0" fillId="0" borderId="5" xfId="0" applyBorder="1" applyAlignment="1">
      <alignment horizontal="center" vertical="center"/>
    </xf>
    <xf numFmtId="0" fontId="9" fillId="6" borderId="0" xfId="0" applyFont="1" applyFill="1" applyBorder="1" applyAlignment="1">
      <alignment horizontal="left" vertical="center"/>
    </xf>
    <xf numFmtId="0" fontId="0" fillId="17" borderId="5" xfId="0" applyFill="1" applyBorder="1" applyAlignment="1">
      <alignment horizontal="center" vertical="center"/>
    </xf>
    <xf numFmtId="0" fontId="0" fillId="0" borderId="5" xfId="0" applyBorder="1" applyAlignment="1">
      <alignment horizontal="center" vertical="center" shrinkToFit="1"/>
    </xf>
    <xf numFmtId="0" fontId="0" fillId="2" borderId="5" xfId="0" applyFill="1" applyBorder="1" applyAlignment="1">
      <alignment vertical="center"/>
    </xf>
    <xf numFmtId="49" fontId="12" fillId="6" borderId="0" xfId="0" applyNumberFormat="1" applyFont="1" applyFill="1" applyAlignment="1">
      <alignment vertical="top" shrinkToFit="1"/>
    </xf>
    <xf numFmtId="0" fontId="9" fillId="6" borderId="30" xfId="0" applyFont="1" applyFill="1" applyBorder="1" applyAlignment="1">
      <alignment horizontal="left" vertical="center"/>
    </xf>
    <xf numFmtId="0" fontId="0" fillId="0" borderId="5" xfId="0" applyBorder="1" applyAlignment="1">
      <alignment horizontal="right" vertical="center" shrinkToFit="1"/>
    </xf>
    <xf numFmtId="14" fontId="18" fillId="6" borderId="6" xfId="0" applyNumberFormat="1" applyFont="1" applyFill="1" applyBorder="1" applyAlignment="1">
      <alignment horizontal="left" vertical="center"/>
    </xf>
    <xf numFmtId="0" fontId="2" fillId="6" borderId="7" xfId="0" applyFont="1" applyFill="1" applyBorder="1" applyAlignment="1">
      <alignment vertical="center" shrinkToFit="1"/>
    </xf>
    <xf numFmtId="0" fontId="83" fillId="6" borderId="7" xfId="0" applyFont="1" applyFill="1" applyBorder="1" applyAlignment="1">
      <alignment vertical="center" shrinkToFit="1"/>
    </xf>
    <xf numFmtId="0" fontId="0" fillId="0" borderId="24" xfId="0" applyBorder="1" applyAlignment="1">
      <alignment horizontal="center" vertical="center" shrinkToFit="1"/>
    </xf>
    <xf numFmtId="0" fontId="0" fillId="0" borderId="24" xfId="0" applyBorder="1" applyAlignment="1">
      <alignment horizontal="center" vertical="center"/>
    </xf>
    <xf numFmtId="0" fontId="0" fillId="17" borderId="24" xfId="0" applyFill="1" applyBorder="1" applyAlignment="1">
      <alignment horizontal="center" vertical="center"/>
    </xf>
    <xf numFmtId="49" fontId="1" fillId="0" borderId="5" xfId="0" applyNumberFormat="1" applyFont="1" applyBorder="1" applyAlignment="1">
      <alignment horizontal="center" vertical="center"/>
    </xf>
    <xf numFmtId="49" fontId="0" fillId="0" borderId="5" xfId="0" applyNumberFormat="1" applyBorder="1" applyAlignment="1">
      <alignment horizontal="center" vertical="center"/>
    </xf>
    <xf numFmtId="0" fontId="0" fillId="0" borderId="0" xfId="0" applyBorder="1" applyAlignment="1">
      <alignment horizontal="center" vertical="center" shrinkToFit="1"/>
    </xf>
    <xf numFmtId="49" fontId="1" fillId="0" borderId="0" xfId="0" applyNumberFormat="1" applyFont="1" applyBorder="1" applyAlignment="1">
      <alignment horizontal="center" vertical="center" shrinkToFit="1"/>
    </xf>
    <xf numFmtId="49" fontId="0" fillId="0" borderId="0" xfId="0" applyNumberFormat="1" applyBorder="1" applyAlignment="1">
      <alignment horizontal="center" vertical="center" shrinkToFit="1"/>
    </xf>
    <xf numFmtId="49" fontId="1" fillId="0" borderId="0" xfId="0" applyNumberFormat="1" applyFont="1" applyBorder="1" applyAlignment="1">
      <alignment horizontal="center" vertical="center"/>
    </xf>
    <xf numFmtId="49" fontId="0" fillId="0" borderId="0" xfId="0" applyNumberFormat="1" applyBorder="1" applyAlignment="1">
      <alignment horizontal="center" vertical="center"/>
    </xf>
    <xf numFmtId="0" fontId="1" fillId="0" borderId="5" xfId="0" applyFont="1" applyBorder="1" applyAlignment="1">
      <alignment horizontal="center" vertical="center" shrinkToFit="1"/>
    </xf>
    <xf numFmtId="0" fontId="0" fillId="6" borderId="7" xfId="0" applyFill="1" applyBorder="1" applyAlignment="1">
      <alignment horizontal="center"/>
    </xf>
    <xf numFmtId="49" fontId="0" fillId="17" borderId="5" xfId="0" applyNumberFormat="1" applyFill="1" applyBorder="1" applyAlignment="1">
      <alignment horizontal="center" vertical="center"/>
    </xf>
    <xf numFmtId="49" fontId="1" fillId="0" borderId="5" xfId="0" applyNumberFormat="1" applyFont="1" applyBorder="1" applyAlignment="1">
      <alignment horizontal="center" vertical="center" shrinkToFit="1"/>
    </xf>
    <xf numFmtId="49" fontId="0" fillId="0" borderId="5" xfId="0" applyNumberFormat="1" applyBorder="1" applyAlignment="1">
      <alignment horizontal="center" vertical="center" shrinkToFit="1"/>
    </xf>
    <xf numFmtId="0" fontId="0" fillId="0" borderId="24" xfId="0" applyBorder="1" applyAlignment="1">
      <alignment horizontal="right" vertical="center" shrinkToFit="1"/>
    </xf>
    <xf numFmtId="0" fontId="0" fillId="0" borderId="27" xfId="0" applyBorder="1" applyAlignment="1">
      <alignment horizontal="right" vertical="center" shrinkToFit="1"/>
    </xf>
    <xf numFmtId="49" fontId="0" fillId="0" borderId="24" xfId="0" applyNumberFormat="1" applyBorder="1" applyAlignment="1">
      <alignment horizontal="center" vertical="center" shrinkToFit="1"/>
    </xf>
    <xf numFmtId="49" fontId="0" fillId="0" borderId="27" xfId="0" applyNumberFormat="1" applyBorder="1" applyAlignment="1">
      <alignment horizontal="center" vertical="center" shrinkToFit="1"/>
    </xf>
    <xf numFmtId="0" fontId="0" fillId="0" borderId="27" xfId="0" applyBorder="1" applyAlignment="1">
      <alignment horizontal="center" vertical="center" shrinkToFit="1"/>
    </xf>
    <xf numFmtId="14" fontId="18" fillId="0" borderId="6" xfId="0" applyNumberFormat="1" applyFont="1" applyBorder="1" applyAlignment="1">
      <alignment horizontal="left" vertical="center"/>
    </xf>
    <xf numFmtId="0" fontId="48" fillId="2" borderId="0" xfId="0" applyFont="1" applyFill="1" applyAlignment="1">
      <alignment horizontal="center" vertical="center"/>
    </xf>
    <xf numFmtId="0" fontId="48" fillId="2" borderId="17" xfId="0" applyFont="1" applyFill="1" applyBorder="1" applyAlignment="1">
      <alignment horizontal="center" vertical="center"/>
    </xf>
    <xf numFmtId="0" fontId="47" fillId="2" borderId="0" xfId="0" applyNumberFormat="1" applyFont="1" applyFill="1" applyAlignment="1">
      <alignment horizontal="center" vertical="center"/>
    </xf>
    <xf numFmtId="0" fontId="47" fillId="2" borderId="17" xfId="0" applyNumberFormat="1" applyFont="1" applyFill="1" applyBorder="1" applyAlignment="1">
      <alignment horizontal="center" vertical="center"/>
    </xf>
    <xf numFmtId="49" fontId="32" fillId="2" borderId="51" xfId="0" applyNumberFormat="1" applyFont="1" applyFill="1" applyBorder="1" applyAlignment="1">
      <alignment horizontal="center" wrapText="1"/>
    </xf>
    <xf numFmtId="49" fontId="32" fillId="2" borderId="20" xfId="0" applyNumberFormat="1" applyFont="1" applyFill="1" applyBorder="1" applyAlignment="1">
      <alignment horizontal="center" wrapText="1"/>
    </xf>
    <xf numFmtId="49" fontId="32" fillId="2" borderId="19" xfId="0" applyNumberFormat="1" applyFont="1" applyFill="1" applyBorder="1" applyAlignment="1">
      <alignment horizontal="center" wrapText="1"/>
    </xf>
    <xf numFmtId="49" fontId="32" fillId="2" borderId="32" xfId="0" applyNumberFormat="1" applyFont="1" applyFill="1" applyBorder="1" applyAlignment="1">
      <alignment horizontal="center" wrapText="1"/>
    </xf>
  </cellXfs>
  <cellStyles count="3">
    <cellStyle name="Hivatkozás" xfId="1" builtinId="8"/>
    <cellStyle name="Normál" xfId="0" builtinId="0"/>
    <cellStyle name="Pénznem" xfId="2" builtinId="4"/>
  </cellStyles>
  <dxfs count="441">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val="0"/>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75" name="Kép 2">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9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9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1</xdr:row>
      <xdr:rowOff>160020</xdr:rowOff>
    </xdr:to>
    <xdr:pic>
      <xdr:nvPicPr>
        <xdr:cNvPr id="103522" name="Kép 2">
          <a:extLst>
            <a:ext uri="{FF2B5EF4-FFF2-40B4-BE49-F238E27FC236}">
              <a16:creationId xmlns:a16="http://schemas.microsoft.com/office/drawing/2014/main" id="{00000000-0008-0000-0900-000062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A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A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95004" name="Kép 2">
          <a:extLst>
            <a:ext uri="{FF2B5EF4-FFF2-40B4-BE49-F238E27FC236}">
              <a16:creationId xmlns:a16="http://schemas.microsoft.com/office/drawing/2014/main" id="{00000000-0008-0000-0A00-00005C8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00000000-0008-0000-0B00-000001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00000000-0008-0000-0B00-000002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0</xdr:rowOff>
    </xdr:from>
    <xdr:to>
      <xdr:col>17</xdr:col>
      <xdr:colOff>76200</xdr:colOff>
      <xdr:row>2</xdr:row>
      <xdr:rowOff>15240</xdr:rowOff>
    </xdr:to>
    <xdr:pic>
      <xdr:nvPicPr>
        <xdr:cNvPr id="651291" name="Kép 2">
          <a:extLst>
            <a:ext uri="{FF2B5EF4-FFF2-40B4-BE49-F238E27FC236}">
              <a16:creationId xmlns:a16="http://schemas.microsoft.com/office/drawing/2014/main" id="{00000000-0008-0000-0B00-00001BF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47169" name="Button 1" hidden="1">
              <a:extLst>
                <a:ext uri="{63B3BB69-23CF-44E3-9099-C40C66FF867C}">
                  <a14:compatExt spid="_x0000_s647169"/>
                </a:ext>
                <a:ext uri="{FF2B5EF4-FFF2-40B4-BE49-F238E27FC236}">
                  <a16:creationId xmlns:a16="http://schemas.microsoft.com/office/drawing/2014/main" id="{00000000-0008-0000-0C00-000001E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47170" name="Button 2" hidden="1">
              <a:extLst>
                <a:ext uri="{63B3BB69-23CF-44E3-9099-C40C66FF867C}">
                  <a14:compatExt spid="_x0000_s647170"/>
                </a:ext>
                <a:ext uri="{FF2B5EF4-FFF2-40B4-BE49-F238E27FC236}">
                  <a16:creationId xmlns:a16="http://schemas.microsoft.com/office/drawing/2014/main" id="{00000000-0008-0000-0C00-000002E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236220</xdr:colOff>
      <xdr:row>0</xdr:row>
      <xdr:rowOff>45720</xdr:rowOff>
    </xdr:from>
    <xdr:to>
      <xdr:col>17</xdr:col>
      <xdr:colOff>83820</xdr:colOff>
      <xdr:row>2</xdr:row>
      <xdr:rowOff>30480</xdr:rowOff>
    </xdr:to>
    <xdr:pic>
      <xdr:nvPicPr>
        <xdr:cNvPr id="647195" name="Kép 2">
          <a:extLst>
            <a:ext uri="{FF2B5EF4-FFF2-40B4-BE49-F238E27FC236}">
              <a16:creationId xmlns:a16="http://schemas.microsoft.com/office/drawing/2014/main" id="{00000000-0008-0000-0C00-00001BE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457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533400</xdr:colOff>
      <xdr:row>1</xdr:row>
      <xdr:rowOff>144780</xdr:rowOff>
    </xdr:to>
    <xdr:pic>
      <xdr:nvPicPr>
        <xdr:cNvPr id="725015" name="Kép 2">
          <a:extLst>
            <a:ext uri="{FF2B5EF4-FFF2-40B4-BE49-F238E27FC236}">
              <a16:creationId xmlns:a16="http://schemas.microsoft.com/office/drawing/2014/main" id="{00000000-0008-0000-0D00-0000171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6096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579120</xdr:colOff>
      <xdr:row>0</xdr:row>
      <xdr:rowOff>60960</xdr:rowOff>
    </xdr:from>
    <xdr:to>
      <xdr:col>12</xdr:col>
      <xdr:colOff>510540</xdr:colOff>
      <xdr:row>1</xdr:row>
      <xdr:rowOff>144780</xdr:rowOff>
    </xdr:to>
    <xdr:pic>
      <xdr:nvPicPr>
        <xdr:cNvPr id="300118" name="Kép 2">
          <a:extLst>
            <a:ext uri="{FF2B5EF4-FFF2-40B4-BE49-F238E27FC236}">
              <a16:creationId xmlns:a16="http://schemas.microsoft.com/office/drawing/2014/main" id="{00000000-0008-0000-0E00-00005694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97345" name="Button 1" hidden="1">
              <a:extLst>
                <a:ext uri="{63B3BB69-23CF-44E3-9099-C40C66FF867C}">
                  <a14:compatExt spid="_x0000_s697345"/>
                </a:ext>
                <a:ext uri="{FF2B5EF4-FFF2-40B4-BE49-F238E27FC236}">
                  <a16:creationId xmlns:a16="http://schemas.microsoft.com/office/drawing/2014/main" id="{00000000-0008-0000-0F00-000001A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381000</xdr:colOff>
      <xdr:row>0</xdr:row>
      <xdr:rowOff>30480</xdr:rowOff>
    </xdr:from>
    <xdr:to>
      <xdr:col>14</xdr:col>
      <xdr:colOff>419100</xdr:colOff>
      <xdr:row>1</xdr:row>
      <xdr:rowOff>129540</xdr:rowOff>
    </xdr:to>
    <xdr:pic>
      <xdr:nvPicPr>
        <xdr:cNvPr id="697370" name="Kép 2">
          <a:extLst>
            <a:ext uri="{FF2B5EF4-FFF2-40B4-BE49-F238E27FC236}">
              <a16:creationId xmlns:a16="http://schemas.microsoft.com/office/drawing/2014/main" id="{00000000-0008-0000-0F00-00001AA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5220" y="304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98369" name="Button 1" hidden="1">
              <a:extLst>
                <a:ext uri="{63B3BB69-23CF-44E3-9099-C40C66FF867C}">
                  <a14:compatExt spid="_x0000_s698369"/>
                </a:ext>
                <a:ext uri="{FF2B5EF4-FFF2-40B4-BE49-F238E27FC236}">
                  <a16:creationId xmlns:a16="http://schemas.microsoft.com/office/drawing/2014/main" id="{00000000-0008-0000-1000-000001A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8370" name="Button 2" hidden="1">
              <a:extLst>
                <a:ext uri="{63B3BB69-23CF-44E3-9099-C40C66FF867C}">
                  <a14:compatExt spid="_x0000_s698370"/>
                </a:ext>
                <a:ext uri="{FF2B5EF4-FFF2-40B4-BE49-F238E27FC236}">
                  <a16:creationId xmlns:a16="http://schemas.microsoft.com/office/drawing/2014/main" id="{00000000-0008-0000-1000-000002A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228600</xdr:colOff>
      <xdr:row>0</xdr:row>
      <xdr:rowOff>7620</xdr:rowOff>
    </xdr:from>
    <xdr:to>
      <xdr:col>17</xdr:col>
      <xdr:colOff>91440</xdr:colOff>
      <xdr:row>2</xdr:row>
      <xdr:rowOff>0</xdr:rowOff>
    </xdr:to>
    <xdr:pic>
      <xdr:nvPicPr>
        <xdr:cNvPr id="698394" name="Kép 2">
          <a:extLst>
            <a:ext uri="{FF2B5EF4-FFF2-40B4-BE49-F238E27FC236}">
              <a16:creationId xmlns:a16="http://schemas.microsoft.com/office/drawing/2014/main" id="{00000000-0008-0000-1000-00001AA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9393" name="Button 1" hidden="1">
              <a:extLst>
                <a:ext uri="{63B3BB69-23CF-44E3-9099-C40C66FF867C}">
                  <a14:compatExt spid="_x0000_s699393"/>
                </a:ext>
                <a:ext uri="{FF2B5EF4-FFF2-40B4-BE49-F238E27FC236}">
                  <a16:creationId xmlns:a16="http://schemas.microsoft.com/office/drawing/2014/main" id="{00000000-0008-0000-1100-000001A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9394" name="Button 2" hidden="1">
              <a:extLst>
                <a:ext uri="{63B3BB69-23CF-44E3-9099-C40C66FF867C}">
                  <a14:compatExt spid="_x0000_s699394"/>
                </a:ext>
                <a:ext uri="{FF2B5EF4-FFF2-40B4-BE49-F238E27FC236}">
                  <a16:creationId xmlns:a16="http://schemas.microsoft.com/office/drawing/2014/main" id="{00000000-0008-0000-1100-000002A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699418" name="Kép 2">
          <a:extLst>
            <a:ext uri="{FF2B5EF4-FFF2-40B4-BE49-F238E27FC236}">
              <a16:creationId xmlns:a16="http://schemas.microsoft.com/office/drawing/2014/main" id="{00000000-0008-0000-1100-00001AA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0417" name="Button 1" hidden="1">
              <a:extLst>
                <a:ext uri="{63B3BB69-23CF-44E3-9099-C40C66FF867C}">
                  <a14:compatExt spid="_x0000_s700417"/>
                </a:ext>
                <a:ext uri="{FF2B5EF4-FFF2-40B4-BE49-F238E27FC236}">
                  <a16:creationId xmlns:a16="http://schemas.microsoft.com/office/drawing/2014/main" id="{00000000-0008-0000-1200-000001B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0418" name="Button 2" hidden="1">
              <a:extLst>
                <a:ext uri="{63B3BB69-23CF-44E3-9099-C40C66FF867C}">
                  <a14:compatExt spid="_x0000_s700418"/>
                </a:ext>
                <a:ext uri="{FF2B5EF4-FFF2-40B4-BE49-F238E27FC236}">
                  <a16:creationId xmlns:a16="http://schemas.microsoft.com/office/drawing/2014/main" id="{00000000-0008-0000-1200-000002B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22860</xdr:colOff>
      <xdr:row>0</xdr:row>
      <xdr:rowOff>0</xdr:rowOff>
    </xdr:from>
    <xdr:to>
      <xdr:col>17</xdr:col>
      <xdr:colOff>76200</xdr:colOff>
      <xdr:row>1</xdr:row>
      <xdr:rowOff>144780</xdr:rowOff>
    </xdr:to>
    <xdr:pic>
      <xdr:nvPicPr>
        <xdr:cNvPr id="700442" name="Kép 2">
          <a:extLst>
            <a:ext uri="{FF2B5EF4-FFF2-40B4-BE49-F238E27FC236}">
              <a16:creationId xmlns:a16="http://schemas.microsoft.com/office/drawing/2014/main" id="{00000000-0008-0000-1200-00001AB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96024" name="Kép 2">
          <a:extLst>
            <a:ext uri="{FF2B5EF4-FFF2-40B4-BE49-F238E27FC236}">
              <a16:creationId xmlns:a16="http://schemas.microsoft.com/office/drawing/2014/main" id="{00000000-0008-0000-0100-00005884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13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66" name="Kép 2">
          <a:extLst>
            <a:ext uri="{FF2B5EF4-FFF2-40B4-BE49-F238E27FC236}">
              <a16:creationId xmlns:a16="http://schemas.microsoft.com/office/drawing/2014/main" id="{00000000-0008-0000-1300-00001A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441960</xdr:colOff>
      <xdr:row>0</xdr:row>
      <xdr:rowOff>0</xdr:rowOff>
    </xdr:from>
    <xdr:to>
      <xdr:col>12</xdr:col>
      <xdr:colOff>449580</xdr:colOff>
      <xdr:row>1</xdr:row>
      <xdr:rowOff>137160</xdr:rowOff>
    </xdr:to>
    <xdr:pic>
      <xdr:nvPicPr>
        <xdr:cNvPr id="736279" name="Kép 2">
          <a:extLst>
            <a:ext uri="{FF2B5EF4-FFF2-40B4-BE49-F238E27FC236}">
              <a16:creationId xmlns:a16="http://schemas.microsoft.com/office/drawing/2014/main" id="{00000000-0008-0000-1400-0000173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510540</xdr:colOff>
      <xdr:row>1</xdr:row>
      <xdr:rowOff>144780</xdr:rowOff>
    </xdr:to>
    <xdr:pic>
      <xdr:nvPicPr>
        <xdr:cNvPr id="737303" name="Kép 2">
          <a:extLst>
            <a:ext uri="{FF2B5EF4-FFF2-40B4-BE49-F238E27FC236}">
              <a16:creationId xmlns:a16="http://schemas.microsoft.com/office/drawing/2014/main" id="{00000000-0008-0000-1500-0000174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541020</xdr:colOff>
      <xdr:row>0</xdr:row>
      <xdr:rowOff>0</xdr:rowOff>
    </xdr:from>
    <xdr:to>
      <xdr:col>12</xdr:col>
      <xdr:colOff>541020</xdr:colOff>
      <xdr:row>1</xdr:row>
      <xdr:rowOff>137160</xdr:rowOff>
    </xdr:to>
    <xdr:pic>
      <xdr:nvPicPr>
        <xdr:cNvPr id="738327" name="Kép 2">
          <a:extLst>
            <a:ext uri="{FF2B5EF4-FFF2-40B4-BE49-F238E27FC236}">
              <a16:creationId xmlns:a16="http://schemas.microsoft.com/office/drawing/2014/main" id="{00000000-0008-0000-1600-0000174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7460" y="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22860</xdr:colOff>
      <xdr:row>0</xdr:row>
      <xdr:rowOff>53340</xdr:rowOff>
    </xdr:from>
    <xdr:to>
      <xdr:col>12</xdr:col>
      <xdr:colOff>563880</xdr:colOff>
      <xdr:row>1</xdr:row>
      <xdr:rowOff>160020</xdr:rowOff>
    </xdr:to>
    <xdr:pic>
      <xdr:nvPicPr>
        <xdr:cNvPr id="739351" name="Kép 2">
          <a:extLst>
            <a:ext uri="{FF2B5EF4-FFF2-40B4-BE49-F238E27FC236}">
              <a16:creationId xmlns:a16="http://schemas.microsoft.com/office/drawing/2014/main" id="{00000000-0008-0000-1700-0000174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5334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548640</xdr:colOff>
      <xdr:row>2</xdr:row>
      <xdr:rowOff>0</xdr:rowOff>
    </xdr:to>
    <xdr:pic>
      <xdr:nvPicPr>
        <xdr:cNvPr id="740375" name="Kép 2">
          <a:extLst>
            <a:ext uri="{FF2B5EF4-FFF2-40B4-BE49-F238E27FC236}">
              <a16:creationId xmlns:a16="http://schemas.microsoft.com/office/drawing/2014/main" id="{00000000-0008-0000-1800-0000174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2465" name="Button 1" hidden="1">
              <a:extLst>
                <a:ext uri="{63B3BB69-23CF-44E3-9099-C40C66FF867C}">
                  <a14:compatExt spid="_x0000_s702465"/>
                </a:ext>
                <a:ext uri="{FF2B5EF4-FFF2-40B4-BE49-F238E27FC236}">
                  <a16:creationId xmlns:a16="http://schemas.microsoft.com/office/drawing/2014/main" id="{00000000-0008-0000-1900-000001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2466" name="Button 2" hidden="1">
              <a:extLst>
                <a:ext uri="{63B3BB69-23CF-44E3-9099-C40C66FF867C}">
                  <a14:compatExt spid="_x0000_s702466"/>
                </a:ext>
                <a:ext uri="{FF2B5EF4-FFF2-40B4-BE49-F238E27FC236}">
                  <a16:creationId xmlns:a16="http://schemas.microsoft.com/office/drawing/2014/main" id="{00000000-0008-0000-1900-000002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17</xdr:col>
      <xdr:colOff>106680</xdr:colOff>
      <xdr:row>2</xdr:row>
      <xdr:rowOff>0</xdr:rowOff>
    </xdr:to>
    <xdr:pic>
      <xdr:nvPicPr>
        <xdr:cNvPr id="702490" name="Kép 2">
          <a:extLst>
            <a:ext uri="{FF2B5EF4-FFF2-40B4-BE49-F238E27FC236}">
              <a16:creationId xmlns:a16="http://schemas.microsoft.com/office/drawing/2014/main" id="{00000000-0008-0000-1900-00001AB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1A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1A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703514" name="Kép 2">
          <a:extLst>
            <a:ext uri="{FF2B5EF4-FFF2-40B4-BE49-F238E27FC236}">
              <a16:creationId xmlns:a16="http://schemas.microsoft.com/office/drawing/2014/main" id="{00000000-0008-0000-1A00-00001A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1B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1B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38" name="Kép 2">
          <a:extLst>
            <a:ext uri="{FF2B5EF4-FFF2-40B4-BE49-F238E27FC236}">
              <a16:creationId xmlns:a16="http://schemas.microsoft.com/office/drawing/2014/main" id="{00000000-0008-0000-1B00-00001A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1C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1C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30480</xdr:rowOff>
    </xdr:from>
    <xdr:to>
      <xdr:col>17</xdr:col>
      <xdr:colOff>45720</xdr:colOff>
      <xdr:row>1</xdr:row>
      <xdr:rowOff>167640</xdr:rowOff>
    </xdr:to>
    <xdr:pic>
      <xdr:nvPicPr>
        <xdr:cNvPr id="705562" name="Kép 2">
          <a:extLst>
            <a:ext uri="{FF2B5EF4-FFF2-40B4-BE49-F238E27FC236}">
              <a16:creationId xmlns:a16="http://schemas.microsoft.com/office/drawing/2014/main" id="{00000000-0008-0000-1C00-00001AC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3048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7046" name="Kép 2">
          <a:extLst>
            <a:ext uri="{FF2B5EF4-FFF2-40B4-BE49-F238E27FC236}">
              <a16:creationId xmlns:a16="http://schemas.microsoft.com/office/drawing/2014/main" id="{00000000-0008-0000-0200-00005688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00000000-0008-0000-1D00-000001C8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236220</xdr:colOff>
      <xdr:row>0</xdr:row>
      <xdr:rowOff>91440</xdr:rowOff>
    </xdr:from>
    <xdr:to>
      <xdr:col>15</xdr:col>
      <xdr:colOff>312420</xdr:colOff>
      <xdr:row>1</xdr:row>
      <xdr:rowOff>144780</xdr:rowOff>
    </xdr:to>
    <xdr:pic>
      <xdr:nvPicPr>
        <xdr:cNvPr id="706584" name="Kép 2">
          <a:extLst>
            <a:ext uri="{FF2B5EF4-FFF2-40B4-BE49-F238E27FC236}">
              <a16:creationId xmlns:a16="http://schemas.microsoft.com/office/drawing/2014/main" id="{00000000-0008-0000-1D00-000018C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4060" y="91440"/>
          <a:ext cx="480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7585" name="Button 1" hidden="1">
              <a:extLst>
                <a:ext uri="{63B3BB69-23CF-44E3-9099-C40C66FF867C}">
                  <a14:compatExt spid="_x0000_s707585"/>
                </a:ext>
                <a:ext uri="{FF2B5EF4-FFF2-40B4-BE49-F238E27FC236}">
                  <a16:creationId xmlns:a16="http://schemas.microsoft.com/office/drawing/2014/main" id="{00000000-0008-0000-1E00-000001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7586" name="Button 2" hidden="1">
              <a:extLst>
                <a:ext uri="{63B3BB69-23CF-44E3-9099-C40C66FF867C}">
                  <a14:compatExt spid="_x0000_s707586"/>
                </a:ext>
                <a:ext uri="{FF2B5EF4-FFF2-40B4-BE49-F238E27FC236}">
                  <a16:creationId xmlns:a16="http://schemas.microsoft.com/office/drawing/2014/main" id="{00000000-0008-0000-1E00-000002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30480</xdr:rowOff>
    </xdr:from>
    <xdr:to>
      <xdr:col>17</xdr:col>
      <xdr:colOff>83820</xdr:colOff>
      <xdr:row>1</xdr:row>
      <xdr:rowOff>137160</xdr:rowOff>
    </xdr:to>
    <xdr:pic>
      <xdr:nvPicPr>
        <xdr:cNvPr id="707610" name="Kép 2">
          <a:extLst>
            <a:ext uri="{FF2B5EF4-FFF2-40B4-BE49-F238E27FC236}">
              <a16:creationId xmlns:a16="http://schemas.microsoft.com/office/drawing/2014/main" id="{00000000-0008-0000-1E00-00001AC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8609" name="Button 1" hidden="1">
              <a:extLst>
                <a:ext uri="{63B3BB69-23CF-44E3-9099-C40C66FF867C}">
                  <a14:compatExt spid="_x0000_s708609"/>
                </a:ext>
                <a:ext uri="{FF2B5EF4-FFF2-40B4-BE49-F238E27FC236}">
                  <a16:creationId xmlns:a16="http://schemas.microsoft.com/office/drawing/2014/main" id="{00000000-0008-0000-1F00-000001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8610" name="Button 2" hidden="1">
              <a:extLst>
                <a:ext uri="{63B3BB69-23CF-44E3-9099-C40C66FF867C}">
                  <a14:compatExt spid="_x0000_s708610"/>
                </a:ext>
                <a:ext uri="{FF2B5EF4-FFF2-40B4-BE49-F238E27FC236}">
                  <a16:creationId xmlns:a16="http://schemas.microsoft.com/office/drawing/2014/main" id="{00000000-0008-0000-1F00-000002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22860</xdr:rowOff>
    </xdr:from>
    <xdr:to>
      <xdr:col>17</xdr:col>
      <xdr:colOff>106680</xdr:colOff>
      <xdr:row>1</xdr:row>
      <xdr:rowOff>144780</xdr:rowOff>
    </xdr:to>
    <xdr:pic>
      <xdr:nvPicPr>
        <xdr:cNvPr id="708634" name="Kép 2">
          <a:extLst>
            <a:ext uri="{FF2B5EF4-FFF2-40B4-BE49-F238E27FC236}">
              <a16:creationId xmlns:a16="http://schemas.microsoft.com/office/drawing/2014/main" id="{00000000-0008-0000-1F00-00001AD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9633" name="Button 1" hidden="1">
              <a:extLst>
                <a:ext uri="{63B3BB69-23CF-44E3-9099-C40C66FF867C}">
                  <a14:compatExt spid="_x0000_s709633"/>
                </a:ext>
                <a:ext uri="{FF2B5EF4-FFF2-40B4-BE49-F238E27FC236}">
                  <a16:creationId xmlns:a16="http://schemas.microsoft.com/office/drawing/2014/main" id="{00000000-0008-0000-2000-000001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9634" name="Button 2" hidden="1">
              <a:extLst>
                <a:ext uri="{63B3BB69-23CF-44E3-9099-C40C66FF867C}">
                  <a14:compatExt spid="_x0000_s709634"/>
                </a:ext>
                <a:ext uri="{FF2B5EF4-FFF2-40B4-BE49-F238E27FC236}">
                  <a16:creationId xmlns:a16="http://schemas.microsoft.com/office/drawing/2014/main" id="{00000000-0008-0000-2000-000002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17</xdr:col>
      <xdr:colOff>106680</xdr:colOff>
      <xdr:row>1</xdr:row>
      <xdr:rowOff>129540</xdr:rowOff>
    </xdr:to>
    <xdr:pic>
      <xdr:nvPicPr>
        <xdr:cNvPr id="709658" name="Kép 2">
          <a:extLst>
            <a:ext uri="{FF2B5EF4-FFF2-40B4-BE49-F238E27FC236}">
              <a16:creationId xmlns:a16="http://schemas.microsoft.com/office/drawing/2014/main" id="{00000000-0008-0000-2000-00001AD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710657" name="Button 1" hidden="1">
              <a:extLst>
                <a:ext uri="{63B3BB69-23CF-44E3-9099-C40C66FF867C}">
                  <a14:compatExt spid="_x0000_s710657"/>
                </a:ext>
                <a:ext uri="{FF2B5EF4-FFF2-40B4-BE49-F238E27FC236}">
                  <a16:creationId xmlns:a16="http://schemas.microsoft.com/office/drawing/2014/main" id="{00000000-0008-0000-2100-000001D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472440</xdr:colOff>
      <xdr:row>0</xdr:row>
      <xdr:rowOff>68580</xdr:rowOff>
    </xdr:from>
    <xdr:to>
      <xdr:col>14</xdr:col>
      <xdr:colOff>441960</xdr:colOff>
      <xdr:row>1</xdr:row>
      <xdr:rowOff>129540</xdr:rowOff>
    </xdr:to>
    <xdr:pic>
      <xdr:nvPicPr>
        <xdr:cNvPr id="710683" name="Kép 2">
          <a:extLst>
            <a:ext uri="{FF2B5EF4-FFF2-40B4-BE49-F238E27FC236}">
              <a16:creationId xmlns:a16="http://schemas.microsoft.com/office/drawing/2014/main" id="{00000000-0008-0000-2100-00001BD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68580"/>
          <a:ext cx="480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711681" name="Button 1" hidden="1">
              <a:extLst>
                <a:ext uri="{63B3BB69-23CF-44E3-9099-C40C66FF867C}">
                  <a14:compatExt spid="_x0000_s711681"/>
                </a:ext>
                <a:ext uri="{FF2B5EF4-FFF2-40B4-BE49-F238E27FC236}">
                  <a16:creationId xmlns:a16="http://schemas.microsoft.com/office/drawing/2014/main" id="{00000000-0008-0000-2200-000001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1682" name="Button 2" hidden="1">
              <a:extLst>
                <a:ext uri="{63B3BB69-23CF-44E3-9099-C40C66FF867C}">
                  <a14:compatExt spid="_x0000_s711682"/>
                </a:ext>
                <a:ext uri="{FF2B5EF4-FFF2-40B4-BE49-F238E27FC236}">
                  <a16:creationId xmlns:a16="http://schemas.microsoft.com/office/drawing/2014/main" id="{00000000-0008-0000-2200-000002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243840</xdr:colOff>
      <xdr:row>0</xdr:row>
      <xdr:rowOff>0</xdr:rowOff>
    </xdr:from>
    <xdr:to>
      <xdr:col>19</xdr:col>
      <xdr:colOff>7620</xdr:colOff>
      <xdr:row>2</xdr:row>
      <xdr:rowOff>0</xdr:rowOff>
    </xdr:to>
    <xdr:pic>
      <xdr:nvPicPr>
        <xdr:cNvPr id="711706" name="Kép 2">
          <a:extLst>
            <a:ext uri="{FF2B5EF4-FFF2-40B4-BE49-F238E27FC236}">
              <a16:creationId xmlns:a16="http://schemas.microsoft.com/office/drawing/2014/main" id="{00000000-0008-0000-2200-00001AD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2705" name="Button 1" hidden="1">
              <a:extLst>
                <a:ext uri="{63B3BB69-23CF-44E3-9099-C40C66FF867C}">
                  <a14:compatExt spid="_x0000_s712705"/>
                </a:ext>
                <a:ext uri="{FF2B5EF4-FFF2-40B4-BE49-F238E27FC236}">
                  <a16:creationId xmlns:a16="http://schemas.microsoft.com/office/drawing/2014/main" id="{00000000-0008-0000-2300-000001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2706" name="Button 2" hidden="1">
              <a:extLst>
                <a:ext uri="{63B3BB69-23CF-44E3-9099-C40C66FF867C}">
                  <a14:compatExt spid="_x0000_s712706"/>
                </a:ext>
                <a:ext uri="{FF2B5EF4-FFF2-40B4-BE49-F238E27FC236}">
                  <a16:creationId xmlns:a16="http://schemas.microsoft.com/office/drawing/2014/main" id="{00000000-0008-0000-2300-000002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7620</xdr:rowOff>
    </xdr:from>
    <xdr:to>
      <xdr:col>17</xdr:col>
      <xdr:colOff>83820</xdr:colOff>
      <xdr:row>1</xdr:row>
      <xdr:rowOff>137160</xdr:rowOff>
    </xdr:to>
    <xdr:pic>
      <xdr:nvPicPr>
        <xdr:cNvPr id="712730" name="Kép 2">
          <a:extLst>
            <a:ext uri="{FF2B5EF4-FFF2-40B4-BE49-F238E27FC236}">
              <a16:creationId xmlns:a16="http://schemas.microsoft.com/office/drawing/2014/main" id="{00000000-0008-0000-2300-00001AE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76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3729" name="Button 1" hidden="1">
              <a:extLst>
                <a:ext uri="{63B3BB69-23CF-44E3-9099-C40C66FF867C}">
                  <a14:compatExt spid="_x0000_s713729"/>
                </a:ext>
                <a:ext uri="{FF2B5EF4-FFF2-40B4-BE49-F238E27FC236}">
                  <a16:creationId xmlns:a16="http://schemas.microsoft.com/office/drawing/2014/main" id="{00000000-0008-0000-2400-000001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3730" name="Button 2" hidden="1">
              <a:extLst>
                <a:ext uri="{63B3BB69-23CF-44E3-9099-C40C66FF867C}">
                  <a14:compatExt spid="_x0000_s713730"/>
                </a:ext>
                <a:ext uri="{FF2B5EF4-FFF2-40B4-BE49-F238E27FC236}">
                  <a16:creationId xmlns:a16="http://schemas.microsoft.com/office/drawing/2014/main" id="{00000000-0008-0000-2400-000002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76200</xdr:colOff>
      <xdr:row>0</xdr:row>
      <xdr:rowOff>38100</xdr:rowOff>
    </xdr:from>
    <xdr:to>
      <xdr:col>17</xdr:col>
      <xdr:colOff>106680</xdr:colOff>
      <xdr:row>1</xdr:row>
      <xdr:rowOff>160020</xdr:rowOff>
    </xdr:to>
    <xdr:pic>
      <xdr:nvPicPr>
        <xdr:cNvPr id="713754" name="Kép 2">
          <a:extLst>
            <a:ext uri="{FF2B5EF4-FFF2-40B4-BE49-F238E27FC236}">
              <a16:creationId xmlns:a16="http://schemas.microsoft.com/office/drawing/2014/main" id="{00000000-0008-0000-2400-00001AE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4953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00000000-0008-0000-2500-000001E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78" name="Kép 2">
          <a:extLst>
            <a:ext uri="{FF2B5EF4-FFF2-40B4-BE49-F238E27FC236}">
              <a16:creationId xmlns:a16="http://schemas.microsoft.com/office/drawing/2014/main" id="{00000000-0008-0000-2500-00001AE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746519" name="Kép 2">
          <a:extLst>
            <a:ext uri="{FF2B5EF4-FFF2-40B4-BE49-F238E27FC236}">
              <a16:creationId xmlns:a16="http://schemas.microsoft.com/office/drawing/2014/main" id="{00000000-0008-0000-2600-0000176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586740</xdr:colOff>
      <xdr:row>0</xdr:row>
      <xdr:rowOff>38100</xdr:rowOff>
    </xdr:from>
    <xdr:to>
      <xdr:col>12</xdr:col>
      <xdr:colOff>563880</xdr:colOff>
      <xdr:row>1</xdr:row>
      <xdr:rowOff>160020</xdr:rowOff>
    </xdr:to>
    <xdr:pic>
      <xdr:nvPicPr>
        <xdr:cNvPr id="735255" name="Kép 2">
          <a:extLst>
            <a:ext uri="{FF2B5EF4-FFF2-40B4-BE49-F238E27FC236}">
              <a16:creationId xmlns:a16="http://schemas.microsoft.com/office/drawing/2014/main" id="{00000000-0008-0000-0300-0000173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38100"/>
          <a:ext cx="5638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43" name="Kép 2">
          <a:extLst>
            <a:ext uri="{FF2B5EF4-FFF2-40B4-BE49-F238E27FC236}">
              <a16:creationId xmlns:a16="http://schemas.microsoft.com/office/drawing/2014/main" id="{00000000-0008-0000-2700-0000176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748567" name="Kép 2">
          <a:extLst>
            <a:ext uri="{FF2B5EF4-FFF2-40B4-BE49-F238E27FC236}">
              <a16:creationId xmlns:a16="http://schemas.microsoft.com/office/drawing/2014/main" id="{00000000-0008-0000-2800-0000176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541020</xdr:colOff>
      <xdr:row>1</xdr:row>
      <xdr:rowOff>137160</xdr:rowOff>
    </xdr:to>
    <xdr:pic>
      <xdr:nvPicPr>
        <xdr:cNvPr id="749591" name="Kép 2">
          <a:extLst>
            <a:ext uri="{FF2B5EF4-FFF2-40B4-BE49-F238E27FC236}">
              <a16:creationId xmlns:a16="http://schemas.microsoft.com/office/drawing/2014/main" id="{00000000-0008-0000-2900-0000177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12</xdr:col>
      <xdr:colOff>22860</xdr:colOff>
      <xdr:row>0</xdr:row>
      <xdr:rowOff>0</xdr:rowOff>
    </xdr:from>
    <xdr:to>
      <xdr:col>13</xdr:col>
      <xdr:colOff>7620</xdr:colOff>
      <xdr:row>1</xdr:row>
      <xdr:rowOff>129540</xdr:rowOff>
    </xdr:to>
    <xdr:pic>
      <xdr:nvPicPr>
        <xdr:cNvPr id="750615" name="Kép 2">
          <a:extLst>
            <a:ext uri="{FF2B5EF4-FFF2-40B4-BE49-F238E27FC236}">
              <a16:creationId xmlns:a16="http://schemas.microsoft.com/office/drawing/2014/main" id="{00000000-0008-0000-2A00-0000177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0"/>
          <a:ext cx="571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51639" name="Kép 2">
          <a:extLst>
            <a:ext uri="{FF2B5EF4-FFF2-40B4-BE49-F238E27FC236}">
              <a16:creationId xmlns:a16="http://schemas.microsoft.com/office/drawing/2014/main" id="{00000000-0008-0000-2B00-0000177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5777" name="Button 1" hidden="1">
              <a:extLst>
                <a:ext uri="{63B3BB69-23CF-44E3-9099-C40C66FF867C}">
                  <a14:compatExt spid="_x0000_s715777"/>
                </a:ext>
                <a:ext uri="{FF2B5EF4-FFF2-40B4-BE49-F238E27FC236}">
                  <a16:creationId xmlns:a16="http://schemas.microsoft.com/office/drawing/2014/main" id="{00000000-0008-0000-2C00-000001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5778" name="Button 2" hidden="1">
              <a:extLst>
                <a:ext uri="{63B3BB69-23CF-44E3-9099-C40C66FF867C}">
                  <a14:compatExt spid="_x0000_s715778"/>
                </a:ext>
                <a:ext uri="{FF2B5EF4-FFF2-40B4-BE49-F238E27FC236}">
                  <a16:creationId xmlns:a16="http://schemas.microsoft.com/office/drawing/2014/main" id="{00000000-0008-0000-2C00-000002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715802" name="Kép 2">
          <a:extLst>
            <a:ext uri="{FF2B5EF4-FFF2-40B4-BE49-F238E27FC236}">
              <a16:creationId xmlns:a16="http://schemas.microsoft.com/office/drawing/2014/main" id="{00000000-0008-0000-2C00-00001AE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6801" name="Button 1" hidden="1">
              <a:extLst>
                <a:ext uri="{63B3BB69-23CF-44E3-9099-C40C66FF867C}">
                  <a14:compatExt spid="_x0000_s716801"/>
                </a:ext>
                <a:ext uri="{FF2B5EF4-FFF2-40B4-BE49-F238E27FC236}">
                  <a16:creationId xmlns:a16="http://schemas.microsoft.com/office/drawing/2014/main" id="{00000000-0008-0000-2D00-000001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6802" name="Button 2" hidden="1">
              <a:extLst>
                <a:ext uri="{63B3BB69-23CF-44E3-9099-C40C66FF867C}">
                  <a14:compatExt spid="_x0000_s716802"/>
                </a:ext>
                <a:ext uri="{FF2B5EF4-FFF2-40B4-BE49-F238E27FC236}">
                  <a16:creationId xmlns:a16="http://schemas.microsoft.com/office/drawing/2014/main" id="{00000000-0008-0000-2D00-000002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19</xdr:col>
      <xdr:colOff>7620</xdr:colOff>
      <xdr:row>2</xdr:row>
      <xdr:rowOff>0</xdr:rowOff>
    </xdr:to>
    <xdr:pic>
      <xdr:nvPicPr>
        <xdr:cNvPr id="716826" name="Kép 2">
          <a:extLst>
            <a:ext uri="{FF2B5EF4-FFF2-40B4-BE49-F238E27FC236}">
              <a16:creationId xmlns:a16="http://schemas.microsoft.com/office/drawing/2014/main" id="{00000000-0008-0000-2D00-00001AF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7825" name="Button 1" hidden="1">
              <a:extLst>
                <a:ext uri="{63B3BB69-23CF-44E3-9099-C40C66FF867C}">
                  <a14:compatExt spid="_x0000_s717825"/>
                </a:ext>
                <a:ext uri="{FF2B5EF4-FFF2-40B4-BE49-F238E27FC236}">
                  <a16:creationId xmlns:a16="http://schemas.microsoft.com/office/drawing/2014/main" id="{00000000-0008-0000-2E00-000001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7826" name="Button 2" hidden="1">
              <a:extLst>
                <a:ext uri="{63B3BB69-23CF-44E3-9099-C40C66FF867C}">
                  <a14:compatExt spid="_x0000_s717826"/>
                </a:ext>
                <a:ext uri="{FF2B5EF4-FFF2-40B4-BE49-F238E27FC236}">
                  <a16:creationId xmlns:a16="http://schemas.microsoft.com/office/drawing/2014/main" id="{00000000-0008-0000-2E00-000002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18</xdr:col>
      <xdr:colOff>0</xdr:colOff>
      <xdr:row>1</xdr:row>
      <xdr:rowOff>137160</xdr:rowOff>
    </xdr:to>
    <xdr:pic>
      <xdr:nvPicPr>
        <xdr:cNvPr id="717850" name="Kép 2">
          <a:extLst>
            <a:ext uri="{FF2B5EF4-FFF2-40B4-BE49-F238E27FC236}">
              <a16:creationId xmlns:a16="http://schemas.microsoft.com/office/drawing/2014/main" id="{00000000-0008-0000-2E00-00001AF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18849" name="Button 1" hidden="1">
              <a:extLst>
                <a:ext uri="{63B3BB69-23CF-44E3-9099-C40C66FF867C}">
                  <a14:compatExt spid="_x0000_s718849"/>
                </a:ext>
                <a:ext uri="{FF2B5EF4-FFF2-40B4-BE49-F238E27FC236}">
                  <a16:creationId xmlns:a16="http://schemas.microsoft.com/office/drawing/2014/main" id="{00000000-0008-0000-2F00-000001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18850" name="Button 2" hidden="1">
              <a:extLst>
                <a:ext uri="{63B3BB69-23CF-44E3-9099-C40C66FF867C}">
                  <a14:compatExt spid="_x0000_s718850"/>
                </a:ext>
                <a:ext uri="{FF2B5EF4-FFF2-40B4-BE49-F238E27FC236}">
                  <a16:creationId xmlns:a16="http://schemas.microsoft.com/office/drawing/2014/main" id="{00000000-0008-0000-2F00-000002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83820</xdr:colOff>
      <xdr:row>2</xdr:row>
      <xdr:rowOff>0</xdr:rowOff>
    </xdr:to>
    <xdr:pic>
      <xdr:nvPicPr>
        <xdr:cNvPr id="718874" name="Kép 2">
          <a:extLst>
            <a:ext uri="{FF2B5EF4-FFF2-40B4-BE49-F238E27FC236}">
              <a16:creationId xmlns:a16="http://schemas.microsoft.com/office/drawing/2014/main" id="{00000000-0008-0000-2F00-00001AF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19873" name="Button 1" hidden="1">
              <a:extLst>
                <a:ext uri="{63B3BB69-23CF-44E3-9099-C40C66FF867C}">
                  <a14:compatExt spid="_x0000_s719873"/>
                </a:ext>
                <a:ext uri="{FF2B5EF4-FFF2-40B4-BE49-F238E27FC236}">
                  <a16:creationId xmlns:a16="http://schemas.microsoft.com/office/drawing/2014/main" id="{00000000-0008-0000-3000-000001FC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137160</xdr:colOff>
      <xdr:row>0</xdr:row>
      <xdr:rowOff>0</xdr:rowOff>
    </xdr:from>
    <xdr:to>
      <xdr:col>15</xdr:col>
      <xdr:colOff>358140</xdr:colOff>
      <xdr:row>1</xdr:row>
      <xdr:rowOff>144780</xdr:rowOff>
    </xdr:to>
    <xdr:pic>
      <xdr:nvPicPr>
        <xdr:cNvPr id="719896" name="Kép 2">
          <a:extLst>
            <a:ext uri="{FF2B5EF4-FFF2-40B4-BE49-F238E27FC236}">
              <a16:creationId xmlns:a16="http://schemas.microsoft.com/office/drawing/2014/main" id="{00000000-0008-0000-3000-000018F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0"/>
          <a:ext cx="624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8070" name="Kép 2">
          <a:extLst>
            <a:ext uri="{FF2B5EF4-FFF2-40B4-BE49-F238E27FC236}">
              <a16:creationId xmlns:a16="http://schemas.microsoft.com/office/drawing/2014/main" id="{00000000-0008-0000-0400-0000568C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0897" name="Button 1" hidden="1">
              <a:extLst>
                <a:ext uri="{63B3BB69-23CF-44E3-9099-C40C66FF867C}">
                  <a14:compatExt spid="_x0000_s720897"/>
                </a:ext>
                <a:ext uri="{FF2B5EF4-FFF2-40B4-BE49-F238E27FC236}">
                  <a16:creationId xmlns:a16="http://schemas.microsoft.com/office/drawing/2014/main" id="{00000000-0008-0000-3100-000001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0898" name="Button 2" hidden="1">
              <a:extLst>
                <a:ext uri="{63B3BB69-23CF-44E3-9099-C40C66FF867C}">
                  <a14:compatExt spid="_x0000_s720898"/>
                </a:ext>
                <a:ext uri="{FF2B5EF4-FFF2-40B4-BE49-F238E27FC236}">
                  <a16:creationId xmlns:a16="http://schemas.microsoft.com/office/drawing/2014/main" id="{00000000-0008-0000-3100-000002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38100</xdr:rowOff>
    </xdr:from>
    <xdr:to>
      <xdr:col>18</xdr:col>
      <xdr:colOff>0</xdr:colOff>
      <xdr:row>2</xdr:row>
      <xdr:rowOff>0</xdr:rowOff>
    </xdr:to>
    <xdr:pic>
      <xdr:nvPicPr>
        <xdr:cNvPr id="720922" name="Kép 2">
          <a:extLst>
            <a:ext uri="{FF2B5EF4-FFF2-40B4-BE49-F238E27FC236}">
              <a16:creationId xmlns:a16="http://schemas.microsoft.com/office/drawing/2014/main" id="{00000000-0008-0000-3100-00001A0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1921" name="Button 1" hidden="1">
              <a:extLst>
                <a:ext uri="{63B3BB69-23CF-44E3-9099-C40C66FF867C}">
                  <a14:compatExt spid="_x0000_s721921"/>
                </a:ext>
                <a:ext uri="{FF2B5EF4-FFF2-40B4-BE49-F238E27FC236}">
                  <a16:creationId xmlns:a16="http://schemas.microsoft.com/office/drawing/2014/main" id="{00000000-0008-0000-3200-000001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1922" name="Button 2" hidden="1">
              <a:extLst>
                <a:ext uri="{63B3BB69-23CF-44E3-9099-C40C66FF867C}">
                  <a14:compatExt spid="_x0000_s721922"/>
                </a:ext>
                <a:ext uri="{FF2B5EF4-FFF2-40B4-BE49-F238E27FC236}">
                  <a16:creationId xmlns:a16="http://schemas.microsoft.com/office/drawing/2014/main" id="{00000000-0008-0000-3200-000002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18</xdr:col>
      <xdr:colOff>0</xdr:colOff>
      <xdr:row>2</xdr:row>
      <xdr:rowOff>7620</xdr:rowOff>
    </xdr:to>
    <xdr:pic>
      <xdr:nvPicPr>
        <xdr:cNvPr id="721946" name="Kép 2">
          <a:extLst>
            <a:ext uri="{FF2B5EF4-FFF2-40B4-BE49-F238E27FC236}">
              <a16:creationId xmlns:a16="http://schemas.microsoft.com/office/drawing/2014/main" id="{00000000-0008-0000-3200-00001A0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638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00000000-0008-0000-3300-000001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2946" name="Button 2" hidden="1">
              <a:extLst>
                <a:ext uri="{63B3BB69-23CF-44E3-9099-C40C66FF867C}">
                  <a14:compatExt spid="_x0000_s722946"/>
                </a:ext>
                <a:ext uri="{FF2B5EF4-FFF2-40B4-BE49-F238E27FC236}">
                  <a16:creationId xmlns:a16="http://schemas.microsoft.com/office/drawing/2014/main" id="{00000000-0008-0000-3300-000002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0</xdr:rowOff>
    </xdr:from>
    <xdr:to>
      <xdr:col>17</xdr:col>
      <xdr:colOff>106680</xdr:colOff>
      <xdr:row>1</xdr:row>
      <xdr:rowOff>144780</xdr:rowOff>
    </xdr:to>
    <xdr:pic>
      <xdr:nvPicPr>
        <xdr:cNvPr id="722970" name="Kép 2">
          <a:extLst>
            <a:ext uri="{FF2B5EF4-FFF2-40B4-BE49-F238E27FC236}">
              <a16:creationId xmlns:a16="http://schemas.microsoft.com/office/drawing/2014/main" id="{00000000-0008-0000-3300-00001A0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659480" name="Kép 2">
          <a:extLst>
            <a:ext uri="{FF2B5EF4-FFF2-40B4-BE49-F238E27FC236}">
              <a16:creationId xmlns:a16="http://schemas.microsoft.com/office/drawing/2014/main" id="{00000000-0008-0000-0500-0000181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548640</xdr:colOff>
      <xdr:row>0</xdr:row>
      <xdr:rowOff>0</xdr:rowOff>
    </xdr:from>
    <xdr:to>
      <xdr:col>12</xdr:col>
      <xdr:colOff>563880</xdr:colOff>
      <xdr:row>1</xdr:row>
      <xdr:rowOff>144780</xdr:rowOff>
    </xdr:to>
    <xdr:pic>
      <xdr:nvPicPr>
        <xdr:cNvPr id="729111" name="Kép 2">
          <a:extLst>
            <a:ext uri="{FF2B5EF4-FFF2-40B4-BE49-F238E27FC236}">
              <a16:creationId xmlns:a16="http://schemas.microsoft.com/office/drawing/2014/main" id="{00000000-0008-0000-0600-0000172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0"/>
          <a:ext cx="6019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563880</xdr:colOff>
      <xdr:row>0</xdr:row>
      <xdr:rowOff>45720</xdr:rowOff>
    </xdr:from>
    <xdr:to>
      <xdr:col>12</xdr:col>
      <xdr:colOff>525780</xdr:colOff>
      <xdr:row>1</xdr:row>
      <xdr:rowOff>144780</xdr:rowOff>
    </xdr:to>
    <xdr:pic>
      <xdr:nvPicPr>
        <xdr:cNvPr id="664600" name="Kép 2">
          <a:extLst>
            <a:ext uri="{FF2B5EF4-FFF2-40B4-BE49-F238E27FC236}">
              <a16:creationId xmlns:a16="http://schemas.microsoft.com/office/drawing/2014/main" id="{00000000-0008-0000-0700-0000182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556260</xdr:colOff>
      <xdr:row>0</xdr:row>
      <xdr:rowOff>30480</xdr:rowOff>
    </xdr:from>
    <xdr:to>
      <xdr:col>12</xdr:col>
      <xdr:colOff>525780</xdr:colOff>
      <xdr:row>1</xdr:row>
      <xdr:rowOff>137160</xdr:rowOff>
    </xdr:to>
    <xdr:pic>
      <xdr:nvPicPr>
        <xdr:cNvPr id="663576" name="Kép 2">
          <a:extLst>
            <a:ext uri="{FF2B5EF4-FFF2-40B4-BE49-F238E27FC236}">
              <a16:creationId xmlns:a16="http://schemas.microsoft.com/office/drawing/2014/main" id="{00000000-0008-0000-0800-0000182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comments" Target="../comments5.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7.vml"/><Relationship Id="rId1" Type="http://schemas.openxmlformats.org/officeDocument/2006/relationships/drawing" Target="../drawings/drawing18.xml"/><Relationship Id="rId5" Type="http://schemas.openxmlformats.org/officeDocument/2006/relationships/comments" Target="../comments7.xml"/><Relationship Id="rId4" Type="http://schemas.openxmlformats.org/officeDocument/2006/relationships/ctrlProp" Target="../ctrlProps/ctrlProp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9.xml"/><Relationship Id="rId1" Type="http://schemas.openxmlformats.org/officeDocument/2006/relationships/printerSettings" Target="../printerSettings/printerSettings18.bin"/><Relationship Id="rId6" Type="http://schemas.openxmlformats.org/officeDocument/2006/relationships/comments" Target="../comments8.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comments" Target="../comments9.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6.xml"/><Relationship Id="rId1" Type="http://schemas.openxmlformats.org/officeDocument/2006/relationships/printerSettings" Target="../printerSettings/printerSettings25.bin"/><Relationship Id="rId6" Type="http://schemas.openxmlformats.org/officeDocument/2006/relationships/comments" Target="../comments10.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7.xml"/><Relationship Id="rId1" Type="http://schemas.openxmlformats.org/officeDocument/2006/relationships/printerSettings" Target="../printerSettings/printerSettings26.bin"/><Relationship Id="rId6" Type="http://schemas.openxmlformats.org/officeDocument/2006/relationships/comments" Target="../comments1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8.xml"/><Relationship Id="rId1" Type="http://schemas.openxmlformats.org/officeDocument/2006/relationships/printerSettings" Target="../printerSettings/printerSettings27.bin"/><Relationship Id="rId6" Type="http://schemas.openxmlformats.org/officeDocument/2006/relationships/comments" Target="../comments12.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9.xml"/><Relationship Id="rId1" Type="http://schemas.openxmlformats.org/officeDocument/2006/relationships/printerSettings" Target="../printerSettings/printerSettings28.bin"/><Relationship Id="rId6" Type="http://schemas.openxmlformats.org/officeDocument/2006/relationships/comments" Target="../comments13.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trlProp" Target="../ctrlProps/ctrlProp25.xml"/></Relationships>
</file>

<file path=xl/worksheets/_rels/sheet31.xml.rels><?xml version="1.0" encoding="UTF-8" standalone="yes"?>
<Relationships xmlns="http://schemas.openxmlformats.org/package/2006/relationships"><Relationship Id="rId3" Type="http://schemas.openxmlformats.org/officeDocument/2006/relationships/ctrlProp" Target="../ctrlProps/ctrlProp26.xml"/><Relationship Id="rId2" Type="http://schemas.openxmlformats.org/officeDocument/2006/relationships/vmlDrawing" Target="../drawings/vmlDrawing15.vml"/><Relationship Id="rId1" Type="http://schemas.openxmlformats.org/officeDocument/2006/relationships/drawing" Target="../drawings/drawing31.xml"/><Relationship Id="rId5" Type="http://schemas.openxmlformats.org/officeDocument/2006/relationships/comments" Target="../comments14.xml"/><Relationship Id="rId4" Type="http://schemas.openxmlformats.org/officeDocument/2006/relationships/ctrlProp" Target="../ctrlProps/ctrlProp27.xml"/></Relationships>
</file>

<file path=xl/worksheets/_rels/sheet32.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16.vml"/><Relationship Id="rId1" Type="http://schemas.openxmlformats.org/officeDocument/2006/relationships/drawing" Target="../drawings/drawing32.xml"/><Relationship Id="rId5" Type="http://schemas.openxmlformats.org/officeDocument/2006/relationships/comments" Target="../comments15.xml"/><Relationship Id="rId4" Type="http://schemas.openxmlformats.org/officeDocument/2006/relationships/ctrlProp" Target="../ctrlProps/ctrlProp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3.xml"/><Relationship Id="rId1" Type="http://schemas.openxmlformats.org/officeDocument/2006/relationships/printerSettings" Target="../printerSettings/printerSettings30.bin"/><Relationship Id="rId6" Type="http://schemas.openxmlformats.org/officeDocument/2006/relationships/comments" Target="../comments16.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4.xml"/><Relationship Id="rId1" Type="http://schemas.openxmlformats.org/officeDocument/2006/relationships/printerSettings" Target="../printerSettings/printerSettings31.bin"/><Relationship Id="rId5" Type="http://schemas.openxmlformats.org/officeDocument/2006/relationships/comments" Target="../comments17.xml"/><Relationship Id="rId4" Type="http://schemas.openxmlformats.org/officeDocument/2006/relationships/ctrlProp" Target="../ctrlProps/ctrlProp32.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5.xml"/><Relationship Id="rId1" Type="http://schemas.openxmlformats.org/officeDocument/2006/relationships/printerSettings" Target="../printerSettings/printerSettings32.bin"/><Relationship Id="rId6" Type="http://schemas.openxmlformats.org/officeDocument/2006/relationships/comments" Target="../comments18.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6.xml.rels><?xml version="1.0" encoding="UTF-8" standalone="yes"?>
<Relationships xmlns="http://schemas.openxmlformats.org/package/2006/relationships"><Relationship Id="rId3" Type="http://schemas.openxmlformats.org/officeDocument/2006/relationships/ctrlProp" Target="../ctrlProps/ctrlProp35.xml"/><Relationship Id="rId2" Type="http://schemas.openxmlformats.org/officeDocument/2006/relationships/vmlDrawing" Target="../drawings/vmlDrawing20.vml"/><Relationship Id="rId1" Type="http://schemas.openxmlformats.org/officeDocument/2006/relationships/drawing" Target="../drawings/drawing36.xml"/><Relationship Id="rId5" Type="http://schemas.openxmlformats.org/officeDocument/2006/relationships/comments" Target="../comments19.xml"/><Relationship Id="rId4" Type="http://schemas.openxmlformats.org/officeDocument/2006/relationships/ctrlProp" Target="../ctrlProps/ctrlProp3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7.xml"/><Relationship Id="rId1" Type="http://schemas.openxmlformats.org/officeDocument/2006/relationships/printerSettings" Target="../printerSettings/printerSettings33.bin"/><Relationship Id="rId6" Type="http://schemas.openxmlformats.org/officeDocument/2006/relationships/comments" Target="../comments20.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8.xml"/><Relationship Id="rId1" Type="http://schemas.openxmlformats.org/officeDocument/2006/relationships/printerSettings" Target="../printerSettings/printerSettings34.bin"/><Relationship Id="rId5" Type="http://schemas.openxmlformats.org/officeDocument/2006/relationships/comments" Target="../comments21.xml"/><Relationship Id="rId4" Type="http://schemas.openxmlformats.org/officeDocument/2006/relationships/ctrlProp" Target="../ctrlProps/ctrlProp3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5.xml"/><Relationship Id="rId1" Type="http://schemas.openxmlformats.org/officeDocument/2006/relationships/printerSettings" Target="../printerSettings/printerSettings41.bin"/><Relationship Id="rId6" Type="http://schemas.openxmlformats.org/officeDocument/2006/relationships/comments" Target="../comments2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46.xml"/><Relationship Id="rId1" Type="http://schemas.openxmlformats.org/officeDocument/2006/relationships/printerSettings" Target="../printerSettings/printerSettings42.bin"/><Relationship Id="rId6" Type="http://schemas.openxmlformats.org/officeDocument/2006/relationships/comments" Target="../comments23.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47.xml"/><Relationship Id="rId1" Type="http://schemas.openxmlformats.org/officeDocument/2006/relationships/printerSettings" Target="../printerSettings/printerSettings43.bin"/><Relationship Id="rId6" Type="http://schemas.openxmlformats.org/officeDocument/2006/relationships/comments" Target="../comments24.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48.xml"/><Relationship Id="rId1" Type="http://schemas.openxmlformats.org/officeDocument/2006/relationships/printerSettings" Target="../printerSettings/printerSettings44.bin"/><Relationship Id="rId6" Type="http://schemas.openxmlformats.org/officeDocument/2006/relationships/comments" Target="../comments25.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9.xml"/><Relationship Id="rId1" Type="http://schemas.openxmlformats.org/officeDocument/2006/relationships/printerSettings" Target="../printerSettings/printerSettings45.bin"/><Relationship Id="rId4"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trlProp" Target="../ctrlProps/ctrlProp49.xml"/><Relationship Id="rId2" Type="http://schemas.openxmlformats.org/officeDocument/2006/relationships/vmlDrawing" Target="../drawings/vmlDrawing28.vml"/><Relationship Id="rId1" Type="http://schemas.openxmlformats.org/officeDocument/2006/relationships/drawing" Target="../drawings/drawing50.xml"/><Relationship Id="rId5" Type="http://schemas.openxmlformats.org/officeDocument/2006/relationships/comments" Target="../comments26.xml"/><Relationship Id="rId4" Type="http://schemas.openxmlformats.org/officeDocument/2006/relationships/ctrlProp" Target="../ctrlProps/ctrlProp50.xml"/></Relationships>
</file>

<file path=xl/worksheets/_rels/sheet51.xml.rels><?xml version="1.0" encoding="UTF-8" standalone="yes"?>
<Relationships xmlns="http://schemas.openxmlformats.org/package/2006/relationships"><Relationship Id="rId3" Type="http://schemas.openxmlformats.org/officeDocument/2006/relationships/ctrlProp" Target="../ctrlProps/ctrlProp51.xml"/><Relationship Id="rId2" Type="http://schemas.openxmlformats.org/officeDocument/2006/relationships/vmlDrawing" Target="../drawings/vmlDrawing29.vml"/><Relationship Id="rId1" Type="http://schemas.openxmlformats.org/officeDocument/2006/relationships/drawing" Target="../drawings/drawing51.xml"/><Relationship Id="rId5" Type="http://schemas.openxmlformats.org/officeDocument/2006/relationships/comments" Target="../comments27.xml"/><Relationship Id="rId4" Type="http://schemas.openxmlformats.org/officeDocument/2006/relationships/ctrlProp" Target="../ctrlProps/ctrlProp52.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52.xml"/><Relationship Id="rId1" Type="http://schemas.openxmlformats.org/officeDocument/2006/relationships/printerSettings" Target="../printerSettings/printerSettings46.bin"/><Relationship Id="rId6" Type="http://schemas.openxmlformats.org/officeDocument/2006/relationships/comments" Target="../comments28.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B8" sqref="B8"/>
    </sheetView>
  </sheetViews>
  <sheetFormatPr defaultRowHeight="13.2" x14ac:dyDescent="0.25"/>
  <cols>
    <col min="1" max="4" width="19.109375" customWidth="1"/>
    <col min="5" max="5" width="19.109375" style="1" customWidth="1"/>
  </cols>
  <sheetData>
    <row r="1" spans="1:7" s="2" customFormat="1" ht="49.5" customHeight="1" thickBot="1" x14ac:dyDescent="0.3">
      <c r="A1" s="334" t="s">
        <v>202</v>
      </c>
      <c r="B1" s="3"/>
      <c r="C1" s="3"/>
      <c r="D1" s="335"/>
      <c r="E1" s="4"/>
      <c r="F1" s="5"/>
      <c r="G1" s="5"/>
    </row>
    <row r="2" spans="1:7" s="6" customFormat="1" ht="36.75" customHeight="1" thickBot="1" x14ac:dyDescent="0.3">
      <c r="A2" s="7" t="s">
        <v>75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76</v>
      </c>
      <c r="B4" s="16"/>
      <c r="C4" s="16"/>
      <c r="D4" s="16"/>
      <c r="E4" s="17"/>
      <c r="F4" s="5"/>
      <c r="G4" s="5"/>
    </row>
    <row r="5" spans="1:7" s="18" customFormat="1" ht="15" customHeight="1" x14ac:dyDescent="0.25">
      <c r="A5" s="395" t="s">
        <v>77</v>
      </c>
      <c r="B5" s="21"/>
      <c r="C5" s="21"/>
      <c r="D5" s="21"/>
      <c r="E5" s="640"/>
      <c r="F5" s="24"/>
      <c r="G5" s="25"/>
    </row>
    <row r="6" spans="1:7" s="2" customFormat="1" ht="24.6" x14ac:dyDescent="0.25">
      <c r="A6" s="743" t="s">
        <v>224</v>
      </c>
      <c r="B6" s="641"/>
      <c r="C6" s="26"/>
      <c r="D6" s="27"/>
      <c r="E6" s="28"/>
      <c r="F6" s="5"/>
      <c r="G6" s="5"/>
    </row>
    <row r="7" spans="1:7" s="18" customFormat="1" ht="15" customHeight="1" x14ac:dyDescent="0.25">
      <c r="A7" s="616" t="s">
        <v>203</v>
      </c>
      <c r="B7" s="616" t="s">
        <v>204</v>
      </c>
      <c r="C7" s="616" t="s">
        <v>205</v>
      </c>
      <c r="D7" s="616" t="s">
        <v>206</v>
      </c>
      <c r="E7" s="616" t="s">
        <v>207</v>
      </c>
      <c r="F7" s="24"/>
      <c r="G7" s="25"/>
    </row>
    <row r="8" spans="1:7" s="2" customFormat="1" ht="16.5" customHeight="1" x14ac:dyDescent="0.25">
      <c r="A8" s="445"/>
      <c r="B8" s="445"/>
      <c r="C8" s="445"/>
      <c r="D8" s="445"/>
      <c r="E8" s="445"/>
      <c r="F8" s="5"/>
      <c r="G8" s="5"/>
    </row>
    <row r="9" spans="1:7" s="2" customFormat="1" ht="15" customHeight="1" x14ac:dyDescent="0.25">
      <c r="A9" s="395" t="s">
        <v>78</v>
      </c>
      <c r="B9" s="21"/>
      <c r="C9" s="396" t="s">
        <v>79</v>
      </c>
      <c r="D9" s="396"/>
      <c r="E9" s="397" t="s">
        <v>80</v>
      </c>
      <c r="F9" s="5"/>
      <c r="G9" s="5"/>
    </row>
    <row r="10" spans="1:7" s="2" customFormat="1" x14ac:dyDescent="0.25">
      <c r="A10" s="31" t="s">
        <v>225</v>
      </c>
      <c r="B10" s="32"/>
      <c r="C10" s="33" t="s">
        <v>226</v>
      </c>
      <c r="D10" s="396" t="s">
        <v>158</v>
      </c>
      <c r="E10" s="622" t="s">
        <v>227</v>
      </c>
      <c r="F10" s="5"/>
      <c r="G10" s="5"/>
    </row>
    <row r="11" spans="1:7" x14ac:dyDescent="0.25">
      <c r="A11" s="20"/>
      <c r="B11" s="21"/>
      <c r="C11" s="424" t="s">
        <v>142</v>
      </c>
      <c r="D11" s="424" t="s">
        <v>199</v>
      </c>
      <c r="E11" s="424" t="s">
        <v>200</v>
      </c>
      <c r="F11" s="36"/>
      <c r="G11" s="36"/>
    </row>
    <row r="12" spans="1:7" s="2" customFormat="1" x14ac:dyDescent="0.25">
      <c r="A12" s="336"/>
      <c r="B12" s="5"/>
      <c r="C12" s="446"/>
      <c r="D12" s="446" t="s">
        <v>229</v>
      </c>
      <c r="E12" s="446" t="s">
        <v>228</v>
      </c>
      <c r="F12" s="5"/>
      <c r="G12" s="5"/>
    </row>
    <row r="13" spans="1:7" ht="7.5" customHeight="1" x14ac:dyDescent="0.25">
      <c r="A13" s="36"/>
      <c r="B13" s="36"/>
      <c r="C13" s="36"/>
      <c r="D13" s="36"/>
      <c r="E13" s="38"/>
      <c r="F13" s="36"/>
      <c r="G13" s="36"/>
    </row>
    <row r="14" spans="1:7" ht="112.5" customHeight="1" x14ac:dyDescent="0.25">
      <c r="A14" s="36"/>
      <c r="B14" s="36"/>
      <c r="C14" s="36"/>
      <c r="D14" s="36"/>
      <c r="E14" s="38"/>
      <c r="F14" s="36"/>
      <c r="G14" s="36"/>
    </row>
    <row r="15" spans="1:7" ht="18.75" customHeight="1" x14ac:dyDescent="0.25">
      <c r="A15" s="35"/>
      <c r="B15" s="35"/>
      <c r="C15" s="35"/>
      <c r="D15" s="35"/>
      <c r="E15" s="38"/>
      <c r="F15" s="36"/>
      <c r="G15" s="36"/>
    </row>
    <row r="16" spans="1:7" ht="17.25" customHeight="1" x14ac:dyDescent="0.25">
      <c r="A16" s="35"/>
      <c r="B16" s="35"/>
      <c r="C16" s="35"/>
      <c r="D16" s="35"/>
      <c r="E16" s="39"/>
      <c r="F16" s="36"/>
      <c r="G16" s="36"/>
    </row>
    <row r="17" spans="1:7" ht="12.75" customHeight="1" x14ac:dyDescent="0.25">
      <c r="A17" s="40"/>
      <c r="B17" s="615"/>
      <c r="C17" s="337"/>
      <c r="D17" s="41"/>
      <c r="E17" s="38"/>
      <c r="F17" s="36"/>
      <c r="G17" s="36"/>
    </row>
    <row r="18" spans="1:7" x14ac:dyDescent="0.25">
      <c r="A18" s="36"/>
      <c r="B18" s="36"/>
      <c r="C18" s="36"/>
      <c r="D18" s="36"/>
      <c r="E18" s="38"/>
      <c r="F18" s="36"/>
      <c r="G18" s="36"/>
    </row>
  </sheetData>
  <phoneticPr fontId="68"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7">
    <tabColor indexed="11"/>
    <pageSetUpPr fitToPage="1"/>
  </sheetPr>
  <dimension ref="A1:AO57"/>
  <sheetViews>
    <sheetView showGridLines="0" showZeros="0" tabSelected="1" topLeftCell="A7" workbookViewId="0">
      <selection activeCell="M36" sqref="M36"/>
    </sheetView>
  </sheetViews>
  <sheetFormatPr defaultRowHeight="13.2" x14ac:dyDescent="0.25"/>
  <cols>
    <col min="1" max="2" width="3.33203125" customWidth="1"/>
    <col min="3" max="3" width="4.6640625" customWidth="1"/>
    <col min="4" max="4" width="7.44140625" customWidth="1"/>
    <col min="5" max="5" width="4.33203125" customWidth="1"/>
    <col min="6" max="6" width="16" bestFit="1" customWidth="1"/>
    <col min="7" max="7" width="12.6640625" bestFit="1" customWidth="1"/>
    <col min="8" max="8" width="2.88671875" customWidth="1"/>
    <col min="9" max="9" width="12.1093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34" width="9.109375" hidden="1" customWidth="1"/>
    <col min="35" max="37" width="9.109375" style="617" customWidth="1"/>
  </cols>
  <sheetData>
    <row r="1" spans="1:37" s="100" customFormat="1" ht="21.75" customHeight="1" x14ac:dyDescent="0.25">
      <c r="A1" s="776" t="str">
        <f>Altalanos!$A$6</f>
        <v>Baranya Vármegyei Tenisz Diákolimpia</v>
      </c>
      <c r="B1" s="57"/>
      <c r="C1" s="103"/>
      <c r="D1" s="103"/>
      <c r="E1" s="103"/>
      <c r="F1" s="103"/>
      <c r="G1" s="103"/>
      <c r="H1" s="57"/>
      <c r="I1" s="338"/>
      <c r="J1" s="104"/>
      <c r="K1" s="400" t="s">
        <v>120</v>
      </c>
      <c r="L1" s="84"/>
      <c r="M1" s="58"/>
      <c r="N1" s="104"/>
      <c r="O1" s="104" t="s">
        <v>3</v>
      </c>
      <c r="P1" s="104"/>
      <c r="Q1" s="103"/>
      <c r="R1" s="104"/>
      <c r="Y1" s="522"/>
      <c r="Z1" s="522"/>
      <c r="AA1" s="522"/>
      <c r="AB1" s="625" t="str">
        <f>IF($Y$5=1,CONCATENATE(VLOOKUP($Y$3,$AA$2:$AH$14,2)),CONCATENATE(VLOOKUP($Y$3,$AA$16:$AH$25,2)))</f>
        <v>150</v>
      </c>
      <c r="AC1" s="625" t="str">
        <f>IF($Y$5=1,CONCATENATE(VLOOKUP($Y$3,$AA$2:$AH$14,3)),CONCATENATE(VLOOKUP($Y$3,$AA$16:$AH$25,3)))</f>
        <v>120</v>
      </c>
      <c r="AD1" s="625" t="str">
        <f>IF($Y$5=1,CONCATENATE(VLOOKUP($Y$3,$AA$2:$AH$14,4)),CONCATENATE(VLOOKUP($Y$3,$AA$16:$AH$25,4)))</f>
        <v>90</v>
      </c>
      <c r="AE1" s="625" t="str">
        <f>IF($Y$5=1,CONCATENATE(VLOOKUP($Y$3,$AA$2:$AH$14,5)),CONCATENATE(VLOOKUP($Y$3,$AA$16:$AH$25,5)))</f>
        <v>60</v>
      </c>
      <c r="AF1" s="625" t="str">
        <f>IF($Y$5=1,CONCATENATE(VLOOKUP($Y$3,$AA$2:$AH$14,6)),CONCATENATE(VLOOKUP($Y$3,$AA$16:$AH$25,6)))</f>
        <v>40</v>
      </c>
      <c r="AG1" s="625" t="str">
        <f>IF($Y$5=1,CONCATENATE(VLOOKUP($Y$3,$AA$2:$AH$14,7)),CONCATENATE(VLOOKUP($Y$3,$AA$16:$AH$25,7)))</f>
        <v>25</v>
      </c>
      <c r="AH1" s="625" t="str">
        <f>IF($Y$5=1,CONCATENATE(VLOOKUP($Y$3,$AA$2:$AH$14,8)),CONCATENATE(VLOOKUP($Y$3,$AA$16:$AH$25,8)))</f>
        <v>15</v>
      </c>
      <c r="AI1" s="633"/>
      <c r="AJ1" s="633"/>
      <c r="AK1" s="633"/>
    </row>
    <row r="2" spans="1:37" s="72" customFormat="1" x14ac:dyDescent="0.25">
      <c r="A2" s="435" t="s">
        <v>119</v>
      </c>
      <c r="B2" s="60"/>
      <c r="C2" s="60"/>
      <c r="D2" s="60"/>
      <c r="E2" s="60">
        <f>Altalanos!$A$8</f>
        <v>0</v>
      </c>
      <c r="F2" s="60" t="s">
        <v>325</v>
      </c>
      <c r="G2" s="105"/>
      <c r="H2" s="74"/>
      <c r="I2" s="74"/>
      <c r="J2" s="106"/>
      <c r="K2" s="84"/>
      <c r="L2" s="84"/>
      <c r="M2" s="84"/>
      <c r="N2" s="106"/>
      <c r="O2" s="74"/>
      <c r="P2" s="106"/>
      <c r="Q2" s="74"/>
      <c r="R2" s="106"/>
      <c r="Y2" s="619"/>
      <c r="Z2" s="618"/>
      <c r="AA2" s="634" t="s">
        <v>159</v>
      </c>
      <c r="AB2" s="635">
        <v>300</v>
      </c>
      <c r="AC2" s="635">
        <v>250</v>
      </c>
      <c r="AD2" s="635">
        <v>200</v>
      </c>
      <c r="AE2" s="635">
        <v>150</v>
      </c>
      <c r="AF2" s="635">
        <v>120</v>
      </c>
      <c r="AG2" s="635">
        <v>90</v>
      </c>
      <c r="AH2" s="635">
        <v>40</v>
      </c>
      <c r="AI2" s="617"/>
      <c r="AJ2" s="617"/>
      <c r="AK2" s="617"/>
    </row>
    <row r="3" spans="1:37"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B</v>
      </c>
      <c r="Z3" s="618"/>
      <c r="AA3" s="634" t="s">
        <v>160</v>
      </c>
      <c r="AB3" s="635">
        <v>280</v>
      </c>
      <c r="AC3" s="635">
        <v>230</v>
      </c>
      <c r="AD3" s="635">
        <v>180</v>
      </c>
      <c r="AE3" s="635">
        <v>140</v>
      </c>
      <c r="AF3" s="635">
        <v>80</v>
      </c>
      <c r="AG3" s="635">
        <v>0</v>
      </c>
      <c r="AH3" s="635">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786" t="s">
        <v>160</v>
      </c>
      <c r="L4" s="111"/>
      <c r="M4" s="113"/>
      <c r="N4" s="111"/>
      <c r="O4" s="110"/>
      <c r="P4" s="111"/>
      <c r="Q4" s="110"/>
      <c r="R4" s="53" t="str">
        <f>Altalanos!$E$10</f>
        <v>Nagyistók-Nádasi Judit</v>
      </c>
      <c r="Y4" s="618"/>
      <c r="Z4" s="618"/>
      <c r="AA4" s="634" t="s">
        <v>189</v>
      </c>
      <c r="AB4" s="635">
        <v>250</v>
      </c>
      <c r="AC4" s="635">
        <v>200</v>
      </c>
      <c r="AD4" s="635">
        <v>150</v>
      </c>
      <c r="AE4" s="635">
        <v>120</v>
      </c>
      <c r="AF4" s="635">
        <v>90</v>
      </c>
      <c r="AG4" s="635">
        <v>60</v>
      </c>
      <c r="AH4" s="635">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127</v>
      </c>
      <c r="N5" s="117"/>
      <c r="O5" s="115" t="s">
        <v>126</v>
      </c>
      <c r="P5" s="117"/>
      <c r="Q5" s="115" t="s">
        <v>125</v>
      </c>
      <c r="R5" s="118"/>
      <c r="Y5" s="618">
        <f>IF(OR(Altalanos!$A$8="F1",Altalanos!$A$8="F2",Altalanos!$A$8="N1",Altalanos!$A$8="N2"),1,2)</f>
        <v>2</v>
      </c>
      <c r="Z5" s="618"/>
      <c r="AA5" s="634" t="s">
        <v>190</v>
      </c>
      <c r="AB5" s="635">
        <v>200</v>
      </c>
      <c r="AC5" s="635">
        <v>150</v>
      </c>
      <c r="AD5" s="635">
        <v>120</v>
      </c>
      <c r="AE5" s="635">
        <v>90</v>
      </c>
      <c r="AF5" s="635">
        <v>60</v>
      </c>
      <c r="AG5" s="635">
        <v>40</v>
      </c>
      <c r="AH5" s="635">
        <v>15</v>
      </c>
      <c r="AI5" s="617"/>
      <c r="AJ5" s="617"/>
      <c r="AK5" s="617"/>
    </row>
    <row r="6" spans="1:37" s="753" customFormat="1" ht="11.1" customHeight="1" thickBot="1" x14ac:dyDescent="0.3">
      <c r="A6" s="746"/>
      <c r="B6" s="755"/>
      <c r="C6" s="755"/>
      <c r="D6" s="755"/>
      <c r="E6" s="755"/>
      <c r="F6" s="754"/>
      <c r="G6" s="756"/>
      <c r="H6" s="757"/>
      <c r="I6" s="756"/>
      <c r="J6" s="758"/>
      <c r="K6" s="755"/>
      <c r="L6" s="758"/>
      <c r="M6" s="755"/>
      <c r="N6" s="758"/>
      <c r="O6" s="755"/>
      <c r="P6" s="758"/>
      <c r="Q6" s="755"/>
      <c r="R6" s="759"/>
      <c r="Y6" s="761"/>
      <c r="Z6" s="761"/>
      <c r="AA6" s="761" t="s">
        <v>191</v>
      </c>
      <c r="AB6" s="762">
        <v>150</v>
      </c>
      <c r="AC6" s="762">
        <v>120</v>
      </c>
      <c r="AD6" s="762">
        <v>90</v>
      </c>
      <c r="AE6" s="762">
        <v>60</v>
      </c>
      <c r="AF6" s="762">
        <v>40</v>
      </c>
      <c r="AG6" s="762">
        <v>25</v>
      </c>
      <c r="AH6" s="762">
        <v>10</v>
      </c>
      <c r="AI6" s="764"/>
      <c r="AJ6" s="764"/>
      <c r="AK6" s="764"/>
    </row>
    <row r="7" spans="1:37" s="37" customFormat="1" ht="12.9" customHeight="1" x14ac:dyDescent="0.25">
      <c r="A7" s="121">
        <v>1</v>
      </c>
      <c r="B7" s="352" t="str">
        <f>IF($E7="","",VLOOKUP($E7,#REF!,14))</f>
        <v/>
      </c>
      <c r="C7" s="408" t="str">
        <f>IF($E7="","",VLOOKUP($E7,#REF!,15))</f>
        <v/>
      </c>
      <c r="D7" s="408">
        <v>100226</v>
      </c>
      <c r="E7" s="123"/>
      <c r="F7" s="797" t="s">
        <v>329</v>
      </c>
      <c r="G7" s="797" t="s">
        <v>330</v>
      </c>
      <c r="H7" s="797"/>
      <c r="I7" s="797" t="s">
        <v>331</v>
      </c>
      <c r="J7" s="126"/>
      <c r="K7" s="125"/>
      <c r="L7" s="125"/>
      <c r="M7" s="125"/>
      <c r="N7" s="125"/>
      <c r="O7" s="128"/>
      <c r="P7" s="130"/>
      <c r="Q7" s="131"/>
      <c r="R7" s="132"/>
      <c r="S7" s="133"/>
      <c r="U7" s="134" t="e">
        <f>#REF!</f>
        <v>#REF!</v>
      </c>
      <c r="Y7" s="618"/>
      <c r="Z7" s="618"/>
      <c r="AA7" s="634" t="s">
        <v>192</v>
      </c>
      <c r="AB7" s="635">
        <v>120</v>
      </c>
      <c r="AC7" s="635">
        <v>90</v>
      </c>
      <c r="AD7" s="635">
        <v>60</v>
      </c>
      <c r="AE7" s="635">
        <v>40</v>
      </c>
      <c r="AF7" s="635">
        <v>25</v>
      </c>
      <c r="AG7" s="635">
        <v>10</v>
      </c>
      <c r="AH7" s="635">
        <v>5</v>
      </c>
      <c r="AI7" s="617"/>
      <c r="AJ7" s="617"/>
      <c r="AK7" s="617"/>
    </row>
    <row r="8" spans="1:37" s="37" customFormat="1" ht="12.9" customHeight="1" x14ac:dyDescent="0.25">
      <c r="A8" s="135"/>
      <c r="B8" s="422"/>
      <c r="C8" s="418"/>
      <c r="D8" s="418"/>
      <c r="E8" s="136"/>
      <c r="F8" s="137"/>
      <c r="G8" s="137"/>
      <c r="H8" s="138"/>
      <c r="I8" s="682" t="s">
        <v>0</v>
      </c>
      <c r="J8" s="140" t="s">
        <v>396</v>
      </c>
      <c r="K8" s="141" t="str">
        <f>UPPER(IF(OR(J8="a",J8="as"),F7,IF(OR(J8="b",J8="bs"),F9,)))</f>
        <v>SILLYE</v>
      </c>
      <c r="L8" s="141"/>
      <c r="M8" s="125"/>
      <c r="N8" s="125"/>
      <c r="O8" s="128"/>
      <c r="P8" s="130"/>
      <c r="Q8" s="131"/>
      <c r="R8" s="132"/>
      <c r="S8" s="133"/>
      <c r="U8" s="142" t="e">
        <f>#REF!</f>
        <v>#REF!</v>
      </c>
      <c r="Y8" s="618"/>
      <c r="Z8" s="618"/>
      <c r="AA8" s="634" t="s">
        <v>193</v>
      </c>
      <c r="AB8" s="635">
        <v>90</v>
      </c>
      <c r="AC8" s="635">
        <v>60</v>
      </c>
      <c r="AD8" s="635">
        <v>40</v>
      </c>
      <c r="AE8" s="635">
        <v>25</v>
      </c>
      <c r="AF8" s="635">
        <v>10</v>
      </c>
      <c r="AG8" s="635">
        <v>5</v>
      </c>
      <c r="AH8" s="635">
        <v>2</v>
      </c>
      <c r="AI8" s="617"/>
      <c r="AJ8" s="617"/>
      <c r="AK8" s="617"/>
    </row>
    <row r="9" spans="1:37" s="37" customFormat="1" ht="12.9" customHeight="1" x14ac:dyDescent="0.25">
      <c r="A9" s="135">
        <v>2</v>
      </c>
      <c r="B9" s="352" t="str">
        <f>IF($E9="","",VLOOKUP($E9,#REF!,14))</f>
        <v/>
      </c>
      <c r="C9" s="408" t="str">
        <f>IF($E9="","",VLOOKUP($E9,#REF!,15))</f>
        <v/>
      </c>
      <c r="D9" s="408" t="str">
        <f>IF($E9="","",VLOOKUP($E9,#REF!,5))</f>
        <v/>
      </c>
      <c r="E9" s="123"/>
      <c r="F9" s="143" t="s">
        <v>328</v>
      </c>
      <c r="G9" s="143" t="str">
        <f>IF($E9="","",VLOOKUP($E9,#REF!,3))</f>
        <v/>
      </c>
      <c r="H9" s="143"/>
      <c r="I9" s="124" t="str">
        <f>IF($E9="","",VLOOKUP($E9,#REF!,4))</f>
        <v/>
      </c>
      <c r="J9" s="144"/>
      <c r="K9" s="125"/>
      <c r="L9" s="145"/>
      <c r="M9" s="125"/>
      <c r="N9" s="125"/>
      <c r="O9" s="128"/>
      <c r="P9" s="130"/>
      <c r="Q9" s="131"/>
      <c r="R9" s="132"/>
      <c r="S9" s="133"/>
      <c r="U9" s="142" t="e">
        <f>#REF!</f>
        <v>#REF!</v>
      </c>
      <c r="Y9" s="618"/>
      <c r="Z9" s="618"/>
      <c r="AA9" s="634" t="s">
        <v>194</v>
      </c>
      <c r="AB9" s="635">
        <v>60</v>
      </c>
      <c r="AC9" s="635">
        <v>40</v>
      </c>
      <c r="AD9" s="635">
        <v>25</v>
      </c>
      <c r="AE9" s="635">
        <v>10</v>
      </c>
      <c r="AF9" s="635">
        <v>5</v>
      </c>
      <c r="AG9" s="635">
        <v>2</v>
      </c>
      <c r="AH9" s="635">
        <v>1</v>
      </c>
      <c r="AI9" s="617"/>
      <c r="AJ9" s="617"/>
      <c r="AK9" s="617"/>
    </row>
    <row r="10" spans="1:37" s="37" customFormat="1" ht="12.9" customHeight="1" x14ac:dyDescent="0.25">
      <c r="A10" s="135"/>
      <c r="B10" s="422"/>
      <c r="C10" s="418"/>
      <c r="D10" s="418"/>
      <c r="E10" s="146"/>
      <c r="F10" s="137"/>
      <c r="G10" s="137"/>
      <c r="H10" s="138"/>
      <c r="I10" s="125"/>
      <c r="J10" s="147"/>
      <c r="K10" s="139" t="s">
        <v>0</v>
      </c>
      <c r="L10" s="148" t="s">
        <v>396</v>
      </c>
      <c r="M10" s="141" t="str">
        <f>UPPER(IF(OR(L10="a",L10="as"),K8,IF(OR(L10="b",L10="bs"),K12,)))</f>
        <v>SILLYE</v>
      </c>
      <c r="N10" s="149"/>
      <c r="O10" s="150"/>
      <c r="P10" s="150"/>
      <c r="Q10" s="131"/>
      <c r="R10" s="132"/>
      <c r="S10" s="133"/>
      <c r="U10" s="142" t="e">
        <f>#REF!</f>
        <v>#REF!</v>
      </c>
      <c r="Y10" s="618"/>
      <c r="Z10" s="618"/>
      <c r="AA10" s="634" t="s">
        <v>195</v>
      </c>
      <c r="AB10" s="635">
        <v>40</v>
      </c>
      <c r="AC10" s="635">
        <v>25</v>
      </c>
      <c r="AD10" s="635">
        <v>15</v>
      </c>
      <c r="AE10" s="635">
        <v>7</v>
      </c>
      <c r="AF10" s="635">
        <v>4</v>
      </c>
      <c r="AG10" s="635">
        <v>1</v>
      </c>
      <c r="AH10" s="635">
        <v>0</v>
      </c>
      <c r="AI10" s="617"/>
      <c r="AJ10" s="617"/>
      <c r="AK10" s="617"/>
    </row>
    <row r="11" spans="1:37" s="37" customFormat="1" ht="12.9" customHeight="1" x14ac:dyDescent="0.25">
      <c r="A11" s="135">
        <v>3</v>
      </c>
      <c r="B11" s="352" t="str">
        <f>IF($E11="","",VLOOKUP($E11,#REF!,14))</f>
        <v/>
      </c>
      <c r="C11" s="408" t="str">
        <f>IF($E11="","",VLOOKUP($E11,#REF!,15))</f>
        <v/>
      </c>
      <c r="D11" s="408">
        <v>100220</v>
      </c>
      <c r="E11" s="123"/>
      <c r="F11" s="143" t="s">
        <v>332</v>
      </c>
      <c r="G11" s="143" t="s">
        <v>333</v>
      </c>
      <c r="H11" s="143"/>
      <c r="I11" s="143" t="s">
        <v>321</v>
      </c>
      <c r="J11" s="126"/>
      <c r="K11" s="125"/>
      <c r="L11" s="151"/>
      <c r="M11" s="125" t="s">
        <v>490</v>
      </c>
      <c r="N11" s="152"/>
      <c r="O11" s="150"/>
      <c r="P11" s="150"/>
      <c r="Q11" s="131"/>
      <c r="R11" s="132"/>
      <c r="S11" s="133"/>
      <c r="U11" s="142" t="e">
        <f>#REF!</f>
        <v>#REF!</v>
      </c>
      <c r="Y11" s="618"/>
      <c r="Z11" s="618"/>
      <c r="AA11" s="634" t="s">
        <v>196</v>
      </c>
      <c r="AB11" s="635">
        <v>25</v>
      </c>
      <c r="AC11" s="635">
        <v>15</v>
      </c>
      <c r="AD11" s="635">
        <v>10</v>
      </c>
      <c r="AE11" s="635">
        <v>6</v>
      </c>
      <c r="AF11" s="635">
        <v>3</v>
      </c>
      <c r="AG11" s="635">
        <v>1</v>
      </c>
      <c r="AH11" s="635">
        <v>0</v>
      </c>
      <c r="AI11" s="617"/>
      <c r="AJ11" s="617"/>
      <c r="AK11" s="617"/>
    </row>
    <row r="12" spans="1:37" s="37" customFormat="1" ht="12.9" customHeight="1" x14ac:dyDescent="0.25">
      <c r="A12" s="135"/>
      <c r="B12" s="422"/>
      <c r="C12" s="418"/>
      <c r="D12" s="418"/>
      <c r="E12" s="146"/>
      <c r="F12" s="137"/>
      <c r="G12" s="137"/>
      <c r="H12" s="138"/>
      <c r="I12" s="682" t="s">
        <v>0</v>
      </c>
      <c r="J12" s="140" t="s">
        <v>396</v>
      </c>
      <c r="K12" s="141" t="str">
        <f>UPPER(IF(OR(J12="a",J12="as"),F11,IF(OR(J12="b",J12="bs"),F13,)))</f>
        <v>PETRINOVICS</v>
      </c>
      <c r="L12" s="153"/>
      <c r="M12" s="125"/>
      <c r="N12" s="152"/>
      <c r="O12" s="150"/>
      <c r="P12" s="150"/>
      <c r="Q12" s="131"/>
      <c r="R12" s="132"/>
      <c r="S12" s="133"/>
      <c r="U12" s="142" t="e">
        <f>#REF!</f>
        <v>#REF!</v>
      </c>
      <c r="Y12" s="618"/>
      <c r="Z12" s="618"/>
      <c r="AA12" s="634" t="s">
        <v>201</v>
      </c>
      <c r="AB12" s="635">
        <v>15</v>
      </c>
      <c r="AC12" s="635">
        <v>10</v>
      </c>
      <c r="AD12" s="635">
        <v>6</v>
      </c>
      <c r="AE12" s="635">
        <v>3</v>
      </c>
      <c r="AF12" s="635">
        <v>1</v>
      </c>
      <c r="AG12" s="635">
        <v>0</v>
      </c>
      <c r="AH12" s="635">
        <v>0</v>
      </c>
      <c r="AI12" s="617"/>
      <c r="AJ12" s="617"/>
      <c r="AK12" s="617"/>
    </row>
    <row r="13" spans="1:37" s="37" customFormat="1" ht="12.9" customHeight="1" x14ac:dyDescent="0.25">
      <c r="A13" s="135">
        <v>4</v>
      </c>
      <c r="B13" s="352" t="str">
        <f>IF($E13="","",VLOOKUP($E13,#REF!,14))</f>
        <v/>
      </c>
      <c r="C13" s="408" t="str">
        <f>IF($E13="","",VLOOKUP($E13,#REF!,15))</f>
        <v/>
      </c>
      <c r="D13" s="408">
        <v>100709</v>
      </c>
      <c r="E13" s="123"/>
      <c r="F13" s="143" t="s">
        <v>334</v>
      </c>
      <c r="G13" s="143" t="s">
        <v>335</v>
      </c>
      <c r="H13" s="143"/>
      <c r="I13" s="143" t="s">
        <v>232</v>
      </c>
      <c r="J13" s="154"/>
      <c r="K13" s="125" t="s">
        <v>475</v>
      </c>
      <c r="L13" s="125"/>
      <c r="M13" s="125"/>
      <c r="N13" s="152"/>
      <c r="O13" s="150"/>
      <c r="P13" s="150"/>
      <c r="Q13" s="131"/>
      <c r="R13" s="132"/>
      <c r="S13" s="133"/>
      <c r="U13" s="142" t="e">
        <f>#REF!</f>
        <v>#REF!</v>
      </c>
      <c r="Y13" s="618"/>
      <c r="Z13" s="618"/>
      <c r="AA13" s="634" t="s">
        <v>197</v>
      </c>
      <c r="AB13" s="635">
        <v>10</v>
      </c>
      <c r="AC13" s="635">
        <v>6</v>
      </c>
      <c r="AD13" s="635">
        <v>3</v>
      </c>
      <c r="AE13" s="635">
        <v>1</v>
      </c>
      <c r="AF13" s="635">
        <v>0</v>
      </c>
      <c r="AG13" s="635">
        <v>0</v>
      </c>
      <c r="AH13" s="635">
        <v>0</v>
      </c>
      <c r="AI13" s="617"/>
      <c r="AJ13" s="617"/>
      <c r="AK13" s="617"/>
    </row>
    <row r="14" spans="1:37" s="37" customFormat="1" ht="12.9" customHeight="1" x14ac:dyDescent="0.25">
      <c r="A14" s="135"/>
      <c r="B14" s="422"/>
      <c r="C14" s="418"/>
      <c r="D14" s="418"/>
      <c r="E14" s="146"/>
      <c r="F14" s="125"/>
      <c r="G14" s="125"/>
      <c r="H14" s="49"/>
      <c r="I14" s="155"/>
      <c r="J14" s="147"/>
      <c r="K14" s="125"/>
      <c r="L14" s="125"/>
      <c r="M14" s="139" t="s">
        <v>0</v>
      </c>
      <c r="N14" s="148" t="s">
        <v>396</v>
      </c>
      <c r="O14" s="141" t="str">
        <f>UPPER(IF(OR(N14="a",N14="as"),M10,IF(OR(N14="b",N14="bs"),M18,)))</f>
        <v>SILLYE</v>
      </c>
      <c r="P14" s="149"/>
      <c r="Q14" s="131"/>
      <c r="R14" s="132"/>
      <c r="S14" s="133"/>
      <c r="U14" s="142" t="e">
        <f>#REF!</f>
        <v>#REF!</v>
      </c>
      <c r="Y14" s="618"/>
      <c r="Z14" s="618"/>
      <c r="AA14" s="634" t="s">
        <v>198</v>
      </c>
      <c r="AB14" s="635">
        <v>3</v>
      </c>
      <c r="AC14" s="635">
        <v>2</v>
      </c>
      <c r="AD14" s="635">
        <v>1</v>
      </c>
      <c r="AE14" s="635">
        <v>0</v>
      </c>
      <c r="AF14" s="635">
        <v>0</v>
      </c>
      <c r="AG14" s="635">
        <v>0</v>
      </c>
      <c r="AH14" s="635">
        <v>0</v>
      </c>
      <c r="AI14" s="617"/>
      <c r="AJ14" s="617"/>
      <c r="AK14" s="617"/>
    </row>
    <row r="15" spans="1:37" s="37" customFormat="1" ht="12.9" customHeight="1" x14ac:dyDescent="0.25">
      <c r="A15" s="121">
        <v>5</v>
      </c>
      <c r="B15" s="352" t="str">
        <f>IF($E15="","",VLOOKUP($E15,#REF!,14))</f>
        <v/>
      </c>
      <c r="C15" s="408" t="str">
        <f>IF($E15="","",VLOOKUP($E15,#REF!,15))</f>
        <v/>
      </c>
      <c r="D15" s="408">
        <v>110302</v>
      </c>
      <c r="E15" s="123"/>
      <c r="F15" s="797" t="s">
        <v>338</v>
      </c>
      <c r="G15" s="797" t="s">
        <v>339</v>
      </c>
      <c r="H15" s="797"/>
      <c r="I15" s="797" t="s">
        <v>340</v>
      </c>
      <c r="J15" s="156"/>
      <c r="K15" s="125"/>
      <c r="L15" s="125"/>
      <c r="M15" s="125"/>
      <c r="N15" s="152"/>
      <c r="O15" s="125" t="s">
        <v>492</v>
      </c>
      <c r="P15" s="152"/>
      <c r="Q15" s="131"/>
      <c r="R15" s="132"/>
      <c r="S15" s="133"/>
      <c r="U15" s="142" t="e">
        <f>#REF!</f>
        <v>#REF!</v>
      </c>
      <c r="Y15" s="618"/>
      <c r="Z15" s="618"/>
      <c r="AA15" s="634"/>
      <c r="AB15" s="634"/>
      <c r="AC15" s="634"/>
      <c r="AD15" s="634"/>
      <c r="AE15" s="634"/>
      <c r="AF15" s="634"/>
      <c r="AG15" s="634"/>
      <c r="AH15" s="634"/>
      <c r="AI15" s="617"/>
      <c r="AJ15" s="617"/>
      <c r="AK15" s="617"/>
    </row>
    <row r="16" spans="1:37" s="37" customFormat="1" ht="12.9" customHeight="1" thickBot="1" x14ac:dyDescent="0.3">
      <c r="A16" s="135"/>
      <c r="B16" s="422"/>
      <c r="C16" s="418"/>
      <c r="D16" s="418"/>
      <c r="E16" s="146"/>
      <c r="F16" s="137"/>
      <c r="G16" s="137"/>
      <c r="H16" s="138"/>
      <c r="I16" s="682" t="s">
        <v>0</v>
      </c>
      <c r="J16" s="140" t="s">
        <v>397</v>
      </c>
      <c r="K16" s="141" t="str">
        <f>UPPER(IF(OR(J16="a",J16="as"),F15,IF(OR(J16="b",J16="bs"),F17,)))</f>
        <v>RÁKÓCZI</v>
      </c>
      <c r="L16" s="141"/>
      <c r="M16" s="125"/>
      <c r="N16" s="152"/>
      <c r="O16" s="150"/>
      <c r="P16" s="152"/>
      <c r="Q16" s="131"/>
      <c r="R16" s="132"/>
      <c r="S16" s="133"/>
      <c r="U16" s="157" t="e">
        <f>#REF!</f>
        <v>#REF!</v>
      </c>
      <c r="Y16" s="618"/>
      <c r="Z16" s="618"/>
      <c r="AA16" s="634" t="s">
        <v>159</v>
      </c>
      <c r="AB16" s="635">
        <v>150</v>
      </c>
      <c r="AC16" s="635">
        <v>120</v>
      </c>
      <c r="AD16" s="635">
        <v>90</v>
      </c>
      <c r="AE16" s="635">
        <v>60</v>
      </c>
      <c r="AF16" s="635">
        <v>40</v>
      </c>
      <c r="AG16" s="635">
        <v>25</v>
      </c>
      <c r="AH16" s="635">
        <v>15</v>
      </c>
      <c r="AI16" s="617"/>
      <c r="AJ16" s="617"/>
      <c r="AK16" s="617"/>
    </row>
    <row r="17" spans="1:41" s="37" customFormat="1" ht="12.9" customHeight="1" x14ac:dyDescent="0.25">
      <c r="A17" s="135">
        <v>6</v>
      </c>
      <c r="B17" s="352" t="str">
        <f>IF($E17="","",VLOOKUP($E17,#REF!,14))</f>
        <v/>
      </c>
      <c r="C17" s="408" t="str">
        <f>IF($E17="","",VLOOKUP($E17,#REF!,15))</f>
        <v/>
      </c>
      <c r="D17" s="408">
        <v>101118</v>
      </c>
      <c r="E17" s="123"/>
      <c r="F17" s="143" t="s">
        <v>353</v>
      </c>
      <c r="G17" s="143" t="s">
        <v>354</v>
      </c>
      <c r="H17" s="143"/>
      <c r="I17" s="143" t="s">
        <v>262</v>
      </c>
      <c r="J17" s="144"/>
      <c r="K17" s="125" t="s">
        <v>489</v>
      </c>
      <c r="L17" s="145"/>
      <c r="M17" s="125"/>
      <c r="N17" s="152"/>
      <c r="O17" s="150"/>
      <c r="P17" s="152"/>
      <c r="Q17" s="131"/>
      <c r="R17" s="132"/>
      <c r="S17" s="133"/>
      <c r="Y17" s="618"/>
      <c r="Z17" s="618"/>
      <c r="AA17" s="634" t="s">
        <v>189</v>
      </c>
      <c r="AB17" s="635">
        <v>120</v>
      </c>
      <c r="AC17" s="635">
        <v>90</v>
      </c>
      <c r="AD17" s="635">
        <v>60</v>
      </c>
      <c r="AE17" s="635">
        <v>40</v>
      </c>
      <c r="AF17" s="635">
        <v>25</v>
      </c>
      <c r="AG17" s="635">
        <v>15</v>
      </c>
      <c r="AH17" s="635">
        <v>8</v>
      </c>
      <c r="AI17" s="617"/>
      <c r="AJ17" s="617"/>
      <c r="AK17" s="617"/>
    </row>
    <row r="18" spans="1:41" s="37" customFormat="1" ht="12.9" customHeight="1" x14ac:dyDescent="0.25">
      <c r="A18" s="135"/>
      <c r="B18" s="422"/>
      <c r="C18" s="418"/>
      <c r="D18" s="418"/>
      <c r="E18" s="146"/>
      <c r="F18" s="137"/>
      <c r="G18" s="137"/>
      <c r="H18" s="138"/>
      <c r="I18" s="125"/>
      <c r="J18" s="147"/>
      <c r="K18" s="139" t="s">
        <v>0</v>
      </c>
      <c r="L18" s="148" t="s">
        <v>397</v>
      </c>
      <c r="M18" s="141" t="str">
        <f>UPPER(IF(OR(L18="a",L18="as"),K16,IF(OR(L18="b",L18="bs"),K20,)))</f>
        <v>SZENDREI</v>
      </c>
      <c r="N18" s="158"/>
      <c r="O18" s="150"/>
      <c r="P18" s="152"/>
      <c r="Q18" s="131"/>
      <c r="R18" s="132"/>
      <c r="S18" s="133"/>
      <c r="Y18" s="618"/>
      <c r="Z18" s="618"/>
      <c r="AA18" s="634" t="s">
        <v>190</v>
      </c>
      <c r="AB18" s="635">
        <v>90</v>
      </c>
      <c r="AC18" s="635">
        <v>60</v>
      </c>
      <c r="AD18" s="635">
        <v>40</v>
      </c>
      <c r="AE18" s="635">
        <v>25</v>
      </c>
      <c r="AF18" s="635">
        <v>15</v>
      </c>
      <c r="AG18" s="635">
        <v>8</v>
      </c>
      <c r="AH18" s="635">
        <v>4</v>
      </c>
      <c r="AI18" s="617"/>
      <c r="AJ18" s="617"/>
      <c r="AK18" s="617"/>
    </row>
    <row r="19" spans="1:41" s="37" customFormat="1" ht="12.9" customHeight="1" x14ac:dyDescent="0.25">
      <c r="A19" s="135">
        <v>7</v>
      </c>
      <c r="B19" s="352" t="str">
        <f>IF($E19="","",VLOOKUP($E19,#REF!,14))</f>
        <v/>
      </c>
      <c r="C19" s="408" t="str">
        <f>IF($E19="","",VLOOKUP($E19,#REF!,15))</f>
        <v/>
      </c>
      <c r="D19" s="408">
        <v>100131</v>
      </c>
      <c r="E19" s="123"/>
      <c r="F19" s="143" t="s">
        <v>347</v>
      </c>
      <c r="G19" s="143" t="s">
        <v>348</v>
      </c>
      <c r="H19" s="143"/>
      <c r="I19" s="143" t="s">
        <v>349</v>
      </c>
      <c r="J19" s="126"/>
      <c r="K19" s="125"/>
      <c r="L19" s="151"/>
      <c r="M19" s="125" t="s">
        <v>520</v>
      </c>
      <c r="N19" s="150"/>
      <c r="O19" s="150"/>
      <c r="P19" s="152"/>
      <c r="Q19" s="131"/>
      <c r="R19" s="132"/>
      <c r="S19" s="133"/>
      <c r="Y19" s="618"/>
      <c r="Z19" s="618"/>
      <c r="AA19" s="634" t="s">
        <v>191</v>
      </c>
      <c r="AB19" s="635">
        <v>60</v>
      </c>
      <c r="AC19" s="635">
        <v>40</v>
      </c>
      <c r="AD19" s="635">
        <v>25</v>
      </c>
      <c r="AE19" s="635">
        <v>15</v>
      </c>
      <c r="AF19" s="635">
        <v>8</v>
      </c>
      <c r="AG19" s="635">
        <v>4</v>
      </c>
      <c r="AH19" s="635">
        <v>2</v>
      </c>
      <c r="AI19" s="617"/>
      <c r="AJ19" s="617"/>
      <c r="AK19" s="617"/>
    </row>
    <row r="20" spans="1:41" s="37" customFormat="1" ht="12.9" customHeight="1" x14ac:dyDescent="0.25">
      <c r="A20" s="135"/>
      <c r="B20" s="422"/>
      <c r="C20" s="418"/>
      <c r="D20" s="418"/>
      <c r="E20" s="136"/>
      <c r="F20" s="137"/>
      <c r="G20" s="137"/>
      <c r="H20" s="138"/>
      <c r="I20" s="682" t="s">
        <v>0</v>
      </c>
      <c r="J20" s="140" t="s">
        <v>396</v>
      </c>
      <c r="K20" s="141" t="str">
        <f>UPPER(IF(OR(J20="a",J20="as"),F19,IF(OR(J20="b",J20="bs"),F21,)))</f>
        <v>SZENDREI</v>
      </c>
      <c r="L20" s="153"/>
      <c r="M20" s="125"/>
      <c r="N20" s="150"/>
      <c r="O20" s="150"/>
      <c r="P20" s="152"/>
      <c r="Q20" s="131"/>
      <c r="R20" s="132"/>
      <c r="S20" s="133"/>
      <c r="Y20" s="618"/>
      <c r="Z20" s="618"/>
      <c r="AA20" s="634" t="s">
        <v>192</v>
      </c>
      <c r="AB20" s="635">
        <v>40</v>
      </c>
      <c r="AC20" s="635">
        <v>25</v>
      </c>
      <c r="AD20" s="635">
        <v>15</v>
      </c>
      <c r="AE20" s="635">
        <v>8</v>
      </c>
      <c r="AF20" s="635">
        <v>4</v>
      </c>
      <c r="AG20" s="635">
        <v>2</v>
      </c>
      <c r="AH20" s="635">
        <v>1</v>
      </c>
      <c r="AI20" s="617"/>
      <c r="AJ20" s="617"/>
      <c r="AK20" s="617"/>
    </row>
    <row r="21" spans="1:41" s="37" customFormat="1" ht="12.9" customHeight="1" x14ac:dyDescent="0.25">
      <c r="A21" s="135">
        <v>8</v>
      </c>
      <c r="B21" s="352" t="str">
        <f>IF($E21="","",VLOOKUP($E21,#REF!,14))</f>
        <v/>
      </c>
      <c r="C21" s="408" t="str">
        <f>IF($E21="","",VLOOKUP($E21,#REF!,15))</f>
        <v/>
      </c>
      <c r="D21" s="408">
        <v>110102</v>
      </c>
      <c r="E21" s="123"/>
      <c r="F21" s="143" t="s">
        <v>355</v>
      </c>
      <c r="G21" s="143" t="s">
        <v>324</v>
      </c>
      <c r="H21" s="143"/>
      <c r="I21" s="143" t="s">
        <v>321</v>
      </c>
      <c r="J21" s="154"/>
      <c r="K21" s="125" t="s">
        <v>476</v>
      </c>
      <c r="L21" s="125"/>
      <c r="M21" s="125"/>
      <c r="N21" s="150"/>
      <c r="O21" s="150"/>
      <c r="P21" s="152"/>
      <c r="Q21" s="131"/>
      <c r="R21" s="132"/>
      <c r="S21" s="133"/>
      <c r="Y21" s="618"/>
      <c r="Z21" s="618"/>
      <c r="AA21" s="634" t="s">
        <v>193</v>
      </c>
      <c r="AB21" s="635">
        <v>25</v>
      </c>
      <c r="AC21" s="635">
        <v>15</v>
      </c>
      <c r="AD21" s="635">
        <v>10</v>
      </c>
      <c r="AE21" s="635">
        <v>6</v>
      </c>
      <c r="AF21" s="635">
        <v>3</v>
      </c>
      <c r="AG21" s="635">
        <v>1</v>
      </c>
      <c r="AH21" s="635">
        <v>0</v>
      </c>
      <c r="AI21" s="617"/>
      <c r="AJ21" s="617"/>
      <c r="AK21" s="617"/>
    </row>
    <row r="22" spans="1:41" s="37" customFormat="1" ht="12.9" customHeight="1" x14ac:dyDescent="0.25">
      <c r="A22" s="135"/>
      <c r="B22" s="422"/>
      <c r="C22" s="418"/>
      <c r="D22" s="418"/>
      <c r="E22" s="136"/>
      <c r="F22" s="155"/>
      <c r="G22" s="155"/>
      <c r="H22" s="159"/>
      <c r="I22" s="155"/>
      <c r="J22" s="147"/>
      <c r="K22" s="125"/>
      <c r="L22" s="125"/>
      <c r="M22" s="125"/>
      <c r="N22" s="150"/>
      <c r="O22" s="139" t="s">
        <v>0</v>
      </c>
      <c r="P22" s="148" t="s">
        <v>396</v>
      </c>
      <c r="Q22" s="141" t="str">
        <f>UPPER(IF(OR(P22="a",P22="as"),O14,IF(OR(P22="b",P22="bs"),O30,)))</f>
        <v>SILLYE</v>
      </c>
      <c r="R22" s="149"/>
      <c r="S22" s="133"/>
      <c r="Y22" s="618"/>
      <c r="Z22" s="618"/>
      <c r="AA22" s="634" t="s">
        <v>194</v>
      </c>
      <c r="AB22" s="635">
        <v>15</v>
      </c>
      <c r="AC22" s="635">
        <v>10</v>
      </c>
      <c r="AD22" s="635">
        <v>6</v>
      </c>
      <c r="AE22" s="635">
        <v>3</v>
      </c>
      <c r="AF22" s="635">
        <v>1</v>
      </c>
      <c r="AG22" s="635">
        <v>0</v>
      </c>
      <c r="AH22" s="635">
        <v>0</v>
      </c>
      <c r="AI22" s="617"/>
      <c r="AJ22" s="617"/>
      <c r="AK22" s="617"/>
    </row>
    <row r="23" spans="1:41" s="37" customFormat="1" ht="12.9" customHeight="1" x14ac:dyDescent="0.25">
      <c r="A23" s="135">
        <v>9</v>
      </c>
      <c r="B23" s="352" t="str">
        <f>IF($E23="","",VLOOKUP($E23,#REF!,14))</f>
        <v/>
      </c>
      <c r="C23" s="408" t="str">
        <f>IF($E23="","",VLOOKUP($E23,#REF!,15))</f>
        <v/>
      </c>
      <c r="D23" s="408">
        <v>100112</v>
      </c>
      <c r="E23" s="123"/>
      <c r="F23" s="143" t="s">
        <v>336</v>
      </c>
      <c r="G23" s="143" t="s">
        <v>337</v>
      </c>
      <c r="H23" s="143"/>
      <c r="I23" s="143" t="s">
        <v>232</v>
      </c>
      <c r="J23" s="126"/>
      <c r="K23" s="125"/>
      <c r="L23" s="125"/>
      <c r="M23" s="125"/>
      <c r="N23" s="150"/>
      <c r="O23" s="125"/>
      <c r="Q23" s="152" t="s">
        <v>493</v>
      </c>
      <c r="R23" s="150"/>
      <c r="S23" s="133"/>
      <c r="Y23" s="618"/>
      <c r="Z23" s="618"/>
      <c r="AA23" s="634" t="s">
        <v>195</v>
      </c>
      <c r="AB23" s="635">
        <v>10</v>
      </c>
      <c r="AC23" s="635">
        <v>6</v>
      </c>
      <c r="AD23" s="635">
        <v>3</v>
      </c>
      <c r="AE23" s="635">
        <v>1</v>
      </c>
      <c r="AF23" s="635">
        <v>0</v>
      </c>
      <c r="AG23" s="635">
        <v>0</v>
      </c>
      <c r="AH23" s="635">
        <v>0</v>
      </c>
      <c r="AI23" s="617"/>
      <c r="AJ23" s="617"/>
      <c r="AK23" s="617"/>
    </row>
    <row r="24" spans="1:41" s="37" customFormat="1" ht="12.9" customHeight="1" x14ac:dyDescent="0.25">
      <c r="A24" s="135"/>
      <c r="B24" s="422"/>
      <c r="C24" s="418"/>
      <c r="D24" s="418"/>
      <c r="E24" s="136"/>
      <c r="F24" s="137"/>
      <c r="G24" s="137"/>
      <c r="H24" s="138"/>
      <c r="I24" s="682" t="s">
        <v>0</v>
      </c>
      <c r="J24" s="140" t="s">
        <v>397</v>
      </c>
      <c r="K24" s="141" t="str">
        <f>UPPER(IF(OR(J24="a",J24="as"),F23,IF(OR(J24="b",J24="bs"),F25,)))</f>
        <v>MÜLLER</v>
      </c>
      <c r="L24" s="141"/>
      <c r="M24" s="125"/>
      <c r="N24" s="150"/>
      <c r="O24" s="150"/>
      <c r="P24" s="152"/>
      <c r="Q24" s="131"/>
      <c r="R24" s="132"/>
      <c r="S24" s="133"/>
      <c r="Y24" s="618"/>
      <c r="Z24" s="618"/>
      <c r="AA24" s="634" t="s">
        <v>196</v>
      </c>
      <c r="AB24" s="635">
        <v>6</v>
      </c>
      <c r="AC24" s="635">
        <v>3</v>
      </c>
      <c r="AD24" s="635">
        <v>1</v>
      </c>
      <c r="AE24" s="635">
        <v>0</v>
      </c>
      <c r="AF24" s="635">
        <v>0</v>
      </c>
      <c r="AG24" s="635">
        <v>0</v>
      </c>
      <c r="AH24" s="635">
        <v>0</v>
      </c>
      <c r="AI24" s="617"/>
      <c r="AJ24" s="617"/>
      <c r="AK24" s="617"/>
    </row>
    <row r="25" spans="1:41" s="37" customFormat="1" ht="12.9" customHeight="1" x14ac:dyDescent="0.25">
      <c r="A25" s="135">
        <v>10</v>
      </c>
      <c r="B25" s="352" t="str">
        <f>IF($E25="","",VLOOKUP($E25,#REF!,14))</f>
        <v/>
      </c>
      <c r="C25" s="408" t="str">
        <f>IF($E25="","",VLOOKUP($E25,#REF!,15))</f>
        <v/>
      </c>
      <c r="D25" s="408">
        <v>110718</v>
      </c>
      <c r="E25" s="123"/>
      <c r="F25" s="143" t="s">
        <v>341</v>
      </c>
      <c r="G25" s="143" t="s">
        <v>342</v>
      </c>
      <c r="H25" s="143"/>
      <c r="I25" s="143" t="s">
        <v>275</v>
      </c>
      <c r="J25" s="144"/>
      <c r="K25" s="125" t="s">
        <v>489</v>
      </c>
      <c r="L25" s="145"/>
      <c r="M25" s="125"/>
      <c r="N25" s="150"/>
      <c r="O25" s="150"/>
      <c r="P25" s="152"/>
      <c r="Q25" s="131"/>
      <c r="R25" s="132"/>
      <c r="S25" s="133"/>
      <c r="Y25" s="618"/>
      <c r="Z25" s="618"/>
      <c r="AA25" s="634" t="s">
        <v>201</v>
      </c>
      <c r="AB25" s="635">
        <v>3</v>
      </c>
      <c r="AC25" s="635">
        <v>2</v>
      </c>
      <c r="AD25" s="635">
        <v>1</v>
      </c>
      <c r="AE25" s="635">
        <v>0</v>
      </c>
      <c r="AF25" s="635">
        <v>0</v>
      </c>
      <c r="AG25" s="635">
        <v>0</v>
      </c>
      <c r="AH25" s="635">
        <v>0</v>
      </c>
      <c r="AI25" s="617"/>
      <c r="AJ25" s="617"/>
      <c r="AK25" s="617"/>
    </row>
    <row r="26" spans="1:41" s="37" customFormat="1" ht="12.9" customHeight="1" x14ac:dyDescent="0.25">
      <c r="A26" s="135"/>
      <c r="B26" s="422"/>
      <c r="C26" s="418"/>
      <c r="D26" s="418"/>
      <c r="E26" s="146"/>
      <c r="F26" s="137"/>
      <c r="G26" s="137"/>
      <c r="H26" s="138"/>
      <c r="I26" s="125"/>
      <c r="J26" s="147"/>
      <c r="K26" s="139" t="s">
        <v>0</v>
      </c>
      <c r="L26" s="148" t="s">
        <v>397</v>
      </c>
      <c r="M26" s="141" t="str">
        <f>UPPER(IF(OR(L26="a",L26="as"),K24,IF(OR(L26="b",L26="bs"),K28,)))</f>
        <v>SZENTIRMAY</v>
      </c>
      <c r="N26" s="149"/>
      <c r="O26" s="150"/>
      <c r="P26" s="152"/>
      <c r="Q26" s="131"/>
      <c r="R26" s="132"/>
      <c r="S26" s="133"/>
      <c r="Y26" s="617"/>
      <c r="Z26" s="617"/>
      <c r="AA26" s="617"/>
      <c r="AB26" s="617"/>
      <c r="AC26" s="617"/>
      <c r="AD26" s="617"/>
      <c r="AE26" s="617"/>
      <c r="AF26" s="617"/>
      <c r="AG26" s="617"/>
      <c r="AH26" s="617"/>
      <c r="AI26" s="617"/>
      <c r="AJ26" s="617"/>
      <c r="AK26" s="617"/>
      <c r="AL26" s="630"/>
      <c r="AM26" s="630"/>
      <c r="AN26" s="630"/>
      <c r="AO26" s="630"/>
    </row>
    <row r="27" spans="1:41" s="37" customFormat="1" ht="12.9" customHeight="1" x14ac:dyDescent="0.25">
      <c r="A27" s="135">
        <v>11</v>
      </c>
      <c r="B27" s="352" t="str">
        <f>IF($E27="","",VLOOKUP($E27,#REF!,14))</f>
        <v/>
      </c>
      <c r="C27" s="408" t="str">
        <f>IF($E27="","",VLOOKUP($E27,#REF!,15))</f>
        <v/>
      </c>
      <c r="D27" s="408" t="str">
        <f>IF($E27="","",VLOOKUP($E27,#REF!,5))</f>
        <v/>
      </c>
      <c r="E27" s="123"/>
      <c r="F27" s="143" t="s">
        <v>328</v>
      </c>
      <c r="G27" s="143" t="str">
        <f>IF($E27="","",VLOOKUP($E27,#REF!,3))</f>
        <v/>
      </c>
      <c r="H27" s="143"/>
      <c r="I27" s="143" t="str">
        <f>IF($E27="","",VLOOKUP($E27,#REF!,4))</f>
        <v/>
      </c>
      <c r="J27" s="126"/>
      <c r="K27" s="125"/>
      <c r="L27" s="151"/>
      <c r="M27" s="125" t="s">
        <v>491</v>
      </c>
      <c r="N27" s="152"/>
      <c r="O27" s="150"/>
      <c r="P27" s="152"/>
      <c r="Q27" s="131"/>
      <c r="R27" s="132"/>
      <c r="S27" s="133"/>
      <c r="Y27" s="617"/>
      <c r="Z27" s="617"/>
      <c r="AA27" s="617"/>
      <c r="AB27" s="617"/>
      <c r="AC27" s="617"/>
      <c r="AD27" s="617"/>
      <c r="AE27" s="617"/>
      <c r="AF27" s="617"/>
      <c r="AG27" s="617"/>
      <c r="AH27" s="617"/>
      <c r="AI27" s="617"/>
      <c r="AJ27" s="617"/>
      <c r="AK27" s="617"/>
      <c r="AL27" s="630"/>
      <c r="AM27" s="630"/>
      <c r="AN27" s="630"/>
      <c r="AO27" s="630"/>
    </row>
    <row r="28" spans="1:41" s="37" customFormat="1" ht="12.9" customHeight="1" x14ac:dyDescent="0.25">
      <c r="A28" s="160"/>
      <c r="B28" s="422"/>
      <c r="C28" s="418"/>
      <c r="D28" s="418"/>
      <c r="E28" s="146"/>
      <c r="F28" s="137"/>
      <c r="G28" s="137"/>
      <c r="H28" s="138"/>
      <c r="I28" s="682" t="s">
        <v>0</v>
      </c>
      <c r="J28" s="140" t="s">
        <v>397</v>
      </c>
      <c r="K28" s="141" t="str">
        <f>UPPER(IF(OR(J28="a",J28="as"),F27,IF(OR(J28="b",J28="bs"),F29,)))</f>
        <v>SZENTIRMAY</v>
      </c>
      <c r="L28" s="153"/>
      <c r="M28" s="125"/>
      <c r="N28" s="152"/>
      <c r="O28" s="150"/>
      <c r="P28" s="152"/>
      <c r="Q28" s="131"/>
      <c r="R28" s="132"/>
      <c r="S28" s="133"/>
      <c r="Y28" s="630"/>
      <c r="Z28" s="630"/>
      <c r="AA28" s="630"/>
      <c r="AB28" s="630"/>
      <c r="AC28" s="630"/>
      <c r="AD28" s="630"/>
      <c r="AE28" s="630"/>
      <c r="AF28" s="630"/>
      <c r="AG28" s="630"/>
      <c r="AH28" s="630"/>
      <c r="AI28" s="630"/>
      <c r="AJ28" s="630"/>
      <c r="AK28" s="630"/>
      <c r="AL28" s="630"/>
      <c r="AM28" s="630"/>
      <c r="AN28" s="630"/>
      <c r="AO28" s="630"/>
    </row>
    <row r="29" spans="1:41" s="37" customFormat="1" ht="12.9" customHeight="1" x14ac:dyDescent="0.25">
      <c r="A29" s="121">
        <v>12</v>
      </c>
      <c r="B29" s="352" t="str">
        <f>IF($E29="","",VLOOKUP($E29,#REF!,14))</f>
        <v/>
      </c>
      <c r="C29" s="408" t="str">
        <f>IF($E29="","",VLOOKUP($E29,#REF!,15))</f>
        <v/>
      </c>
      <c r="D29" s="408">
        <v>101119</v>
      </c>
      <c r="E29" s="123"/>
      <c r="F29" s="797" t="s">
        <v>343</v>
      </c>
      <c r="G29" s="797" t="s">
        <v>344</v>
      </c>
      <c r="H29" s="797"/>
      <c r="I29" s="797" t="s">
        <v>340</v>
      </c>
      <c r="J29" s="154"/>
      <c r="K29" s="125"/>
      <c r="L29" s="125"/>
      <c r="M29" s="125"/>
      <c r="N29" s="152"/>
      <c r="O29" s="150"/>
      <c r="P29" s="152"/>
      <c r="Q29" s="131"/>
      <c r="R29" s="132"/>
      <c r="S29" s="133"/>
      <c r="Y29" s="630"/>
      <c r="Z29" s="630"/>
      <c r="AA29" s="630"/>
      <c r="AB29" s="630"/>
      <c r="AC29" s="630"/>
      <c r="AD29" s="630"/>
      <c r="AE29" s="630"/>
      <c r="AF29" s="630"/>
      <c r="AG29" s="630"/>
      <c r="AH29" s="630"/>
      <c r="AI29" s="630"/>
      <c r="AJ29" s="630"/>
      <c r="AK29" s="630"/>
      <c r="AL29" s="630"/>
      <c r="AM29" s="630"/>
      <c r="AN29" s="630"/>
      <c r="AO29" s="630"/>
    </row>
    <row r="30" spans="1:41" s="37" customFormat="1" ht="12.9" customHeight="1" x14ac:dyDescent="0.25">
      <c r="A30" s="135"/>
      <c r="B30" s="422"/>
      <c r="C30" s="418"/>
      <c r="D30" s="418"/>
      <c r="E30" s="146"/>
      <c r="F30" s="125"/>
      <c r="G30" s="125"/>
      <c r="H30" s="49"/>
      <c r="I30" s="155"/>
      <c r="J30" s="147"/>
      <c r="K30" s="125"/>
      <c r="L30" s="125"/>
      <c r="M30" s="139" t="s">
        <v>0</v>
      </c>
      <c r="N30" s="148" t="s">
        <v>397</v>
      </c>
      <c r="O30" s="141" t="str">
        <f>UPPER(IF(OR(N30="a",N30="as"),M26,IF(OR(N30="b",N30="bs"),M34,)))</f>
        <v>SZENDREI</v>
      </c>
      <c r="P30" s="158"/>
      <c r="Q30" s="131"/>
      <c r="R30" s="132"/>
      <c r="S30" s="133"/>
      <c r="AI30" s="630"/>
      <c r="AJ30" s="630"/>
      <c r="AK30" s="630"/>
    </row>
    <row r="31" spans="1:41" s="37" customFormat="1" ht="12.9" customHeight="1" x14ac:dyDescent="0.25">
      <c r="A31" s="135">
        <v>13</v>
      </c>
      <c r="B31" s="352" t="str">
        <f>IF($E31="","",VLOOKUP($E31,#REF!,14))</f>
        <v/>
      </c>
      <c r="C31" s="408" t="str">
        <f>IF($E31="","",VLOOKUP($E31,#REF!,15))</f>
        <v/>
      </c>
      <c r="D31" s="408">
        <v>100526</v>
      </c>
      <c r="E31" s="123"/>
      <c r="F31" s="143" t="s">
        <v>345</v>
      </c>
      <c r="G31" s="143" t="s">
        <v>346</v>
      </c>
      <c r="H31" s="143"/>
      <c r="I31" s="143" t="s">
        <v>321</v>
      </c>
      <c r="J31" s="156"/>
      <c r="K31" s="125"/>
      <c r="L31" s="125"/>
      <c r="M31" s="125"/>
      <c r="N31" s="152"/>
      <c r="O31" s="125" t="s">
        <v>475</v>
      </c>
      <c r="P31" s="150"/>
      <c r="Q31" s="131"/>
      <c r="R31" s="132"/>
      <c r="S31" s="133"/>
      <c r="AI31" s="630"/>
      <c r="AJ31" s="630"/>
      <c r="AK31" s="630"/>
    </row>
    <row r="32" spans="1:41" s="37" customFormat="1" ht="12.9" customHeight="1" x14ac:dyDescent="0.25">
      <c r="A32" s="135"/>
      <c r="B32" s="422"/>
      <c r="C32" s="418"/>
      <c r="D32" s="418"/>
      <c r="E32" s="146"/>
      <c r="F32" s="137"/>
      <c r="G32" s="137"/>
      <c r="H32" s="138"/>
      <c r="I32" s="139" t="s">
        <v>0</v>
      </c>
      <c r="J32" s="140" t="s">
        <v>396</v>
      </c>
      <c r="K32" s="141" t="str">
        <f>UPPER(IF(OR(J32="a",J32="as"),F31,IF(OR(J32="b",J32="bs"),F33,)))</f>
        <v>BODOR</v>
      </c>
      <c r="L32" s="141"/>
      <c r="M32" s="125"/>
      <c r="N32" s="152"/>
      <c r="O32" s="150"/>
      <c r="P32" s="150"/>
      <c r="Q32" s="131"/>
      <c r="R32" s="132"/>
      <c r="S32" s="133"/>
      <c r="AI32" s="630"/>
      <c r="AJ32" s="630"/>
      <c r="AK32" s="630"/>
    </row>
    <row r="33" spans="1:37" s="37" customFormat="1" ht="12.9" customHeight="1" x14ac:dyDescent="0.25">
      <c r="A33" s="135">
        <v>14</v>
      </c>
      <c r="B33" s="352" t="str">
        <f>IF($E33="","",VLOOKUP($E33,#REF!,14))</f>
        <v/>
      </c>
      <c r="C33" s="408" t="str">
        <f>IF($E33="","",VLOOKUP($E33,#REF!,15))</f>
        <v/>
      </c>
      <c r="D33" s="408">
        <v>110209</v>
      </c>
      <c r="E33" s="123"/>
      <c r="F33" s="143" t="s">
        <v>350</v>
      </c>
      <c r="G33" s="143" t="s">
        <v>351</v>
      </c>
      <c r="H33" s="143"/>
      <c r="I33" s="143" t="s">
        <v>232</v>
      </c>
      <c r="J33" s="144"/>
      <c r="K33" s="125" t="s">
        <v>489</v>
      </c>
      <c r="L33" s="145"/>
      <c r="M33" s="125"/>
      <c r="N33" s="152"/>
      <c r="O33" s="150"/>
      <c r="P33" s="150"/>
      <c r="Q33" s="131"/>
      <c r="R33" s="132"/>
      <c r="S33" s="133"/>
      <c r="AI33" s="630"/>
      <c r="AJ33" s="630"/>
      <c r="AK33" s="630"/>
    </row>
    <row r="34" spans="1:37" s="37" customFormat="1" ht="12.9" customHeight="1" x14ac:dyDescent="0.25">
      <c r="A34" s="135"/>
      <c r="B34" s="422"/>
      <c r="C34" s="418"/>
      <c r="D34" s="418"/>
      <c r="E34" s="146"/>
      <c r="F34" s="137"/>
      <c r="G34" s="137"/>
      <c r="H34" s="138"/>
      <c r="I34" s="125"/>
      <c r="J34" s="147"/>
      <c r="K34" s="139" t="s">
        <v>0</v>
      </c>
      <c r="L34" s="148" t="s">
        <v>397</v>
      </c>
      <c r="M34" s="141" t="str">
        <f>UPPER(IF(OR(L34="a",L34="as"),K32,IF(OR(L34="b",L34="bs"),K36,)))</f>
        <v>SZENDREI</v>
      </c>
      <c r="N34" s="158"/>
      <c r="O34" s="150"/>
      <c r="P34" s="150"/>
      <c r="Q34" s="131"/>
      <c r="R34" s="132"/>
      <c r="S34" s="133"/>
      <c r="AI34" s="630"/>
      <c r="AJ34" s="630"/>
      <c r="AK34" s="630"/>
    </row>
    <row r="35" spans="1:37" s="37" customFormat="1" ht="12.9" customHeight="1" x14ac:dyDescent="0.25">
      <c r="A35" s="135">
        <v>15</v>
      </c>
      <c r="B35" s="352" t="str">
        <f>IF($E35="","",VLOOKUP($E35,#REF!,14))</f>
        <v/>
      </c>
      <c r="C35" s="408" t="str">
        <f>IF($E35="","",VLOOKUP($E35,#REF!,15))</f>
        <v/>
      </c>
      <c r="D35" s="408" t="str">
        <f>IF($E35="","",VLOOKUP($E35,#REF!,5))</f>
        <v/>
      </c>
      <c r="E35" s="123"/>
      <c r="F35" s="143" t="s">
        <v>328</v>
      </c>
      <c r="G35" s="143" t="str">
        <f>IF($E35="","",VLOOKUP($E35,#REF!,3))</f>
        <v/>
      </c>
      <c r="H35" s="143"/>
      <c r="I35" s="143" t="str">
        <f>IF($E35="","",VLOOKUP($E35,#REF!,4))</f>
        <v/>
      </c>
      <c r="J35" s="126"/>
      <c r="K35" s="125"/>
      <c r="L35" s="151"/>
      <c r="M35" s="37" t="s">
        <v>502</v>
      </c>
      <c r="N35" s="150"/>
      <c r="O35" s="150"/>
      <c r="P35" s="150"/>
      <c r="Q35" s="131"/>
      <c r="R35" s="132"/>
      <c r="S35" s="133"/>
      <c r="AI35" s="630"/>
      <c r="AJ35" s="630"/>
      <c r="AK35" s="630"/>
    </row>
    <row r="36" spans="1:37" s="37" customFormat="1" ht="12.9" customHeight="1" x14ac:dyDescent="0.25">
      <c r="A36" s="135"/>
      <c r="B36" s="422"/>
      <c r="C36" s="418"/>
      <c r="D36" s="418"/>
      <c r="E36" s="136"/>
      <c r="F36" s="137"/>
      <c r="G36" s="137"/>
      <c r="H36" s="138"/>
      <c r="I36" s="139" t="s">
        <v>0</v>
      </c>
      <c r="J36" s="140" t="s">
        <v>397</v>
      </c>
      <c r="K36" s="141" t="str">
        <f>UPPER(IF(OR(J36="a",J36="as"),F35,IF(OR(J36="b",J36="bs"),F37,)))</f>
        <v>SZENDREI</v>
      </c>
      <c r="L36" s="153"/>
      <c r="M36" s="125"/>
      <c r="N36" s="150"/>
      <c r="O36" s="150"/>
      <c r="P36" s="150"/>
      <c r="Q36" s="131"/>
      <c r="R36" s="132"/>
      <c r="S36" s="133"/>
      <c r="AI36" s="630"/>
      <c r="AJ36" s="630"/>
      <c r="AK36" s="630"/>
    </row>
    <row r="37" spans="1:37" s="37" customFormat="1" ht="12.9" customHeight="1" x14ac:dyDescent="0.25">
      <c r="A37" s="121">
        <v>16</v>
      </c>
      <c r="B37" s="352" t="str">
        <f>IF($E37="","",VLOOKUP($E37,#REF!,14))</f>
        <v/>
      </c>
      <c r="C37" s="408" t="str">
        <f>IF($E37="","",VLOOKUP($E37,#REF!,15))</f>
        <v/>
      </c>
      <c r="D37" s="408">
        <v>110908</v>
      </c>
      <c r="E37" s="123"/>
      <c r="F37" s="797" t="s">
        <v>347</v>
      </c>
      <c r="G37" s="797" t="s">
        <v>352</v>
      </c>
      <c r="H37" s="797"/>
      <c r="I37" s="797" t="s">
        <v>349</v>
      </c>
      <c r="J37" s="798"/>
      <c r="K37" s="137"/>
      <c r="L37" s="125"/>
      <c r="M37" s="125"/>
      <c r="N37" s="150"/>
      <c r="O37" s="150"/>
      <c r="P37" s="150"/>
      <c r="Q37" s="131"/>
      <c r="R37" s="132"/>
      <c r="S37" s="133"/>
      <c r="AI37" s="630"/>
      <c r="AJ37" s="630"/>
      <c r="AK37" s="630"/>
    </row>
    <row r="38" spans="1:37" s="37" customFormat="1" ht="9.6" customHeight="1" x14ac:dyDescent="0.25">
      <c r="A38" s="161"/>
      <c r="B38" s="136"/>
      <c r="C38" s="136"/>
      <c r="D38" s="136"/>
      <c r="E38" s="136"/>
      <c r="F38" s="155"/>
      <c r="G38" s="155"/>
      <c r="H38" s="159"/>
      <c r="I38" s="125"/>
      <c r="J38" s="147"/>
      <c r="K38" s="125"/>
      <c r="L38" s="125"/>
      <c r="M38" s="125"/>
      <c r="N38" s="150"/>
      <c r="O38" s="150"/>
      <c r="P38" s="150"/>
      <c r="Q38" s="131"/>
      <c r="R38" s="132"/>
      <c r="S38" s="133"/>
      <c r="AI38" s="630"/>
      <c r="AJ38" s="630"/>
      <c r="AK38" s="630"/>
    </row>
    <row r="39" spans="1:37" s="37" customFormat="1" ht="9.6" customHeight="1" x14ac:dyDescent="0.25">
      <c r="A39" s="162"/>
      <c r="B39" s="127"/>
      <c r="C39" s="127"/>
      <c r="D39" s="127"/>
      <c r="E39" s="136"/>
      <c r="F39" s="127"/>
      <c r="G39" s="127"/>
      <c r="H39" s="127"/>
      <c r="I39" s="127"/>
      <c r="J39" s="136"/>
      <c r="K39" s="127"/>
      <c r="L39" s="127"/>
      <c r="M39" s="127"/>
      <c r="N39" s="163"/>
      <c r="O39" s="163"/>
      <c r="P39" s="163"/>
      <c r="Q39" s="131"/>
      <c r="R39" s="132"/>
      <c r="S39" s="133"/>
      <c r="AI39" s="630"/>
      <c r="AJ39" s="630"/>
      <c r="AK39" s="630"/>
    </row>
    <row r="40" spans="1:37" s="37" customFormat="1" ht="9.6" customHeight="1" x14ac:dyDescent="0.25">
      <c r="A40" s="161"/>
      <c r="B40" s="136"/>
      <c r="C40" s="136"/>
      <c r="D40" s="136"/>
      <c r="E40" s="136"/>
      <c r="F40" s="127"/>
      <c r="G40" s="127"/>
      <c r="I40" s="127"/>
      <c r="J40" s="136"/>
      <c r="K40" s="127"/>
      <c r="L40" s="127"/>
      <c r="M40" s="164"/>
      <c r="N40" s="136"/>
      <c r="O40" s="127"/>
      <c r="P40" s="163"/>
      <c r="Q40" s="131"/>
      <c r="R40" s="132"/>
      <c r="S40" s="133"/>
      <c r="AI40" s="630"/>
      <c r="AJ40" s="630"/>
      <c r="AK40" s="630"/>
    </row>
    <row r="41" spans="1:37" s="37" customFormat="1" ht="9.6" customHeight="1" x14ac:dyDescent="0.25">
      <c r="A41" s="161"/>
      <c r="B41" s="127"/>
      <c r="C41" s="127"/>
      <c r="D41" s="127"/>
      <c r="E41" s="136"/>
      <c r="F41" s="127"/>
      <c r="G41" s="127"/>
      <c r="H41" s="127"/>
      <c r="I41" s="127"/>
      <c r="J41" s="136"/>
      <c r="K41" s="127"/>
      <c r="L41" s="127"/>
      <c r="M41" s="127"/>
      <c r="N41" s="163"/>
      <c r="O41" s="127"/>
      <c r="P41" s="163"/>
      <c r="Q41" s="131"/>
      <c r="R41" s="132"/>
      <c r="S41" s="133"/>
      <c r="AI41" s="630"/>
      <c r="AJ41" s="630"/>
      <c r="AK41" s="630"/>
    </row>
    <row r="42" spans="1:37" s="37" customFormat="1" ht="9.6" customHeight="1" x14ac:dyDescent="0.25">
      <c r="A42" s="161"/>
      <c r="B42" s="136"/>
      <c r="C42" s="136"/>
      <c r="D42" s="136"/>
      <c r="E42" s="136"/>
      <c r="F42" s="127"/>
      <c r="G42" s="127"/>
      <c r="I42" s="164"/>
      <c r="J42" s="136"/>
      <c r="K42" s="127"/>
      <c r="L42" s="127"/>
      <c r="M42" s="127"/>
      <c r="N42" s="163"/>
      <c r="O42" s="163"/>
      <c r="P42" s="163"/>
      <c r="Q42" s="131"/>
      <c r="R42" s="132"/>
      <c r="S42" s="133"/>
      <c r="AI42" s="630"/>
      <c r="AJ42" s="630"/>
      <c r="AK42" s="630"/>
    </row>
    <row r="43" spans="1:37" s="37" customFormat="1" ht="9.6" customHeight="1" x14ac:dyDescent="0.25">
      <c r="A43" s="161"/>
      <c r="B43" s="127"/>
      <c r="C43" s="127"/>
      <c r="D43" s="127"/>
      <c r="E43" s="136"/>
      <c r="F43" s="127"/>
      <c r="G43" s="127"/>
      <c r="H43" s="127"/>
      <c r="I43" s="127"/>
      <c r="J43" s="136"/>
      <c r="K43" s="127"/>
      <c r="L43" s="165"/>
      <c r="M43" s="127"/>
      <c r="N43" s="163"/>
      <c r="O43" s="163"/>
      <c r="P43" s="163"/>
      <c r="Q43" s="131"/>
      <c r="R43" s="132"/>
      <c r="S43" s="133"/>
      <c r="AI43" s="630"/>
      <c r="AJ43" s="630"/>
      <c r="AK43" s="630"/>
    </row>
    <row r="44" spans="1:37" s="37" customFormat="1" ht="9.6" customHeight="1" x14ac:dyDescent="0.25">
      <c r="A44" s="161"/>
      <c r="B44" s="136"/>
      <c r="C44" s="136"/>
      <c r="D44" s="136"/>
      <c r="E44" s="136"/>
      <c r="F44" s="127"/>
      <c r="G44" s="127"/>
      <c r="I44" s="127"/>
      <c r="J44" s="136"/>
      <c r="K44" s="164"/>
      <c r="L44" s="136"/>
      <c r="M44" s="127"/>
      <c r="N44" s="163"/>
      <c r="O44" s="163"/>
      <c r="P44" s="163"/>
      <c r="Q44" s="131"/>
      <c r="R44" s="132"/>
      <c r="S44" s="133"/>
      <c r="AI44" s="630"/>
      <c r="AJ44" s="630"/>
      <c r="AK44" s="630"/>
    </row>
    <row r="45" spans="1:37" s="37" customFormat="1" ht="9.6" customHeight="1" x14ac:dyDescent="0.25">
      <c r="A45" s="161"/>
      <c r="B45" s="127"/>
      <c r="C45" s="127"/>
      <c r="D45" s="127"/>
      <c r="E45" s="136"/>
      <c r="F45" s="127"/>
      <c r="G45" s="127"/>
      <c r="H45" s="127"/>
      <c r="I45" s="127"/>
      <c r="J45" s="136"/>
      <c r="K45" s="127"/>
      <c r="L45" s="127"/>
      <c r="M45" s="127"/>
      <c r="N45" s="163"/>
      <c r="O45" s="163"/>
      <c r="P45" s="163"/>
      <c r="Q45" s="131"/>
      <c r="R45" s="132"/>
      <c r="S45" s="133"/>
      <c r="AI45" s="630"/>
      <c r="AJ45" s="630"/>
      <c r="AK45" s="630"/>
    </row>
    <row r="46" spans="1:37" s="37" customFormat="1" ht="9.6" customHeight="1" x14ac:dyDescent="0.25">
      <c r="A46" s="161"/>
      <c r="B46" s="136"/>
      <c r="C46" s="136"/>
      <c r="D46" s="136"/>
      <c r="E46" s="136"/>
      <c r="F46" s="127"/>
      <c r="G46" s="127"/>
      <c r="I46" s="164"/>
      <c r="J46" s="136"/>
      <c r="K46" s="127"/>
      <c r="L46" s="127"/>
      <c r="M46" s="127"/>
      <c r="N46" s="163"/>
      <c r="O46" s="163"/>
      <c r="P46" s="163"/>
      <c r="Q46" s="131"/>
      <c r="R46" s="132"/>
      <c r="S46" s="133"/>
      <c r="AI46" s="630"/>
      <c r="AJ46" s="630"/>
      <c r="AK46" s="630"/>
    </row>
    <row r="47" spans="1:37" s="37" customFormat="1" ht="9.6" customHeight="1" x14ac:dyDescent="0.25">
      <c r="A47" s="162"/>
      <c r="B47" s="127"/>
      <c r="C47" s="127"/>
      <c r="D47" s="127"/>
      <c r="E47" s="136"/>
      <c r="F47" s="127"/>
      <c r="G47" s="127"/>
      <c r="H47" s="127"/>
      <c r="I47" s="127"/>
      <c r="J47" s="136"/>
      <c r="K47" s="127"/>
      <c r="L47" s="127"/>
      <c r="M47" s="127"/>
      <c r="N47" s="127"/>
      <c r="O47" s="128"/>
      <c r="P47" s="128"/>
      <c r="Q47" s="131"/>
      <c r="R47" s="132"/>
      <c r="S47" s="133"/>
      <c r="AI47" s="630"/>
      <c r="AJ47" s="630"/>
      <c r="AK47" s="630"/>
    </row>
    <row r="48" spans="1:37" s="2" customFormat="1" ht="6.75" customHeight="1" x14ac:dyDescent="0.25">
      <c r="A48" s="167"/>
      <c r="B48" s="167"/>
      <c r="C48" s="167"/>
      <c r="D48" s="167"/>
      <c r="E48" s="167"/>
      <c r="F48" s="168"/>
      <c r="G48" s="168"/>
      <c r="H48" s="168"/>
      <c r="I48" s="168"/>
      <c r="J48" s="169"/>
      <c r="K48" s="170"/>
      <c r="L48" s="171"/>
      <c r="M48" s="170"/>
      <c r="N48" s="171"/>
      <c r="O48" s="170"/>
      <c r="P48" s="171"/>
      <c r="Q48" s="170"/>
      <c r="R48" s="171"/>
      <c r="S48" s="172"/>
      <c r="AI48" s="631"/>
      <c r="AJ48" s="631"/>
      <c r="AK48" s="631"/>
    </row>
    <row r="49" spans="1:37" s="18" customFormat="1" ht="10.5" customHeight="1" x14ac:dyDescent="0.25">
      <c r="A49" s="173" t="s">
        <v>102</v>
      </c>
      <c r="B49" s="174"/>
      <c r="C49" s="174"/>
      <c r="D49" s="413"/>
      <c r="E49" s="176" t="s">
        <v>6</v>
      </c>
      <c r="F49" s="177" t="s">
        <v>104</v>
      </c>
      <c r="G49" s="176"/>
      <c r="H49" s="178"/>
      <c r="I49" s="179"/>
      <c r="J49" s="176" t="s">
        <v>6</v>
      </c>
      <c r="K49" s="177" t="s">
        <v>122</v>
      </c>
      <c r="L49" s="180"/>
      <c r="M49" s="177" t="s">
        <v>123</v>
      </c>
      <c r="N49" s="181"/>
      <c r="O49" s="182" t="s">
        <v>124</v>
      </c>
      <c r="P49" s="182"/>
      <c r="Q49" s="183"/>
      <c r="R49" s="184"/>
      <c r="AI49" s="632"/>
      <c r="AJ49" s="632"/>
      <c r="AK49" s="632"/>
    </row>
    <row r="50" spans="1:37" s="18" customFormat="1" ht="9" customHeight="1" x14ac:dyDescent="0.25">
      <c r="A50" s="414" t="s">
        <v>103</v>
      </c>
      <c r="B50" s="415"/>
      <c r="C50" s="416"/>
      <c r="D50" s="417"/>
      <c r="E50" s="188">
        <v>1</v>
      </c>
      <c r="F50" s="56" t="e">
        <f>IF(E50&gt;$R$57,,UPPER(VLOOKUP(E50,#REF!,2)))</f>
        <v>#REF!</v>
      </c>
      <c r="G50" s="189"/>
      <c r="H50" s="56"/>
      <c r="I50" s="55"/>
      <c r="J50" s="190" t="s">
        <v>7</v>
      </c>
      <c r="K50" s="185"/>
      <c r="L50" s="191"/>
      <c r="M50" s="185"/>
      <c r="N50" s="192"/>
      <c r="O50" s="193" t="s">
        <v>108</v>
      </c>
      <c r="P50" s="194"/>
      <c r="Q50" s="194"/>
      <c r="R50" s="195"/>
      <c r="AI50" s="632"/>
      <c r="AJ50" s="632"/>
      <c r="AK50" s="632"/>
    </row>
    <row r="51" spans="1:37" s="18" customFormat="1" ht="9" customHeight="1" x14ac:dyDescent="0.25">
      <c r="A51" s="200" t="s">
        <v>121</v>
      </c>
      <c r="B51" s="198"/>
      <c r="C51" s="410"/>
      <c r="D51" s="201"/>
      <c r="E51" s="188">
        <v>2</v>
      </c>
      <c r="F51" s="56" t="e">
        <f>IF(E51&gt;$R$57,,UPPER(VLOOKUP(E51,#REF!,2)))</f>
        <v>#REF!</v>
      </c>
      <c r="G51" s="189"/>
      <c r="H51" s="56"/>
      <c r="I51" s="55"/>
      <c r="J51" s="190" t="s">
        <v>8</v>
      </c>
      <c r="K51" s="185"/>
      <c r="L51" s="191"/>
      <c r="M51" s="185"/>
      <c r="N51" s="192"/>
      <c r="O51" s="196"/>
      <c r="P51" s="197"/>
      <c r="Q51" s="198"/>
      <c r="R51" s="199"/>
      <c r="AI51" s="632"/>
      <c r="AJ51" s="632"/>
      <c r="AK51" s="632"/>
    </row>
    <row r="52" spans="1:37" s="18" customFormat="1" ht="9" customHeight="1" x14ac:dyDescent="0.25">
      <c r="A52" s="341"/>
      <c r="B52" s="342"/>
      <c r="C52" s="411"/>
      <c r="D52" s="343"/>
      <c r="E52" s="188">
        <v>3</v>
      </c>
      <c r="F52" s="56" t="e">
        <f>IF(E52&gt;$R$57,,UPPER(VLOOKUP(E52,#REF!,2)))</f>
        <v>#REF!</v>
      </c>
      <c r="G52" s="189"/>
      <c r="H52" s="56"/>
      <c r="I52" s="55"/>
      <c r="J52" s="190" t="s">
        <v>9</v>
      </c>
      <c r="K52" s="185"/>
      <c r="L52" s="191"/>
      <c r="M52" s="185"/>
      <c r="N52" s="192"/>
      <c r="O52" s="193" t="s">
        <v>109</v>
      </c>
      <c r="P52" s="194"/>
      <c r="Q52" s="194"/>
      <c r="R52" s="195"/>
      <c r="AI52" s="632"/>
      <c r="AJ52" s="632"/>
      <c r="AK52" s="632"/>
    </row>
    <row r="53" spans="1:37" s="18" customFormat="1" ht="9" customHeight="1" x14ac:dyDescent="0.25">
      <c r="A53" s="202"/>
      <c r="B53" s="405"/>
      <c r="C53" s="405"/>
      <c r="D53" s="203"/>
      <c r="E53" s="188">
        <v>4</v>
      </c>
      <c r="F53" s="56" t="e">
        <f>IF(E53&gt;$R$57,,UPPER(VLOOKUP(E53,#REF!,2)))</f>
        <v>#REF!</v>
      </c>
      <c r="G53" s="189"/>
      <c r="H53" s="56"/>
      <c r="I53" s="55"/>
      <c r="J53" s="190" t="s">
        <v>10</v>
      </c>
      <c r="K53" s="185"/>
      <c r="L53" s="191"/>
      <c r="M53" s="185"/>
      <c r="N53" s="192"/>
      <c r="O53" s="185"/>
      <c r="P53" s="191"/>
      <c r="Q53" s="185"/>
      <c r="R53" s="192"/>
      <c r="AI53" s="632"/>
      <c r="AJ53" s="632"/>
      <c r="AK53" s="632"/>
    </row>
    <row r="54" spans="1:37" s="18" customFormat="1" ht="9" customHeight="1" x14ac:dyDescent="0.25">
      <c r="A54" s="330"/>
      <c r="B54" s="344"/>
      <c r="C54" s="344"/>
      <c r="D54" s="412"/>
      <c r="E54" s="188"/>
      <c r="F54" s="56"/>
      <c r="G54" s="189"/>
      <c r="H54" s="56"/>
      <c r="I54" s="55"/>
      <c r="J54" s="190" t="s">
        <v>11</v>
      </c>
      <c r="K54" s="185"/>
      <c r="L54" s="191"/>
      <c r="M54" s="185"/>
      <c r="N54" s="192"/>
      <c r="O54" s="198"/>
      <c r="P54" s="197"/>
      <c r="Q54" s="198"/>
      <c r="R54" s="199"/>
      <c r="AI54" s="632"/>
      <c r="AJ54" s="632"/>
      <c r="AK54" s="632"/>
    </row>
    <row r="55" spans="1:37" s="18" customFormat="1" ht="9" customHeight="1" x14ac:dyDescent="0.25">
      <c r="A55" s="331"/>
      <c r="B55" s="350"/>
      <c r="C55" s="405"/>
      <c r="D55" s="203"/>
      <c r="E55" s="188"/>
      <c r="F55" s="56"/>
      <c r="G55" s="189"/>
      <c r="H55" s="56"/>
      <c r="I55" s="55"/>
      <c r="J55" s="190" t="s">
        <v>12</v>
      </c>
      <c r="K55" s="185"/>
      <c r="L55" s="191"/>
      <c r="M55" s="185"/>
      <c r="N55" s="192"/>
      <c r="O55" s="193" t="s">
        <v>89</v>
      </c>
      <c r="P55" s="194"/>
      <c r="Q55" s="194"/>
      <c r="R55" s="195"/>
      <c r="AI55" s="632"/>
      <c r="AJ55" s="632"/>
      <c r="AK55" s="632"/>
    </row>
    <row r="56" spans="1:37" s="18" customFormat="1" ht="9" customHeight="1" x14ac:dyDescent="0.25">
      <c r="A56" s="331"/>
      <c r="B56" s="350"/>
      <c r="C56" s="406"/>
      <c r="D56" s="339"/>
      <c r="E56" s="188"/>
      <c r="F56" s="56"/>
      <c r="G56" s="189"/>
      <c r="H56" s="56"/>
      <c r="I56" s="55"/>
      <c r="J56" s="190" t="s">
        <v>13</v>
      </c>
      <c r="K56" s="185"/>
      <c r="L56" s="191"/>
      <c r="M56" s="185"/>
      <c r="N56" s="192"/>
      <c r="O56" s="185"/>
      <c r="P56" s="191"/>
      <c r="Q56" s="185"/>
      <c r="R56" s="192"/>
      <c r="AI56" s="632"/>
      <c r="AJ56" s="632"/>
      <c r="AK56" s="632"/>
    </row>
    <row r="57" spans="1:37" s="18" customFormat="1" ht="9" customHeight="1" x14ac:dyDescent="0.25">
      <c r="A57" s="332"/>
      <c r="B57" s="329"/>
      <c r="C57" s="407"/>
      <c r="D57" s="340"/>
      <c r="E57" s="204"/>
      <c r="F57" s="205"/>
      <c r="G57" s="206"/>
      <c r="H57" s="205"/>
      <c r="I57" s="207"/>
      <c r="J57" s="208" t="s">
        <v>14</v>
      </c>
      <c r="K57" s="198"/>
      <c r="L57" s="197"/>
      <c r="M57" s="198"/>
      <c r="N57" s="199"/>
      <c r="O57" s="198" t="str">
        <f>R4</f>
        <v>Nagyistók-Nádasi Judit</v>
      </c>
      <c r="P57" s="197"/>
      <c r="Q57" s="198"/>
      <c r="R57" s="209" t="e">
        <f>MIN(4,#REF!)</f>
        <v>#REF!</v>
      </c>
      <c r="AI57" s="632"/>
      <c r="AJ57" s="632"/>
      <c r="AK57" s="632"/>
    </row>
  </sheetData>
  <mergeCells count="1">
    <mergeCell ref="A4:C4"/>
  </mergeCells>
  <phoneticPr fontId="68" type="noConversion"/>
  <conditionalFormatting sqref="G45:I45 G39:I39 H23 H25 H27 H29 H31 H35 H37 G47:I47 G41:I41 G43:I43 H7 H9 H11 H13 H15 H17 H19 H21">
    <cfRule type="expression" dxfId="420" priority="4" stopIfTrue="1">
      <formula>AND($E7&lt;9,$C7&gt;0)</formula>
    </cfRule>
  </conditionalFormatting>
  <conditionalFormatting sqref="I32 I46 I36 K44 I42 K10 M14 K18 K26 K34 M30 M40 O22 I8 I12 I16 I20 I24 I28">
    <cfRule type="expression" dxfId="419" priority="5" stopIfTrue="1">
      <formula>AND($O$1="CU",I8="Umpire")</formula>
    </cfRule>
    <cfRule type="expression" dxfId="418" priority="6" stopIfTrue="1">
      <formula>AND($O$1="CU",I8&lt;&gt;"Umpire",J8&lt;&gt;"")</formula>
    </cfRule>
    <cfRule type="expression" dxfId="417" priority="7" stopIfTrue="1">
      <formula>AND($O$1="CU",I8&lt;&gt;"Umpire")</formula>
    </cfRule>
  </conditionalFormatting>
  <conditionalFormatting sqref="E39 E47 E45 E43 E41">
    <cfRule type="expression" dxfId="416" priority="8" stopIfTrue="1">
      <formula>AND($E39&lt;9,$C39&gt;0)</formula>
    </cfRule>
  </conditionalFormatting>
  <conditionalFormatting sqref="F41 F43 F45 F47 F39">
    <cfRule type="cellIs" dxfId="415" priority="9" stopIfTrue="1" operator="equal">
      <formula>"Bye"</formula>
    </cfRule>
    <cfRule type="expression" dxfId="414" priority="10" stopIfTrue="1">
      <formula>AND($E39&lt;9,$C39&gt;0)</formula>
    </cfRule>
  </conditionalFormatting>
  <conditionalFormatting sqref="M10 M18 M26 M34 O30 O40 M44 O14 Q22 K8 K12 K16 K20 K24 K28 K32 K36 K42 K46">
    <cfRule type="expression" dxfId="413" priority="11" stopIfTrue="1">
      <formula>J8="as"</formula>
    </cfRule>
    <cfRule type="expression" dxfId="412" priority="12" stopIfTrue="1">
      <formula>J8="bs"</formula>
    </cfRule>
  </conditionalFormatting>
  <conditionalFormatting sqref="B41 B43 B45 B47 B39">
    <cfRule type="cellIs" dxfId="411" priority="13" stopIfTrue="1" operator="equal">
      <formula>"QA"</formula>
    </cfRule>
    <cfRule type="cellIs" dxfId="410" priority="14" stopIfTrue="1" operator="equal">
      <formula>"DA"</formula>
    </cfRule>
  </conditionalFormatting>
  <conditionalFormatting sqref="R57 J8 J12 J16 J20 J24 J28 J32 J36 N30 N14 L10 L34 L18 L26 P22">
    <cfRule type="expression" dxfId="409" priority="15" stopIfTrue="1">
      <formula>$O$1="CU"</formula>
    </cfRule>
  </conditionalFormatting>
  <conditionalFormatting sqref="E9 E7 E11 E13 E15 E17 E19 E21 E23 E25 E27 E29 E31 E35 E37">
    <cfRule type="expression" dxfId="408" priority="16" stopIfTrue="1">
      <formula>$E7&lt;5</formula>
    </cfRule>
  </conditionalFormatting>
  <conditionalFormatting sqref="F35 F37 F25 F31 F29 F27 F23 F19 F21 F9 F17 F15 F13 F11 F7">
    <cfRule type="cellIs" dxfId="407" priority="17" stopIfTrue="1" operator="equal">
      <formula>"Bye"</formula>
    </cfRule>
  </conditionalFormatting>
  <conditionalFormatting sqref="H33">
    <cfRule type="expression" dxfId="406" priority="1" stopIfTrue="1">
      <formula>AND($E33&lt;9,$C33&gt;0)</formula>
    </cfRule>
  </conditionalFormatting>
  <conditionalFormatting sqref="E33">
    <cfRule type="expression" dxfId="405" priority="2" stopIfTrue="1">
      <formula>$E33&lt;5</formula>
    </cfRule>
  </conditionalFormatting>
  <conditionalFormatting sqref="F33">
    <cfRule type="cellIs" dxfId="404" priority="3" stopIfTrue="1" operator="equal">
      <formula>"Bye"</formula>
    </cfRule>
  </conditionalFormatting>
  <dataValidations count="1">
    <dataValidation type="list" allowBlank="1" showInputMessage="1" sqref="I46 I42 K44 M40 I8 M14 K10 K18 K26 K34 M30 I12 I36 O22 I16 I32 I24 I20 I28" xr:uid="{00000000-0002-0000-0E00-000000000000}">
      <formula1>$U$7:$U$16</formula1>
    </dataValidation>
  </dataValidations>
  <printOptions horizontalCentered="1"/>
  <pageMargins left="0.35" right="0.35" top="0.39" bottom="0.39" header="0" footer="0"/>
  <pageSetup paperSize="9" scale="83" orientation="portrait" horizontalDpi="4294967294"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Munka6">
    <tabColor indexed="11"/>
  </sheetPr>
  <dimension ref="A1:AS140"/>
  <sheetViews>
    <sheetView workbookViewId="0">
      <selection activeCell="O16" sqref="O1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39" customWidth="1"/>
  </cols>
  <sheetData>
    <row r="1" spans="1:45" s="100" customFormat="1" ht="21.75" customHeight="1" x14ac:dyDescent="0.25">
      <c r="A1" s="787" t="str">
        <f>Altalanos!$A$6</f>
        <v>Baranya Vármegyei Tenisz Diákolimpia</v>
      </c>
      <c r="B1" s="469"/>
      <c r="C1" s="470"/>
      <c r="D1" s="470"/>
      <c r="E1" s="470"/>
      <c r="F1" s="470"/>
      <c r="G1" s="470"/>
      <c r="H1" s="469"/>
      <c r="I1" s="471"/>
      <c r="J1" s="472"/>
      <c r="K1" s="473" t="s">
        <v>120</v>
      </c>
      <c r="L1" s="474"/>
      <c r="M1" s="475"/>
      <c r="N1" s="472"/>
      <c r="O1" s="472" t="s">
        <v>71</v>
      </c>
      <c r="P1" s="472"/>
      <c r="Q1" s="470"/>
      <c r="R1" s="472"/>
      <c r="T1" s="522"/>
      <c r="U1" s="522"/>
      <c r="V1" s="522"/>
      <c r="W1" s="522"/>
      <c r="X1" s="522"/>
      <c r="Y1" s="522"/>
      <c r="Z1" s="522"/>
      <c r="AA1" s="522"/>
      <c r="AB1" s="625" t="str">
        <f>IF($Y$5=1,CONCATENATE(VLOOKUP($Y$3,$AA$2:$AH$14,2)),CONCATENATE(VLOOKUP($Y$3,$AA$16:$AH$25,2)))</f>
        <v>150</v>
      </c>
      <c r="AC1" s="625" t="str">
        <f>IF($Y$5=1,CONCATENATE(VLOOKUP($Y$3,$AA$2:$AH$14,3)),CONCATENATE(VLOOKUP($Y$3,$AA$16:$AH$25,3)))</f>
        <v>120</v>
      </c>
      <c r="AD1" s="625" t="str">
        <f>IF($Y$5=1,CONCATENATE(VLOOKUP($Y$3,$AA$2:$AH$14,4)),CONCATENATE(VLOOKUP($Y$3,$AA$16:$AH$25,4)))</f>
        <v>90</v>
      </c>
      <c r="AE1" s="625" t="str">
        <f>IF($Y$5=1,CONCATENATE(VLOOKUP($Y$3,$AA$2:$AH$14,5)),CONCATENATE(VLOOKUP($Y$3,$AA$16:$AH$25,5)))</f>
        <v>60</v>
      </c>
      <c r="AF1" s="625" t="str">
        <f>IF($Y$5=1,CONCATENATE(VLOOKUP($Y$3,$AA$2:$AH$14,6)),CONCATENATE(VLOOKUP($Y$3,$AA$16:$AH$25,6)))</f>
        <v>40</v>
      </c>
      <c r="AG1" s="625" t="str">
        <f>IF($Y$5=1,CONCATENATE(VLOOKUP($Y$3,$AA$2:$AH$14,7)),CONCATENATE(VLOOKUP($Y$3,$AA$16:$AH$25,7)))</f>
        <v>25</v>
      </c>
      <c r="AH1" s="625" t="str">
        <f>IF($Y$5=1,CONCATENATE(VLOOKUP($Y$3,$AA$2:$AH$14,8)),CONCATENATE(VLOOKUP($Y$3,$AA$16:$AH$25,8)))</f>
        <v>15</v>
      </c>
      <c r="AI1" s="636"/>
      <c r="AJ1" s="636"/>
      <c r="AK1" s="636"/>
    </row>
    <row r="2" spans="1:45" s="72" customFormat="1" x14ac:dyDescent="0.25">
      <c r="A2" s="476" t="s">
        <v>119</v>
      </c>
      <c r="B2" s="477"/>
      <c r="C2" s="477"/>
      <c r="D2" s="477"/>
      <c r="E2" s="477" t="s">
        <v>327</v>
      </c>
      <c r="F2" s="477"/>
      <c r="G2" s="478"/>
      <c r="H2" s="479"/>
      <c r="I2" s="479"/>
      <c r="J2" s="480"/>
      <c r="K2" s="474"/>
      <c r="L2" s="474"/>
      <c r="M2" s="474"/>
      <c r="N2" s="480"/>
      <c r="O2" s="479"/>
      <c r="P2" s="480"/>
      <c r="Q2" s="479"/>
      <c r="R2" s="480"/>
      <c r="T2" s="515"/>
      <c r="U2" s="515"/>
      <c r="V2" s="515"/>
      <c r="W2" s="515"/>
      <c r="X2" s="515"/>
      <c r="Y2" s="619"/>
      <c r="Z2" s="618"/>
      <c r="AA2" s="618" t="s">
        <v>159</v>
      </c>
      <c r="AB2" s="623">
        <v>300</v>
      </c>
      <c r="AC2" s="623">
        <v>250</v>
      </c>
      <c r="AD2" s="623">
        <v>200</v>
      </c>
      <c r="AE2" s="623">
        <v>150</v>
      </c>
      <c r="AF2" s="623">
        <v>120</v>
      </c>
      <c r="AG2" s="623">
        <v>90</v>
      </c>
      <c r="AH2" s="623">
        <v>40</v>
      </c>
      <c r="AI2" s="589"/>
      <c r="AJ2" s="589"/>
      <c r="AK2" s="589"/>
      <c r="AL2" s="515"/>
      <c r="AM2" s="515"/>
      <c r="AN2" s="515"/>
      <c r="AO2" s="515"/>
      <c r="AP2" s="515"/>
      <c r="AQ2" s="515"/>
      <c r="AR2" s="515"/>
      <c r="AS2" s="515"/>
    </row>
    <row r="3" spans="1:45"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T3" s="516"/>
      <c r="U3" s="516"/>
      <c r="V3" s="516"/>
      <c r="W3" s="516"/>
      <c r="X3" s="516"/>
      <c r="Y3" s="618" t="str">
        <f>IF(K4="OB","A",IF(K4="IX","W",IF(K4="","",K4)))</f>
        <v>B - vigasz</v>
      </c>
      <c r="Z3" s="618"/>
      <c r="AA3" s="618" t="s">
        <v>160</v>
      </c>
      <c r="AB3" s="623">
        <v>280</v>
      </c>
      <c r="AC3" s="623">
        <v>230</v>
      </c>
      <c r="AD3" s="623">
        <v>180</v>
      </c>
      <c r="AE3" s="623">
        <v>140</v>
      </c>
      <c r="AF3" s="623">
        <v>80</v>
      </c>
      <c r="AG3" s="623">
        <v>0</v>
      </c>
      <c r="AH3" s="623">
        <v>0</v>
      </c>
      <c r="AI3" s="589"/>
      <c r="AJ3" s="589"/>
      <c r="AK3" s="589"/>
      <c r="AL3" s="516"/>
      <c r="AM3" s="516"/>
      <c r="AN3" s="516"/>
      <c r="AO3" s="516"/>
      <c r="AP3" s="516"/>
      <c r="AQ3" s="516"/>
      <c r="AR3" s="516"/>
      <c r="AS3" s="516"/>
    </row>
    <row r="4" spans="1:45" s="30" customFormat="1" ht="11.25" customHeight="1" thickBot="1" x14ac:dyDescent="0.3">
      <c r="A4" s="836" t="str">
        <f>Altalanos!$A$10</f>
        <v>2024.04.25-26.</v>
      </c>
      <c r="B4" s="836"/>
      <c r="C4" s="836"/>
      <c r="D4" s="481"/>
      <c r="E4" s="482"/>
      <c r="F4" s="482"/>
      <c r="G4" s="482" t="str">
        <f>Altalanos!$C$10</f>
        <v>Pécs</v>
      </c>
      <c r="H4" s="483"/>
      <c r="I4" s="482"/>
      <c r="J4" s="484"/>
      <c r="K4" s="777" t="s">
        <v>326</v>
      </c>
      <c r="L4" s="484"/>
      <c r="M4" s="486"/>
      <c r="N4" s="484"/>
      <c r="O4" s="482"/>
      <c r="P4" s="484"/>
      <c r="Q4" s="482"/>
      <c r="R4" s="487" t="str">
        <f>Altalanos!$E$10</f>
        <v>Nagyistók-Nádasi Judit</v>
      </c>
      <c r="T4" s="517"/>
      <c r="U4" s="517"/>
      <c r="V4" s="517"/>
      <c r="W4" s="517"/>
      <c r="X4" s="517"/>
      <c r="Y4" s="618"/>
      <c r="Z4" s="618"/>
      <c r="AA4" s="618" t="s">
        <v>189</v>
      </c>
      <c r="AB4" s="623">
        <v>250</v>
      </c>
      <c r="AC4" s="623">
        <v>200</v>
      </c>
      <c r="AD4" s="623">
        <v>150</v>
      </c>
      <c r="AE4" s="623">
        <v>120</v>
      </c>
      <c r="AF4" s="623">
        <v>90</v>
      </c>
      <c r="AG4" s="623">
        <v>60</v>
      </c>
      <c r="AH4" s="623">
        <v>25</v>
      </c>
      <c r="AI4" s="589"/>
      <c r="AJ4" s="589"/>
      <c r="AK4" s="589"/>
      <c r="AL4" s="517"/>
      <c r="AM4" s="517"/>
      <c r="AN4" s="517"/>
      <c r="AO4" s="517"/>
      <c r="AP4" s="517"/>
      <c r="AQ4" s="517"/>
      <c r="AR4" s="517"/>
      <c r="AS4" s="517"/>
    </row>
    <row r="5" spans="1:45" s="19" customFormat="1" x14ac:dyDescent="0.25">
      <c r="A5" s="114"/>
      <c r="B5" s="115" t="s">
        <v>4</v>
      </c>
      <c r="C5" s="421" t="s">
        <v>102</v>
      </c>
      <c r="D5" s="115" t="s">
        <v>101</v>
      </c>
      <c r="E5" s="115" t="s">
        <v>98</v>
      </c>
      <c r="F5" s="116" t="s">
        <v>82</v>
      </c>
      <c r="G5" s="116" t="s">
        <v>83</v>
      </c>
      <c r="H5" s="116"/>
      <c r="I5" s="116" t="s">
        <v>87</v>
      </c>
      <c r="J5" s="116"/>
      <c r="K5" s="115" t="s">
        <v>99</v>
      </c>
      <c r="L5" s="117"/>
      <c r="M5" s="115" t="s">
        <v>126</v>
      </c>
      <c r="N5" s="117"/>
      <c r="O5" s="115" t="s">
        <v>125</v>
      </c>
      <c r="P5" s="117"/>
      <c r="Q5" s="115"/>
      <c r="R5" s="118"/>
      <c r="T5" s="516"/>
      <c r="U5" s="516"/>
      <c r="V5" s="516"/>
      <c r="W5" s="516"/>
      <c r="X5" s="516"/>
      <c r="Y5" s="618">
        <f>IF(OR(Altalanos!$A$8="F1",Altalanos!$A$8="F2",Altalanos!$A$8="N1",Altalanos!$A$8="N2"),1,2)</f>
        <v>2</v>
      </c>
      <c r="Z5" s="618"/>
      <c r="AA5" s="618" t="s">
        <v>190</v>
      </c>
      <c r="AB5" s="623">
        <v>200</v>
      </c>
      <c r="AC5" s="623">
        <v>150</v>
      </c>
      <c r="AD5" s="623">
        <v>120</v>
      </c>
      <c r="AE5" s="623">
        <v>90</v>
      </c>
      <c r="AF5" s="623">
        <v>60</v>
      </c>
      <c r="AG5" s="623">
        <v>40</v>
      </c>
      <c r="AH5" s="623">
        <v>15</v>
      </c>
      <c r="AI5" s="589"/>
      <c r="AJ5" s="589"/>
      <c r="AK5" s="589"/>
      <c r="AL5" s="516"/>
      <c r="AM5" s="516"/>
      <c r="AN5" s="516"/>
      <c r="AO5" s="516"/>
      <c r="AP5" s="516"/>
      <c r="AQ5" s="516"/>
      <c r="AR5" s="516"/>
      <c r="AS5" s="516"/>
    </row>
    <row r="6" spans="1:45" s="753" customFormat="1" ht="11.1" customHeight="1" thickBot="1" x14ac:dyDescent="0.3">
      <c r="A6" s="754"/>
      <c r="B6" s="755"/>
      <c r="C6" s="755"/>
      <c r="D6" s="755"/>
      <c r="E6" s="755"/>
      <c r="F6" s="754"/>
      <c r="G6" s="756"/>
      <c r="H6" s="757"/>
      <c r="I6" s="756"/>
      <c r="J6" s="758"/>
      <c r="K6" s="755"/>
      <c r="L6" s="758"/>
      <c r="M6" s="755"/>
      <c r="N6" s="758"/>
      <c r="O6" s="755"/>
      <c r="P6" s="758"/>
      <c r="Q6" s="755"/>
      <c r="R6" s="759"/>
      <c r="T6" s="760"/>
      <c r="U6" s="760"/>
      <c r="V6" s="760"/>
      <c r="W6" s="760"/>
      <c r="X6" s="760"/>
      <c r="Y6" s="761"/>
      <c r="Z6" s="761"/>
      <c r="AA6" s="761" t="s">
        <v>191</v>
      </c>
      <c r="AB6" s="762">
        <v>150</v>
      </c>
      <c r="AC6" s="762">
        <v>120</v>
      </c>
      <c r="AD6" s="762">
        <v>90</v>
      </c>
      <c r="AE6" s="762">
        <v>60</v>
      </c>
      <c r="AF6" s="762">
        <v>40</v>
      </c>
      <c r="AG6" s="762">
        <v>25</v>
      </c>
      <c r="AH6" s="762">
        <v>10</v>
      </c>
      <c r="AI6" s="763"/>
      <c r="AJ6" s="763"/>
      <c r="AK6" s="763"/>
      <c r="AL6" s="760"/>
      <c r="AM6" s="760"/>
      <c r="AN6" s="760"/>
      <c r="AO6" s="760"/>
      <c r="AP6" s="760"/>
      <c r="AQ6" s="760"/>
      <c r="AR6" s="760"/>
      <c r="AS6" s="760"/>
    </row>
    <row r="7" spans="1:45" s="37" customFormat="1" ht="12.9" customHeight="1" x14ac:dyDescent="0.25">
      <c r="A7" s="121">
        <v>1</v>
      </c>
      <c r="B7" s="488" t="str">
        <f>IF($E7="","",VLOOKUP($E7,#REF!,14))</f>
        <v/>
      </c>
      <c r="C7" s="489" t="str">
        <f>IF($E7="","",VLOOKUP($E7,#REF!,15))</f>
        <v/>
      </c>
      <c r="D7" s="489" t="str">
        <f>IF($E7="","",VLOOKUP($E7,#REF!,5))</f>
        <v/>
      </c>
      <c r="E7" s="490"/>
      <c r="F7" s="491" t="str">
        <f>UPPER(IF($E7="","",VLOOKUP($E7,#REF!,2)))</f>
        <v/>
      </c>
      <c r="G7" s="491" t="str">
        <f>IF($E7="","",VLOOKUP($E7,#REF!,3))</f>
        <v/>
      </c>
      <c r="H7" s="491"/>
      <c r="I7" s="491" t="str">
        <f>IF($E7="","",VLOOKUP($E7,#REF!,4))</f>
        <v/>
      </c>
      <c r="J7" s="492"/>
      <c r="K7" s="493"/>
      <c r="L7" s="493"/>
      <c r="M7" s="493"/>
      <c r="N7" s="493"/>
      <c r="O7" s="128"/>
      <c r="P7" s="130"/>
      <c r="Q7" s="131"/>
      <c r="R7" s="132"/>
      <c r="S7" s="133"/>
      <c r="T7" s="133"/>
      <c r="U7" s="518" t="e">
        <f>#REF!</f>
        <v>#REF!</v>
      </c>
      <c r="V7" s="133"/>
      <c r="W7" s="133"/>
      <c r="X7" s="133"/>
      <c r="Y7" s="618"/>
      <c r="Z7" s="618"/>
      <c r="AA7" s="618" t="s">
        <v>192</v>
      </c>
      <c r="AB7" s="623">
        <v>120</v>
      </c>
      <c r="AC7" s="623">
        <v>90</v>
      </c>
      <c r="AD7" s="623">
        <v>60</v>
      </c>
      <c r="AE7" s="623">
        <v>40</v>
      </c>
      <c r="AF7" s="623">
        <v>25</v>
      </c>
      <c r="AG7" s="623">
        <v>10</v>
      </c>
      <c r="AH7" s="623">
        <v>5</v>
      </c>
      <c r="AI7" s="589"/>
      <c r="AJ7" s="589"/>
      <c r="AK7" s="589"/>
      <c r="AL7" s="133"/>
      <c r="AM7" s="133"/>
      <c r="AN7" s="133"/>
      <c r="AO7" s="133"/>
      <c r="AP7" s="133"/>
      <c r="AQ7" s="133"/>
      <c r="AR7" s="133"/>
      <c r="AS7" s="133"/>
    </row>
    <row r="8" spans="1:45" s="37" customFormat="1" ht="12.9" customHeight="1" x14ac:dyDescent="0.25">
      <c r="A8" s="135"/>
      <c r="B8" s="494"/>
      <c r="C8" s="495"/>
      <c r="D8" s="495"/>
      <c r="E8" s="292"/>
      <c r="F8" s="496"/>
      <c r="G8" s="496"/>
      <c r="H8" s="497"/>
      <c r="I8" s="704" t="s">
        <v>0</v>
      </c>
      <c r="J8" s="140" t="s">
        <v>397</v>
      </c>
      <c r="K8" s="498" t="str">
        <f>UPPER(IF(OR(J8="a",J8="as"),F7,IF(OR(J8="b",J8="bs"),F9,)))</f>
        <v>JÁMBORI</v>
      </c>
      <c r="L8" s="498"/>
      <c r="M8" s="493"/>
      <c r="N8" s="493"/>
      <c r="O8" s="128"/>
      <c r="P8" s="130"/>
      <c r="Q8" s="131"/>
      <c r="R8" s="132"/>
      <c r="S8" s="133"/>
      <c r="T8" s="133"/>
      <c r="U8" s="519" t="e">
        <f>#REF!</f>
        <v>#REF!</v>
      </c>
      <c r="V8" s="133"/>
      <c r="W8" s="133"/>
      <c r="X8" s="133"/>
      <c r="Y8" s="618"/>
      <c r="Z8" s="618"/>
      <c r="AA8" s="618" t="s">
        <v>193</v>
      </c>
      <c r="AB8" s="623">
        <v>90</v>
      </c>
      <c r="AC8" s="623">
        <v>60</v>
      </c>
      <c r="AD8" s="623">
        <v>40</v>
      </c>
      <c r="AE8" s="623">
        <v>25</v>
      </c>
      <c r="AF8" s="623">
        <v>10</v>
      </c>
      <c r="AG8" s="623">
        <v>5</v>
      </c>
      <c r="AH8" s="623">
        <v>2</v>
      </c>
      <c r="AI8" s="589"/>
      <c r="AJ8" s="589"/>
      <c r="AK8" s="589"/>
      <c r="AL8" s="133"/>
      <c r="AM8" s="133"/>
      <c r="AN8" s="133"/>
      <c r="AO8" s="133"/>
      <c r="AP8" s="133"/>
      <c r="AQ8" s="133"/>
      <c r="AR8" s="133"/>
      <c r="AS8" s="133"/>
    </row>
    <row r="9" spans="1:45" s="37" customFormat="1" ht="12.9" customHeight="1" x14ac:dyDescent="0.25">
      <c r="A9" s="135">
        <v>2</v>
      </c>
      <c r="B9" s="488" t="str">
        <f>IF($E9="","",VLOOKUP($E9,#REF!,14))</f>
        <v/>
      </c>
      <c r="C9" s="489" t="str">
        <f>IF($E9="","",VLOOKUP($E9,#REF!,15))</f>
        <v/>
      </c>
      <c r="D9" s="489" t="str">
        <f>IF($E9="","",VLOOKUP($E9,#REF!,5))</f>
        <v/>
      </c>
      <c r="E9" s="684"/>
      <c r="F9" s="778" t="s">
        <v>494</v>
      </c>
      <c r="G9" s="778" t="s">
        <v>335</v>
      </c>
      <c r="H9" s="541"/>
      <c r="I9" s="541" t="str">
        <f>IF($E9="","",VLOOKUP($E9,#REF!,4))</f>
        <v/>
      </c>
      <c r="J9" s="500"/>
      <c r="K9" s="493"/>
      <c r="L9" s="501"/>
      <c r="M9" s="493"/>
      <c r="N9" s="493"/>
      <c r="O9" s="128"/>
      <c r="P9" s="130"/>
      <c r="Q9" s="131"/>
      <c r="R9" s="132"/>
      <c r="S9" s="133"/>
      <c r="T9" s="133"/>
      <c r="U9" s="519" t="e">
        <f>#REF!</f>
        <v>#REF!</v>
      </c>
      <c r="V9" s="133"/>
      <c r="W9" s="133"/>
      <c r="X9" s="133"/>
      <c r="Y9" s="618"/>
      <c r="Z9" s="618"/>
      <c r="AA9" s="618" t="s">
        <v>194</v>
      </c>
      <c r="AB9" s="623">
        <v>60</v>
      </c>
      <c r="AC9" s="623">
        <v>40</v>
      </c>
      <c r="AD9" s="623">
        <v>25</v>
      </c>
      <c r="AE9" s="623">
        <v>10</v>
      </c>
      <c r="AF9" s="623">
        <v>5</v>
      </c>
      <c r="AG9" s="623">
        <v>2</v>
      </c>
      <c r="AH9" s="623">
        <v>1</v>
      </c>
      <c r="AI9" s="589"/>
      <c r="AJ9" s="589"/>
      <c r="AK9" s="589"/>
      <c r="AL9" s="133"/>
      <c r="AM9" s="133"/>
      <c r="AN9" s="133"/>
      <c r="AO9" s="133"/>
      <c r="AP9" s="133"/>
      <c r="AQ9" s="133"/>
      <c r="AR9" s="133"/>
      <c r="AS9" s="133"/>
    </row>
    <row r="10" spans="1:45" s="37" customFormat="1" ht="12.9" customHeight="1" x14ac:dyDescent="0.25">
      <c r="A10" s="135"/>
      <c r="B10" s="494"/>
      <c r="C10" s="495"/>
      <c r="D10" s="495"/>
      <c r="E10" s="685"/>
      <c r="F10" s="686"/>
      <c r="G10" s="686"/>
      <c r="H10" s="687"/>
      <c r="I10" s="686"/>
      <c r="J10" s="502"/>
      <c r="K10" s="704" t="s">
        <v>0</v>
      </c>
      <c r="L10" s="148" t="s">
        <v>397</v>
      </c>
      <c r="M10" s="498" t="str">
        <f>UPPER(IF(OR(L10="a",L10="as"),K8,IF(OR(L10="b",L10="bs"),K12,)))</f>
        <v>TÓKA</v>
      </c>
      <c r="N10" s="503"/>
      <c r="O10" s="504"/>
      <c r="P10" s="504"/>
      <c r="Q10" s="131"/>
      <c r="R10" s="132"/>
      <c r="S10" s="133"/>
      <c r="T10" s="133"/>
      <c r="U10" s="519" t="e">
        <f>#REF!</f>
        <v>#REF!</v>
      </c>
      <c r="V10" s="133"/>
      <c r="W10" s="133"/>
      <c r="X10" s="133"/>
      <c r="Y10" s="618"/>
      <c r="Z10" s="618"/>
      <c r="AA10" s="618" t="s">
        <v>195</v>
      </c>
      <c r="AB10" s="623">
        <v>40</v>
      </c>
      <c r="AC10" s="623">
        <v>25</v>
      </c>
      <c r="AD10" s="623">
        <v>15</v>
      </c>
      <c r="AE10" s="623">
        <v>7</v>
      </c>
      <c r="AF10" s="623">
        <v>4</v>
      </c>
      <c r="AG10" s="623">
        <v>1</v>
      </c>
      <c r="AH10" s="623">
        <v>0</v>
      </c>
      <c r="AI10" s="589"/>
      <c r="AJ10" s="589"/>
      <c r="AK10" s="589"/>
      <c r="AL10" s="133"/>
      <c r="AM10" s="133"/>
      <c r="AN10" s="133"/>
      <c r="AO10" s="133"/>
      <c r="AP10" s="133"/>
      <c r="AQ10" s="133"/>
      <c r="AR10" s="133"/>
      <c r="AS10" s="133"/>
    </row>
    <row r="11" spans="1:45" s="37" customFormat="1" ht="12.9" customHeight="1" x14ac:dyDescent="0.25">
      <c r="A11" s="135">
        <v>3</v>
      </c>
      <c r="B11" s="488" t="str">
        <f>IF($E11="","",VLOOKUP($E11,#REF!,14))</f>
        <v/>
      </c>
      <c r="C11" s="489" t="str">
        <f>IF($E11="","",VLOOKUP($E11,#REF!,15))</f>
        <v/>
      </c>
      <c r="D11" s="489" t="str">
        <f>IF($E11="","",VLOOKUP($E11,#REF!,5))</f>
        <v/>
      </c>
      <c r="E11" s="684"/>
      <c r="F11" s="778" t="s">
        <v>495</v>
      </c>
      <c r="G11" s="778" t="s">
        <v>354</v>
      </c>
      <c r="H11" s="541"/>
      <c r="I11" s="541" t="str">
        <f>IF($E11="","",VLOOKUP($E11,#REF!,4))</f>
        <v/>
      </c>
      <c r="J11" s="492"/>
      <c r="K11" s="493"/>
      <c r="L11" s="505"/>
      <c r="M11" s="493" t="s">
        <v>499</v>
      </c>
      <c r="N11" s="506"/>
      <c r="O11" s="504"/>
      <c r="P11" s="504"/>
      <c r="Q11" s="131"/>
      <c r="R11" s="132"/>
      <c r="S11" s="133"/>
      <c r="T11" s="133"/>
      <c r="U11" s="519" t="e">
        <f>#REF!</f>
        <v>#REF!</v>
      </c>
      <c r="V11" s="133"/>
      <c r="W11" s="133"/>
      <c r="X11" s="133"/>
      <c r="Y11" s="618"/>
      <c r="Z11" s="618"/>
      <c r="AA11" s="618" t="s">
        <v>196</v>
      </c>
      <c r="AB11" s="623">
        <v>25</v>
      </c>
      <c r="AC11" s="623">
        <v>15</v>
      </c>
      <c r="AD11" s="623">
        <v>10</v>
      </c>
      <c r="AE11" s="623">
        <v>6</v>
      </c>
      <c r="AF11" s="623">
        <v>3</v>
      </c>
      <c r="AG11" s="623">
        <v>1</v>
      </c>
      <c r="AH11" s="623">
        <v>0</v>
      </c>
      <c r="AI11" s="589"/>
      <c r="AJ11" s="589"/>
      <c r="AK11" s="589"/>
      <c r="AL11" s="133"/>
      <c r="AM11" s="133"/>
      <c r="AN11" s="133"/>
      <c r="AO11" s="133"/>
      <c r="AP11" s="133"/>
      <c r="AQ11" s="133"/>
      <c r="AR11" s="133"/>
      <c r="AS11" s="133"/>
    </row>
    <row r="12" spans="1:45" s="37" customFormat="1" ht="12.9" customHeight="1" x14ac:dyDescent="0.25">
      <c r="A12" s="135"/>
      <c r="B12" s="494"/>
      <c r="C12" s="495"/>
      <c r="D12" s="495"/>
      <c r="E12" s="685"/>
      <c r="F12" s="686"/>
      <c r="G12" s="686"/>
      <c r="H12" s="687"/>
      <c r="I12" s="704" t="s">
        <v>0</v>
      </c>
      <c r="J12" s="140" t="s">
        <v>397</v>
      </c>
      <c r="K12" s="498" t="str">
        <f>UPPER(IF(OR(J12="a",J12="as"),F11,IF(OR(J12="b",J12="bs"),F13,)))</f>
        <v>TÓKA</v>
      </c>
      <c r="L12" s="507"/>
      <c r="M12" s="493"/>
      <c r="N12" s="506"/>
      <c r="O12" s="504"/>
      <c r="P12" s="504"/>
      <c r="Q12" s="131"/>
      <c r="R12" s="132"/>
      <c r="S12" s="133"/>
      <c r="T12" s="133"/>
      <c r="U12" s="519" t="e">
        <f>#REF!</f>
        <v>#REF!</v>
      </c>
      <c r="V12" s="133"/>
      <c r="W12" s="133"/>
      <c r="X12" s="133"/>
      <c r="Y12" s="618"/>
      <c r="Z12" s="618"/>
      <c r="AA12" s="618" t="s">
        <v>201</v>
      </c>
      <c r="AB12" s="623">
        <v>15</v>
      </c>
      <c r="AC12" s="623">
        <v>10</v>
      </c>
      <c r="AD12" s="623">
        <v>6</v>
      </c>
      <c r="AE12" s="623">
        <v>3</v>
      </c>
      <c r="AF12" s="623">
        <v>1</v>
      </c>
      <c r="AG12" s="623">
        <v>0</v>
      </c>
      <c r="AH12" s="623">
        <v>0</v>
      </c>
      <c r="AI12" s="589"/>
      <c r="AJ12" s="589"/>
      <c r="AK12" s="589"/>
      <c r="AL12" s="133"/>
      <c r="AM12" s="133"/>
      <c r="AN12" s="133"/>
      <c r="AO12" s="133"/>
      <c r="AP12" s="133"/>
      <c r="AQ12" s="133"/>
      <c r="AR12" s="133"/>
      <c r="AS12" s="133"/>
    </row>
    <row r="13" spans="1:45" s="37" customFormat="1" ht="12.9" customHeight="1" x14ac:dyDescent="0.25">
      <c r="A13" s="135">
        <v>4</v>
      </c>
      <c r="B13" s="488" t="str">
        <f>IF($E13="","",VLOOKUP($E13,#REF!,14))</f>
        <v/>
      </c>
      <c r="C13" s="489" t="str">
        <f>IF($E13="","",VLOOKUP($E13,#REF!,15))</f>
        <v/>
      </c>
      <c r="D13" s="489" t="str">
        <f>IF($E13="","",VLOOKUP($E13,#REF!,5))</f>
        <v/>
      </c>
      <c r="E13" s="684"/>
      <c r="F13" s="778" t="s">
        <v>496</v>
      </c>
      <c r="G13" s="778" t="s">
        <v>324</v>
      </c>
      <c r="H13" s="541"/>
      <c r="I13" s="541" t="str">
        <f>IF($E13="","",VLOOKUP($E13,#REF!,4))</f>
        <v/>
      </c>
      <c r="J13" s="508"/>
      <c r="K13" s="493" t="s">
        <v>471</v>
      </c>
      <c r="L13" s="493"/>
      <c r="M13" s="493"/>
      <c r="N13" s="506"/>
      <c r="O13" s="504"/>
      <c r="P13" s="504"/>
      <c r="Q13" s="131"/>
      <c r="R13" s="132"/>
      <c r="S13" s="133"/>
      <c r="T13" s="133"/>
      <c r="U13" s="519" t="e">
        <f>#REF!</f>
        <v>#REF!</v>
      </c>
      <c r="V13" s="133"/>
      <c r="W13" s="133"/>
      <c r="X13" s="133"/>
      <c r="Y13" s="618"/>
      <c r="Z13" s="618"/>
      <c r="AA13" s="618" t="s">
        <v>197</v>
      </c>
      <c r="AB13" s="623">
        <v>10</v>
      </c>
      <c r="AC13" s="623">
        <v>6</v>
      </c>
      <c r="AD13" s="623">
        <v>3</v>
      </c>
      <c r="AE13" s="623">
        <v>1</v>
      </c>
      <c r="AF13" s="623">
        <v>0</v>
      </c>
      <c r="AG13" s="623">
        <v>0</v>
      </c>
      <c r="AH13" s="623">
        <v>0</v>
      </c>
      <c r="AI13" s="589"/>
      <c r="AJ13" s="589"/>
      <c r="AK13" s="589"/>
      <c r="AL13" s="133"/>
      <c r="AM13" s="133"/>
      <c r="AN13" s="133"/>
      <c r="AO13" s="133"/>
      <c r="AP13" s="133"/>
      <c r="AQ13" s="133"/>
      <c r="AR13" s="133"/>
      <c r="AS13" s="133"/>
    </row>
    <row r="14" spans="1:45" s="37" customFormat="1" ht="12.9" customHeight="1" x14ac:dyDescent="0.25">
      <c r="A14" s="135"/>
      <c r="B14" s="494"/>
      <c r="C14" s="495"/>
      <c r="D14" s="495"/>
      <c r="E14" s="685"/>
      <c r="F14" s="686"/>
      <c r="G14" s="686"/>
      <c r="H14" s="687"/>
      <c r="I14" s="686"/>
      <c r="J14" s="502"/>
      <c r="K14" s="493"/>
      <c r="L14" s="493"/>
      <c r="M14" s="704" t="s">
        <v>0</v>
      </c>
      <c r="N14" s="148" t="s">
        <v>501</v>
      </c>
      <c r="O14" s="498" t="s">
        <v>345</v>
      </c>
      <c r="P14" s="503"/>
      <c r="Q14" s="131"/>
      <c r="R14" s="132"/>
      <c r="S14" s="133"/>
      <c r="T14" s="133"/>
      <c r="U14" s="519" t="e">
        <f>#REF!</f>
        <v>#REF!</v>
      </c>
      <c r="V14" s="133"/>
      <c r="W14" s="133"/>
      <c r="X14" s="133"/>
      <c r="Y14" s="618"/>
      <c r="Z14" s="618"/>
      <c r="AA14" s="618" t="s">
        <v>198</v>
      </c>
      <c r="AB14" s="623">
        <v>3</v>
      </c>
      <c r="AC14" s="623">
        <v>2</v>
      </c>
      <c r="AD14" s="623">
        <v>1</v>
      </c>
      <c r="AE14" s="623">
        <v>0</v>
      </c>
      <c r="AF14" s="623">
        <v>0</v>
      </c>
      <c r="AG14" s="623">
        <v>0</v>
      </c>
      <c r="AH14" s="623">
        <v>0</v>
      </c>
      <c r="AI14" s="589"/>
      <c r="AJ14" s="589"/>
      <c r="AK14" s="589"/>
      <c r="AL14" s="133"/>
      <c r="AM14" s="133"/>
      <c r="AN14" s="133"/>
      <c r="AO14" s="133"/>
      <c r="AP14" s="133"/>
      <c r="AQ14" s="133"/>
      <c r="AR14" s="133"/>
      <c r="AS14" s="133"/>
    </row>
    <row r="15" spans="1:45" s="37" customFormat="1" ht="12.9" customHeight="1" x14ac:dyDescent="0.25">
      <c r="A15" s="540">
        <v>5</v>
      </c>
      <c r="B15" s="488" t="str">
        <f>IF($E15="","",VLOOKUP($E15,#REF!,14))</f>
        <v/>
      </c>
      <c r="C15" s="489" t="str">
        <f>IF($E15="","",VLOOKUP($E15,#REF!,15))</f>
        <v/>
      </c>
      <c r="D15" s="489" t="str">
        <f>IF($E15="","",VLOOKUP($E15,#REF!,5))</f>
        <v/>
      </c>
      <c r="E15" s="684"/>
      <c r="F15" s="778" t="s">
        <v>497</v>
      </c>
      <c r="G15" s="778" t="s">
        <v>342</v>
      </c>
      <c r="H15" s="541"/>
      <c r="I15" s="541" t="str">
        <f>IF($E15="","",VLOOKUP($E15,#REF!,4))</f>
        <v/>
      </c>
      <c r="J15" s="510"/>
      <c r="K15" s="493"/>
      <c r="L15" s="493"/>
      <c r="M15" s="493"/>
      <c r="N15" s="506"/>
      <c r="O15" s="493" t="s">
        <v>502</v>
      </c>
      <c r="P15" s="539"/>
      <c r="Q15" s="376"/>
      <c r="R15" s="132"/>
      <c r="S15" s="133"/>
      <c r="T15" s="133"/>
      <c r="U15" s="519" t="e">
        <f>#REF!</f>
        <v>#REF!</v>
      </c>
      <c r="V15" s="133"/>
      <c r="W15" s="133"/>
      <c r="X15" s="133"/>
      <c r="Y15" s="618"/>
      <c r="Z15" s="618"/>
      <c r="AA15" s="618"/>
      <c r="AB15" s="618"/>
      <c r="AC15" s="618"/>
      <c r="AD15" s="618"/>
      <c r="AE15" s="618"/>
      <c r="AF15" s="618"/>
      <c r="AG15" s="618"/>
      <c r="AH15" s="618"/>
      <c r="AI15" s="589"/>
      <c r="AJ15" s="589"/>
      <c r="AK15" s="589"/>
      <c r="AL15" s="133"/>
      <c r="AM15" s="133"/>
      <c r="AN15" s="133"/>
      <c r="AO15" s="133"/>
      <c r="AP15" s="133"/>
      <c r="AQ15" s="133"/>
      <c r="AR15" s="133"/>
      <c r="AS15" s="133"/>
    </row>
    <row r="16" spans="1:45" s="37" customFormat="1" ht="12.9" customHeight="1" thickBot="1" x14ac:dyDescent="0.3">
      <c r="A16" s="135"/>
      <c r="B16" s="494"/>
      <c r="C16" s="495"/>
      <c r="D16" s="495"/>
      <c r="E16" s="685"/>
      <c r="F16" s="686"/>
      <c r="G16" s="686"/>
      <c r="H16" s="687"/>
      <c r="I16" s="704" t="s">
        <v>0</v>
      </c>
      <c r="J16" s="140" t="s">
        <v>396</v>
      </c>
      <c r="K16" s="498" t="str">
        <f>UPPER(IF(OR(J16="a",J16="as"),F15,IF(OR(J16="b",J16="bs"),F17,)))</f>
        <v xml:space="preserve">MÜLLER </v>
      </c>
      <c r="L16" s="498"/>
      <c r="M16" s="493"/>
      <c r="N16" s="506"/>
      <c r="O16" s="704"/>
      <c r="P16" s="539"/>
      <c r="Q16" s="376"/>
      <c r="R16" s="132"/>
      <c r="S16" s="133"/>
      <c r="T16" s="133"/>
      <c r="U16" s="520" t="e">
        <f>#REF!</f>
        <v>#REF!</v>
      </c>
      <c r="V16" s="133"/>
      <c r="W16" s="133"/>
      <c r="X16" s="133"/>
      <c r="Y16" s="618"/>
      <c r="Z16" s="618"/>
      <c r="AA16" s="618" t="s">
        <v>159</v>
      </c>
      <c r="AB16" s="623">
        <v>150</v>
      </c>
      <c r="AC16" s="623">
        <v>120</v>
      </c>
      <c r="AD16" s="623">
        <v>90</v>
      </c>
      <c r="AE16" s="623">
        <v>60</v>
      </c>
      <c r="AF16" s="623">
        <v>40</v>
      </c>
      <c r="AG16" s="623">
        <v>25</v>
      </c>
      <c r="AH16" s="623">
        <v>15</v>
      </c>
      <c r="AI16" s="589"/>
      <c r="AJ16" s="589"/>
      <c r="AK16" s="589"/>
      <c r="AL16" s="133"/>
      <c r="AM16" s="133"/>
      <c r="AN16" s="133"/>
      <c r="AO16" s="133"/>
      <c r="AP16" s="133"/>
      <c r="AQ16" s="133"/>
      <c r="AR16" s="133"/>
      <c r="AS16" s="133"/>
    </row>
    <row r="17" spans="1:45" s="37" customFormat="1" ht="12.9" customHeight="1" x14ac:dyDescent="0.25">
      <c r="A17" s="135">
        <v>6</v>
      </c>
      <c r="B17" s="488" t="str">
        <f>IF($E17="","",VLOOKUP($E17,#REF!,14))</f>
        <v/>
      </c>
      <c r="C17" s="489" t="str">
        <f>IF($E17="","",VLOOKUP($E17,#REF!,15))</f>
        <v/>
      </c>
      <c r="D17" s="489" t="str">
        <f>IF($E17="","",VLOOKUP($E17,#REF!,5))</f>
        <v/>
      </c>
      <c r="E17" s="684"/>
      <c r="F17" s="541" t="str">
        <f>UPPER(IF($E17="","",VLOOKUP($E17,#REF!,2)))</f>
        <v/>
      </c>
      <c r="G17" s="541" t="str">
        <f>IF($E17="","",VLOOKUP($E17,#REF!,3))</f>
        <v/>
      </c>
      <c r="H17" s="541"/>
      <c r="I17" s="541" t="str">
        <f>IF($E17="","",VLOOKUP($E17,#REF!,4))</f>
        <v/>
      </c>
      <c r="J17" s="500"/>
      <c r="K17" s="493"/>
      <c r="L17" s="501"/>
      <c r="M17" s="493"/>
      <c r="N17" s="506"/>
      <c r="O17" s="504"/>
      <c r="P17" s="539"/>
      <c r="Q17" s="376"/>
      <c r="R17" s="132"/>
      <c r="S17" s="133"/>
      <c r="T17" s="133"/>
      <c r="U17" s="133"/>
      <c r="V17" s="133"/>
      <c r="W17" s="133"/>
      <c r="X17" s="133"/>
      <c r="Y17" s="618"/>
      <c r="Z17" s="618"/>
      <c r="AA17" s="618" t="s">
        <v>189</v>
      </c>
      <c r="AB17" s="623">
        <v>120</v>
      </c>
      <c r="AC17" s="623">
        <v>90</v>
      </c>
      <c r="AD17" s="623">
        <v>60</v>
      </c>
      <c r="AE17" s="623">
        <v>40</v>
      </c>
      <c r="AF17" s="623">
        <v>25</v>
      </c>
      <c r="AG17" s="623">
        <v>15</v>
      </c>
      <c r="AH17" s="623">
        <v>8</v>
      </c>
      <c r="AI17" s="589"/>
      <c r="AJ17" s="589"/>
      <c r="AK17" s="589"/>
      <c r="AL17" s="133"/>
      <c r="AM17" s="133"/>
      <c r="AN17" s="133"/>
      <c r="AO17" s="133"/>
      <c r="AP17" s="133"/>
      <c r="AQ17" s="133"/>
      <c r="AR17" s="133"/>
      <c r="AS17" s="133"/>
    </row>
    <row r="18" spans="1:45" s="37" customFormat="1" ht="12.9" customHeight="1" x14ac:dyDescent="0.25">
      <c r="A18" s="135"/>
      <c r="B18" s="494"/>
      <c r="C18" s="495"/>
      <c r="D18" s="495"/>
      <c r="E18" s="685"/>
      <c r="F18" s="686"/>
      <c r="G18" s="686"/>
      <c r="H18" s="687"/>
      <c r="I18" s="686"/>
      <c r="J18" s="502"/>
      <c r="K18" s="704" t="s">
        <v>0</v>
      </c>
      <c r="L18" s="148" t="s">
        <v>397</v>
      </c>
      <c r="M18" s="498" t="str">
        <f>UPPER(IF(OR(L18="a",L18="as"),K16,IF(OR(L18="b",L18="bs"),K20,)))</f>
        <v>BODOR</v>
      </c>
      <c r="N18" s="511"/>
      <c r="O18" s="504"/>
      <c r="P18" s="539"/>
      <c r="Q18" s="376"/>
      <c r="R18" s="132"/>
      <c r="S18" s="133"/>
      <c r="T18" s="133"/>
      <c r="U18" s="133"/>
      <c r="V18" s="133"/>
      <c r="W18" s="133"/>
      <c r="X18" s="133"/>
      <c r="Y18" s="618"/>
      <c r="Z18" s="618"/>
      <c r="AA18" s="618" t="s">
        <v>190</v>
      </c>
      <c r="AB18" s="623">
        <v>90</v>
      </c>
      <c r="AC18" s="623">
        <v>60</v>
      </c>
      <c r="AD18" s="623">
        <v>40</v>
      </c>
      <c r="AE18" s="623">
        <v>25</v>
      </c>
      <c r="AF18" s="623">
        <v>15</v>
      </c>
      <c r="AG18" s="623">
        <v>8</v>
      </c>
      <c r="AH18" s="623">
        <v>4</v>
      </c>
      <c r="AI18" s="589"/>
      <c r="AJ18" s="589"/>
      <c r="AK18" s="589"/>
      <c r="AL18" s="133"/>
      <c r="AM18" s="133"/>
      <c r="AN18" s="133"/>
      <c r="AO18" s="133"/>
      <c r="AP18" s="133"/>
      <c r="AQ18" s="133"/>
      <c r="AR18" s="133"/>
      <c r="AS18" s="133"/>
    </row>
    <row r="19" spans="1:45" s="37" customFormat="1" ht="12.9" customHeight="1" x14ac:dyDescent="0.25">
      <c r="A19" s="135">
        <v>7</v>
      </c>
      <c r="B19" s="488" t="str">
        <f>IF($E19="","",VLOOKUP($E19,#REF!,14))</f>
        <v/>
      </c>
      <c r="C19" s="489" t="str">
        <f>IF($E19="","",VLOOKUP($E19,#REF!,15))</f>
        <v/>
      </c>
      <c r="D19" s="489" t="str">
        <f>IF($E19="","",VLOOKUP($E19,#REF!,5))</f>
        <v/>
      </c>
      <c r="E19" s="684"/>
      <c r="F19" s="778" t="s">
        <v>498</v>
      </c>
      <c r="G19" s="778" t="s">
        <v>346</v>
      </c>
      <c r="H19" s="541"/>
      <c r="I19" s="541" t="str">
        <f>IF($E19="","",VLOOKUP($E19,#REF!,4))</f>
        <v/>
      </c>
      <c r="J19" s="492"/>
      <c r="K19" s="493"/>
      <c r="L19" s="505"/>
      <c r="M19" s="493" t="s">
        <v>500</v>
      </c>
      <c r="N19" s="504"/>
      <c r="O19" s="504"/>
      <c r="P19" s="539"/>
      <c r="Q19" s="376"/>
      <c r="R19" s="132"/>
      <c r="S19" s="133"/>
      <c r="T19" s="133"/>
      <c r="U19" s="133"/>
      <c r="V19" s="133"/>
      <c r="W19" s="133"/>
      <c r="X19" s="133"/>
      <c r="Y19" s="618"/>
      <c r="Z19" s="618"/>
      <c r="AA19" s="618" t="s">
        <v>191</v>
      </c>
      <c r="AB19" s="623">
        <v>60</v>
      </c>
      <c r="AC19" s="623">
        <v>40</v>
      </c>
      <c r="AD19" s="623">
        <v>25</v>
      </c>
      <c r="AE19" s="623">
        <v>15</v>
      </c>
      <c r="AF19" s="623">
        <v>8</v>
      </c>
      <c r="AG19" s="623">
        <v>4</v>
      </c>
      <c r="AH19" s="623">
        <v>2</v>
      </c>
      <c r="AI19" s="589"/>
      <c r="AJ19" s="589"/>
      <c r="AK19" s="589"/>
      <c r="AL19" s="133"/>
      <c r="AM19" s="133"/>
      <c r="AN19" s="133"/>
      <c r="AO19" s="133"/>
      <c r="AP19" s="133"/>
      <c r="AQ19" s="133"/>
      <c r="AR19" s="133"/>
      <c r="AS19" s="133"/>
    </row>
    <row r="20" spans="1:45" s="37" customFormat="1" ht="12.9" customHeight="1" x14ac:dyDescent="0.25">
      <c r="A20" s="135"/>
      <c r="B20" s="494"/>
      <c r="C20" s="495"/>
      <c r="D20" s="495"/>
      <c r="E20" s="292"/>
      <c r="F20" s="496"/>
      <c r="G20" s="496"/>
      <c r="H20" s="497"/>
      <c r="I20" s="704" t="s">
        <v>0</v>
      </c>
      <c r="J20" s="140" t="s">
        <v>396</v>
      </c>
      <c r="K20" s="498" t="str">
        <f>UPPER(IF(OR(J20="a",J20="as"),F19,IF(OR(J20="b",J20="bs"),F21,)))</f>
        <v>BODOR</v>
      </c>
      <c r="L20" s="507"/>
      <c r="M20" s="493"/>
      <c r="N20" s="504"/>
      <c r="O20" s="504"/>
      <c r="P20" s="539"/>
      <c r="Q20" s="376"/>
      <c r="R20" s="132"/>
      <c r="S20" s="133"/>
      <c r="T20" s="133"/>
      <c r="U20" s="133"/>
      <c r="V20" s="133"/>
      <c r="W20" s="133"/>
      <c r="X20" s="133"/>
      <c r="Y20" s="618"/>
      <c r="Z20" s="618"/>
      <c r="AA20" s="618" t="s">
        <v>192</v>
      </c>
      <c r="AB20" s="623">
        <v>40</v>
      </c>
      <c r="AC20" s="623">
        <v>25</v>
      </c>
      <c r="AD20" s="623">
        <v>15</v>
      </c>
      <c r="AE20" s="623">
        <v>8</v>
      </c>
      <c r="AF20" s="623">
        <v>4</v>
      </c>
      <c r="AG20" s="623">
        <v>2</v>
      </c>
      <c r="AH20" s="623">
        <v>1</v>
      </c>
      <c r="AI20" s="589"/>
      <c r="AJ20" s="589"/>
      <c r="AK20" s="589"/>
      <c r="AL20" s="133"/>
      <c r="AM20" s="133"/>
      <c r="AN20" s="133"/>
      <c r="AO20" s="133"/>
      <c r="AP20" s="133"/>
      <c r="AQ20" s="133"/>
      <c r="AR20" s="133"/>
      <c r="AS20" s="133"/>
    </row>
    <row r="21" spans="1:45" s="37" customFormat="1" ht="12.9" customHeight="1" x14ac:dyDescent="0.25">
      <c r="A21" s="543">
        <v>8</v>
      </c>
      <c r="B21" s="488" t="str">
        <f>IF($E21="","",VLOOKUP($E21,#REF!,14))</f>
        <v/>
      </c>
      <c r="C21" s="489" t="str">
        <f>IF($E21="","",VLOOKUP($E21,#REF!,15))</f>
        <v/>
      </c>
      <c r="D21" s="489" t="str">
        <f>IF($E21="","",VLOOKUP($E21,#REF!,5))</f>
        <v/>
      </c>
      <c r="E21" s="490"/>
      <c r="F21" s="542" t="str">
        <f>UPPER(IF($E21="","",VLOOKUP($E21,#REF!,2)))</f>
        <v/>
      </c>
      <c r="G21" s="542" t="str">
        <f>IF($E21="","",VLOOKUP($E21,#REF!,3))</f>
        <v/>
      </c>
      <c r="H21" s="542"/>
      <c r="I21" s="542" t="str">
        <f>IF($E21="","",VLOOKUP($E21,#REF!,4))</f>
        <v/>
      </c>
      <c r="J21" s="508"/>
      <c r="K21" s="493"/>
      <c r="L21" s="493"/>
      <c r="M21" s="493"/>
      <c r="N21" s="504"/>
      <c r="O21" s="504"/>
      <c r="P21" s="539"/>
      <c r="Q21" s="376"/>
      <c r="R21" s="132"/>
      <c r="S21" s="133"/>
      <c r="T21" s="133"/>
      <c r="U21" s="133"/>
      <c r="V21" s="133"/>
      <c r="W21" s="133"/>
      <c r="X21" s="133"/>
      <c r="Y21" s="618"/>
      <c r="Z21" s="618"/>
      <c r="AA21" s="618" t="s">
        <v>193</v>
      </c>
      <c r="AB21" s="623">
        <v>25</v>
      </c>
      <c r="AC21" s="623">
        <v>15</v>
      </c>
      <c r="AD21" s="623">
        <v>10</v>
      </c>
      <c r="AE21" s="623">
        <v>6</v>
      </c>
      <c r="AF21" s="623">
        <v>3</v>
      </c>
      <c r="AG21" s="623">
        <v>1</v>
      </c>
      <c r="AH21" s="623">
        <v>0</v>
      </c>
      <c r="AI21" s="589"/>
      <c r="AJ21" s="589"/>
      <c r="AK21" s="589"/>
      <c r="AL21" s="133"/>
      <c r="AM21" s="133"/>
      <c r="AN21" s="133"/>
      <c r="AO21" s="133"/>
      <c r="AP21" s="133"/>
      <c r="AQ21" s="133"/>
      <c r="AR21" s="133"/>
      <c r="AS21" s="133"/>
    </row>
    <row r="22" spans="1:45" s="37" customFormat="1" ht="9.6" customHeight="1" x14ac:dyDescent="0.25">
      <c r="A22" s="523"/>
      <c r="B22" s="128"/>
      <c r="C22" s="128"/>
      <c r="D22" s="128"/>
      <c r="E22" s="292"/>
      <c r="F22" s="128"/>
      <c r="G22" s="128"/>
      <c r="H22" s="128"/>
      <c r="I22" s="128"/>
      <c r="J22" s="292"/>
      <c r="K22" s="128"/>
      <c r="L22" s="128"/>
      <c r="M22" s="128"/>
      <c r="N22" s="131"/>
      <c r="O22" s="131"/>
      <c r="P22" s="131"/>
      <c r="Q22" s="131"/>
      <c r="R22" s="132"/>
      <c r="S22" s="133"/>
      <c r="T22" s="133"/>
      <c r="U22" s="133"/>
      <c r="V22" s="133"/>
      <c r="W22" s="133"/>
      <c r="X22" s="133"/>
      <c r="Y22" s="618"/>
      <c r="Z22" s="618"/>
      <c r="AA22" s="618" t="s">
        <v>194</v>
      </c>
      <c r="AB22" s="623">
        <v>15</v>
      </c>
      <c r="AC22" s="623">
        <v>10</v>
      </c>
      <c r="AD22" s="623">
        <v>6</v>
      </c>
      <c r="AE22" s="623">
        <v>3</v>
      </c>
      <c r="AF22" s="623">
        <v>1</v>
      </c>
      <c r="AG22" s="623">
        <v>0</v>
      </c>
      <c r="AH22" s="623">
        <v>0</v>
      </c>
      <c r="AI22" s="589"/>
      <c r="AJ22" s="589"/>
      <c r="AK22" s="589"/>
      <c r="AL22" s="133"/>
      <c r="AM22" s="133"/>
      <c r="AN22" s="133"/>
      <c r="AO22" s="133"/>
      <c r="AP22" s="133"/>
      <c r="AQ22" s="133"/>
      <c r="AR22" s="133"/>
      <c r="AS22" s="133"/>
    </row>
    <row r="23" spans="1:45" s="37" customFormat="1" ht="9.6" customHeight="1" x14ac:dyDescent="0.25">
      <c r="A23" s="293"/>
      <c r="B23" s="292"/>
      <c r="C23" s="292"/>
      <c r="D23" s="292"/>
      <c r="E23" s="292"/>
      <c r="F23" s="128"/>
      <c r="G23" s="128"/>
      <c r="H23" s="133"/>
      <c r="I23" s="513"/>
      <c r="J23" s="292"/>
      <c r="K23" s="128"/>
      <c r="L23" s="128"/>
      <c r="M23" s="128"/>
      <c r="N23" s="131"/>
      <c r="O23" s="131"/>
      <c r="P23" s="131"/>
      <c r="Q23" s="131"/>
      <c r="R23" s="132"/>
      <c r="S23" s="133"/>
      <c r="T23" s="133"/>
      <c r="U23" s="133"/>
      <c r="V23" s="133"/>
      <c r="W23" s="133"/>
      <c r="X23" s="133"/>
      <c r="Y23" s="618"/>
      <c r="Z23" s="618"/>
      <c r="AA23" s="618" t="s">
        <v>195</v>
      </c>
      <c r="AB23" s="623">
        <v>10</v>
      </c>
      <c r="AC23" s="623">
        <v>6</v>
      </c>
      <c r="AD23" s="623">
        <v>3</v>
      </c>
      <c r="AE23" s="623">
        <v>1</v>
      </c>
      <c r="AF23" s="623">
        <v>0</v>
      </c>
      <c r="AG23" s="623">
        <v>0</v>
      </c>
      <c r="AH23" s="623">
        <v>0</v>
      </c>
      <c r="AI23" s="589"/>
      <c r="AJ23" s="589"/>
      <c r="AK23" s="589"/>
      <c r="AL23" s="133"/>
      <c r="AM23" s="133"/>
      <c r="AN23" s="133"/>
      <c r="AO23" s="133"/>
      <c r="AP23" s="133"/>
      <c r="AQ23" s="133"/>
      <c r="AR23" s="133"/>
      <c r="AS23" s="133"/>
    </row>
    <row r="24" spans="1:45" s="37" customFormat="1" ht="9.6" customHeight="1" x14ac:dyDescent="0.25">
      <c r="A24" s="293"/>
      <c r="B24" s="128"/>
      <c r="C24" s="128"/>
      <c r="D24" s="128"/>
      <c r="E24" s="292"/>
      <c r="F24" s="128"/>
      <c r="G24" s="128"/>
      <c r="H24" s="128"/>
      <c r="I24" s="128"/>
      <c r="J24" s="292"/>
      <c r="K24" s="128"/>
      <c r="L24" s="514"/>
      <c r="M24" s="128"/>
      <c r="N24" s="131"/>
      <c r="O24" s="131"/>
      <c r="P24" s="131"/>
      <c r="Q24" s="131"/>
      <c r="R24" s="132"/>
      <c r="S24" s="133"/>
      <c r="T24" s="133"/>
      <c r="U24" s="133"/>
      <c r="V24" s="133"/>
      <c r="W24" s="133"/>
      <c r="X24" s="133"/>
      <c r="Y24" s="618"/>
      <c r="Z24" s="618"/>
      <c r="AA24" s="618" t="s">
        <v>196</v>
      </c>
      <c r="AB24" s="623">
        <v>6</v>
      </c>
      <c r="AC24" s="623">
        <v>3</v>
      </c>
      <c r="AD24" s="623">
        <v>1</v>
      </c>
      <c r="AE24" s="623">
        <v>0</v>
      </c>
      <c r="AF24" s="623">
        <v>0</v>
      </c>
      <c r="AG24" s="623">
        <v>0</v>
      </c>
      <c r="AH24" s="623">
        <v>0</v>
      </c>
      <c r="AI24" s="589"/>
      <c r="AJ24" s="589"/>
      <c r="AK24" s="589"/>
      <c r="AL24" s="133"/>
      <c r="AM24" s="133"/>
      <c r="AN24" s="133"/>
      <c r="AO24" s="133"/>
      <c r="AP24" s="133"/>
      <c r="AQ24" s="133"/>
      <c r="AR24" s="133"/>
      <c r="AS24" s="133"/>
    </row>
    <row r="25" spans="1:45" s="37" customFormat="1" ht="9.6" customHeight="1" x14ac:dyDescent="0.25">
      <c r="A25" s="293"/>
      <c r="B25" s="292"/>
      <c r="C25" s="292"/>
      <c r="D25" s="292"/>
      <c r="E25" s="292"/>
      <c r="F25" s="128"/>
      <c r="G25" s="128"/>
      <c r="H25" s="133"/>
      <c r="I25" s="128"/>
      <c r="J25" s="292"/>
      <c r="K25" s="513"/>
      <c r="L25" s="292"/>
      <c r="M25" s="128"/>
      <c r="N25" s="131"/>
      <c r="O25" s="131"/>
      <c r="P25" s="131"/>
      <c r="Q25" s="131"/>
      <c r="R25" s="132"/>
      <c r="S25" s="133"/>
      <c r="T25" s="133"/>
      <c r="U25" s="133"/>
      <c r="V25" s="133"/>
      <c r="W25" s="133"/>
      <c r="X25" s="133"/>
      <c r="Y25" s="618"/>
      <c r="Z25" s="618"/>
      <c r="AA25" s="618" t="s">
        <v>201</v>
      </c>
      <c r="AB25" s="623">
        <v>3</v>
      </c>
      <c r="AC25" s="623">
        <v>2</v>
      </c>
      <c r="AD25" s="623">
        <v>1</v>
      </c>
      <c r="AE25" s="623">
        <v>0</v>
      </c>
      <c r="AF25" s="623">
        <v>0</v>
      </c>
      <c r="AG25" s="623">
        <v>0</v>
      </c>
      <c r="AH25" s="623">
        <v>0</v>
      </c>
      <c r="AI25" s="589"/>
      <c r="AJ25" s="589"/>
      <c r="AK25" s="589"/>
      <c r="AL25" s="133"/>
      <c r="AM25" s="133"/>
      <c r="AN25" s="133"/>
      <c r="AO25" s="133"/>
      <c r="AP25" s="133"/>
      <c r="AQ25" s="133"/>
      <c r="AR25" s="133"/>
      <c r="AS25" s="133"/>
    </row>
    <row r="26" spans="1:45" s="37" customFormat="1" ht="9.6" customHeight="1" x14ac:dyDescent="0.25">
      <c r="A26" s="293"/>
      <c r="B26" s="128"/>
      <c r="C26" s="128"/>
      <c r="D26" s="128"/>
      <c r="E26" s="292"/>
      <c r="F26" s="128"/>
      <c r="G26" s="128"/>
      <c r="H26" s="128"/>
      <c r="I26" s="128"/>
      <c r="J26" s="292"/>
      <c r="K26" s="128"/>
      <c r="L26" s="128"/>
      <c r="M26" s="128"/>
      <c r="N26" s="131"/>
      <c r="O26" s="131"/>
      <c r="P26" s="131"/>
      <c r="Q26" s="131"/>
      <c r="R26" s="132"/>
      <c r="S26" s="166"/>
      <c r="T26" s="133"/>
      <c r="U26" s="133"/>
      <c r="V26" s="133"/>
      <c r="W26" s="133"/>
      <c r="X26" s="133"/>
      <c r="Y26" s="617"/>
      <c r="Z26" s="617"/>
      <c r="AA26" s="617"/>
      <c r="AB26" s="617"/>
      <c r="AC26" s="617"/>
      <c r="AD26" s="617"/>
      <c r="AE26" s="617"/>
      <c r="AF26" s="617"/>
      <c r="AG26" s="617"/>
      <c r="AH26" s="617"/>
      <c r="AI26" s="589"/>
      <c r="AJ26" s="589"/>
      <c r="AK26" s="589"/>
      <c r="AL26" s="133"/>
      <c r="AM26" s="133"/>
      <c r="AN26" s="133"/>
      <c r="AO26" s="133"/>
      <c r="AP26" s="133"/>
      <c r="AQ26" s="133"/>
      <c r="AR26" s="133"/>
      <c r="AS26" s="133"/>
    </row>
    <row r="27" spans="1:45" s="37" customFormat="1" ht="9.6" customHeight="1" x14ac:dyDescent="0.25">
      <c r="A27" s="293"/>
      <c r="B27" s="292"/>
      <c r="C27" s="292"/>
      <c r="D27" s="292"/>
      <c r="E27" s="292"/>
      <c r="F27" s="128"/>
      <c r="G27" s="128"/>
      <c r="H27" s="133"/>
      <c r="I27" s="513"/>
      <c r="J27" s="292"/>
      <c r="K27" s="128"/>
      <c r="L27" s="128"/>
      <c r="M27" s="128"/>
      <c r="N27" s="131"/>
      <c r="O27" s="131"/>
      <c r="P27" s="131"/>
      <c r="Q27" s="131"/>
      <c r="R27" s="132"/>
      <c r="S27" s="133"/>
      <c r="T27" s="133"/>
      <c r="U27" s="133"/>
      <c r="V27" s="133"/>
      <c r="W27" s="133"/>
      <c r="X27" s="133"/>
      <c r="Y27" s="617"/>
      <c r="Z27" s="617"/>
      <c r="AA27" s="617"/>
      <c r="AB27" s="617"/>
      <c r="AC27" s="617"/>
      <c r="AD27" s="617"/>
      <c r="AE27" s="617"/>
      <c r="AF27" s="617"/>
      <c r="AG27" s="617"/>
      <c r="AH27" s="617"/>
      <c r="AI27" s="589"/>
      <c r="AJ27" s="589"/>
      <c r="AK27" s="589"/>
      <c r="AL27" s="133"/>
      <c r="AM27" s="133"/>
      <c r="AN27" s="133"/>
      <c r="AO27" s="133"/>
      <c r="AP27" s="133"/>
      <c r="AQ27" s="133"/>
      <c r="AR27" s="133"/>
      <c r="AS27" s="133"/>
    </row>
    <row r="28" spans="1:45" s="37" customFormat="1" ht="9.6" customHeight="1" x14ac:dyDescent="0.25">
      <c r="A28" s="293"/>
      <c r="B28" s="128"/>
      <c r="C28" s="128"/>
      <c r="D28" s="128"/>
      <c r="E28" s="292"/>
      <c r="F28" s="128"/>
      <c r="G28" s="128"/>
      <c r="H28" s="128"/>
      <c r="I28" s="128"/>
      <c r="J28" s="292"/>
      <c r="K28" s="128"/>
      <c r="L28" s="128"/>
      <c r="M28" s="128"/>
      <c r="N28" s="131"/>
      <c r="O28" s="131"/>
      <c r="P28" s="131"/>
      <c r="Q28" s="131"/>
      <c r="R28" s="132"/>
      <c r="S28" s="133"/>
      <c r="T28" s="133"/>
      <c r="U28" s="133"/>
      <c r="V28" s="133"/>
      <c r="W28" s="133"/>
      <c r="X28" s="133"/>
      <c r="Y28" s="133"/>
      <c r="Z28" s="133"/>
      <c r="AA28" s="133"/>
      <c r="AB28" s="133"/>
      <c r="AC28" s="133"/>
      <c r="AD28" s="133"/>
      <c r="AE28" s="133"/>
      <c r="AF28" s="133"/>
      <c r="AG28" s="133"/>
      <c r="AH28" s="133"/>
      <c r="AI28" s="637"/>
      <c r="AJ28" s="637"/>
      <c r="AK28" s="637"/>
      <c r="AL28" s="133"/>
      <c r="AM28" s="133"/>
      <c r="AN28" s="133"/>
      <c r="AO28" s="133"/>
      <c r="AP28" s="133"/>
      <c r="AQ28" s="133"/>
      <c r="AR28" s="133"/>
      <c r="AS28" s="133"/>
    </row>
    <row r="29" spans="1:45" s="37" customFormat="1" ht="9.6" customHeight="1" x14ac:dyDescent="0.25">
      <c r="A29" s="293"/>
      <c r="B29" s="292"/>
      <c r="C29" s="292"/>
      <c r="D29" s="292"/>
      <c r="E29" s="292"/>
      <c r="F29" s="128"/>
      <c r="G29" s="128"/>
      <c r="H29" s="133"/>
      <c r="I29" s="128"/>
      <c r="J29" s="292"/>
      <c r="K29" s="128"/>
      <c r="L29" s="128"/>
      <c r="M29" s="513"/>
      <c r="N29" s="292"/>
      <c r="O29" s="128"/>
      <c r="P29" s="131"/>
      <c r="Q29" s="131"/>
      <c r="R29" s="132"/>
      <c r="S29" s="133"/>
      <c r="T29" s="133"/>
      <c r="U29" s="133"/>
      <c r="V29" s="133"/>
      <c r="W29" s="133"/>
      <c r="X29" s="133"/>
      <c r="Y29" s="133"/>
      <c r="Z29" s="133"/>
      <c r="AA29" s="133"/>
      <c r="AB29" s="133"/>
      <c r="AC29" s="133"/>
      <c r="AD29" s="133"/>
      <c r="AE29" s="133"/>
      <c r="AF29" s="133"/>
      <c r="AG29" s="133"/>
      <c r="AH29" s="133"/>
      <c r="AI29" s="637"/>
      <c r="AJ29" s="637"/>
      <c r="AK29" s="637"/>
      <c r="AL29" s="133"/>
      <c r="AM29" s="133"/>
      <c r="AN29" s="133"/>
      <c r="AO29" s="133"/>
      <c r="AP29" s="133"/>
      <c r="AQ29" s="133"/>
      <c r="AR29" s="133"/>
      <c r="AS29" s="133"/>
    </row>
    <row r="30" spans="1:45" s="37" customFormat="1" ht="9.6" customHeight="1" x14ac:dyDescent="0.25">
      <c r="A30" s="293"/>
      <c r="B30" s="128"/>
      <c r="C30" s="128"/>
      <c r="D30" s="128"/>
      <c r="E30" s="292"/>
      <c r="F30" s="128"/>
      <c r="G30" s="128"/>
      <c r="H30" s="128"/>
      <c r="I30" s="128"/>
      <c r="J30" s="292"/>
      <c r="K30" s="128"/>
      <c r="L30" s="128"/>
      <c r="M30" s="128"/>
      <c r="N30" s="131"/>
      <c r="O30" s="128"/>
      <c r="P30" s="131"/>
      <c r="Q30" s="131"/>
      <c r="R30" s="132"/>
      <c r="S30" s="133"/>
      <c r="T30" s="133"/>
      <c r="U30" s="133"/>
      <c r="V30" s="133"/>
      <c r="W30" s="133"/>
      <c r="X30" s="133"/>
      <c r="Y30" s="133"/>
      <c r="Z30" s="133"/>
      <c r="AA30" s="133"/>
      <c r="AB30" s="133"/>
      <c r="AC30" s="133"/>
      <c r="AD30" s="133"/>
      <c r="AE30" s="133"/>
      <c r="AF30" s="133"/>
      <c r="AG30" s="133"/>
      <c r="AH30" s="133"/>
      <c r="AI30" s="637"/>
      <c r="AJ30" s="637"/>
      <c r="AK30" s="637"/>
      <c r="AL30" s="133"/>
      <c r="AM30" s="133"/>
      <c r="AN30" s="133"/>
      <c r="AO30" s="133"/>
      <c r="AP30" s="133"/>
      <c r="AQ30" s="133"/>
      <c r="AR30" s="133"/>
      <c r="AS30" s="133"/>
    </row>
    <row r="31" spans="1:45" s="37" customFormat="1" ht="9.6" customHeight="1" x14ac:dyDescent="0.25">
      <c r="A31" s="293"/>
      <c r="B31" s="292"/>
      <c r="C31" s="292"/>
      <c r="D31" s="292"/>
      <c r="E31" s="292"/>
      <c r="F31" s="128"/>
      <c r="G31" s="128"/>
      <c r="H31" s="133"/>
      <c r="I31" s="513"/>
      <c r="J31" s="292"/>
      <c r="K31" s="128"/>
      <c r="L31" s="128"/>
      <c r="M31" s="128"/>
      <c r="N31" s="131"/>
      <c r="O31" s="131"/>
      <c r="P31" s="131"/>
      <c r="Q31" s="131"/>
      <c r="R31" s="132"/>
      <c r="S31" s="133"/>
      <c r="T31" s="133"/>
      <c r="U31" s="133"/>
      <c r="V31" s="133"/>
      <c r="W31" s="133"/>
      <c r="X31" s="133"/>
      <c r="Y31" s="133"/>
      <c r="Z31" s="133"/>
      <c r="AA31" s="133"/>
      <c r="AB31" s="133"/>
      <c r="AC31" s="133"/>
      <c r="AD31" s="133"/>
      <c r="AE31" s="133"/>
      <c r="AF31" s="133"/>
      <c r="AG31" s="133"/>
      <c r="AH31" s="133"/>
      <c r="AI31" s="637"/>
      <c r="AJ31" s="637"/>
      <c r="AK31" s="637"/>
      <c r="AL31" s="133"/>
      <c r="AM31" s="133"/>
      <c r="AN31" s="133"/>
      <c r="AO31" s="133"/>
      <c r="AP31" s="133"/>
      <c r="AQ31" s="133"/>
      <c r="AR31" s="133"/>
      <c r="AS31" s="133"/>
    </row>
    <row r="32" spans="1:45" s="37" customFormat="1" ht="9.6" customHeight="1" x14ac:dyDescent="0.25">
      <c r="A32" s="293"/>
      <c r="B32" s="128"/>
      <c r="C32" s="128"/>
      <c r="D32" s="128"/>
      <c r="E32" s="292"/>
      <c r="F32" s="128"/>
      <c r="G32" s="128"/>
      <c r="H32" s="128"/>
      <c r="I32" s="128"/>
      <c r="J32" s="292"/>
      <c r="K32" s="128"/>
      <c r="L32" s="514"/>
      <c r="M32" s="128"/>
      <c r="N32" s="131"/>
      <c r="O32" s="131"/>
      <c r="P32" s="131"/>
      <c r="Q32" s="131"/>
      <c r="R32" s="132"/>
      <c r="S32" s="133"/>
      <c r="T32" s="133"/>
      <c r="U32" s="133"/>
      <c r="V32" s="133"/>
      <c r="W32" s="133"/>
      <c r="X32" s="133"/>
      <c r="Y32" s="133"/>
      <c r="Z32" s="133"/>
      <c r="AA32" s="133"/>
      <c r="AB32" s="133"/>
      <c r="AC32" s="133"/>
      <c r="AD32" s="133"/>
      <c r="AE32" s="133"/>
      <c r="AF32" s="133"/>
      <c r="AG32" s="133"/>
      <c r="AH32" s="133"/>
      <c r="AI32" s="637"/>
      <c r="AJ32" s="637"/>
      <c r="AK32" s="637"/>
      <c r="AL32" s="133"/>
      <c r="AM32" s="133"/>
      <c r="AN32" s="133"/>
      <c r="AO32" s="133"/>
      <c r="AP32" s="133"/>
      <c r="AQ32" s="133"/>
      <c r="AR32" s="133"/>
      <c r="AS32" s="133"/>
    </row>
    <row r="33" spans="1:45" s="37" customFormat="1" ht="9.6" customHeight="1" x14ac:dyDescent="0.25">
      <c r="A33" s="293"/>
      <c r="B33" s="292"/>
      <c r="C33" s="292"/>
      <c r="D33" s="292"/>
      <c r="E33" s="292"/>
      <c r="F33" s="128"/>
      <c r="G33" s="128"/>
      <c r="H33" s="133"/>
      <c r="I33" s="128"/>
      <c r="J33" s="292"/>
      <c r="K33" s="513"/>
      <c r="L33" s="292"/>
      <c r="M33" s="128"/>
      <c r="N33" s="131"/>
      <c r="O33" s="131"/>
      <c r="P33" s="131"/>
      <c r="Q33" s="131"/>
      <c r="R33" s="132"/>
      <c r="S33" s="133"/>
      <c r="T33" s="133"/>
      <c r="U33" s="133"/>
      <c r="V33" s="133"/>
      <c r="W33" s="133"/>
      <c r="X33" s="133"/>
      <c r="Y33" s="133"/>
      <c r="Z33" s="133"/>
      <c r="AA33" s="133"/>
      <c r="AB33" s="133"/>
      <c r="AC33" s="133"/>
      <c r="AD33" s="133"/>
      <c r="AE33" s="133"/>
      <c r="AF33" s="133"/>
      <c r="AG33" s="133"/>
      <c r="AH33" s="133"/>
      <c r="AI33" s="637"/>
      <c r="AJ33" s="637"/>
      <c r="AK33" s="637"/>
      <c r="AL33" s="133"/>
      <c r="AM33" s="133"/>
      <c r="AN33" s="133"/>
      <c r="AO33" s="133"/>
      <c r="AP33" s="133"/>
      <c r="AQ33" s="133"/>
      <c r="AR33" s="133"/>
      <c r="AS33" s="133"/>
    </row>
    <row r="34" spans="1:45" s="37" customFormat="1" ht="9.6" customHeight="1" x14ac:dyDescent="0.25">
      <c r="A34" s="293"/>
      <c r="B34" s="128"/>
      <c r="C34" s="128"/>
      <c r="D34" s="128"/>
      <c r="E34" s="292"/>
      <c r="F34" s="128"/>
      <c r="G34" s="128"/>
      <c r="H34" s="128"/>
      <c r="I34" s="128"/>
      <c r="J34" s="292"/>
      <c r="K34" s="128"/>
      <c r="L34" s="128"/>
      <c r="M34" s="128"/>
      <c r="N34" s="131"/>
      <c r="O34" s="131"/>
      <c r="P34" s="131"/>
      <c r="Q34" s="131"/>
      <c r="R34" s="132"/>
      <c r="S34" s="133"/>
      <c r="T34" s="133"/>
      <c r="U34" s="133"/>
      <c r="V34" s="133"/>
      <c r="W34" s="133"/>
      <c r="X34" s="133"/>
      <c r="Y34" s="133"/>
      <c r="Z34" s="133"/>
      <c r="AA34" s="133"/>
      <c r="AB34" s="133"/>
      <c r="AC34" s="133"/>
      <c r="AD34" s="133"/>
      <c r="AE34" s="133"/>
      <c r="AF34" s="133"/>
      <c r="AG34" s="133"/>
      <c r="AH34" s="133"/>
      <c r="AI34" s="637"/>
      <c r="AJ34" s="637"/>
      <c r="AK34" s="637"/>
      <c r="AL34" s="133"/>
      <c r="AM34" s="133"/>
      <c r="AN34" s="133"/>
      <c r="AO34" s="133"/>
      <c r="AP34" s="133"/>
      <c r="AQ34" s="133"/>
      <c r="AR34" s="133"/>
      <c r="AS34" s="133"/>
    </row>
    <row r="35" spans="1:45" s="37" customFormat="1" ht="9.6" customHeight="1" x14ac:dyDescent="0.25">
      <c r="A35" s="293"/>
      <c r="B35" s="292"/>
      <c r="C35" s="292"/>
      <c r="D35" s="292"/>
      <c r="E35" s="292"/>
      <c r="F35" s="128"/>
      <c r="G35" s="128"/>
      <c r="H35" s="133"/>
      <c r="I35" s="513"/>
      <c r="J35" s="292"/>
      <c r="K35" s="128"/>
      <c r="L35" s="128"/>
      <c r="M35" s="128"/>
      <c r="N35" s="131"/>
      <c r="O35" s="131"/>
      <c r="P35" s="131"/>
      <c r="Q35" s="131"/>
      <c r="R35" s="132"/>
      <c r="S35" s="133"/>
      <c r="T35" s="133"/>
      <c r="U35" s="133"/>
      <c r="V35" s="133"/>
      <c r="W35" s="133"/>
      <c r="X35" s="133"/>
      <c r="Y35" s="133"/>
      <c r="Z35" s="133"/>
      <c r="AA35" s="133"/>
      <c r="AB35" s="133"/>
      <c r="AC35" s="133"/>
      <c r="AD35" s="133"/>
      <c r="AE35" s="133"/>
      <c r="AF35" s="133"/>
      <c r="AG35" s="133"/>
      <c r="AH35" s="133"/>
      <c r="AI35" s="637"/>
      <c r="AJ35" s="637"/>
      <c r="AK35" s="637"/>
      <c r="AL35" s="133"/>
      <c r="AM35" s="133"/>
      <c r="AN35" s="133"/>
      <c r="AO35" s="133"/>
      <c r="AP35" s="133"/>
      <c r="AQ35" s="133"/>
      <c r="AR35" s="133"/>
      <c r="AS35" s="133"/>
    </row>
    <row r="36" spans="1:45" s="37" customFormat="1" ht="9.6" customHeight="1" x14ac:dyDescent="0.25">
      <c r="A36" s="523"/>
      <c r="B36" s="128"/>
      <c r="C36" s="128"/>
      <c r="D36" s="128"/>
      <c r="E36" s="292"/>
      <c r="F36" s="128"/>
      <c r="G36" s="128"/>
      <c r="H36" s="128"/>
      <c r="I36" s="128"/>
      <c r="J36" s="292"/>
      <c r="K36" s="128"/>
      <c r="L36" s="128"/>
      <c r="M36" s="128"/>
      <c r="N36" s="128"/>
      <c r="O36" s="128"/>
      <c r="P36" s="128"/>
      <c r="Q36" s="131"/>
      <c r="R36" s="132"/>
      <c r="S36" s="133"/>
      <c r="T36" s="133"/>
      <c r="U36" s="133"/>
      <c r="V36" s="133"/>
      <c r="W36" s="133"/>
      <c r="X36" s="133"/>
      <c r="Y36" s="133"/>
      <c r="Z36" s="133"/>
      <c r="AA36" s="133"/>
      <c r="AB36" s="133"/>
      <c r="AC36" s="133"/>
      <c r="AD36" s="133"/>
      <c r="AE36" s="133"/>
      <c r="AF36" s="133"/>
      <c r="AG36" s="133"/>
      <c r="AH36" s="133"/>
      <c r="AI36" s="637"/>
      <c r="AJ36" s="637"/>
      <c r="AK36" s="637"/>
      <c r="AL36" s="133"/>
      <c r="AM36" s="133"/>
      <c r="AN36" s="133"/>
      <c r="AO36" s="133"/>
      <c r="AP36" s="133"/>
      <c r="AQ36" s="133"/>
      <c r="AR36" s="133"/>
      <c r="AS36" s="133"/>
    </row>
    <row r="37" spans="1:45" s="37" customFormat="1" ht="9.6" customHeight="1" x14ac:dyDescent="0.25">
      <c r="A37" s="293"/>
      <c r="B37" s="292"/>
      <c r="C37" s="292"/>
      <c r="D37" s="292"/>
      <c r="E37" s="292"/>
      <c r="F37" s="509"/>
      <c r="G37" s="509"/>
      <c r="H37" s="512"/>
      <c r="I37" s="493"/>
      <c r="J37" s="502"/>
      <c r="K37" s="493"/>
      <c r="L37" s="493"/>
      <c r="M37" s="493"/>
      <c r="N37" s="504"/>
      <c r="O37" s="504"/>
      <c r="P37" s="504"/>
      <c r="Q37" s="131"/>
      <c r="R37" s="132"/>
      <c r="S37" s="133"/>
      <c r="T37" s="133"/>
      <c r="U37" s="133"/>
      <c r="V37" s="133"/>
      <c r="W37" s="133"/>
      <c r="X37" s="133"/>
      <c r="Y37" s="133"/>
      <c r="Z37" s="133"/>
      <c r="AA37" s="133"/>
      <c r="AB37" s="133"/>
      <c r="AC37" s="133"/>
      <c r="AD37" s="133"/>
      <c r="AE37" s="133"/>
      <c r="AF37" s="133"/>
      <c r="AG37" s="133"/>
      <c r="AH37" s="133"/>
      <c r="AI37" s="637"/>
      <c r="AJ37" s="637"/>
      <c r="AK37" s="637"/>
      <c r="AL37" s="133"/>
      <c r="AM37" s="133"/>
      <c r="AN37" s="133"/>
      <c r="AO37" s="133"/>
      <c r="AP37" s="133"/>
      <c r="AQ37" s="133"/>
      <c r="AR37" s="133"/>
      <c r="AS37" s="133"/>
    </row>
    <row r="38" spans="1:45" s="37" customFormat="1" ht="9.6" customHeight="1" x14ac:dyDescent="0.25">
      <c r="A38" s="523"/>
      <c r="B38" s="128"/>
      <c r="C38" s="128"/>
      <c r="D38" s="128"/>
      <c r="E38" s="292"/>
      <c r="F38" s="128"/>
      <c r="G38" s="128"/>
      <c r="H38" s="128"/>
      <c r="I38" s="128"/>
      <c r="J38" s="292"/>
      <c r="K38" s="128"/>
      <c r="L38" s="128"/>
      <c r="M38" s="128"/>
      <c r="N38" s="131"/>
      <c r="O38" s="131"/>
      <c r="P38" s="131"/>
      <c r="Q38" s="131"/>
      <c r="R38" s="132"/>
      <c r="S38" s="133"/>
      <c r="T38" s="133"/>
      <c r="U38" s="133"/>
      <c r="V38" s="133"/>
      <c r="W38" s="133"/>
      <c r="X38" s="133"/>
      <c r="Y38" s="133"/>
      <c r="Z38" s="133"/>
      <c r="AA38" s="133"/>
      <c r="AB38" s="133"/>
      <c r="AC38" s="133"/>
      <c r="AD38" s="133"/>
      <c r="AE38" s="133"/>
      <c r="AF38" s="133"/>
      <c r="AG38" s="133"/>
      <c r="AH38" s="133"/>
      <c r="AI38" s="637"/>
      <c r="AJ38" s="637"/>
      <c r="AK38" s="637"/>
      <c r="AL38" s="133"/>
      <c r="AM38" s="133"/>
      <c r="AN38" s="133"/>
      <c r="AO38" s="133"/>
      <c r="AP38" s="133"/>
      <c r="AQ38" s="133"/>
      <c r="AR38" s="133"/>
      <c r="AS38" s="133"/>
    </row>
    <row r="39" spans="1:45" s="37" customFormat="1" ht="9.6" customHeight="1" x14ac:dyDescent="0.25">
      <c r="A39" s="293"/>
      <c r="B39" s="292"/>
      <c r="C39" s="292"/>
      <c r="D39" s="292"/>
      <c r="E39" s="292"/>
      <c r="F39" s="128"/>
      <c r="G39" s="128"/>
      <c r="H39" s="133"/>
      <c r="I39" s="513"/>
      <c r="J39" s="292"/>
      <c r="K39" s="128"/>
      <c r="L39" s="128"/>
      <c r="M39" s="128"/>
      <c r="N39" s="131"/>
      <c r="O39" s="131"/>
      <c r="P39" s="131"/>
      <c r="Q39" s="131"/>
      <c r="R39" s="132"/>
      <c r="S39" s="133"/>
      <c r="T39" s="133"/>
      <c r="U39" s="133"/>
      <c r="V39" s="133"/>
      <c r="W39" s="133"/>
      <c r="X39" s="133"/>
      <c r="Y39" s="133"/>
      <c r="Z39" s="133"/>
      <c r="AA39" s="133"/>
      <c r="AB39" s="133"/>
      <c r="AC39" s="133"/>
      <c r="AD39" s="133"/>
      <c r="AE39" s="133"/>
      <c r="AF39" s="133"/>
      <c r="AG39" s="133"/>
      <c r="AH39" s="133"/>
      <c r="AI39" s="637"/>
      <c r="AJ39" s="637"/>
      <c r="AK39" s="637"/>
      <c r="AL39" s="133"/>
      <c r="AM39" s="133"/>
      <c r="AN39" s="133"/>
      <c r="AO39" s="133"/>
      <c r="AP39" s="133"/>
      <c r="AQ39" s="133"/>
      <c r="AR39" s="133"/>
      <c r="AS39" s="133"/>
    </row>
    <row r="40" spans="1:45" s="37" customFormat="1" ht="9.6" customHeight="1" x14ac:dyDescent="0.25">
      <c r="A40" s="293"/>
      <c r="B40" s="128"/>
      <c r="C40" s="128"/>
      <c r="D40" s="128"/>
      <c r="E40" s="292"/>
      <c r="F40" s="128"/>
      <c r="G40" s="128"/>
      <c r="H40" s="128"/>
      <c r="I40" s="128"/>
      <c r="J40" s="292"/>
      <c r="K40" s="128"/>
      <c r="L40" s="514"/>
      <c r="M40" s="128"/>
      <c r="N40" s="131"/>
      <c r="O40" s="131"/>
      <c r="P40" s="131"/>
      <c r="Q40" s="131"/>
      <c r="R40" s="132"/>
      <c r="S40" s="133"/>
      <c r="T40" s="133"/>
      <c r="U40" s="133"/>
      <c r="V40" s="133"/>
      <c r="W40" s="133"/>
      <c r="X40" s="133"/>
      <c r="Y40" s="133"/>
      <c r="Z40" s="133"/>
      <c r="AA40" s="133"/>
      <c r="AB40" s="133"/>
      <c r="AC40" s="133"/>
      <c r="AD40" s="133"/>
      <c r="AE40" s="133"/>
      <c r="AF40" s="133"/>
      <c r="AG40" s="133"/>
      <c r="AH40" s="133"/>
      <c r="AI40" s="637"/>
      <c r="AJ40" s="637"/>
      <c r="AK40" s="637"/>
      <c r="AL40" s="133"/>
      <c r="AM40" s="133"/>
      <c r="AN40" s="133"/>
      <c r="AO40" s="133"/>
      <c r="AP40" s="133"/>
      <c r="AQ40" s="133"/>
      <c r="AR40" s="133"/>
      <c r="AS40" s="133"/>
    </row>
    <row r="41" spans="1:45" s="37" customFormat="1" ht="9.6" customHeight="1" x14ac:dyDescent="0.25">
      <c r="A41" s="293"/>
      <c r="B41" s="292"/>
      <c r="C41" s="292"/>
      <c r="D41" s="292"/>
      <c r="E41" s="292"/>
      <c r="F41" s="128"/>
      <c r="G41" s="128"/>
      <c r="H41" s="133"/>
      <c r="I41" s="128"/>
      <c r="J41" s="292"/>
      <c r="K41" s="513"/>
      <c r="L41" s="292"/>
      <c r="M41" s="128"/>
      <c r="N41" s="131"/>
      <c r="O41" s="131"/>
      <c r="P41" s="131"/>
      <c r="Q41" s="131"/>
      <c r="R41" s="132"/>
      <c r="S41" s="133"/>
      <c r="T41" s="133"/>
      <c r="U41" s="133"/>
      <c r="V41" s="133"/>
      <c r="W41" s="133"/>
      <c r="X41" s="133"/>
      <c r="Y41" s="133"/>
      <c r="Z41" s="133"/>
      <c r="AA41" s="133"/>
      <c r="AB41" s="133"/>
      <c r="AC41" s="133"/>
      <c r="AD41" s="133"/>
      <c r="AE41" s="133"/>
      <c r="AF41" s="133"/>
      <c r="AG41" s="133"/>
      <c r="AH41" s="133"/>
      <c r="AI41" s="637"/>
      <c r="AJ41" s="637"/>
      <c r="AK41" s="637"/>
      <c r="AL41" s="133"/>
      <c r="AM41" s="133"/>
      <c r="AN41" s="133"/>
      <c r="AO41" s="133"/>
      <c r="AP41" s="133"/>
      <c r="AQ41" s="133"/>
      <c r="AR41" s="133"/>
      <c r="AS41" s="133"/>
    </row>
    <row r="42" spans="1:45" s="37" customFormat="1" ht="9.6" customHeight="1" x14ac:dyDescent="0.25">
      <c r="A42" s="293"/>
      <c r="B42" s="128"/>
      <c r="C42" s="128"/>
      <c r="D42" s="128"/>
      <c r="E42" s="292"/>
      <c r="F42" s="128"/>
      <c r="G42" s="128"/>
      <c r="H42" s="128"/>
      <c r="I42" s="128"/>
      <c r="J42" s="292"/>
      <c r="K42" s="128"/>
      <c r="L42" s="128"/>
      <c r="M42" s="128"/>
      <c r="N42" s="131"/>
      <c r="O42" s="131"/>
      <c r="P42" s="131"/>
      <c r="Q42" s="131"/>
      <c r="R42" s="132"/>
      <c r="S42" s="166"/>
      <c r="T42" s="133"/>
      <c r="U42" s="133"/>
      <c r="V42" s="133"/>
      <c r="W42" s="133"/>
      <c r="X42" s="133"/>
      <c r="Y42" s="133"/>
      <c r="Z42" s="133"/>
      <c r="AA42" s="133"/>
      <c r="AB42" s="133"/>
      <c r="AC42" s="133"/>
      <c r="AD42" s="133"/>
      <c r="AE42" s="133"/>
      <c r="AF42" s="133"/>
      <c r="AG42" s="133"/>
      <c r="AH42" s="133"/>
      <c r="AI42" s="637"/>
      <c r="AJ42" s="637"/>
      <c r="AK42" s="637"/>
      <c r="AL42" s="133"/>
      <c r="AM42" s="133"/>
      <c r="AN42" s="133"/>
      <c r="AO42" s="133"/>
      <c r="AP42" s="133"/>
      <c r="AQ42" s="133"/>
      <c r="AR42" s="133"/>
      <c r="AS42" s="133"/>
    </row>
    <row r="43" spans="1:45" s="37" customFormat="1" ht="9.6" customHeight="1" x14ac:dyDescent="0.25">
      <c r="A43" s="293"/>
      <c r="B43" s="292"/>
      <c r="C43" s="292"/>
      <c r="D43" s="292"/>
      <c r="E43" s="292"/>
      <c r="F43" s="128"/>
      <c r="G43" s="128"/>
      <c r="H43" s="133"/>
      <c r="I43" s="513"/>
      <c r="J43" s="292"/>
      <c r="K43" s="128"/>
      <c r="L43" s="128"/>
      <c r="M43" s="128"/>
      <c r="N43" s="131"/>
      <c r="O43" s="131"/>
      <c r="P43" s="131"/>
      <c r="Q43" s="131"/>
      <c r="R43" s="132"/>
      <c r="S43" s="133"/>
      <c r="T43" s="133"/>
      <c r="U43" s="133"/>
      <c r="V43" s="133"/>
      <c r="W43" s="133"/>
      <c r="X43" s="133"/>
      <c r="Y43" s="133"/>
      <c r="Z43" s="133"/>
      <c r="AA43" s="133"/>
      <c r="AB43" s="133"/>
      <c r="AC43" s="133"/>
      <c r="AD43" s="133"/>
      <c r="AE43" s="133"/>
      <c r="AF43" s="133"/>
      <c r="AG43" s="133"/>
      <c r="AH43" s="133"/>
      <c r="AI43" s="637"/>
      <c r="AJ43" s="637"/>
      <c r="AK43" s="637"/>
      <c r="AL43" s="133"/>
      <c r="AM43" s="133"/>
      <c r="AN43" s="133"/>
      <c r="AO43" s="133"/>
      <c r="AP43" s="133"/>
      <c r="AQ43" s="133"/>
      <c r="AR43" s="133"/>
      <c r="AS43" s="133"/>
    </row>
    <row r="44" spans="1:45" s="37" customFormat="1" ht="9.6" customHeight="1" x14ac:dyDescent="0.25">
      <c r="A44" s="293"/>
      <c r="B44" s="128"/>
      <c r="C44" s="128"/>
      <c r="D44" s="128"/>
      <c r="E44" s="292"/>
      <c r="F44" s="128"/>
      <c r="G44" s="128"/>
      <c r="H44" s="128"/>
      <c r="I44" s="128"/>
      <c r="J44" s="292"/>
      <c r="K44" s="128"/>
      <c r="L44" s="128"/>
      <c r="M44" s="128"/>
      <c r="N44" s="131"/>
      <c r="O44" s="131"/>
      <c r="P44" s="131"/>
      <c r="Q44" s="131"/>
      <c r="R44" s="132"/>
      <c r="S44" s="133"/>
      <c r="T44" s="133"/>
      <c r="U44" s="133"/>
      <c r="V44" s="133"/>
      <c r="W44" s="133"/>
      <c r="X44" s="133"/>
      <c r="Y44" s="133"/>
      <c r="Z44" s="133"/>
      <c r="AA44" s="133"/>
      <c r="AB44" s="133"/>
      <c r="AC44" s="133"/>
      <c r="AD44" s="133"/>
      <c r="AE44" s="133"/>
      <c r="AF44" s="133"/>
      <c r="AG44" s="133"/>
      <c r="AH44" s="133"/>
      <c r="AI44" s="637"/>
      <c r="AJ44" s="637"/>
      <c r="AK44" s="637"/>
      <c r="AL44" s="133"/>
      <c r="AM44" s="133"/>
      <c r="AN44" s="133"/>
      <c r="AO44" s="133"/>
      <c r="AP44" s="133"/>
      <c r="AQ44" s="133"/>
      <c r="AR44" s="133"/>
      <c r="AS44" s="133"/>
    </row>
    <row r="45" spans="1:45" s="37" customFormat="1" ht="9.6" customHeight="1" x14ac:dyDescent="0.25">
      <c r="A45" s="293"/>
      <c r="B45" s="292"/>
      <c r="C45" s="292"/>
      <c r="D45" s="292"/>
      <c r="E45" s="292"/>
      <c r="F45" s="128"/>
      <c r="G45" s="128"/>
      <c r="H45" s="133"/>
      <c r="I45" s="128"/>
      <c r="J45" s="292"/>
      <c r="K45" s="128"/>
      <c r="L45" s="128"/>
      <c r="M45" s="513"/>
      <c r="N45" s="292"/>
      <c r="O45" s="128"/>
      <c r="P45" s="131"/>
      <c r="Q45" s="131"/>
      <c r="R45" s="132"/>
      <c r="S45" s="133"/>
      <c r="T45" s="133"/>
      <c r="U45" s="133"/>
      <c r="V45" s="133"/>
      <c r="W45" s="133"/>
      <c r="X45" s="133"/>
      <c r="Y45" s="133"/>
      <c r="Z45" s="133"/>
      <c r="AA45" s="133"/>
      <c r="AB45" s="133"/>
      <c r="AC45" s="133"/>
      <c r="AD45" s="133"/>
      <c r="AE45" s="133"/>
      <c r="AF45" s="133"/>
      <c r="AG45" s="133"/>
      <c r="AH45" s="133"/>
      <c r="AI45" s="637"/>
      <c r="AJ45" s="637"/>
      <c r="AK45" s="637"/>
      <c r="AL45" s="133"/>
      <c r="AM45" s="133"/>
      <c r="AN45" s="133"/>
      <c r="AO45" s="133"/>
      <c r="AP45" s="133"/>
      <c r="AQ45" s="133"/>
      <c r="AR45" s="133"/>
      <c r="AS45" s="133"/>
    </row>
    <row r="46" spans="1:45" s="37" customFormat="1" ht="9.6" customHeight="1" x14ac:dyDescent="0.25">
      <c r="A46" s="293"/>
      <c r="B46" s="128"/>
      <c r="C46" s="128"/>
      <c r="D46" s="128"/>
      <c r="E46" s="292"/>
      <c r="F46" s="128"/>
      <c r="G46" s="128"/>
      <c r="H46" s="128"/>
      <c r="I46" s="128"/>
      <c r="J46" s="292"/>
      <c r="K46" s="128"/>
      <c r="L46" s="128"/>
      <c r="M46" s="128"/>
      <c r="N46" s="131"/>
      <c r="O46" s="128"/>
      <c r="P46" s="131"/>
      <c r="Q46" s="131"/>
      <c r="R46" s="132"/>
      <c r="S46" s="133"/>
      <c r="T46" s="133"/>
      <c r="U46" s="133"/>
      <c r="V46" s="133"/>
      <c r="W46" s="133"/>
      <c r="X46" s="133"/>
      <c r="Y46" s="133"/>
      <c r="Z46" s="133"/>
      <c r="AA46" s="133"/>
      <c r="AB46" s="133"/>
      <c r="AC46" s="133"/>
      <c r="AD46" s="133"/>
      <c r="AE46" s="133"/>
      <c r="AF46" s="133"/>
      <c r="AG46" s="133"/>
      <c r="AH46" s="133"/>
      <c r="AI46" s="637"/>
      <c r="AJ46" s="637"/>
      <c r="AK46" s="637"/>
      <c r="AL46" s="133"/>
      <c r="AM46" s="133"/>
      <c r="AN46" s="133"/>
      <c r="AO46" s="133"/>
      <c r="AP46" s="133"/>
      <c r="AQ46" s="133"/>
      <c r="AR46" s="133"/>
      <c r="AS46" s="133"/>
    </row>
    <row r="47" spans="1:45" s="37" customFormat="1" ht="9.6" customHeight="1" x14ac:dyDescent="0.25">
      <c r="A47" s="293"/>
      <c r="B47" s="292"/>
      <c r="C47" s="292"/>
      <c r="D47" s="292"/>
      <c r="E47" s="292"/>
      <c r="F47" s="128"/>
      <c r="G47" s="128"/>
      <c r="H47" s="133"/>
      <c r="I47" s="513"/>
      <c r="J47" s="292"/>
      <c r="K47" s="128"/>
      <c r="L47" s="128"/>
      <c r="M47" s="128"/>
      <c r="N47" s="131"/>
      <c r="O47" s="131"/>
      <c r="P47" s="131"/>
      <c r="Q47" s="131"/>
      <c r="R47" s="132"/>
      <c r="S47" s="133"/>
      <c r="T47" s="133"/>
      <c r="U47" s="133"/>
      <c r="V47" s="133"/>
      <c r="W47" s="133"/>
      <c r="X47" s="133"/>
      <c r="Y47" s="133"/>
      <c r="Z47" s="133"/>
      <c r="AA47" s="133"/>
      <c r="AB47" s="133"/>
      <c r="AC47" s="133"/>
      <c r="AD47" s="133"/>
      <c r="AE47" s="133"/>
      <c r="AF47" s="133"/>
      <c r="AG47" s="133"/>
      <c r="AH47" s="133"/>
      <c r="AI47" s="637"/>
      <c r="AJ47" s="637"/>
      <c r="AK47" s="637"/>
      <c r="AL47" s="133"/>
      <c r="AM47" s="133"/>
      <c r="AN47" s="133"/>
      <c r="AO47" s="133"/>
      <c r="AP47" s="133"/>
      <c r="AQ47" s="133"/>
      <c r="AR47" s="133"/>
      <c r="AS47" s="133"/>
    </row>
    <row r="48" spans="1:45" s="37" customFormat="1" ht="9.6" customHeight="1" x14ac:dyDescent="0.25">
      <c r="A48" s="293"/>
      <c r="B48" s="128"/>
      <c r="C48" s="128"/>
      <c r="D48" s="128"/>
      <c r="E48" s="292"/>
      <c r="F48" s="128"/>
      <c r="G48" s="128"/>
      <c r="H48" s="128"/>
      <c r="I48" s="128"/>
      <c r="J48" s="292"/>
      <c r="K48" s="128"/>
      <c r="L48" s="514"/>
      <c r="M48" s="128"/>
      <c r="N48" s="131"/>
      <c r="O48" s="131"/>
      <c r="P48" s="131"/>
      <c r="Q48" s="131"/>
      <c r="R48" s="132"/>
      <c r="S48" s="133"/>
      <c r="T48" s="133"/>
      <c r="U48" s="133"/>
      <c r="V48" s="133"/>
      <c r="W48" s="133"/>
      <c r="X48" s="133"/>
      <c r="Y48" s="133"/>
      <c r="Z48" s="133"/>
      <c r="AA48" s="133"/>
      <c r="AB48" s="133"/>
      <c r="AC48" s="133"/>
      <c r="AD48" s="133"/>
      <c r="AE48" s="133"/>
      <c r="AF48" s="133"/>
      <c r="AG48" s="133"/>
      <c r="AH48" s="133"/>
      <c r="AI48" s="637"/>
      <c r="AJ48" s="637"/>
      <c r="AK48" s="637"/>
      <c r="AL48" s="133"/>
      <c r="AM48" s="133"/>
      <c r="AN48" s="133"/>
      <c r="AO48" s="133"/>
      <c r="AP48" s="133"/>
      <c r="AQ48" s="133"/>
      <c r="AR48" s="133"/>
      <c r="AS48" s="133"/>
    </row>
    <row r="49" spans="1:45" s="37" customFormat="1" ht="9.6" customHeight="1" x14ac:dyDescent="0.25">
      <c r="A49" s="293"/>
      <c r="B49" s="292"/>
      <c r="C49" s="292"/>
      <c r="D49" s="292"/>
      <c r="E49" s="292"/>
      <c r="F49" s="128"/>
      <c r="G49" s="128"/>
      <c r="H49" s="133"/>
      <c r="I49" s="128"/>
      <c r="J49" s="292"/>
      <c r="K49" s="513"/>
      <c r="L49" s="292"/>
      <c r="M49" s="128"/>
      <c r="N49" s="131"/>
      <c r="O49" s="131"/>
      <c r="P49" s="131"/>
      <c r="Q49" s="131"/>
      <c r="R49" s="132"/>
      <c r="S49" s="133"/>
      <c r="T49" s="133"/>
      <c r="U49" s="133"/>
      <c r="V49" s="133"/>
      <c r="W49" s="133"/>
      <c r="X49" s="133"/>
      <c r="Y49" s="133"/>
      <c r="Z49" s="133"/>
      <c r="AA49" s="133"/>
      <c r="AB49" s="133"/>
      <c r="AC49" s="133"/>
      <c r="AD49" s="133"/>
      <c r="AE49" s="133"/>
      <c r="AF49" s="133"/>
      <c r="AG49" s="133"/>
      <c r="AH49" s="133"/>
      <c r="AI49" s="637"/>
      <c r="AJ49" s="637"/>
      <c r="AK49" s="637"/>
      <c r="AL49" s="133"/>
      <c r="AM49" s="133"/>
      <c r="AN49" s="133"/>
      <c r="AO49" s="133"/>
      <c r="AP49" s="133"/>
      <c r="AQ49" s="133"/>
      <c r="AR49" s="133"/>
      <c r="AS49" s="133"/>
    </row>
    <row r="50" spans="1:45" s="37" customFormat="1" ht="9.6" customHeight="1" x14ac:dyDescent="0.25">
      <c r="A50" s="293"/>
      <c r="B50" s="128"/>
      <c r="C50" s="128"/>
      <c r="D50" s="128"/>
      <c r="E50" s="292"/>
      <c r="F50" s="128"/>
      <c r="G50" s="128"/>
      <c r="H50" s="128"/>
      <c r="I50" s="128"/>
      <c r="J50" s="292"/>
      <c r="K50" s="128"/>
      <c r="L50" s="128"/>
      <c r="M50" s="128"/>
      <c r="N50" s="131"/>
      <c r="O50" s="131"/>
      <c r="P50" s="131"/>
      <c r="Q50" s="131"/>
      <c r="R50" s="132"/>
      <c r="S50" s="133"/>
      <c r="T50" s="133"/>
      <c r="U50" s="133"/>
      <c r="V50" s="133"/>
      <c r="W50" s="133"/>
      <c r="X50" s="133"/>
      <c r="Y50" s="133"/>
      <c r="Z50" s="133"/>
      <c r="AA50" s="133"/>
      <c r="AB50" s="133"/>
      <c r="AC50" s="133"/>
      <c r="AD50" s="133"/>
      <c r="AE50" s="133"/>
      <c r="AF50" s="133"/>
      <c r="AG50" s="133"/>
      <c r="AH50" s="133"/>
      <c r="AI50" s="637"/>
      <c r="AJ50" s="637"/>
      <c r="AK50" s="637"/>
      <c r="AL50" s="133"/>
      <c r="AM50" s="133"/>
      <c r="AN50" s="133"/>
      <c r="AO50" s="133"/>
      <c r="AP50" s="133"/>
      <c r="AQ50" s="133"/>
      <c r="AR50" s="133"/>
      <c r="AS50" s="133"/>
    </row>
    <row r="51" spans="1:45" s="37" customFormat="1" ht="9.6" customHeight="1" x14ac:dyDescent="0.25">
      <c r="A51" s="293"/>
      <c r="B51" s="292"/>
      <c r="C51" s="292"/>
      <c r="D51" s="292"/>
      <c r="E51" s="292"/>
      <c r="F51" s="128"/>
      <c r="G51" s="128"/>
      <c r="H51" s="133"/>
      <c r="I51" s="513"/>
      <c r="J51" s="292"/>
      <c r="K51" s="128"/>
      <c r="L51" s="128"/>
      <c r="M51" s="128"/>
      <c r="N51" s="131"/>
      <c r="O51" s="131"/>
      <c r="P51" s="131"/>
      <c r="Q51" s="131"/>
      <c r="R51" s="132"/>
      <c r="S51" s="133"/>
      <c r="T51" s="133"/>
      <c r="U51" s="133"/>
      <c r="V51" s="133"/>
      <c r="W51" s="133"/>
      <c r="X51" s="133"/>
      <c r="Y51" s="133"/>
      <c r="Z51" s="133"/>
      <c r="AA51" s="133"/>
      <c r="AB51" s="133"/>
      <c r="AC51" s="133"/>
      <c r="AD51" s="133"/>
      <c r="AE51" s="133"/>
      <c r="AF51" s="133"/>
      <c r="AG51" s="133"/>
      <c r="AH51" s="133"/>
      <c r="AI51" s="637"/>
      <c r="AJ51" s="637"/>
      <c r="AK51" s="637"/>
      <c r="AL51" s="133"/>
      <c r="AM51" s="133"/>
      <c r="AN51" s="133"/>
      <c r="AO51" s="133"/>
      <c r="AP51" s="133"/>
      <c r="AQ51" s="133"/>
      <c r="AR51" s="133"/>
      <c r="AS51" s="133"/>
    </row>
    <row r="52" spans="1:45" s="37" customFormat="1" ht="9.6" customHeight="1" x14ac:dyDescent="0.25">
      <c r="A52" s="523"/>
      <c r="B52" s="128"/>
      <c r="C52" s="128"/>
      <c r="D52" s="128"/>
      <c r="E52" s="292"/>
      <c r="F52" s="725"/>
      <c r="G52" s="725"/>
      <c r="H52" s="725"/>
      <c r="I52" s="725"/>
      <c r="J52" s="292"/>
      <c r="K52" s="128"/>
      <c r="L52" s="128"/>
      <c r="M52" s="128"/>
      <c r="N52" s="128"/>
      <c r="O52" s="128"/>
      <c r="P52" s="128"/>
      <c r="Q52" s="131"/>
      <c r="R52" s="132"/>
      <c r="S52" s="133"/>
      <c r="T52" s="133"/>
      <c r="U52" s="133"/>
      <c r="V52" s="133"/>
      <c r="W52" s="133"/>
      <c r="X52" s="133"/>
      <c r="Y52" s="133"/>
      <c r="Z52" s="133"/>
      <c r="AA52" s="133"/>
      <c r="AB52" s="133"/>
      <c r="AC52" s="133"/>
      <c r="AD52" s="133"/>
      <c r="AE52" s="133"/>
      <c r="AF52" s="133"/>
      <c r="AG52" s="133"/>
      <c r="AH52" s="133"/>
      <c r="AI52" s="637"/>
      <c r="AJ52" s="637"/>
      <c r="AK52" s="637"/>
      <c r="AL52" s="133"/>
      <c r="AM52" s="133"/>
      <c r="AN52" s="133"/>
      <c r="AO52" s="133"/>
      <c r="AP52" s="133"/>
      <c r="AQ52" s="133"/>
      <c r="AR52" s="133"/>
      <c r="AS52" s="133"/>
    </row>
    <row r="53" spans="1:45" s="2" customFormat="1" ht="6.75" customHeight="1" x14ac:dyDescent="0.25">
      <c r="A53" s="167"/>
      <c r="B53" s="167"/>
      <c r="C53" s="167"/>
      <c r="D53" s="167"/>
      <c r="E53" s="167"/>
      <c r="F53" s="726"/>
      <c r="G53" s="726"/>
      <c r="H53" s="726"/>
      <c r="I53" s="726"/>
      <c r="J53" s="169"/>
      <c r="K53" s="170"/>
      <c r="L53" s="171"/>
      <c r="M53" s="170"/>
      <c r="N53" s="171"/>
      <c r="O53" s="170"/>
      <c r="P53" s="171"/>
      <c r="Q53" s="170"/>
      <c r="R53" s="171"/>
      <c r="S53" s="172"/>
      <c r="T53" s="172"/>
      <c r="U53" s="172"/>
      <c r="V53" s="172"/>
      <c r="W53" s="172"/>
      <c r="X53" s="172"/>
      <c r="Y53" s="172"/>
      <c r="Z53" s="172"/>
      <c r="AA53" s="172"/>
      <c r="AB53" s="172"/>
      <c r="AC53" s="172"/>
      <c r="AD53" s="172"/>
      <c r="AE53" s="172"/>
      <c r="AF53" s="172"/>
      <c r="AG53" s="172"/>
      <c r="AH53" s="172"/>
      <c r="AI53" s="637"/>
      <c r="AJ53" s="637"/>
      <c r="AK53" s="637"/>
      <c r="AL53" s="172"/>
      <c r="AM53" s="172"/>
      <c r="AN53" s="172"/>
      <c r="AO53" s="172"/>
      <c r="AP53" s="172"/>
      <c r="AQ53" s="172"/>
      <c r="AR53" s="172"/>
      <c r="AS53" s="172"/>
    </row>
    <row r="54" spans="1:45" s="18" customFormat="1" ht="10.5" customHeight="1" x14ac:dyDescent="0.25">
      <c r="A54" s="173" t="s">
        <v>102</v>
      </c>
      <c r="B54" s="174"/>
      <c r="C54" s="174"/>
      <c r="D54" s="413"/>
      <c r="E54" s="176" t="s">
        <v>6</v>
      </c>
      <c r="F54" s="177" t="s">
        <v>104</v>
      </c>
      <c r="G54" s="176"/>
      <c r="H54" s="178"/>
      <c r="I54" s="179"/>
      <c r="J54" s="176" t="s">
        <v>6</v>
      </c>
      <c r="K54" s="177" t="s">
        <v>122</v>
      </c>
      <c r="L54" s="180"/>
      <c r="M54" s="177" t="s">
        <v>123</v>
      </c>
      <c r="N54" s="181"/>
      <c r="O54" s="182" t="s">
        <v>124</v>
      </c>
      <c r="P54" s="182"/>
      <c r="Q54" s="183"/>
      <c r="R54" s="184"/>
      <c r="T54" s="56"/>
      <c r="U54" s="56"/>
      <c r="V54" s="56"/>
      <c r="W54" s="56"/>
      <c r="X54" s="56"/>
      <c r="Y54" s="56"/>
      <c r="Z54" s="56"/>
      <c r="AA54" s="56"/>
      <c r="AB54" s="56"/>
      <c r="AC54" s="56"/>
      <c r="AD54" s="56"/>
      <c r="AE54" s="56"/>
      <c r="AF54" s="56"/>
      <c r="AG54" s="56"/>
      <c r="AH54" s="56"/>
      <c r="AI54" s="638"/>
      <c r="AJ54" s="638"/>
      <c r="AK54" s="638"/>
      <c r="AL54" s="56"/>
      <c r="AM54" s="56"/>
      <c r="AN54" s="56"/>
      <c r="AO54" s="56"/>
      <c r="AP54" s="56"/>
      <c r="AQ54" s="56"/>
      <c r="AR54" s="56"/>
      <c r="AS54" s="56"/>
    </row>
    <row r="55" spans="1:45" s="18" customFormat="1" ht="9" customHeight="1" x14ac:dyDescent="0.25">
      <c r="A55" s="532" t="s">
        <v>103</v>
      </c>
      <c r="B55" s="533"/>
      <c r="C55" s="534"/>
      <c r="D55" s="535"/>
      <c r="E55" s="189">
        <v>1</v>
      </c>
      <c r="F55" s="56" t="e">
        <f>IF(E55&gt;$R$62,,UPPER(VLOOKUP(E55,#REF!,2)))</f>
        <v>#REF!</v>
      </c>
      <c r="G55" s="189"/>
      <c r="H55" s="56"/>
      <c r="I55" s="55"/>
      <c r="J55" s="524" t="s">
        <v>7</v>
      </c>
      <c r="K55" s="54"/>
      <c r="L55" s="525"/>
      <c r="M55" s="54"/>
      <c r="N55" s="526"/>
      <c r="O55" s="527" t="s">
        <v>108</v>
      </c>
      <c r="P55" s="528"/>
      <c r="Q55" s="528"/>
      <c r="R55" s="526"/>
      <c r="T55" s="56"/>
      <c r="U55" s="56"/>
      <c r="V55" s="56"/>
      <c r="W55" s="56"/>
      <c r="X55" s="56"/>
      <c r="Y55" s="56"/>
      <c r="Z55" s="56"/>
      <c r="AA55" s="56"/>
      <c r="AB55" s="56"/>
      <c r="AC55" s="56"/>
      <c r="AD55" s="56"/>
      <c r="AE55" s="56"/>
      <c r="AF55" s="56"/>
      <c r="AG55" s="56"/>
      <c r="AH55" s="56"/>
      <c r="AI55" s="638"/>
      <c r="AJ55" s="638"/>
      <c r="AK55" s="638"/>
      <c r="AL55" s="56"/>
      <c r="AM55" s="56"/>
      <c r="AN55" s="56"/>
      <c r="AO55" s="56"/>
      <c r="AP55" s="56"/>
      <c r="AQ55" s="56"/>
      <c r="AR55" s="56"/>
      <c r="AS55" s="56"/>
    </row>
    <row r="56" spans="1:45" s="18" customFormat="1" ht="9" customHeight="1" x14ac:dyDescent="0.25">
      <c r="A56" s="536" t="s">
        <v>121</v>
      </c>
      <c r="B56" s="299"/>
      <c r="C56" s="537"/>
      <c r="D56" s="538"/>
      <c r="E56" s="189">
        <v>2</v>
      </c>
      <c r="F56" s="56" t="e">
        <f>IF(E56&gt;$R$62,,UPPER(VLOOKUP(E56,#REF!,2)))</f>
        <v>#REF!</v>
      </c>
      <c r="G56" s="189"/>
      <c r="H56" s="56"/>
      <c r="I56" s="55"/>
      <c r="J56" s="524" t="s">
        <v>8</v>
      </c>
      <c r="K56" s="54"/>
      <c r="L56" s="525"/>
      <c r="M56" s="54"/>
      <c r="N56" s="526"/>
      <c r="O56" s="205"/>
      <c r="P56" s="529"/>
      <c r="Q56" s="299"/>
      <c r="R56" s="530"/>
      <c r="T56" s="56"/>
      <c r="U56" s="56"/>
      <c r="V56" s="56"/>
      <c r="W56" s="56"/>
      <c r="X56" s="56"/>
      <c r="Y56" s="56"/>
      <c r="Z56" s="56"/>
      <c r="AA56" s="56"/>
      <c r="AB56" s="56"/>
      <c r="AC56" s="56"/>
      <c r="AD56" s="56"/>
      <c r="AE56" s="56"/>
      <c r="AF56" s="56"/>
      <c r="AG56" s="56"/>
      <c r="AH56" s="56"/>
      <c r="AI56" s="638"/>
      <c r="AJ56" s="638"/>
      <c r="AK56" s="638"/>
      <c r="AL56" s="56"/>
      <c r="AM56" s="56"/>
      <c r="AN56" s="56"/>
      <c r="AO56" s="56"/>
      <c r="AP56" s="56"/>
      <c r="AQ56" s="56"/>
      <c r="AR56" s="56"/>
      <c r="AS56" s="56"/>
    </row>
    <row r="57" spans="1:45" s="18" customFormat="1" ht="9" customHeight="1" x14ac:dyDescent="0.25">
      <c r="A57" s="341"/>
      <c r="B57" s="342"/>
      <c r="C57" s="411"/>
      <c r="D57" s="343"/>
      <c r="E57" s="189"/>
      <c r="F57" s="56"/>
      <c r="G57" s="189"/>
      <c r="H57" s="56"/>
      <c r="I57" s="55"/>
      <c r="J57" s="524" t="s">
        <v>9</v>
      </c>
      <c r="K57" s="54"/>
      <c r="L57" s="525"/>
      <c r="M57" s="54"/>
      <c r="N57" s="526"/>
      <c r="O57" s="527" t="s">
        <v>109</v>
      </c>
      <c r="P57" s="528"/>
      <c r="Q57" s="528"/>
      <c r="R57" s="526"/>
      <c r="T57" s="56"/>
      <c r="U57" s="56"/>
      <c r="V57" s="56"/>
      <c r="W57" s="56"/>
      <c r="X57" s="56"/>
      <c r="Y57" s="56"/>
      <c r="Z57" s="56"/>
      <c r="AA57" s="56"/>
      <c r="AB57" s="56"/>
      <c r="AC57" s="56"/>
      <c r="AD57" s="56"/>
      <c r="AE57" s="56"/>
      <c r="AF57" s="56"/>
      <c r="AG57" s="56"/>
      <c r="AH57" s="56"/>
      <c r="AI57" s="638"/>
      <c r="AJ57" s="638"/>
      <c r="AK57" s="638"/>
      <c r="AL57" s="56"/>
      <c r="AM57" s="56"/>
      <c r="AN57" s="56"/>
      <c r="AO57" s="56"/>
      <c r="AP57" s="56"/>
      <c r="AQ57" s="56"/>
      <c r="AR57" s="56"/>
      <c r="AS57" s="56"/>
    </row>
    <row r="58" spans="1:45" s="18" customFormat="1" ht="9" customHeight="1" x14ac:dyDescent="0.25">
      <c r="A58" s="202"/>
      <c r="B58" s="405"/>
      <c r="C58" s="405"/>
      <c r="D58" s="203"/>
      <c r="E58" s="189"/>
      <c r="F58" s="56"/>
      <c r="G58" s="189"/>
      <c r="H58" s="56"/>
      <c r="I58" s="55"/>
      <c r="J58" s="524" t="s">
        <v>10</v>
      </c>
      <c r="K58" s="54"/>
      <c r="L58" s="525"/>
      <c r="M58" s="54"/>
      <c r="N58" s="526"/>
      <c r="O58" s="54"/>
      <c r="P58" s="525"/>
      <c r="Q58" s="54"/>
      <c r="R58" s="526"/>
      <c r="T58" s="56"/>
      <c r="U58" s="56"/>
      <c r="V58" s="56"/>
      <c r="W58" s="56"/>
      <c r="X58" s="56"/>
      <c r="Y58" s="56"/>
      <c r="Z58" s="56"/>
      <c r="AA58" s="56"/>
      <c r="AB58" s="56"/>
      <c r="AC58" s="56"/>
      <c r="AD58" s="56"/>
      <c r="AE58" s="56"/>
      <c r="AF58" s="56"/>
      <c r="AG58" s="56"/>
      <c r="AH58" s="56"/>
      <c r="AI58" s="638"/>
      <c r="AJ58" s="638"/>
      <c r="AK58" s="638"/>
      <c r="AL58" s="56"/>
      <c r="AM58" s="56"/>
      <c r="AN58" s="56"/>
      <c r="AO58" s="56"/>
      <c r="AP58" s="56"/>
      <c r="AQ58" s="56"/>
      <c r="AR58" s="56"/>
      <c r="AS58" s="56"/>
    </row>
    <row r="59" spans="1:45" s="18" customFormat="1" ht="9" customHeight="1" x14ac:dyDescent="0.25">
      <c r="A59" s="330"/>
      <c r="B59" s="344"/>
      <c r="C59" s="344"/>
      <c r="D59" s="412"/>
      <c r="E59" s="189"/>
      <c r="F59" s="56"/>
      <c r="G59" s="189"/>
      <c r="H59" s="56"/>
      <c r="I59" s="55"/>
      <c r="J59" s="524" t="s">
        <v>11</v>
      </c>
      <c r="K59" s="54"/>
      <c r="L59" s="525"/>
      <c r="M59" s="54"/>
      <c r="N59" s="526"/>
      <c r="O59" s="299"/>
      <c r="P59" s="529"/>
      <c r="Q59" s="299"/>
      <c r="R59" s="530"/>
      <c r="T59" s="56"/>
      <c r="U59" s="56"/>
      <c r="V59" s="56"/>
      <c r="W59" s="56"/>
      <c r="X59" s="56"/>
      <c r="Y59" s="56"/>
      <c r="Z59" s="56"/>
      <c r="AA59" s="56"/>
      <c r="AB59" s="56"/>
      <c r="AC59" s="56"/>
      <c r="AD59" s="56"/>
      <c r="AE59" s="56"/>
      <c r="AF59" s="56"/>
      <c r="AG59" s="56"/>
      <c r="AH59" s="56"/>
      <c r="AI59" s="638"/>
      <c r="AJ59" s="638"/>
      <c r="AK59" s="638"/>
      <c r="AL59" s="56"/>
      <c r="AM59" s="56"/>
      <c r="AN59" s="56"/>
      <c r="AO59" s="56"/>
      <c r="AP59" s="56"/>
      <c r="AQ59" s="56"/>
      <c r="AR59" s="56"/>
      <c r="AS59" s="56"/>
    </row>
    <row r="60" spans="1:45" s="18" customFormat="1" ht="9" customHeight="1" x14ac:dyDescent="0.25">
      <c r="A60" s="331"/>
      <c r="B60" s="350"/>
      <c r="C60" s="405"/>
      <c r="D60" s="203"/>
      <c r="E60" s="189"/>
      <c r="F60" s="56"/>
      <c r="G60" s="189"/>
      <c r="H60" s="56"/>
      <c r="I60" s="55"/>
      <c r="J60" s="524" t="s">
        <v>12</v>
      </c>
      <c r="K60" s="54"/>
      <c r="L60" s="525"/>
      <c r="M60" s="54"/>
      <c r="N60" s="526"/>
      <c r="O60" s="527" t="s">
        <v>89</v>
      </c>
      <c r="P60" s="528"/>
      <c r="Q60" s="528"/>
      <c r="R60" s="526"/>
      <c r="T60" s="56"/>
      <c r="U60" s="56"/>
      <c r="V60" s="56"/>
      <c r="W60" s="56"/>
      <c r="X60" s="56"/>
      <c r="Y60" s="56"/>
      <c r="Z60" s="56"/>
      <c r="AA60" s="56"/>
      <c r="AB60" s="56"/>
      <c r="AC60" s="56"/>
      <c r="AD60" s="56"/>
      <c r="AE60" s="56"/>
      <c r="AF60" s="56"/>
      <c r="AG60" s="56"/>
      <c r="AH60" s="56"/>
      <c r="AI60" s="638"/>
      <c r="AJ60" s="638"/>
      <c r="AK60" s="638"/>
      <c r="AL60" s="56"/>
      <c r="AM60" s="56"/>
      <c r="AN60" s="56"/>
      <c r="AO60" s="56"/>
      <c r="AP60" s="56"/>
      <c r="AQ60" s="56"/>
      <c r="AR60" s="56"/>
      <c r="AS60" s="56"/>
    </row>
    <row r="61" spans="1:45" s="18" customFormat="1" ht="9" customHeight="1" x14ac:dyDescent="0.25">
      <c r="A61" s="331"/>
      <c r="B61" s="350"/>
      <c r="C61" s="406"/>
      <c r="D61" s="339"/>
      <c r="E61" s="189"/>
      <c r="F61" s="56"/>
      <c r="G61" s="189"/>
      <c r="H61" s="56"/>
      <c r="I61" s="55"/>
      <c r="J61" s="524" t="s">
        <v>13</v>
      </c>
      <c r="K61" s="54"/>
      <c r="L61" s="525"/>
      <c r="M61" s="54"/>
      <c r="N61" s="526"/>
      <c r="O61" s="54"/>
      <c r="P61" s="525"/>
      <c r="Q61" s="54"/>
      <c r="R61" s="526"/>
      <c r="T61" s="56"/>
      <c r="U61" s="56"/>
      <c r="V61" s="56"/>
      <c r="W61" s="56"/>
      <c r="X61" s="56"/>
      <c r="Y61" s="56"/>
      <c r="Z61" s="56"/>
      <c r="AA61" s="56"/>
      <c r="AB61" s="56"/>
      <c r="AC61" s="56"/>
      <c r="AD61" s="56"/>
      <c r="AE61" s="56"/>
      <c r="AF61" s="56"/>
      <c r="AG61" s="56"/>
      <c r="AH61" s="56"/>
      <c r="AI61" s="638"/>
      <c r="AJ61" s="638"/>
      <c r="AK61" s="638"/>
      <c r="AL61" s="56"/>
      <c r="AM61" s="56"/>
      <c r="AN61" s="56"/>
      <c r="AO61" s="56"/>
      <c r="AP61" s="56"/>
      <c r="AQ61" s="56"/>
      <c r="AR61" s="56"/>
      <c r="AS61" s="56"/>
    </row>
    <row r="62" spans="1:45" s="18" customFormat="1" ht="9" customHeight="1" x14ac:dyDescent="0.25">
      <c r="A62" s="332"/>
      <c r="B62" s="329"/>
      <c r="C62" s="407"/>
      <c r="D62" s="340"/>
      <c r="E62" s="206"/>
      <c r="F62" s="205"/>
      <c r="G62" s="206"/>
      <c r="H62" s="205"/>
      <c r="I62" s="207"/>
      <c r="J62" s="531" t="s">
        <v>14</v>
      </c>
      <c r="K62" s="299"/>
      <c r="L62" s="529"/>
      <c r="M62" s="299"/>
      <c r="N62" s="530"/>
      <c r="O62" s="299" t="str">
        <f>R4</f>
        <v>Nagyistók-Nádasi Judit</v>
      </c>
      <c r="P62" s="529"/>
      <c r="Q62" s="299"/>
      <c r="R62" s="209" t="e">
        <f>MIN(4,#REF!)</f>
        <v>#REF!</v>
      </c>
      <c r="T62" s="56"/>
      <c r="U62" s="56"/>
      <c r="V62" s="56"/>
      <c r="W62" s="56"/>
      <c r="X62" s="56"/>
      <c r="Y62" s="56"/>
      <c r="Z62" s="56"/>
      <c r="AA62" s="56"/>
      <c r="AB62" s="56"/>
      <c r="AC62" s="56"/>
      <c r="AD62" s="56"/>
      <c r="AE62" s="56"/>
      <c r="AF62" s="56"/>
      <c r="AG62" s="56"/>
      <c r="AH62" s="56"/>
      <c r="AI62" s="638"/>
      <c r="AJ62" s="638"/>
      <c r="AK62" s="638"/>
      <c r="AL62" s="56"/>
      <c r="AM62" s="56"/>
      <c r="AN62" s="56"/>
      <c r="AO62" s="56"/>
      <c r="AP62" s="56"/>
      <c r="AQ62" s="56"/>
      <c r="AR62" s="56"/>
      <c r="AS62" s="56"/>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phoneticPr fontId="68" type="noConversion"/>
  <conditionalFormatting sqref="G50:I50 G34:I34 G36:I36 G22:I22 G24:I24 G26:I26 G28:I28 G30:I30 G32:I32 H21 G38:I38 G40:I40 G42:I42 G44:I44 G46:I46 G48:I48 H7 H9 H11 H13 H15 H17 H19">
    <cfRule type="expression" dxfId="403" priority="4" stopIfTrue="1">
      <formula>AND($E7&lt;9,$C7&gt;0)</formula>
    </cfRule>
  </conditionalFormatting>
  <conditionalFormatting sqref="I23 I43 K33 I31 K41 I51 I39 K49 I47 K10 M29 M45 I27 K25 I35 I8 I12 I16 I20 K18 M14">
    <cfRule type="expression" dxfId="402" priority="5" stopIfTrue="1">
      <formula>AND($O$1="CU",I8="Umpire")</formula>
    </cfRule>
    <cfRule type="expression" dxfId="401" priority="6" stopIfTrue="1">
      <formula>AND($O$1="CU",I8&lt;&gt;"Umpire",J8&lt;&gt;"")</formula>
    </cfRule>
    <cfRule type="expression" dxfId="400" priority="7" stopIfTrue="1">
      <formula>AND($O$1="CU",I8&lt;&gt;"Umpire")</formula>
    </cfRule>
  </conditionalFormatting>
  <conditionalFormatting sqref="E36 E30 E28 E26 E24 E22 E52 E50 E32 E48 E46 E44 E42 E40 E38 E34">
    <cfRule type="expression" dxfId="399" priority="8" stopIfTrue="1">
      <formula>AND($E22&lt;9,$C22&gt;0)</formula>
    </cfRule>
  </conditionalFormatting>
  <conditionalFormatting sqref="F38 F40 F42 F44 F46 F48 F50 F36 F22 F24 F26 F28 F30 F32 F34">
    <cfRule type="cellIs" dxfId="398" priority="9" stopIfTrue="1" operator="equal">
      <formula>"Bye"</formula>
    </cfRule>
    <cfRule type="expression" dxfId="397" priority="10" stopIfTrue="1">
      <formula>AND($E22&lt;9,$C22&gt;0)</formula>
    </cfRule>
  </conditionalFormatting>
  <conditionalFormatting sqref="M10 M18 O45 M41 M49 O14 O29 M25 M33 K8 K12 K16 K20 K39 K43 K47 K51 K23 K27 K31 K35">
    <cfRule type="expression" dxfId="396" priority="11" stopIfTrue="1">
      <formula>J8="as"</formula>
    </cfRule>
    <cfRule type="expression" dxfId="395" priority="12" stopIfTrue="1">
      <formula>J8="bs"</formula>
    </cfRule>
  </conditionalFormatting>
  <conditionalFormatting sqref="B40 B42 B44 B46 B48 B50 B52 B24 B26 B28 B30 B32 B34 B36 B38 B22">
    <cfRule type="cellIs" dxfId="394" priority="13" stopIfTrue="1" operator="equal">
      <formula>"QA"</formula>
    </cfRule>
    <cfRule type="cellIs" dxfId="393" priority="14" stopIfTrue="1" operator="equal">
      <formula>"DA"</formula>
    </cfRule>
  </conditionalFormatting>
  <conditionalFormatting sqref="R62 J8 J12 J16 J20 N14 L10 L18">
    <cfRule type="expression" dxfId="392" priority="15" stopIfTrue="1">
      <formula>$O$1="CU"</formula>
    </cfRule>
  </conditionalFormatting>
  <conditionalFormatting sqref="E21 E7">
    <cfRule type="expression" dxfId="391" priority="16" stopIfTrue="1">
      <formula>$E7&lt;5</formula>
    </cfRule>
  </conditionalFormatting>
  <conditionalFormatting sqref="F19 F21 F9 F17 F15 F13 F11 F7">
    <cfRule type="cellIs" dxfId="390" priority="17" stopIfTrue="1" operator="equal">
      <formula>"Bye"</formula>
    </cfRule>
  </conditionalFormatting>
  <conditionalFormatting sqref="O16">
    <cfRule type="expression" dxfId="389" priority="1" stopIfTrue="1">
      <formula>AND($O$1="CU",O16="Umpire")</formula>
    </cfRule>
    <cfRule type="expression" dxfId="388" priority="2" stopIfTrue="1">
      <formula>AND($O$1="CU",O16&lt;&gt;"Umpire",P16&lt;&gt;"")</formula>
    </cfRule>
    <cfRule type="expression" dxfId="387" priority="3" stopIfTrue="1">
      <formula>AND($O$1="CU",O16&lt;&gt;"Umpire")</formula>
    </cfRule>
  </conditionalFormatting>
  <dataValidations count="1">
    <dataValidation type="list" allowBlank="1" showInputMessage="1" sqref="I23 I39 I27 I35 I43 I31 I51 I47 K49 K41 M45 K33 K25 M29 I16 K18 K10 I20 I12 I8 M14 O16" xr:uid="{00000000-0002-0000-0D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Munka17">
    <tabColor indexed="11"/>
  </sheetPr>
  <dimension ref="A1:AS137"/>
  <sheetViews>
    <sheetView topLeftCell="A3" workbookViewId="0">
      <selection activeCell="O26" sqref="O2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11.77734375" customWidth="1"/>
    <col min="9" max="9" width="5.88671875" customWidth="1"/>
    <col min="10" max="10" width="7.8867187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39" customWidth="1"/>
  </cols>
  <sheetData>
    <row r="1" spans="1:45" s="100" customFormat="1" ht="21.75" customHeight="1" x14ac:dyDescent="0.25">
      <c r="A1" s="787" t="str">
        <f>Altalanos!$A$6</f>
        <v>Baranya Vármegyei Tenisz Diákolimpia</v>
      </c>
      <c r="B1" s="469"/>
      <c r="C1" s="470"/>
      <c r="D1" s="470"/>
      <c r="E1" s="470"/>
      <c r="F1" s="470"/>
      <c r="G1" s="470"/>
      <c r="H1" s="469"/>
      <c r="I1" s="471"/>
      <c r="J1" s="472"/>
      <c r="K1" s="473" t="s">
        <v>120</v>
      </c>
      <c r="L1" s="474"/>
      <c r="M1" s="475"/>
      <c r="N1" s="472"/>
      <c r="O1" s="472" t="s">
        <v>71</v>
      </c>
      <c r="P1" s="472"/>
      <c r="Q1" s="470"/>
      <c r="R1" s="472"/>
      <c r="T1" s="522"/>
      <c r="U1" s="522"/>
      <c r="V1" s="522"/>
      <c r="W1" s="522"/>
      <c r="X1" s="522"/>
      <c r="Y1" s="522"/>
      <c r="Z1" s="522"/>
      <c r="AA1" s="522"/>
      <c r="AB1" s="625" t="str">
        <f>IF($Y$5=1,CONCATENATE(VLOOKUP($Y$3,$AA$2:$AH$14,2)),CONCATENATE(VLOOKUP($Y$3,$AA$16:$AH$25,2)))</f>
        <v>150</v>
      </c>
      <c r="AC1" s="625" t="str">
        <f>IF($Y$5=1,CONCATENATE(VLOOKUP($Y$3,$AA$2:$AH$14,3)),CONCATENATE(VLOOKUP($Y$3,$AA$16:$AH$25,3)))</f>
        <v>120</v>
      </c>
      <c r="AD1" s="625" t="str">
        <f>IF($Y$5=1,CONCATENATE(VLOOKUP($Y$3,$AA$2:$AH$14,4)),CONCATENATE(VLOOKUP($Y$3,$AA$16:$AH$25,4)))</f>
        <v>90</v>
      </c>
      <c r="AE1" s="625" t="str">
        <f>IF($Y$5=1,CONCATENATE(VLOOKUP($Y$3,$AA$2:$AH$14,5)),CONCATENATE(VLOOKUP($Y$3,$AA$16:$AH$25,5)))</f>
        <v>60</v>
      </c>
      <c r="AF1" s="625" t="str">
        <f>IF($Y$5=1,CONCATENATE(VLOOKUP($Y$3,$AA$2:$AH$14,6)),CONCATENATE(VLOOKUP($Y$3,$AA$16:$AH$25,6)))</f>
        <v>40</v>
      </c>
      <c r="AG1" s="625" t="str">
        <f>IF($Y$5=1,CONCATENATE(VLOOKUP($Y$3,$AA$2:$AH$14,7)),CONCATENATE(VLOOKUP($Y$3,$AA$16:$AH$25,7)))</f>
        <v>25</v>
      </c>
      <c r="AH1" s="625" t="str">
        <f>IF($Y$5=1,CONCATENATE(VLOOKUP($Y$3,$AA$2:$AH$14,8)),CONCATENATE(VLOOKUP($Y$3,$AA$16:$AH$25,8)))</f>
        <v>15</v>
      </c>
      <c r="AI1" s="636"/>
      <c r="AJ1" s="636"/>
      <c r="AK1" s="636"/>
    </row>
    <row r="2" spans="1:45" s="72" customFormat="1" x14ac:dyDescent="0.25">
      <c r="A2" s="476" t="s">
        <v>119</v>
      </c>
      <c r="B2" s="477"/>
      <c r="C2" s="477"/>
      <c r="D2" s="477"/>
      <c r="E2" s="739" t="s">
        <v>394</v>
      </c>
      <c r="F2" s="477"/>
      <c r="G2" s="478"/>
      <c r="H2" s="479"/>
      <c r="I2" s="479"/>
      <c r="J2" s="480"/>
      <c r="K2" s="474"/>
      <c r="L2" s="474"/>
      <c r="M2" s="474"/>
      <c r="N2" s="480"/>
      <c r="O2" s="479"/>
      <c r="P2" s="480"/>
      <c r="Q2" s="479"/>
      <c r="R2" s="480"/>
      <c r="T2" s="515"/>
      <c r="U2" s="515"/>
      <c r="V2" s="515"/>
      <c r="W2" s="515"/>
      <c r="X2" s="515"/>
      <c r="Y2" s="619"/>
      <c r="Z2" s="618"/>
      <c r="AA2" s="618" t="s">
        <v>159</v>
      </c>
      <c r="AB2" s="623">
        <v>300</v>
      </c>
      <c r="AC2" s="623">
        <v>250</v>
      </c>
      <c r="AD2" s="623">
        <v>200</v>
      </c>
      <c r="AE2" s="623">
        <v>150</v>
      </c>
      <c r="AF2" s="623">
        <v>120</v>
      </c>
      <c r="AG2" s="623">
        <v>90</v>
      </c>
      <c r="AH2" s="623">
        <v>40</v>
      </c>
      <c r="AI2" s="589"/>
      <c r="AJ2" s="589"/>
      <c r="AK2" s="589"/>
      <c r="AL2" s="515"/>
      <c r="AM2" s="515"/>
      <c r="AN2" s="515"/>
      <c r="AO2" s="515"/>
      <c r="AP2" s="515"/>
      <c r="AQ2" s="515"/>
      <c r="AR2" s="515"/>
      <c r="AS2" s="515"/>
    </row>
    <row r="3" spans="1:45" s="19" customFormat="1" ht="11.25" customHeight="1" x14ac:dyDescent="0.25">
      <c r="A3" s="45" t="s">
        <v>81</v>
      </c>
      <c r="B3" s="45"/>
      <c r="C3" s="45"/>
      <c r="D3" s="45"/>
      <c r="E3" s="740"/>
      <c r="F3" s="45"/>
      <c r="G3" s="45" t="s">
        <v>79</v>
      </c>
      <c r="H3" s="45"/>
      <c r="I3" s="45"/>
      <c r="J3" s="108"/>
      <c r="K3" s="45" t="s">
        <v>84</v>
      </c>
      <c r="L3" s="108"/>
      <c r="M3" s="45"/>
      <c r="N3" s="108"/>
      <c r="O3" s="45"/>
      <c r="P3" s="108"/>
      <c r="Q3" s="45"/>
      <c r="R3" s="46" t="s">
        <v>85</v>
      </c>
      <c r="T3" s="516"/>
      <c r="U3" s="516"/>
      <c r="V3" s="516"/>
      <c r="W3" s="516"/>
      <c r="X3" s="516"/>
      <c r="Y3" s="618" t="str">
        <f>IF(K4="OB","A",IF(K4="IX","W",IF(K4="","",K4)))</f>
        <v>B</v>
      </c>
      <c r="Z3" s="618"/>
      <c r="AA3" s="618" t="s">
        <v>160</v>
      </c>
      <c r="AB3" s="623">
        <v>280</v>
      </c>
      <c r="AC3" s="623">
        <v>230</v>
      </c>
      <c r="AD3" s="623">
        <v>180</v>
      </c>
      <c r="AE3" s="623">
        <v>140</v>
      </c>
      <c r="AF3" s="623">
        <v>80</v>
      </c>
      <c r="AG3" s="623">
        <v>0</v>
      </c>
      <c r="AH3" s="623">
        <v>0</v>
      </c>
      <c r="AI3" s="589"/>
      <c r="AJ3" s="589"/>
      <c r="AK3" s="589"/>
      <c r="AL3" s="516"/>
      <c r="AM3" s="516"/>
      <c r="AN3" s="516"/>
      <c r="AO3" s="516"/>
      <c r="AP3" s="516"/>
      <c r="AQ3" s="516"/>
      <c r="AR3" s="516"/>
      <c r="AS3" s="516"/>
    </row>
    <row r="4" spans="1:45" s="30" customFormat="1" ht="11.25" customHeight="1" thickBot="1" x14ac:dyDescent="0.3">
      <c r="A4" s="836" t="str">
        <f>Altalanos!$A$10</f>
        <v>2024.04.25-26.</v>
      </c>
      <c r="B4" s="836"/>
      <c r="C4" s="836"/>
      <c r="D4" s="481"/>
      <c r="E4" s="482"/>
      <c r="F4" s="482"/>
      <c r="G4" s="482" t="str">
        <f>Altalanos!$C$10</f>
        <v>Pécs</v>
      </c>
      <c r="H4" s="483"/>
      <c r="I4" s="482"/>
      <c r="J4" s="484"/>
      <c r="K4" s="777" t="s">
        <v>160</v>
      </c>
      <c r="L4" s="484"/>
      <c r="M4" s="486"/>
      <c r="N4" s="484"/>
      <c r="O4" s="482"/>
      <c r="P4" s="484"/>
      <c r="Q4" s="482"/>
      <c r="R4" s="487" t="str">
        <f>Altalanos!$E$10</f>
        <v>Nagyistók-Nádasi Judit</v>
      </c>
      <c r="T4" s="517"/>
      <c r="U4" s="517"/>
      <c r="V4" s="517"/>
      <c r="W4" s="517"/>
      <c r="X4" s="517"/>
      <c r="Y4" s="618"/>
      <c r="Z4" s="618"/>
      <c r="AA4" s="618" t="s">
        <v>189</v>
      </c>
      <c r="AB4" s="623">
        <v>250</v>
      </c>
      <c r="AC4" s="623">
        <v>200</v>
      </c>
      <c r="AD4" s="623">
        <v>150</v>
      </c>
      <c r="AE4" s="623">
        <v>120</v>
      </c>
      <c r="AF4" s="623">
        <v>90</v>
      </c>
      <c r="AG4" s="623">
        <v>60</v>
      </c>
      <c r="AH4" s="623">
        <v>25</v>
      </c>
      <c r="AI4" s="589"/>
      <c r="AJ4" s="589"/>
      <c r="AK4" s="589"/>
      <c r="AL4" s="517"/>
      <c r="AM4" s="517"/>
      <c r="AN4" s="517"/>
      <c r="AO4" s="517"/>
      <c r="AP4" s="517"/>
      <c r="AQ4" s="517"/>
      <c r="AR4" s="517"/>
      <c r="AS4" s="517"/>
    </row>
    <row r="5" spans="1:45" s="19" customFormat="1" x14ac:dyDescent="0.25">
      <c r="A5" s="114"/>
      <c r="B5" s="115" t="s">
        <v>4</v>
      </c>
      <c r="C5" s="421" t="s">
        <v>102</v>
      </c>
      <c r="D5" s="115" t="s">
        <v>101</v>
      </c>
      <c r="E5" s="115" t="s">
        <v>98</v>
      </c>
      <c r="F5" s="116" t="s">
        <v>82</v>
      </c>
      <c r="G5" s="116" t="s">
        <v>83</v>
      </c>
      <c r="H5" s="116"/>
      <c r="I5" s="116" t="s">
        <v>87</v>
      </c>
      <c r="J5" s="116"/>
      <c r="K5" s="115" t="s">
        <v>99</v>
      </c>
      <c r="L5" s="117"/>
      <c r="M5" s="115" t="s">
        <v>126</v>
      </c>
      <c r="N5" s="117"/>
      <c r="O5" s="115" t="s">
        <v>125</v>
      </c>
      <c r="P5" s="117"/>
      <c r="Q5" s="115"/>
      <c r="R5" s="118"/>
      <c r="T5" s="516"/>
      <c r="U5" s="516"/>
      <c r="V5" s="516"/>
      <c r="W5" s="516"/>
      <c r="X5" s="516"/>
      <c r="Y5" s="618">
        <f>IF(OR(Altalanos!$A$8="F1",Altalanos!$A$8="F2",Altalanos!$A$8="N1",Altalanos!$A$8="N2"),1,2)</f>
        <v>2</v>
      </c>
      <c r="Z5" s="618"/>
      <c r="AA5" s="618" t="s">
        <v>190</v>
      </c>
      <c r="AB5" s="623">
        <v>200</v>
      </c>
      <c r="AC5" s="623">
        <v>150</v>
      </c>
      <c r="AD5" s="623">
        <v>120</v>
      </c>
      <c r="AE5" s="623">
        <v>90</v>
      </c>
      <c r="AF5" s="623">
        <v>60</v>
      </c>
      <c r="AG5" s="623">
        <v>40</v>
      </c>
      <c r="AH5" s="623">
        <v>15</v>
      </c>
      <c r="AI5" s="589"/>
      <c r="AJ5" s="589"/>
      <c r="AK5" s="589"/>
      <c r="AL5" s="516"/>
      <c r="AM5" s="516"/>
      <c r="AN5" s="516"/>
      <c r="AO5" s="516"/>
      <c r="AP5" s="516"/>
      <c r="AQ5" s="516"/>
      <c r="AR5" s="516"/>
      <c r="AS5" s="516"/>
    </row>
    <row r="6" spans="1:45" s="753" customFormat="1" ht="11.1" customHeight="1" thickBot="1" x14ac:dyDescent="0.3">
      <c r="A6" s="754"/>
      <c r="B6" s="755"/>
      <c r="C6" s="755"/>
      <c r="D6" s="755"/>
      <c r="E6" s="755"/>
      <c r="F6" s="754"/>
      <c r="G6" s="756"/>
      <c r="H6" s="757"/>
      <c r="I6" s="756"/>
      <c r="J6" s="758"/>
      <c r="K6" s="755"/>
      <c r="L6" s="758"/>
      <c r="M6" s="755"/>
      <c r="N6" s="758"/>
      <c r="O6" s="755"/>
      <c r="P6" s="758"/>
      <c r="Q6" s="755"/>
      <c r="R6" s="759"/>
      <c r="T6" s="760"/>
      <c r="U6" s="760"/>
      <c r="V6" s="760"/>
      <c r="W6" s="760"/>
      <c r="X6" s="760"/>
      <c r="Y6" s="761"/>
      <c r="Z6" s="761"/>
      <c r="AA6" s="761" t="s">
        <v>191</v>
      </c>
      <c r="AB6" s="762">
        <v>150</v>
      </c>
      <c r="AC6" s="762">
        <v>120</v>
      </c>
      <c r="AD6" s="762">
        <v>90</v>
      </c>
      <c r="AE6" s="762">
        <v>60</v>
      </c>
      <c r="AF6" s="762">
        <v>40</v>
      </c>
      <c r="AG6" s="762">
        <v>25</v>
      </c>
      <c r="AH6" s="762">
        <v>10</v>
      </c>
      <c r="AI6" s="763"/>
      <c r="AJ6" s="763"/>
      <c r="AK6" s="763"/>
      <c r="AL6" s="760"/>
      <c r="AM6" s="760"/>
      <c r="AN6" s="760"/>
      <c r="AO6" s="760"/>
      <c r="AP6" s="760"/>
      <c r="AQ6" s="760"/>
      <c r="AR6" s="760"/>
      <c r="AS6" s="760"/>
    </row>
    <row r="7" spans="1:45" s="37" customFormat="1" ht="12.9" customHeight="1" x14ac:dyDescent="0.25">
      <c r="A7" s="121">
        <v>1</v>
      </c>
      <c r="B7" s="488" t="str">
        <f>IF($E7="","",VLOOKUP($E7,#REF!,14))</f>
        <v/>
      </c>
      <c r="C7" s="489" t="str">
        <f>IF($E7="","",VLOOKUP($E7,#REF!,15))</f>
        <v/>
      </c>
      <c r="D7" s="790" t="s">
        <v>413</v>
      </c>
      <c r="E7" s="490"/>
      <c r="F7" s="778" t="s">
        <v>385</v>
      </c>
      <c r="G7" s="778" t="s">
        <v>314</v>
      </c>
      <c r="H7" s="778"/>
      <c r="I7" s="778" t="s">
        <v>367</v>
      </c>
      <c r="J7" s="795"/>
      <c r="K7" s="496"/>
      <c r="L7" s="493"/>
      <c r="M7" s="493"/>
      <c r="N7" s="493"/>
      <c r="O7" s="128"/>
      <c r="P7" s="130"/>
      <c r="Q7" s="131"/>
      <c r="R7" s="132"/>
      <c r="S7" s="133"/>
      <c r="T7" s="133"/>
      <c r="U7" s="518" t="e">
        <f>#REF!</f>
        <v>#REF!</v>
      </c>
      <c r="V7" s="133"/>
      <c r="W7" s="133"/>
      <c r="X7" s="133"/>
      <c r="Y7" s="618"/>
      <c r="Z7" s="618"/>
      <c r="AA7" s="618" t="s">
        <v>192</v>
      </c>
      <c r="AB7" s="623">
        <v>120</v>
      </c>
      <c r="AC7" s="623">
        <v>90</v>
      </c>
      <c r="AD7" s="623">
        <v>60</v>
      </c>
      <c r="AE7" s="623">
        <v>40</v>
      </c>
      <c r="AF7" s="623">
        <v>25</v>
      </c>
      <c r="AG7" s="623">
        <v>10</v>
      </c>
      <c r="AH7" s="623">
        <v>5</v>
      </c>
      <c r="AI7" s="589"/>
      <c r="AJ7" s="589"/>
      <c r="AK7" s="589"/>
      <c r="AL7" s="133"/>
      <c r="AM7" s="133"/>
      <c r="AN7" s="133"/>
      <c r="AO7" s="133"/>
      <c r="AP7" s="133"/>
      <c r="AQ7" s="133"/>
      <c r="AR7" s="133"/>
      <c r="AS7" s="133"/>
    </row>
    <row r="8" spans="1:45" s="37" customFormat="1" ht="12.9" customHeight="1" x14ac:dyDescent="0.25">
      <c r="A8" s="135"/>
      <c r="B8" s="494"/>
      <c r="C8" s="495"/>
      <c r="D8" s="814"/>
      <c r="E8" s="292"/>
      <c r="F8" s="496"/>
      <c r="G8" s="496"/>
      <c r="H8" s="497"/>
      <c r="I8" s="704" t="s">
        <v>0</v>
      </c>
      <c r="J8" s="140" t="s">
        <v>397</v>
      </c>
      <c r="K8" s="498" t="str">
        <f>UPPER(IF(OR(J8="a",J8="as"),F7,IF(OR(J8="b",J8="bs"),F9,)))</f>
        <v>VIDÁK</v>
      </c>
      <c r="L8" s="498"/>
      <c r="M8" s="493"/>
      <c r="N8" s="493"/>
      <c r="O8" s="128"/>
      <c r="P8" s="130"/>
      <c r="Q8" s="131"/>
      <c r="R8" s="132"/>
      <c r="S8" s="133"/>
      <c r="T8" s="133"/>
      <c r="U8" s="519" t="e">
        <f>#REF!</f>
        <v>#REF!</v>
      </c>
      <c r="V8" s="133"/>
      <c r="W8" s="133"/>
      <c r="X8" s="133"/>
      <c r="Y8" s="618"/>
      <c r="Z8" s="618"/>
      <c r="AA8" s="618" t="s">
        <v>193</v>
      </c>
      <c r="AB8" s="623">
        <v>90</v>
      </c>
      <c r="AC8" s="623">
        <v>60</v>
      </c>
      <c r="AD8" s="623">
        <v>40</v>
      </c>
      <c r="AE8" s="623">
        <v>25</v>
      </c>
      <c r="AF8" s="623">
        <v>10</v>
      </c>
      <c r="AG8" s="623">
        <v>5</v>
      </c>
      <c r="AH8" s="623">
        <v>2</v>
      </c>
      <c r="AI8" s="589"/>
      <c r="AJ8" s="589"/>
      <c r="AK8" s="589"/>
      <c r="AL8" s="133"/>
      <c r="AM8" s="133"/>
      <c r="AN8" s="133"/>
      <c r="AO8" s="133"/>
      <c r="AP8" s="133"/>
      <c r="AQ8" s="133"/>
      <c r="AR8" s="133"/>
      <c r="AS8" s="133"/>
    </row>
    <row r="9" spans="1:45" s="37" customFormat="1" ht="12.9" customHeight="1" x14ac:dyDescent="0.25">
      <c r="A9" s="135">
        <v>2</v>
      </c>
      <c r="B9" s="488" t="str">
        <f>IF($E9="","",VLOOKUP($E9,#REF!,14))</f>
        <v/>
      </c>
      <c r="C9" s="489" t="str">
        <f>IF($E9="","",VLOOKUP($E9,#REF!,15))</f>
        <v/>
      </c>
      <c r="D9" s="790" t="s">
        <v>407</v>
      </c>
      <c r="E9" s="684"/>
      <c r="F9" s="778" t="s">
        <v>401</v>
      </c>
      <c r="G9" s="778" t="s">
        <v>310</v>
      </c>
      <c r="H9" s="541"/>
      <c r="I9" s="778" t="s">
        <v>266</v>
      </c>
      <c r="J9" s="500"/>
      <c r="K9" s="493" t="s">
        <v>473</v>
      </c>
      <c r="L9" s="501"/>
      <c r="M9" s="493"/>
      <c r="N9" s="493"/>
      <c r="O9" s="128"/>
      <c r="P9" s="130"/>
      <c r="Q9" s="131"/>
      <c r="R9" s="132"/>
      <c r="S9" s="133"/>
      <c r="T9" s="133"/>
      <c r="U9" s="519" t="e">
        <f>#REF!</f>
        <v>#REF!</v>
      </c>
      <c r="V9" s="133"/>
      <c r="W9" s="133"/>
      <c r="X9" s="133"/>
      <c r="Y9" s="618"/>
      <c r="Z9" s="618"/>
      <c r="AA9" s="618" t="s">
        <v>194</v>
      </c>
      <c r="AB9" s="623">
        <v>60</v>
      </c>
      <c r="AC9" s="623">
        <v>40</v>
      </c>
      <c r="AD9" s="623">
        <v>25</v>
      </c>
      <c r="AE9" s="623">
        <v>10</v>
      </c>
      <c r="AF9" s="623">
        <v>5</v>
      </c>
      <c r="AG9" s="623">
        <v>2</v>
      </c>
      <c r="AH9" s="623">
        <v>1</v>
      </c>
      <c r="AI9" s="589"/>
      <c r="AJ9" s="589"/>
      <c r="AK9" s="589"/>
      <c r="AL9" s="133"/>
      <c r="AM9" s="133"/>
      <c r="AN9" s="133"/>
      <c r="AO9" s="133"/>
      <c r="AP9" s="133"/>
      <c r="AQ9" s="133"/>
      <c r="AR9" s="133"/>
      <c r="AS9" s="133"/>
    </row>
    <row r="10" spans="1:45" s="37" customFormat="1" ht="12.9" customHeight="1" x14ac:dyDescent="0.25">
      <c r="A10" s="135"/>
      <c r="B10" s="494"/>
      <c r="C10" s="495"/>
      <c r="D10" s="814"/>
      <c r="E10" s="685"/>
      <c r="F10" s="686"/>
      <c r="G10" s="686"/>
      <c r="H10" s="687"/>
      <c r="I10" s="686"/>
      <c r="J10" s="502"/>
      <c r="K10" s="704" t="s">
        <v>0</v>
      </c>
      <c r="L10" s="148" t="s">
        <v>397</v>
      </c>
      <c r="M10" s="498" t="str">
        <f>UPPER(IF(OR(L10="a",L10="as"),K8,IF(OR(L10="b",L10="bs"),K12,)))</f>
        <v>SZABÓ</v>
      </c>
      <c r="N10" s="503"/>
      <c r="O10" s="504"/>
      <c r="P10" s="504"/>
      <c r="Q10" s="131"/>
      <c r="R10" s="132"/>
      <c r="S10" s="133"/>
      <c r="T10" s="133"/>
      <c r="U10" s="519" t="e">
        <f>#REF!</f>
        <v>#REF!</v>
      </c>
      <c r="V10" s="133"/>
      <c r="W10" s="133"/>
      <c r="X10" s="133"/>
      <c r="Y10" s="618"/>
      <c r="Z10" s="618"/>
      <c r="AA10" s="618" t="s">
        <v>195</v>
      </c>
      <c r="AB10" s="623">
        <v>40</v>
      </c>
      <c r="AC10" s="623">
        <v>25</v>
      </c>
      <c r="AD10" s="623">
        <v>15</v>
      </c>
      <c r="AE10" s="623">
        <v>7</v>
      </c>
      <c r="AF10" s="623">
        <v>4</v>
      </c>
      <c r="AG10" s="623">
        <v>1</v>
      </c>
      <c r="AH10" s="623">
        <v>0</v>
      </c>
      <c r="AI10" s="589"/>
      <c r="AJ10" s="589"/>
      <c r="AK10" s="589"/>
      <c r="AL10" s="133"/>
      <c r="AM10" s="133"/>
      <c r="AN10" s="133"/>
      <c r="AO10" s="133"/>
      <c r="AP10" s="133"/>
      <c r="AQ10" s="133"/>
      <c r="AR10" s="133"/>
      <c r="AS10" s="133"/>
    </row>
    <row r="11" spans="1:45" s="37" customFormat="1" ht="12.9" customHeight="1" x14ac:dyDescent="0.25">
      <c r="A11" s="135">
        <v>3</v>
      </c>
      <c r="B11" s="488" t="str">
        <f>IF($E11="","",VLOOKUP($E11,#REF!,14))</f>
        <v/>
      </c>
      <c r="C11" s="489" t="str">
        <f>IF($E11="","",VLOOKUP($E11,#REF!,15))</f>
        <v/>
      </c>
      <c r="D11" s="790" t="s">
        <v>408</v>
      </c>
      <c r="E11" s="684"/>
      <c r="F11" s="778" t="s">
        <v>386</v>
      </c>
      <c r="G11" s="778" t="s">
        <v>279</v>
      </c>
      <c r="H11" s="541"/>
      <c r="I11" s="778" t="s">
        <v>262</v>
      </c>
      <c r="J11" s="492"/>
      <c r="K11" s="493"/>
      <c r="L11" s="505"/>
      <c r="M11" s="493" t="s">
        <v>458</v>
      </c>
      <c r="N11" s="506"/>
      <c r="O11" s="504"/>
      <c r="P11" s="504"/>
      <c r="Q11" s="131"/>
      <c r="R11" s="132"/>
      <c r="S11" s="133"/>
      <c r="T11" s="133"/>
      <c r="U11" s="519" t="e">
        <f>#REF!</f>
        <v>#REF!</v>
      </c>
      <c r="V11" s="133"/>
      <c r="W11" s="133"/>
      <c r="X11" s="133"/>
      <c r="Y11" s="618"/>
      <c r="Z11" s="618"/>
      <c r="AA11" s="618" t="s">
        <v>196</v>
      </c>
      <c r="AB11" s="623">
        <v>25</v>
      </c>
      <c r="AC11" s="623">
        <v>15</v>
      </c>
      <c r="AD11" s="623">
        <v>10</v>
      </c>
      <c r="AE11" s="623">
        <v>6</v>
      </c>
      <c r="AF11" s="623">
        <v>3</v>
      </c>
      <c r="AG11" s="623">
        <v>1</v>
      </c>
      <c r="AH11" s="623">
        <v>0</v>
      </c>
      <c r="AI11" s="589"/>
      <c r="AJ11" s="589"/>
      <c r="AK11" s="589"/>
      <c r="AL11" s="133"/>
      <c r="AM11" s="133"/>
      <c r="AN11" s="133"/>
      <c r="AO11" s="133"/>
      <c r="AP11" s="133"/>
      <c r="AQ11" s="133"/>
      <c r="AR11" s="133"/>
      <c r="AS11" s="133"/>
    </row>
    <row r="12" spans="1:45" s="37" customFormat="1" ht="12.9" customHeight="1" x14ac:dyDescent="0.25">
      <c r="A12" s="135"/>
      <c r="B12" s="494"/>
      <c r="C12" s="495"/>
      <c r="D12" s="814"/>
      <c r="E12" s="685"/>
      <c r="F12" s="686"/>
      <c r="G12" s="686"/>
      <c r="H12" s="687"/>
      <c r="I12" s="704" t="s">
        <v>0</v>
      </c>
      <c r="J12" s="140" t="s">
        <v>396</v>
      </c>
      <c r="K12" s="498" t="str">
        <f>UPPER(IF(OR(J12="a",J12="as"),F11,IF(OR(J12="b",J12="bs"),F13,)))</f>
        <v>SZABÓ</v>
      </c>
      <c r="L12" s="507"/>
      <c r="M12" s="493"/>
      <c r="N12" s="506"/>
      <c r="O12" s="504"/>
      <c r="P12" s="504"/>
      <c r="Q12" s="131"/>
      <c r="R12" s="132"/>
      <c r="S12" s="133"/>
      <c r="T12" s="133"/>
      <c r="U12" s="519" t="e">
        <f>#REF!</f>
        <v>#REF!</v>
      </c>
      <c r="V12" s="133"/>
      <c r="W12" s="133"/>
      <c r="X12" s="133"/>
      <c r="Y12" s="618"/>
      <c r="Z12" s="618"/>
      <c r="AA12" s="618" t="s">
        <v>201</v>
      </c>
      <c r="AB12" s="623">
        <v>15</v>
      </c>
      <c r="AC12" s="623">
        <v>10</v>
      </c>
      <c r="AD12" s="623">
        <v>6</v>
      </c>
      <c r="AE12" s="623">
        <v>3</v>
      </c>
      <c r="AF12" s="623">
        <v>1</v>
      </c>
      <c r="AG12" s="623">
        <v>0</v>
      </c>
      <c r="AH12" s="623">
        <v>0</v>
      </c>
      <c r="AI12" s="589"/>
      <c r="AJ12" s="589"/>
      <c r="AK12" s="589"/>
      <c r="AL12" s="133"/>
      <c r="AM12" s="133"/>
      <c r="AN12" s="133"/>
      <c r="AO12" s="133"/>
      <c r="AP12" s="133"/>
      <c r="AQ12" s="133"/>
      <c r="AR12" s="133"/>
      <c r="AS12" s="133"/>
    </row>
    <row r="13" spans="1:45" s="37" customFormat="1" ht="12.9" customHeight="1" x14ac:dyDescent="0.25">
      <c r="A13" s="135">
        <v>4</v>
      </c>
      <c r="B13" s="488" t="str">
        <f>IF($E13="","",VLOOKUP($E13,#REF!,14))</f>
        <v/>
      </c>
      <c r="C13" s="489" t="str">
        <f>IF($E13="","",VLOOKUP($E13,#REF!,15))</f>
        <v/>
      </c>
      <c r="D13" s="293" t="s">
        <v>406</v>
      </c>
      <c r="E13" s="684"/>
      <c r="F13" s="778" t="s">
        <v>503</v>
      </c>
      <c r="G13" s="778" t="s">
        <v>504</v>
      </c>
      <c r="H13" s="541"/>
      <c r="I13" s="778" t="s">
        <v>505</v>
      </c>
      <c r="J13" s="508"/>
      <c r="K13" s="493" t="s">
        <v>476</v>
      </c>
      <c r="L13" s="493"/>
      <c r="M13" s="493"/>
      <c r="N13" s="506"/>
      <c r="O13" s="504"/>
      <c r="P13" s="504"/>
      <c r="Q13" s="131"/>
      <c r="R13" s="132"/>
      <c r="S13" s="133"/>
      <c r="T13" s="133"/>
      <c r="U13" s="519" t="e">
        <f>#REF!</f>
        <v>#REF!</v>
      </c>
      <c r="V13" s="133"/>
      <c r="W13" s="133"/>
      <c r="X13" s="133"/>
      <c r="Y13" s="618"/>
      <c r="Z13" s="618"/>
      <c r="AA13" s="618" t="s">
        <v>197</v>
      </c>
      <c r="AB13" s="623">
        <v>10</v>
      </c>
      <c r="AC13" s="623">
        <v>6</v>
      </c>
      <c r="AD13" s="623">
        <v>3</v>
      </c>
      <c r="AE13" s="623">
        <v>1</v>
      </c>
      <c r="AF13" s="623">
        <v>0</v>
      </c>
      <c r="AG13" s="623">
        <v>0</v>
      </c>
      <c r="AH13" s="623">
        <v>0</v>
      </c>
      <c r="AI13" s="589"/>
      <c r="AJ13" s="589"/>
      <c r="AK13" s="589"/>
      <c r="AL13" s="133"/>
      <c r="AM13" s="133"/>
      <c r="AN13" s="133"/>
      <c r="AO13" s="133"/>
      <c r="AP13" s="133"/>
      <c r="AQ13" s="133"/>
      <c r="AR13" s="133"/>
      <c r="AS13" s="133"/>
    </row>
    <row r="14" spans="1:45" s="37" customFormat="1" ht="12.9" customHeight="1" x14ac:dyDescent="0.25">
      <c r="A14" s="135"/>
      <c r="B14" s="494"/>
      <c r="C14" s="495"/>
      <c r="D14" s="814"/>
      <c r="E14" s="685"/>
      <c r="F14" s="686"/>
      <c r="G14" s="686"/>
      <c r="H14" s="687"/>
      <c r="I14" s="686"/>
      <c r="J14" s="502"/>
      <c r="K14" s="493"/>
      <c r="L14" s="493"/>
      <c r="M14" s="704" t="s">
        <v>0</v>
      </c>
      <c r="N14" s="148" t="s">
        <v>397</v>
      </c>
      <c r="O14" s="498" t="str">
        <f>UPPER(IF(OR(N14="a",N14="as"),M10,IF(OR(N14="b",N14="bs"),M18,)))</f>
        <v>VASS</v>
      </c>
      <c r="P14" s="503"/>
      <c r="Q14" s="131"/>
      <c r="R14" s="132"/>
      <c r="S14" s="133"/>
      <c r="T14" s="133"/>
      <c r="U14" s="519" t="e">
        <f>#REF!</f>
        <v>#REF!</v>
      </c>
      <c r="V14" s="133"/>
      <c r="W14" s="133"/>
      <c r="X14" s="133"/>
      <c r="Y14" s="618"/>
      <c r="Z14" s="618"/>
      <c r="AA14" s="618" t="s">
        <v>198</v>
      </c>
      <c r="AB14" s="623">
        <v>3</v>
      </c>
      <c r="AC14" s="623">
        <v>2</v>
      </c>
      <c r="AD14" s="623">
        <v>1</v>
      </c>
      <c r="AE14" s="623">
        <v>0</v>
      </c>
      <c r="AF14" s="623">
        <v>0</v>
      </c>
      <c r="AG14" s="623">
        <v>0</v>
      </c>
      <c r="AH14" s="623">
        <v>0</v>
      </c>
      <c r="AI14" s="589"/>
      <c r="AJ14" s="589"/>
      <c r="AK14" s="589"/>
      <c r="AL14" s="133"/>
      <c r="AM14" s="133"/>
      <c r="AN14" s="133"/>
      <c r="AO14" s="133"/>
      <c r="AP14" s="133"/>
      <c r="AQ14" s="133"/>
      <c r="AR14" s="133"/>
      <c r="AS14" s="133"/>
    </row>
    <row r="15" spans="1:45" s="37" customFormat="1" ht="12.9" customHeight="1" x14ac:dyDescent="0.25">
      <c r="A15" s="540">
        <v>5</v>
      </c>
      <c r="B15" s="488" t="str">
        <f>IF($E15="","",VLOOKUP($E15,#REF!,14))</f>
        <v/>
      </c>
      <c r="C15" s="489" t="str">
        <f>IF($E15="","",VLOOKUP($E15,#REF!,15))</f>
        <v/>
      </c>
      <c r="D15" s="790" t="s">
        <v>375</v>
      </c>
      <c r="E15" s="684"/>
      <c r="F15" s="778" t="s">
        <v>393</v>
      </c>
      <c r="G15" s="778" t="s">
        <v>265</v>
      </c>
      <c r="H15" s="541"/>
      <c r="I15" s="778" t="s">
        <v>505</v>
      </c>
      <c r="J15" s="510"/>
      <c r="K15" s="493"/>
      <c r="L15" s="493"/>
      <c r="M15" s="493"/>
      <c r="N15" s="506"/>
      <c r="O15" s="493" t="s">
        <v>507</v>
      </c>
      <c r="P15" s="539"/>
      <c r="Q15" s="376"/>
      <c r="R15" s="132"/>
      <c r="S15" s="133"/>
      <c r="T15" s="133"/>
      <c r="U15" s="519" t="e">
        <f>#REF!</f>
        <v>#REF!</v>
      </c>
      <c r="V15" s="133"/>
      <c r="W15" s="133"/>
      <c r="X15" s="133"/>
      <c r="Y15" s="618"/>
      <c r="Z15" s="618"/>
      <c r="AA15" s="618"/>
      <c r="AB15" s="618"/>
      <c r="AC15" s="618"/>
      <c r="AD15" s="618"/>
      <c r="AE15" s="618"/>
      <c r="AF15" s="618"/>
      <c r="AG15" s="618"/>
      <c r="AH15" s="618"/>
      <c r="AI15" s="589"/>
      <c r="AJ15" s="589"/>
      <c r="AK15" s="589"/>
      <c r="AL15" s="133"/>
      <c r="AM15" s="133"/>
      <c r="AN15" s="133"/>
      <c r="AO15" s="133"/>
      <c r="AP15" s="133"/>
      <c r="AQ15" s="133"/>
      <c r="AR15" s="133"/>
      <c r="AS15" s="133"/>
    </row>
    <row r="16" spans="1:45" s="37" customFormat="1" ht="12.9" customHeight="1" thickBot="1" x14ac:dyDescent="0.3">
      <c r="A16" s="135"/>
      <c r="B16" s="494"/>
      <c r="C16" s="495"/>
      <c r="D16" s="814"/>
      <c r="E16" s="685"/>
      <c r="F16" s="686"/>
      <c r="G16" s="686"/>
      <c r="H16" s="687"/>
      <c r="I16" s="704" t="s">
        <v>0</v>
      </c>
      <c r="J16" s="140" t="s">
        <v>396</v>
      </c>
      <c r="K16" s="498" t="str">
        <f>UPPER(IF(OR(J16="a",J16="as"),F15,IF(OR(J16="b",J16="bs"),F17,)))</f>
        <v>MAGYARI</v>
      </c>
      <c r="L16" s="498"/>
      <c r="M16" s="493"/>
      <c r="N16" s="506"/>
      <c r="O16" s="704"/>
      <c r="P16" s="539"/>
      <c r="Q16" s="376"/>
      <c r="R16" s="132"/>
      <c r="S16" s="133"/>
      <c r="T16" s="133"/>
      <c r="U16" s="520" t="e">
        <f>#REF!</f>
        <v>#REF!</v>
      </c>
      <c r="V16" s="133"/>
      <c r="W16" s="133"/>
      <c r="X16" s="133"/>
      <c r="Y16" s="618"/>
      <c r="Z16" s="618"/>
      <c r="AA16" s="618" t="s">
        <v>159</v>
      </c>
      <c r="AB16" s="623">
        <v>150</v>
      </c>
      <c r="AC16" s="623">
        <v>120</v>
      </c>
      <c r="AD16" s="623">
        <v>90</v>
      </c>
      <c r="AE16" s="623">
        <v>60</v>
      </c>
      <c r="AF16" s="623">
        <v>40</v>
      </c>
      <c r="AG16" s="623">
        <v>25</v>
      </c>
      <c r="AH16" s="623">
        <v>15</v>
      </c>
      <c r="AI16" s="589"/>
      <c r="AJ16" s="589"/>
      <c r="AK16" s="589"/>
      <c r="AL16" s="133"/>
      <c r="AM16" s="133"/>
      <c r="AN16" s="133"/>
      <c r="AO16" s="133"/>
      <c r="AP16" s="133"/>
      <c r="AQ16" s="133"/>
      <c r="AR16" s="133"/>
      <c r="AS16" s="133"/>
    </row>
    <row r="17" spans="1:45" s="37" customFormat="1" ht="12.9" customHeight="1" x14ac:dyDescent="0.25">
      <c r="A17" s="135">
        <v>6</v>
      </c>
      <c r="B17" s="488" t="str">
        <f>IF($E17="","",VLOOKUP($E17,#REF!,14))</f>
        <v/>
      </c>
      <c r="C17" s="489" t="str">
        <f>IF($E17="","",VLOOKUP($E17,#REF!,15))</f>
        <v/>
      </c>
      <c r="D17" s="790" t="s">
        <v>410</v>
      </c>
      <c r="E17" s="684"/>
      <c r="F17" s="778" t="s">
        <v>387</v>
      </c>
      <c r="G17" s="778" t="s">
        <v>388</v>
      </c>
      <c r="H17" s="541"/>
      <c r="I17" s="778" t="s">
        <v>331</v>
      </c>
      <c r="J17" s="508"/>
      <c r="K17" s="493" t="s">
        <v>489</v>
      </c>
      <c r="L17" s="501"/>
      <c r="M17" s="493"/>
      <c r="N17" s="506"/>
      <c r="O17" s="504"/>
      <c r="P17" s="539"/>
      <c r="Q17" s="376"/>
      <c r="R17" s="132"/>
      <c r="S17" s="133"/>
      <c r="T17" s="133"/>
      <c r="U17" s="133"/>
      <c r="V17" s="133"/>
      <c r="W17" s="133"/>
      <c r="X17" s="133"/>
      <c r="Y17" s="618"/>
      <c r="Z17" s="618"/>
      <c r="AA17" s="618" t="s">
        <v>189</v>
      </c>
      <c r="AB17" s="623">
        <v>120</v>
      </c>
      <c r="AC17" s="623">
        <v>90</v>
      </c>
      <c r="AD17" s="623">
        <v>60</v>
      </c>
      <c r="AE17" s="623">
        <v>40</v>
      </c>
      <c r="AF17" s="623">
        <v>25</v>
      </c>
      <c r="AG17" s="623">
        <v>15</v>
      </c>
      <c r="AH17" s="623">
        <v>8</v>
      </c>
      <c r="AI17" s="589"/>
      <c r="AJ17" s="589"/>
      <c r="AK17" s="589"/>
      <c r="AL17" s="133"/>
      <c r="AM17" s="133"/>
      <c r="AN17" s="133"/>
      <c r="AO17" s="133"/>
      <c r="AP17" s="133"/>
      <c r="AQ17" s="133"/>
      <c r="AR17" s="133"/>
      <c r="AS17" s="133"/>
    </row>
    <row r="18" spans="1:45" s="37" customFormat="1" ht="12.9" customHeight="1" x14ac:dyDescent="0.25">
      <c r="A18" s="135"/>
      <c r="B18" s="494"/>
      <c r="C18" s="495"/>
      <c r="D18" s="814"/>
      <c r="E18" s="685"/>
      <c r="F18" s="686"/>
      <c r="G18" s="686"/>
      <c r="H18" s="687"/>
      <c r="I18" s="686"/>
      <c r="J18" s="502"/>
      <c r="K18" s="704" t="s">
        <v>0</v>
      </c>
      <c r="L18" s="148" t="s">
        <v>397</v>
      </c>
      <c r="M18" s="498" t="str">
        <f>UPPER(IF(OR(L18="a",L18="as"),K16,IF(OR(L18="b",L18="bs"),K20,)))</f>
        <v>VASS</v>
      </c>
      <c r="N18" s="511"/>
      <c r="O18" s="504"/>
      <c r="P18" s="539"/>
      <c r="Q18" s="376"/>
      <c r="R18" s="132"/>
      <c r="S18" s="133"/>
      <c r="T18" s="133"/>
      <c r="U18" s="133"/>
      <c r="V18" s="133"/>
      <c r="W18" s="133"/>
      <c r="X18" s="133"/>
      <c r="Y18" s="618"/>
      <c r="Z18" s="618"/>
      <c r="AA18" s="618" t="s">
        <v>190</v>
      </c>
      <c r="AB18" s="623">
        <v>90</v>
      </c>
      <c r="AC18" s="623">
        <v>60</v>
      </c>
      <c r="AD18" s="623">
        <v>40</v>
      </c>
      <c r="AE18" s="623">
        <v>25</v>
      </c>
      <c r="AF18" s="623">
        <v>15</v>
      </c>
      <c r="AG18" s="623">
        <v>8</v>
      </c>
      <c r="AH18" s="623">
        <v>4</v>
      </c>
      <c r="AI18" s="589"/>
      <c r="AJ18" s="589"/>
      <c r="AK18" s="589"/>
      <c r="AL18" s="133"/>
      <c r="AM18" s="133"/>
      <c r="AN18" s="133"/>
      <c r="AO18" s="133"/>
      <c r="AP18" s="133"/>
      <c r="AQ18" s="133"/>
      <c r="AR18" s="133"/>
      <c r="AS18" s="133"/>
    </row>
    <row r="19" spans="1:45" s="37" customFormat="1" ht="12.9" customHeight="1" x14ac:dyDescent="0.25">
      <c r="A19" s="135">
        <v>7</v>
      </c>
      <c r="B19" s="488" t="str">
        <f>IF($E19="","",VLOOKUP($E19,#REF!,14))</f>
        <v/>
      </c>
      <c r="C19" s="489" t="str">
        <f>IF($E19="","",VLOOKUP($E19,#REF!,15))</f>
        <v/>
      </c>
      <c r="D19" s="790" t="s">
        <v>411</v>
      </c>
      <c r="E19" s="684"/>
      <c r="F19" s="778" t="s">
        <v>391</v>
      </c>
      <c r="G19" s="778" t="s">
        <v>392</v>
      </c>
      <c r="H19" s="541"/>
      <c r="I19" s="778" t="s">
        <v>340</v>
      </c>
      <c r="J19" s="492"/>
      <c r="K19" s="493"/>
      <c r="L19" s="505"/>
      <c r="M19" s="493" t="s">
        <v>506</v>
      </c>
      <c r="N19" s="504"/>
      <c r="O19" s="504"/>
      <c r="P19" s="539"/>
      <c r="Q19" s="376"/>
      <c r="R19" s="132"/>
      <c r="S19" s="133"/>
      <c r="T19" s="133"/>
      <c r="U19" s="133"/>
      <c r="V19" s="133"/>
      <c r="W19" s="133"/>
      <c r="X19" s="133"/>
      <c r="Y19" s="618"/>
      <c r="Z19" s="618"/>
      <c r="AA19" s="618" t="s">
        <v>191</v>
      </c>
      <c r="AB19" s="623">
        <v>60</v>
      </c>
      <c r="AC19" s="623">
        <v>40</v>
      </c>
      <c r="AD19" s="623">
        <v>25</v>
      </c>
      <c r="AE19" s="623">
        <v>15</v>
      </c>
      <c r="AF19" s="623">
        <v>8</v>
      </c>
      <c r="AG19" s="623">
        <v>4</v>
      </c>
      <c r="AH19" s="623">
        <v>2</v>
      </c>
      <c r="AI19" s="589"/>
      <c r="AJ19" s="589"/>
      <c r="AK19" s="589"/>
      <c r="AL19" s="133"/>
      <c r="AM19" s="133"/>
      <c r="AN19" s="133"/>
      <c r="AO19" s="133"/>
      <c r="AP19" s="133"/>
      <c r="AQ19" s="133"/>
      <c r="AR19" s="133"/>
      <c r="AS19" s="133"/>
    </row>
    <row r="20" spans="1:45" s="37" customFormat="1" ht="12.9" customHeight="1" x14ac:dyDescent="0.25">
      <c r="A20" s="135"/>
      <c r="B20" s="494"/>
      <c r="C20" s="495"/>
      <c r="D20" s="814"/>
      <c r="E20" s="292"/>
      <c r="F20" s="496"/>
      <c r="G20" s="496"/>
      <c r="H20" s="497"/>
      <c r="I20" s="704" t="s">
        <v>0</v>
      </c>
      <c r="J20" s="140" t="s">
        <v>396</v>
      </c>
      <c r="K20" s="498" t="str">
        <f>UPPER(IF(OR(J20="a",J20="as"),F19,IF(OR(J20="b",J20="bs"),F21,)))</f>
        <v>VASS</v>
      </c>
      <c r="L20" s="507"/>
      <c r="M20" s="493"/>
      <c r="N20" s="504"/>
      <c r="O20" s="504"/>
      <c r="P20" s="539"/>
      <c r="Q20" s="376"/>
      <c r="R20" s="132"/>
      <c r="S20" s="133"/>
      <c r="T20" s="133"/>
      <c r="U20" s="133"/>
      <c r="V20" s="133"/>
      <c r="W20" s="133"/>
      <c r="X20" s="133"/>
      <c r="Y20" s="618"/>
      <c r="Z20" s="618"/>
      <c r="AA20" s="618" t="s">
        <v>192</v>
      </c>
      <c r="AB20" s="623">
        <v>40</v>
      </c>
      <c r="AC20" s="623">
        <v>25</v>
      </c>
      <c r="AD20" s="623">
        <v>15</v>
      </c>
      <c r="AE20" s="623">
        <v>8</v>
      </c>
      <c r="AF20" s="623">
        <v>4</v>
      </c>
      <c r="AG20" s="623">
        <v>2</v>
      </c>
      <c r="AH20" s="623">
        <v>1</v>
      </c>
      <c r="AI20" s="589"/>
      <c r="AJ20" s="589"/>
      <c r="AK20" s="589"/>
      <c r="AL20" s="133"/>
      <c r="AM20" s="133"/>
      <c r="AN20" s="133"/>
      <c r="AO20" s="133"/>
      <c r="AP20" s="133"/>
      <c r="AQ20" s="133"/>
      <c r="AR20" s="133"/>
      <c r="AS20" s="133"/>
    </row>
    <row r="21" spans="1:45" s="37" customFormat="1" ht="12.9" customHeight="1" x14ac:dyDescent="0.25">
      <c r="A21" s="543">
        <v>8</v>
      </c>
      <c r="B21" s="488" t="str">
        <f>IF($E21="","",VLOOKUP($E21,#REF!,14))</f>
        <v/>
      </c>
      <c r="C21" s="489" t="str">
        <f>IF($E21="","",VLOOKUP($E21,#REF!,15))</f>
        <v/>
      </c>
      <c r="D21" s="790" t="s">
        <v>412</v>
      </c>
      <c r="E21" s="490"/>
      <c r="F21" s="778" t="s">
        <v>298</v>
      </c>
      <c r="G21" s="778" t="s">
        <v>251</v>
      </c>
      <c r="H21" s="778"/>
      <c r="I21" s="778" t="s">
        <v>232</v>
      </c>
      <c r="J21" s="796"/>
      <c r="K21" s="496" t="s">
        <v>489</v>
      </c>
      <c r="L21" s="493"/>
      <c r="M21" s="493"/>
      <c r="N21" s="504"/>
      <c r="O21" s="504"/>
      <c r="P21" s="539"/>
      <c r="Q21" s="376"/>
      <c r="R21" s="132"/>
      <c r="S21" s="133"/>
      <c r="T21" s="133"/>
      <c r="U21" s="133"/>
      <c r="V21" s="133"/>
      <c r="W21" s="133"/>
      <c r="X21" s="133"/>
      <c r="Y21" s="618"/>
      <c r="Z21" s="618"/>
      <c r="AA21" s="618" t="s">
        <v>193</v>
      </c>
      <c r="AB21" s="623">
        <v>25</v>
      </c>
      <c r="AC21" s="623">
        <v>15</v>
      </c>
      <c r="AD21" s="623">
        <v>10</v>
      </c>
      <c r="AE21" s="623">
        <v>6</v>
      </c>
      <c r="AF21" s="623">
        <v>3</v>
      </c>
      <c r="AG21" s="623">
        <v>1</v>
      </c>
      <c r="AH21" s="623">
        <v>0</v>
      </c>
      <c r="AI21" s="589"/>
      <c r="AJ21" s="589"/>
      <c r="AK21" s="589"/>
      <c r="AL21" s="133"/>
      <c r="AM21" s="133"/>
      <c r="AN21" s="133"/>
      <c r="AO21" s="133"/>
      <c r="AP21" s="133"/>
      <c r="AQ21" s="133"/>
      <c r="AR21" s="133"/>
      <c r="AS21" s="133"/>
    </row>
    <row r="22" spans="1:45" s="37" customFormat="1" ht="9.6" customHeight="1" x14ac:dyDescent="0.25">
      <c r="A22" s="523"/>
      <c r="B22" s="128"/>
      <c r="C22" s="128"/>
      <c r="D22" s="128"/>
      <c r="E22" s="292"/>
      <c r="F22" s="128"/>
      <c r="G22" s="128"/>
      <c r="H22" s="128"/>
      <c r="I22" s="128"/>
      <c r="J22" s="292"/>
      <c r="K22" s="128"/>
      <c r="L22" s="128"/>
      <c r="M22" s="128"/>
      <c r="N22" s="131"/>
      <c r="O22" s="131"/>
      <c r="P22" s="131"/>
      <c r="Q22" s="131"/>
      <c r="R22" s="132"/>
      <c r="S22" s="133"/>
      <c r="T22" s="133"/>
      <c r="U22" s="133"/>
      <c r="V22" s="133"/>
      <c r="W22" s="133"/>
      <c r="X22" s="133"/>
      <c r="Y22" s="618"/>
      <c r="Z22" s="618"/>
      <c r="AA22" s="618" t="s">
        <v>194</v>
      </c>
      <c r="AB22" s="623">
        <v>15</v>
      </c>
      <c r="AC22" s="623">
        <v>10</v>
      </c>
      <c r="AD22" s="623">
        <v>6</v>
      </c>
      <c r="AE22" s="623">
        <v>3</v>
      </c>
      <c r="AF22" s="623">
        <v>1</v>
      </c>
      <c r="AG22" s="623">
        <v>0</v>
      </c>
      <c r="AH22" s="623">
        <v>0</v>
      </c>
      <c r="AI22" s="589"/>
      <c r="AJ22" s="589"/>
      <c r="AK22" s="589"/>
      <c r="AL22" s="133"/>
      <c r="AM22" s="133"/>
      <c r="AN22" s="133"/>
      <c r="AO22" s="133"/>
      <c r="AP22" s="133"/>
      <c r="AQ22" s="133"/>
      <c r="AR22" s="133"/>
      <c r="AS22" s="133"/>
    </row>
    <row r="23" spans="1:45" s="37" customFormat="1" ht="9.6" customHeight="1" x14ac:dyDescent="0.25">
      <c r="A23" s="293"/>
      <c r="B23" s="292"/>
      <c r="C23" s="292"/>
      <c r="D23" s="293" t="s">
        <v>406</v>
      </c>
      <c r="E23" s="292"/>
      <c r="F23" s="783" t="s">
        <v>503</v>
      </c>
      <c r="G23" s="783" t="s">
        <v>504</v>
      </c>
      <c r="H23" s="783"/>
      <c r="I23" s="783" t="s">
        <v>505</v>
      </c>
      <c r="J23" s="823"/>
      <c r="K23" s="824"/>
      <c r="L23" s="128"/>
      <c r="M23" s="128" t="s">
        <v>489</v>
      </c>
      <c r="N23" s="131"/>
      <c r="O23" s="131"/>
      <c r="P23" s="131"/>
      <c r="Q23" s="131"/>
      <c r="R23" s="132"/>
      <c r="S23" s="133"/>
      <c r="T23" s="133"/>
      <c r="U23" s="133"/>
      <c r="V23" s="133"/>
      <c r="W23" s="133"/>
      <c r="X23" s="133"/>
      <c r="Y23" s="618"/>
      <c r="Z23" s="618"/>
      <c r="AA23" s="618" t="s">
        <v>195</v>
      </c>
      <c r="AB23" s="623">
        <v>10</v>
      </c>
      <c r="AC23" s="623">
        <v>6</v>
      </c>
      <c r="AD23" s="623">
        <v>3</v>
      </c>
      <c r="AE23" s="623">
        <v>1</v>
      </c>
      <c r="AF23" s="623">
        <v>0</v>
      </c>
      <c r="AG23" s="623">
        <v>0</v>
      </c>
      <c r="AH23" s="623">
        <v>0</v>
      </c>
      <c r="AI23" s="589"/>
      <c r="AJ23" s="589"/>
      <c r="AK23" s="589"/>
      <c r="AL23" s="133"/>
      <c r="AM23" s="133"/>
      <c r="AN23" s="133"/>
      <c r="AO23" s="133"/>
      <c r="AP23" s="133"/>
      <c r="AQ23" s="133"/>
      <c r="AR23" s="133"/>
      <c r="AS23" s="133"/>
    </row>
    <row r="24" spans="1:45" s="37" customFormat="1" ht="9.6" customHeight="1" x14ac:dyDescent="0.25">
      <c r="A24" s="293"/>
      <c r="B24" s="128"/>
      <c r="C24" s="128"/>
      <c r="D24" s="131" t="s">
        <v>409</v>
      </c>
      <c r="E24" s="292"/>
      <c r="F24" s="778" t="s">
        <v>389</v>
      </c>
      <c r="G24" s="778" t="s">
        <v>390</v>
      </c>
      <c r="H24" s="541"/>
      <c r="I24" s="778" t="s">
        <v>340</v>
      </c>
      <c r="J24" s="508"/>
      <c r="K24" s="493"/>
      <c r="L24" s="514"/>
      <c r="M24" s="128"/>
      <c r="N24" s="131"/>
      <c r="O24" s="131"/>
      <c r="P24" s="131"/>
      <c r="Q24" s="131"/>
      <c r="R24" s="132"/>
      <c r="S24" s="133"/>
      <c r="T24" s="133"/>
      <c r="U24" s="133"/>
      <c r="V24" s="133"/>
      <c r="W24" s="133"/>
      <c r="X24" s="133"/>
      <c r="Y24" s="618"/>
      <c r="Z24" s="618"/>
      <c r="AA24" s="618" t="s">
        <v>196</v>
      </c>
      <c r="AB24" s="623">
        <v>6</v>
      </c>
      <c r="AC24" s="623">
        <v>3</v>
      </c>
      <c r="AD24" s="623">
        <v>1</v>
      </c>
      <c r="AE24" s="623">
        <v>0</v>
      </c>
      <c r="AF24" s="623">
        <v>0</v>
      </c>
      <c r="AG24" s="623">
        <v>0</v>
      </c>
      <c r="AH24" s="623">
        <v>0</v>
      </c>
      <c r="AI24" s="589"/>
      <c r="AJ24" s="589"/>
      <c r="AK24" s="589"/>
      <c r="AL24" s="133"/>
      <c r="AM24" s="133"/>
      <c r="AN24" s="133"/>
      <c r="AO24" s="133"/>
      <c r="AP24" s="133"/>
      <c r="AQ24" s="133"/>
      <c r="AR24" s="133"/>
      <c r="AS24" s="133"/>
    </row>
    <row r="25" spans="1:45" s="37" customFormat="1" ht="16.2" customHeight="1" x14ac:dyDescent="0.25">
      <c r="A25" s="293"/>
      <c r="B25" s="292"/>
      <c r="C25" s="292"/>
      <c r="D25" s="292"/>
      <c r="E25" s="292"/>
      <c r="F25" s="128"/>
      <c r="G25" s="812" t="s">
        <v>399</v>
      </c>
      <c r="H25" s="133"/>
      <c r="I25" s="128"/>
      <c r="J25" s="292"/>
      <c r="K25" s="513"/>
      <c r="L25" s="292"/>
      <c r="M25" s="128"/>
      <c r="N25" s="131"/>
      <c r="O25" s="131"/>
      <c r="P25" s="131"/>
      <c r="Q25" s="131"/>
      <c r="R25" s="132"/>
      <c r="S25" s="133"/>
      <c r="T25" s="133"/>
      <c r="U25" s="133"/>
      <c r="V25" s="133"/>
      <c r="W25" s="133"/>
      <c r="X25" s="133"/>
      <c r="Y25" s="618"/>
      <c r="Z25" s="618"/>
      <c r="AA25" s="618" t="s">
        <v>201</v>
      </c>
      <c r="AB25" s="623">
        <v>3</v>
      </c>
      <c r="AC25" s="623">
        <v>2</v>
      </c>
      <c r="AD25" s="623">
        <v>1</v>
      </c>
      <c r="AE25" s="623">
        <v>0</v>
      </c>
      <c r="AF25" s="623">
        <v>0</v>
      </c>
      <c r="AG25" s="623">
        <v>0</v>
      </c>
      <c r="AH25" s="623">
        <v>0</v>
      </c>
      <c r="AI25" s="589"/>
      <c r="AJ25" s="589"/>
      <c r="AK25" s="589"/>
      <c r="AL25" s="133"/>
      <c r="AM25" s="133"/>
      <c r="AN25" s="133"/>
      <c r="AO25" s="133"/>
      <c r="AP25" s="133"/>
      <c r="AQ25" s="133"/>
      <c r="AR25" s="133"/>
      <c r="AS25" s="133"/>
    </row>
    <row r="26" spans="1:45" s="37" customFormat="1" ht="9.6" customHeight="1" x14ac:dyDescent="0.25">
      <c r="A26" s="293"/>
      <c r="B26" s="128"/>
      <c r="C26" s="128"/>
      <c r="D26" s="128"/>
      <c r="E26" s="292"/>
      <c r="F26" s="128"/>
      <c r="G26" s="128"/>
      <c r="H26" s="128"/>
      <c r="I26" s="128"/>
      <c r="J26" s="292"/>
      <c r="K26" s="128"/>
      <c r="L26" s="128"/>
      <c r="M26" s="128"/>
      <c r="N26" s="131"/>
      <c r="O26" s="131"/>
      <c r="P26" s="131"/>
      <c r="Q26" s="131"/>
      <c r="R26" s="132"/>
      <c r="S26" s="166"/>
      <c r="T26" s="133"/>
      <c r="U26" s="133"/>
      <c r="V26" s="133"/>
      <c r="W26" s="133"/>
      <c r="X26" s="133"/>
      <c r="Y26" s="617"/>
      <c r="Z26" s="617"/>
      <c r="AA26" s="617"/>
      <c r="AB26" s="617"/>
      <c r="AC26" s="617"/>
      <c r="AD26" s="617"/>
      <c r="AE26" s="617"/>
      <c r="AF26" s="617"/>
      <c r="AG26" s="617"/>
      <c r="AH26" s="617"/>
      <c r="AI26" s="589"/>
      <c r="AJ26" s="589"/>
      <c r="AK26" s="589"/>
      <c r="AL26" s="133"/>
      <c r="AM26" s="133"/>
      <c r="AN26" s="133"/>
      <c r="AO26" s="133"/>
      <c r="AP26" s="133"/>
      <c r="AQ26" s="133"/>
      <c r="AR26" s="133"/>
      <c r="AS26" s="133"/>
    </row>
    <row r="27" spans="1:45" s="37" customFormat="1" ht="9.6" customHeight="1" x14ac:dyDescent="0.25">
      <c r="A27" s="293"/>
      <c r="B27" s="292"/>
      <c r="C27" s="292"/>
      <c r="D27" s="292"/>
      <c r="E27" s="292"/>
      <c r="F27" s="128"/>
      <c r="G27" s="128"/>
      <c r="H27" s="133"/>
      <c r="I27" s="513"/>
      <c r="J27" s="292"/>
      <c r="K27" s="128"/>
      <c r="L27" s="128"/>
      <c r="M27" s="128"/>
      <c r="N27" s="131"/>
      <c r="O27" s="131"/>
      <c r="P27" s="131"/>
      <c r="Q27" s="131"/>
      <c r="R27" s="132"/>
      <c r="S27" s="133"/>
      <c r="T27" s="133"/>
      <c r="U27" s="133"/>
      <c r="V27" s="133"/>
      <c r="W27" s="133"/>
      <c r="X27" s="133"/>
      <c r="Y27" s="617"/>
      <c r="Z27" s="617"/>
      <c r="AA27" s="617"/>
      <c r="AB27" s="617"/>
      <c r="AC27" s="617"/>
      <c r="AD27" s="617"/>
      <c r="AE27" s="617"/>
      <c r="AF27" s="617"/>
      <c r="AG27" s="617"/>
      <c r="AH27" s="617"/>
      <c r="AI27" s="589"/>
      <c r="AJ27" s="589"/>
      <c r="AK27" s="589"/>
      <c r="AL27" s="133"/>
      <c r="AM27" s="133"/>
      <c r="AN27" s="133"/>
      <c r="AO27" s="133"/>
      <c r="AP27" s="133"/>
      <c r="AQ27" s="133"/>
      <c r="AR27" s="133"/>
      <c r="AS27" s="133"/>
    </row>
    <row r="28" spans="1:45" s="37" customFormat="1" ht="9.6" customHeight="1" thickBot="1" x14ac:dyDescent="0.3">
      <c r="A28" s="293"/>
      <c r="B28" s="128"/>
      <c r="C28" s="128"/>
      <c r="D28" s="128" t="s">
        <v>508</v>
      </c>
      <c r="E28" s="292" t="s">
        <v>314</v>
      </c>
      <c r="F28" s="128"/>
      <c r="G28" s="128"/>
      <c r="H28" s="128"/>
      <c r="I28" s="128"/>
      <c r="J28" s="292"/>
      <c r="K28" s="128"/>
      <c r="L28" s="128"/>
      <c r="M28" s="128"/>
      <c r="N28" s="131"/>
      <c r="O28" s="131"/>
      <c r="P28" s="131"/>
      <c r="Q28" s="131"/>
      <c r="R28" s="132"/>
      <c r="S28" s="133"/>
      <c r="T28" s="133"/>
      <c r="U28" s="133"/>
      <c r="V28" s="133"/>
      <c r="W28" s="133"/>
      <c r="X28" s="133"/>
      <c r="Y28" s="133"/>
      <c r="Z28" s="133"/>
      <c r="AA28" s="133"/>
      <c r="AB28" s="133"/>
      <c r="AC28" s="133"/>
      <c r="AD28" s="133"/>
      <c r="AE28" s="133"/>
      <c r="AF28" s="133"/>
      <c r="AG28" s="133"/>
      <c r="AH28" s="133"/>
      <c r="AI28" s="637"/>
      <c r="AJ28" s="637"/>
      <c r="AK28" s="637"/>
      <c r="AL28" s="133"/>
      <c r="AM28" s="133"/>
      <c r="AN28" s="133"/>
      <c r="AO28" s="133"/>
      <c r="AP28" s="133"/>
      <c r="AQ28" s="133"/>
      <c r="AR28" s="133"/>
      <c r="AS28" s="133"/>
    </row>
    <row r="29" spans="1:45" s="37" customFormat="1" ht="9.6" customHeight="1" thickBot="1" x14ac:dyDescent="0.3">
      <c r="A29" s="293"/>
      <c r="B29" s="292"/>
      <c r="C29" s="799"/>
      <c r="D29" s="799"/>
      <c r="E29" s="799"/>
      <c r="F29" s="800"/>
      <c r="G29" s="128"/>
      <c r="H29" s="133" t="s">
        <v>510</v>
      </c>
      <c r="I29" s="128"/>
      <c r="J29" s="292"/>
      <c r="K29" s="128"/>
      <c r="L29" s="128"/>
      <c r="M29" s="513"/>
      <c r="N29" s="292"/>
      <c r="O29" s="128"/>
      <c r="P29" s="131"/>
      <c r="Q29" s="131"/>
      <c r="R29" s="132"/>
      <c r="S29" s="133"/>
      <c r="T29" s="133"/>
      <c r="U29" s="133"/>
      <c r="V29" s="133"/>
      <c r="W29" s="133"/>
      <c r="X29" s="133"/>
      <c r="Y29" s="133"/>
      <c r="Z29" s="133"/>
      <c r="AA29" s="133"/>
      <c r="AB29" s="133"/>
      <c r="AC29" s="133"/>
      <c r="AD29" s="133"/>
      <c r="AE29" s="133"/>
      <c r="AF29" s="133"/>
      <c r="AG29" s="133"/>
      <c r="AH29" s="133"/>
      <c r="AI29" s="637"/>
      <c r="AJ29" s="637"/>
      <c r="AK29" s="637"/>
      <c r="AL29" s="133"/>
      <c r="AM29" s="133"/>
      <c r="AN29" s="133"/>
      <c r="AO29" s="133"/>
      <c r="AP29" s="133"/>
      <c r="AQ29" s="133"/>
      <c r="AR29" s="133"/>
      <c r="AS29" s="133"/>
    </row>
    <row r="30" spans="1:45" s="37" customFormat="1" ht="9.6" customHeight="1" x14ac:dyDescent="0.25">
      <c r="A30" s="293"/>
      <c r="B30" s="128"/>
      <c r="C30" s="656"/>
      <c r="D30" s="656"/>
      <c r="E30" s="370"/>
      <c r="F30" s="801"/>
      <c r="G30" s="805"/>
      <c r="H30" s="805"/>
      <c r="I30" s="805"/>
      <c r="J30" s="799"/>
      <c r="K30" s="800"/>
      <c r="L30" s="128"/>
      <c r="M30" s="128"/>
      <c r="N30" s="131"/>
      <c r="O30" s="128"/>
      <c r="P30" s="131"/>
      <c r="Q30" s="131"/>
      <c r="R30" s="132"/>
      <c r="S30" s="133"/>
      <c r="T30" s="133"/>
      <c r="U30" s="133"/>
      <c r="V30" s="133"/>
      <c r="W30" s="133"/>
      <c r="X30" s="133"/>
      <c r="Y30" s="133"/>
      <c r="Z30" s="133"/>
      <c r="AA30" s="133"/>
      <c r="AB30" s="133"/>
      <c r="AC30" s="133"/>
      <c r="AD30" s="133"/>
      <c r="AE30" s="133"/>
      <c r="AF30" s="133"/>
      <c r="AG30" s="133"/>
      <c r="AH30" s="133"/>
      <c r="AI30" s="637"/>
      <c r="AJ30" s="637"/>
      <c r="AK30" s="637"/>
      <c r="AL30" s="133"/>
      <c r="AM30" s="133"/>
      <c r="AN30" s="133"/>
      <c r="AO30" s="133"/>
      <c r="AP30" s="133"/>
      <c r="AQ30" s="133"/>
      <c r="AR30" s="133"/>
      <c r="AS30" s="133"/>
    </row>
    <row r="31" spans="1:45" s="37" customFormat="1" ht="9.6" customHeight="1" thickBot="1" x14ac:dyDescent="0.25">
      <c r="A31" s="293"/>
      <c r="B31" s="292"/>
      <c r="C31" s="802"/>
      <c r="D31" s="802" t="s">
        <v>509</v>
      </c>
      <c r="E31" s="826" t="s">
        <v>504</v>
      </c>
      <c r="F31" s="803"/>
      <c r="G31" s="656"/>
      <c r="H31" s="660"/>
      <c r="I31" s="806"/>
      <c r="J31" s="370"/>
      <c r="K31" s="801"/>
      <c r="L31" s="128"/>
      <c r="M31" s="128"/>
      <c r="N31" s="131"/>
      <c r="O31" s="131"/>
      <c r="P31" s="131"/>
      <c r="Q31" s="131"/>
      <c r="R31" s="132"/>
      <c r="S31" s="133"/>
      <c r="T31" s="133"/>
      <c r="U31" s="133"/>
      <c r="V31" s="133"/>
      <c r="W31" s="133"/>
      <c r="X31" s="133"/>
      <c r="Y31" s="133"/>
      <c r="Z31" s="133"/>
      <c r="AA31" s="133"/>
      <c r="AB31" s="133"/>
      <c r="AC31" s="133"/>
      <c r="AD31" s="133"/>
      <c r="AE31" s="133"/>
      <c r="AF31" s="133"/>
      <c r="AG31" s="133"/>
      <c r="AH31" s="133"/>
      <c r="AI31" s="637"/>
      <c r="AJ31" s="637"/>
      <c r="AK31" s="637"/>
      <c r="AL31" s="133"/>
      <c r="AM31" s="133"/>
      <c r="AN31" s="133"/>
      <c r="AO31" s="133"/>
      <c r="AP31" s="133"/>
      <c r="AQ31" s="133"/>
      <c r="AR31" s="133"/>
      <c r="AS31" s="133"/>
    </row>
    <row r="32" spans="1:45" s="37" customFormat="1" ht="9.6" customHeight="1" thickBot="1" x14ac:dyDescent="0.3">
      <c r="A32" s="293"/>
      <c r="B32" s="128"/>
      <c r="C32" s="128"/>
      <c r="D32" s="128"/>
      <c r="E32" s="292"/>
      <c r="F32" s="128"/>
      <c r="G32" s="656"/>
      <c r="H32" s="656"/>
      <c r="I32" s="656"/>
      <c r="J32" s="370"/>
      <c r="K32" s="801"/>
      <c r="L32" s="514"/>
      <c r="M32" s="133" t="s">
        <v>510</v>
      </c>
      <c r="N32" s="128"/>
      <c r="O32" s="292"/>
      <c r="P32" s="131"/>
      <c r="Q32" s="131"/>
      <c r="R32" s="132"/>
      <c r="S32" s="133"/>
      <c r="T32" s="133"/>
      <c r="U32" s="133"/>
      <c r="V32" s="133"/>
      <c r="W32" s="133"/>
      <c r="X32" s="133"/>
      <c r="Y32" s="133"/>
      <c r="Z32" s="133"/>
      <c r="AA32" s="133"/>
      <c r="AB32" s="133"/>
      <c r="AC32" s="133"/>
      <c r="AD32" s="133"/>
      <c r="AE32" s="133"/>
      <c r="AF32" s="133"/>
      <c r="AG32" s="133"/>
      <c r="AH32" s="133"/>
      <c r="AI32" s="637"/>
      <c r="AJ32" s="637"/>
      <c r="AK32" s="637"/>
      <c r="AL32" s="133"/>
      <c r="AM32" s="133"/>
      <c r="AN32" s="133"/>
      <c r="AO32" s="133"/>
      <c r="AP32" s="133"/>
      <c r="AQ32" s="133"/>
      <c r="AR32" s="133"/>
      <c r="AS32" s="133"/>
    </row>
    <row r="33" spans="1:45" s="37" customFormat="1" ht="9.6" customHeight="1" x14ac:dyDescent="0.25">
      <c r="A33" s="293"/>
      <c r="B33" s="292"/>
      <c r="C33" s="292"/>
      <c r="D33" s="292"/>
      <c r="E33" s="292"/>
      <c r="F33" s="128"/>
      <c r="G33" s="656"/>
      <c r="H33" s="660"/>
      <c r="I33" s="656"/>
      <c r="J33" s="370"/>
      <c r="K33" s="807"/>
      <c r="L33" s="810"/>
      <c r="M33" s="805"/>
      <c r="N33" s="811"/>
      <c r="O33" s="811"/>
      <c r="P33" s="131"/>
      <c r="Q33" s="131"/>
      <c r="R33" s="132"/>
      <c r="S33" s="133"/>
      <c r="T33" s="133"/>
      <c r="U33" s="133"/>
      <c r="V33" s="133"/>
      <c r="W33" s="133"/>
      <c r="X33" s="133"/>
      <c r="Y33" s="133"/>
      <c r="Z33" s="133"/>
      <c r="AA33" s="133"/>
      <c r="AB33" s="133"/>
      <c r="AC33" s="133"/>
      <c r="AD33" s="133"/>
      <c r="AE33" s="133"/>
      <c r="AF33" s="133"/>
      <c r="AG33" s="133"/>
      <c r="AH33" s="133"/>
      <c r="AI33" s="637"/>
      <c r="AJ33" s="637"/>
      <c r="AK33" s="637"/>
      <c r="AL33" s="133"/>
      <c r="AM33" s="133"/>
      <c r="AN33" s="133"/>
      <c r="AO33" s="133"/>
      <c r="AP33" s="133"/>
      <c r="AQ33" s="133"/>
      <c r="AR33" s="133"/>
      <c r="AS33" s="133"/>
    </row>
    <row r="34" spans="1:45" s="37" customFormat="1" ht="9.6" customHeight="1" thickBot="1" x14ac:dyDescent="0.3">
      <c r="A34" s="293"/>
      <c r="B34" s="128"/>
      <c r="C34" s="128"/>
      <c r="D34" s="128"/>
      <c r="E34" s="292"/>
      <c r="F34" s="128"/>
      <c r="G34" s="656"/>
      <c r="H34" s="656"/>
      <c r="I34" s="656"/>
      <c r="J34" s="370"/>
      <c r="K34" s="801"/>
      <c r="L34" s="128"/>
      <c r="M34" s="128"/>
      <c r="N34" s="131"/>
      <c r="O34" s="131"/>
      <c r="P34" s="131"/>
      <c r="Q34" s="131"/>
      <c r="R34" s="132"/>
      <c r="S34" s="133"/>
      <c r="T34" s="133"/>
      <c r="U34" s="133"/>
      <c r="V34" s="133"/>
      <c r="W34" s="133"/>
      <c r="X34" s="133"/>
      <c r="Y34" s="133"/>
      <c r="Z34" s="133"/>
      <c r="AA34" s="133"/>
      <c r="AB34" s="133"/>
      <c r="AC34" s="133"/>
      <c r="AD34" s="133"/>
      <c r="AE34" s="133"/>
      <c r="AF34" s="133"/>
      <c r="AG34" s="133"/>
      <c r="AH34" s="133"/>
      <c r="AI34" s="637"/>
      <c r="AJ34" s="637"/>
      <c r="AK34" s="637"/>
      <c r="AL34" s="133"/>
      <c r="AM34" s="133"/>
      <c r="AN34" s="133"/>
      <c r="AO34" s="133"/>
      <c r="AP34" s="133"/>
      <c r="AQ34" s="133"/>
      <c r="AR34" s="133"/>
      <c r="AS34" s="133"/>
    </row>
    <row r="35" spans="1:45" s="37" customFormat="1" ht="9.6" customHeight="1" thickBot="1" x14ac:dyDescent="0.3">
      <c r="A35" s="293"/>
      <c r="B35" s="292"/>
      <c r="C35" s="799"/>
      <c r="D35" s="799"/>
      <c r="E35" s="799"/>
      <c r="F35" s="800"/>
      <c r="G35" s="808"/>
      <c r="H35" s="809"/>
      <c r="I35" s="825"/>
      <c r="J35" s="802"/>
      <c r="K35" s="803"/>
      <c r="L35" s="128"/>
      <c r="M35" s="128"/>
      <c r="N35" s="131"/>
      <c r="O35" s="131"/>
      <c r="P35" s="131"/>
      <c r="Q35" s="131"/>
      <c r="R35" s="132"/>
      <c r="S35" s="133"/>
      <c r="T35" s="133"/>
      <c r="U35" s="133"/>
      <c r="V35" s="133"/>
      <c r="W35" s="133"/>
      <c r="X35" s="133"/>
      <c r="Y35" s="133"/>
      <c r="Z35" s="133"/>
      <c r="AA35" s="133"/>
      <c r="AB35" s="133"/>
      <c r="AC35" s="133"/>
      <c r="AD35" s="133"/>
      <c r="AE35" s="133"/>
      <c r="AF35" s="133"/>
      <c r="AG35" s="133"/>
      <c r="AH35" s="133"/>
      <c r="AI35" s="637"/>
      <c r="AJ35" s="637"/>
      <c r="AK35" s="637"/>
      <c r="AL35" s="133"/>
      <c r="AM35" s="133"/>
      <c r="AN35" s="133"/>
      <c r="AO35" s="133"/>
      <c r="AP35" s="133"/>
      <c r="AQ35" s="133"/>
      <c r="AR35" s="133"/>
      <c r="AS35" s="133"/>
    </row>
    <row r="36" spans="1:45" s="37" customFormat="1" ht="9.6" customHeight="1" x14ac:dyDescent="0.25">
      <c r="A36" s="523"/>
      <c r="B36" s="128"/>
      <c r="C36" s="656"/>
      <c r="D36" s="656"/>
      <c r="E36" s="370"/>
      <c r="F36" s="801"/>
      <c r="G36" s="128"/>
      <c r="H36" s="128"/>
      <c r="I36" s="128"/>
      <c r="J36" s="292"/>
      <c r="K36" s="128"/>
      <c r="L36" s="128"/>
      <c r="M36" s="128"/>
      <c r="N36" s="128"/>
      <c r="O36" s="128"/>
      <c r="P36" s="128"/>
      <c r="Q36" s="131"/>
      <c r="R36" s="132"/>
      <c r="S36" s="133"/>
      <c r="T36" s="133"/>
      <c r="U36" s="133"/>
      <c r="V36" s="133"/>
      <c r="W36" s="133"/>
      <c r="X36" s="133"/>
      <c r="Y36" s="133"/>
      <c r="Z36" s="133"/>
      <c r="AA36" s="133"/>
      <c r="AB36" s="133"/>
      <c r="AC36" s="133"/>
      <c r="AD36" s="133"/>
      <c r="AE36" s="133"/>
      <c r="AF36" s="133"/>
      <c r="AG36" s="133"/>
      <c r="AH36" s="133"/>
      <c r="AI36" s="637"/>
      <c r="AJ36" s="637"/>
      <c r="AK36" s="637"/>
      <c r="AL36" s="133"/>
      <c r="AM36" s="133"/>
      <c r="AN36" s="133"/>
      <c r="AO36" s="133"/>
      <c r="AP36" s="133"/>
      <c r="AQ36" s="133"/>
      <c r="AR36" s="133"/>
      <c r="AS36" s="133"/>
    </row>
    <row r="37" spans="1:45" s="37" customFormat="1" ht="9.6" customHeight="1" thickBot="1" x14ac:dyDescent="0.3">
      <c r="A37" s="293"/>
      <c r="B37" s="292"/>
      <c r="C37" s="802"/>
      <c r="D37" s="802" t="s">
        <v>328</v>
      </c>
      <c r="E37" s="802"/>
      <c r="F37" s="804"/>
      <c r="G37" s="509"/>
      <c r="H37" s="512"/>
      <c r="I37" s="493"/>
      <c r="J37" s="502"/>
      <c r="K37" s="493"/>
      <c r="L37" s="493"/>
      <c r="M37" s="493"/>
      <c r="N37" s="504"/>
      <c r="O37" s="504"/>
      <c r="P37" s="504"/>
      <c r="Q37" s="131"/>
      <c r="R37" s="132"/>
      <c r="S37" s="133"/>
      <c r="T37" s="133"/>
      <c r="U37" s="133"/>
      <c r="V37" s="133"/>
      <c r="W37" s="133"/>
      <c r="X37" s="133"/>
      <c r="Y37" s="133"/>
      <c r="Z37" s="133"/>
      <c r="AA37" s="133"/>
      <c r="AB37" s="133"/>
      <c r="AC37" s="133"/>
      <c r="AD37" s="133"/>
      <c r="AE37" s="133"/>
      <c r="AF37" s="133"/>
      <c r="AG37" s="133"/>
      <c r="AH37" s="133"/>
      <c r="AI37" s="637"/>
      <c r="AJ37" s="637"/>
      <c r="AK37" s="637"/>
      <c r="AL37" s="133"/>
      <c r="AM37" s="133"/>
      <c r="AN37" s="133"/>
      <c r="AO37" s="133"/>
      <c r="AP37" s="133"/>
      <c r="AQ37" s="133"/>
      <c r="AR37" s="133"/>
      <c r="AS37" s="133"/>
    </row>
    <row r="38" spans="1:45" s="37" customFormat="1" ht="9.6" customHeight="1" x14ac:dyDescent="0.25">
      <c r="A38" s="523"/>
      <c r="B38" s="128"/>
      <c r="C38" s="128"/>
      <c r="D38" s="128"/>
      <c r="E38" s="292"/>
      <c r="F38" s="128"/>
      <c r="G38" s="128"/>
      <c r="H38" s="128"/>
      <c r="I38" s="128"/>
      <c r="J38" s="292"/>
      <c r="K38" s="128"/>
      <c r="L38" s="128"/>
      <c r="M38" s="128"/>
      <c r="N38" s="131"/>
      <c r="O38" s="131"/>
      <c r="P38" s="131"/>
      <c r="Q38" s="131"/>
      <c r="R38" s="132"/>
      <c r="S38" s="133"/>
      <c r="T38" s="133"/>
      <c r="U38" s="133"/>
      <c r="V38" s="133"/>
      <c r="W38" s="133"/>
      <c r="X38" s="133"/>
      <c r="Y38" s="133"/>
      <c r="Z38" s="133"/>
      <c r="AA38" s="133"/>
      <c r="AB38" s="133"/>
      <c r="AC38" s="133"/>
      <c r="AD38" s="133"/>
      <c r="AE38" s="133"/>
      <c r="AF38" s="133"/>
      <c r="AG38" s="133"/>
      <c r="AH38" s="133"/>
      <c r="AI38" s="637"/>
      <c r="AJ38" s="637"/>
      <c r="AK38" s="637"/>
      <c r="AL38" s="133"/>
      <c r="AM38" s="133"/>
      <c r="AN38" s="133"/>
      <c r="AO38" s="133"/>
      <c r="AP38" s="133"/>
      <c r="AQ38" s="133"/>
      <c r="AR38" s="133"/>
      <c r="AS38" s="133"/>
    </row>
    <row r="39" spans="1:45" s="37" customFormat="1" ht="9.6" customHeight="1" x14ac:dyDescent="0.25">
      <c r="A39" s="293"/>
      <c r="B39" s="292"/>
      <c r="C39" s="292"/>
      <c r="D39" s="292"/>
      <c r="E39" s="292"/>
      <c r="F39" s="128"/>
      <c r="G39" s="128"/>
      <c r="H39" s="133"/>
      <c r="I39" s="513"/>
      <c r="J39" s="292"/>
      <c r="K39" s="128"/>
      <c r="L39" s="128"/>
      <c r="M39" s="128"/>
      <c r="N39" s="131"/>
      <c r="O39" s="131"/>
      <c r="P39" s="131"/>
      <c r="Q39" s="131"/>
      <c r="R39" s="132"/>
      <c r="S39" s="133"/>
      <c r="T39" s="133"/>
      <c r="U39" s="133"/>
      <c r="V39" s="133"/>
      <c r="W39" s="133"/>
      <c r="X39" s="133"/>
      <c r="Y39" s="133"/>
      <c r="Z39" s="133"/>
      <c r="AA39" s="133"/>
      <c r="AB39" s="133"/>
      <c r="AC39" s="133"/>
      <c r="AD39" s="133"/>
      <c r="AE39" s="133"/>
      <c r="AF39" s="133"/>
      <c r="AG39" s="133"/>
      <c r="AH39" s="133"/>
      <c r="AI39" s="637"/>
      <c r="AJ39" s="637"/>
      <c r="AK39" s="637"/>
      <c r="AL39" s="133"/>
      <c r="AM39" s="133"/>
      <c r="AN39" s="133"/>
      <c r="AO39" s="133"/>
      <c r="AP39" s="133"/>
      <c r="AQ39" s="133"/>
      <c r="AR39" s="133"/>
      <c r="AS39" s="133"/>
    </row>
    <row r="40" spans="1:45" s="37" customFormat="1" ht="9.6" customHeight="1" x14ac:dyDescent="0.25">
      <c r="A40" s="293"/>
      <c r="B40" s="128"/>
      <c r="C40" s="128"/>
      <c r="D40" s="128"/>
      <c r="E40" s="292"/>
      <c r="F40" s="128"/>
      <c r="G40" s="128"/>
      <c r="H40" s="128"/>
      <c r="I40" s="128"/>
      <c r="J40" s="292"/>
      <c r="K40" s="128"/>
      <c r="L40" s="514"/>
      <c r="M40" s="128"/>
      <c r="N40" s="131"/>
      <c r="O40" s="131"/>
      <c r="P40" s="131"/>
      <c r="Q40" s="131"/>
      <c r="R40" s="132"/>
      <c r="S40" s="133"/>
      <c r="T40" s="133"/>
      <c r="U40" s="133"/>
      <c r="V40" s="133"/>
      <c r="W40" s="133"/>
      <c r="X40" s="133"/>
      <c r="Y40" s="133"/>
      <c r="Z40" s="133"/>
      <c r="AA40" s="133"/>
      <c r="AB40" s="133"/>
      <c r="AC40" s="133"/>
      <c r="AD40" s="133"/>
      <c r="AE40" s="133"/>
      <c r="AF40" s="133"/>
      <c r="AG40" s="133"/>
      <c r="AH40" s="133"/>
      <c r="AI40" s="637"/>
      <c r="AJ40" s="637"/>
      <c r="AK40" s="637"/>
      <c r="AL40" s="133"/>
      <c r="AM40" s="133"/>
      <c r="AN40" s="133"/>
      <c r="AO40" s="133"/>
      <c r="AP40" s="133"/>
      <c r="AQ40" s="133"/>
      <c r="AR40" s="133"/>
      <c r="AS40" s="133"/>
    </row>
    <row r="41" spans="1:45" s="37" customFormat="1" ht="9.6" customHeight="1" x14ac:dyDescent="0.25">
      <c r="A41" s="293"/>
      <c r="B41" s="292"/>
      <c r="C41" s="292"/>
      <c r="D41" s="292"/>
      <c r="E41" s="292"/>
      <c r="F41" s="128"/>
      <c r="G41" s="128"/>
      <c r="H41" s="133"/>
      <c r="I41" s="128"/>
      <c r="J41" s="292"/>
      <c r="K41" s="513"/>
      <c r="L41" s="292"/>
      <c r="M41" s="128"/>
      <c r="N41" s="131"/>
      <c r="O41" s="131"/>
      <c r="P41" s="131"/>
      <c r="Q41" s="131"/>
      <c r="R41" s="132"/>
      <c r="S41" s="133"/>
      <c r="T41" s="133"/>
      <c r="U41" s="133"/>
      <c r="V41" s="133"/>
      <c r="W41" s="133"/>
      <c r="X41" s="133"/>
      <c r="Y41" s="133"/>
      <c r="Z41" s="133"/>
      <c r="AA41" s="133"/>
      <c r="AB41" s="133"/>
      <c r="AC41" s="133"/>
      <c r="AD41" s="133"/>
      <c r="AE41" s="133"/>
      <c r="AF41" s="133"/>
      <c r="AG41" s="133"/>
      <c r="AH41" s="133"/>
      <c r="AI41" s="637"/>
      <c r="AJ41" s="637"/>
      <c r="AK41" s="637"/>
      <c r="AL41" s="133"/>
      <c r="AM41" s="133"/>
      <c r="AN41" s="133"/>
      <c r="AO41" s="133"/>
      <c r="AP41" s="133"/>
      <c r="AQ41" s="133"/>
      <c r="AR41" s="133"/>
      <c r="AS41" s="133"/>
    </row>
    <row r="42" spans="1:45" s="37" customFormat="1" ht="9.6" customHeight="1" x14ac:dyDescent="0.25">
      <c r="A42" s="293"/>
      <c r="B42" s="292"/>
      <c r="C42" s="292"/>
      <c r="D42" s="292"/>
      <c r="E42" s="292"/>
      <c r="F42" s="128"/>
      <c r="G42" s="128"/>
      <c r="H42" s="133"/>
      <c r="I42" s="128"/>
      <c r="J42" s="292"/>
      <c r="K42" s="128"/>
      <c r="L42" s="128"/>
      <c r="M42" s="513"/>
      <c r="N42" s="292"/>
      <c r="O42" s="128"/>
      <c r="P42" s="131"/>
      <c r="Q42" s="131"/>
      <c r="R42" s="132"/>
      <c r="S42" s="133"/>
      <c r="T42" s="133"/>
      <c r="U42" s="133"/>
      <c r="V42" s="133"/>
      <c r="W42" s="133"/>
      <c r="X42" s="133"/>
      <c r="Y42" s="133"/>
      <c r="Z42" s="133"/>
      <c r="AA42" s="133"/>
      <c r="AB42" s="133"/>
      <c r="AC42" s="133"/>
      <c r="AD42" s="133"/>
      <c r="AE42" s="133"/>
      <c r="AF42" s="133"/>
      <c r="AG42" s="133"/>
      <c r="AH42" s="133"/>
      <c r="AI42" s="637"/>
      <c r="AJ42" s="637"/>
      <c r="AK42" s="637"/>
      <c r="AL42" s="133"/>
      <c r="AM42" s="133"/>
      <c r="AN42" s="133"/>
      <c r="AO42" s="133"/>
      <c r="AP42" s="133"/>
      <c r="AQ42" s="133"/>
      <c r="AR42" s="133"/>
      <c r="AS42" s="133"/>
    </row>
    <row r="43" spans="1:45" s="37" customFormat="1" ht="9.6" customHeight="1" x14ac:dyDescent="0.25">
      <c r="A43" s="293"/>
      <c r="B43" s="128"/>
      <c r="C43" s="128"/>
      <c r="D43" s="128"/>
      <c r="E43" s="292"/>
      <c r="F43" s="128"/>
      <c r="G43" s="128"/>
      <c r="H43" s="128"/>
      <c r="I43" s="128"/>
      <c r="J43" s="292"/>
      <c r="K43" s="128"/>
      <c r="L43" s="128"/>
      <c r="M43" s="128"/>
      <c r="N43" s="131"/>
      <c r="O43" s="128"/>
      <c r="P43" s="131"/>
      <c r="Q43" s="131"/>
      <c r="R43" s="132"/>
      <c r="S43" s="133"/>
      <c r="T43" s="133"/>
      <c r="U43" s="133"/>
      <c r="V43" s="133"/>
      <c r="W43" s="133"/>
      <c r="X43" s="133"/>
      <c r="Y43" s="133"/>
      <c r="Z43" s="133"/>
      <c r="AA43" s="133"/>
      <c r="AB43" s="133"/>
      <c r="AC43" s="133"/>
      <c r="AD43" s="133"/>
      <c r="AE43" s="133"/>
      <c r="AF43" s="133"/>
      <c r="AG43" s="133"/>
      <c r="AH43" s="133"/>
      <c r="AI43" s="637"/>
      <c r="AJ43" s="637"/>
      <c r="AK43" s="637"/>
      <c r="AL43" s="133"/>
      <c r="AM43" s="133"/>
      <c r="AN43" s="133"/>
      <c r="AO43" s="133"/>
      <c r="AP43" s="133"/>
      <c r="AQ43" s="133"/>
      <c r="AR43" s="133"/>
      <c r="AS43" s="133"/>
    </row>
    <row r="44" spans="1:45" s="37" customFormat="1" ht="9.6" customHeight="1" x14ac:dyDescent="0.25">
      <c r="A44" s="293"/>
      <c r="B44" s="292"/>
      <c r="C44" s="292"/>
      <c r="D44" s="292"/>
      <c r="E44" s="292"/>
      <c r="F44" s="128"/>
      <c r="G44" s="128"/>
      <c r="H44" s="133"/>
      <c r="I44" s="513"/>
      <c r="J44" s="292"/>
      <c r="K44" s="128"/>
      <c r="L44" s="128"/>
      <c r="M44" s="128"/>
      <c r="N44" s="131"/>
      <c r="O44" s="131"/>
      <c r="P44" s="131"/>
      <c r="Q44" s="131"/>
      <c r="R44" s="132"/>
      <c r="S44" s="133"/>
      <c r="T44" s="133"/>
      <c r="U44" s="133"/>
      <c r="V44" s="133"/>
      <c r="W44" s="133"/>
      <c r="X44" s="133"/>
      <c r="Y44" s="133"/>
      <c r="Z44" s="133"/>
      <c r="AA44" s="133"/>
      <c r="AB44" s="133"/>
      <c r="AC44" s="133"/>
      <c r="AD44" s="133"/>
      <c r="AE44" s="133"/>
      <c r="AF44" s="133"/>
      <c r="AG44" s="133"/>
      <c r="AH44" s="133"/>
      <c r="AI44" s="637"/>
      <c r="AJ44" s="637"/>
      <c r="AK44" s="637"/>
      <c r="AL44" s="133"/>
      <c r="AM44" s="133"/>
      <c r="AN44" s="133"/>
      <c r="AO44" s="133"/>
      <c r="AP44" s="133"/>
      <c r="AQ44" s="133"/>
      <c r="AR44" s="133"/>
      <c r="AS44" s="133"/>
    </row>
    <row r="45" spans="1:45" s="37" customFormat="1" ht="9.6" customHeight="1" x14ac:dyDescent="0.25">
      <c r="A45" s="293"/>
      <c r="B45" s="128"/>
      <c r="C45" s="128"/>
      <c r="D45" s="128"/>
      <c r="E45" s="292"/>
      <c r="F45" s="128"/>
      <c r="G45" s="128"/>
      <c r="H45" s="128"/>
      <c r="I45" s="128"/>
      <c r="J45" s="292"/>
      <c r="K45" s="128"/>
      <c r="L45" s="514"/>
      <c r="M45" s="128"/>
      <c r="N45" s="131"/>
      <c r="O45" s="131"/>
      <c r="P45" s="131"/>
      <c r="Q45" s="131"/>
      <c r="R45" s="132"/>
      <c r="S45" s="133"/>
      <c r="T45" s="133"/>
      <c r="U45" s="133"/>
      <c r="V45" s="133"/>
      <c r="W45" s="133"/>
      <c r="X45" s="133"/>
      <c r="Y45" s="133"/>
      <c r="Z45" s="133"/>
      <c r="AA45" s="133"/>
      <c r="AB45" s="133"/>
      <c r="AC45" s="133"/>
      <c r="AD45" s="133"/>
      <c r="AE45" s="133"/>
      <c r="AF45" s="133"/>
      <c r="AG45" s="133"/>
      <c r="AH45" s="133"/>
      <c r="AI45" s="637"/>
      <c r="AJ45" s="637"/>
      <c r="AK45" s="637"/>
      <c r="AL45" s="133"/>
      <c r="AM45" s="133"/>
      <c r="AN45" s="133"/>
      <c r="AO45" s="133"/>
      <c r="AP45" s="133"/>
      <c r="AQ45" s="133"/>
      <c r="AR45" s="133"/>
      <c r="AS45" s="133"/>
    </row>
    <row r="46" spans="1:45" s="37" customFormat="1" ht="9.6" customHeight="1" x14ac:dyDescent="0.25">
      <c r="A46" s="293"/>
      <c r="B46" s="292"/>
      <c r="C46" s="292"/>
      <c r="D46" s="292"/>
      <c r="E46" s="292"/>
      <c r="F46" s="128"/>
      <c r="G46" s="128"/>
      <c r="H46" s="133"/>
      <c r="I46" s="128"/>
      <c r="J46" s="292"/>
      <c r="K46" s="513"/>
      <c r="L46" s="292"/>
      <c r="M46" s="128"/>
      <c r="N46" s="131"/>
      <c r="O46" s="131"/>
      <c r="P46" s="131"/>
      <c r="Q46" s="131"/>
      <c r="R46" s="132"/>
      <c r="S46" s="133"/>
      <c r="T46" s="133"/>
      <c r="U46" s="133"/>
      <c r="V46" s="133"/>
      <c r="W46" s="133"/>
      <c r="X46" s="133"/>
      <c r="Y46" s="133"/>
      <c r="Z46" s="133"/>
      <c r="AA46" s="133"/>
      <c r="AB46" s="133"/>
      <c r="AC46" s="133"/>
      <c r="AD46" s="133"/>
      <c r="AE46" s="133"/>
      <c r="AF46" s="133"/>
      <c r="AG46" s="133"/>
      <c r="AH46" s="133"/>
      <c r="AI46" s="637"/>
      <c r="AJ46" s="637"/>
      <c r="AK46" s="637"/>
      <c r="AL46" s="133"/>
      <c r="AM46" s="133"/>
      <c r="AN46" s="133"/>
      <c r="AO46" s="133"/>
      <c r="AP46" s="133"/>
      <c r="AQ46" s="133"/>
      <c r="AR46" s="133"/>
      <c r="AS46" s="133"/>
    </row>
    <row r="47" spans="1:45" s="37" customFormat="1" ht="9.6" customHeight="1" x14ac:dyDescent="0.25">
      <c r="A47" s="293"/>
      <c r="B47" s="128"/>
      <c r="C47" s="128"/>
      <c r="D47" s="128"/>
      <c r="E47" s="292"/>
      <c r="F47" s="128"/>
      <c r="G47" s="128"/>
      <c r="H47" s="128"/>
      <c r="I47" s="128"/>
      <c r="J47" s="292"/>
      <c r="K47" s="128"/>
      <c r="L47" s="128"/>
      <c r="M47" s="128"/>
      <c r="N47" s="131"/>
      <c r="O47" s="131"/>
      <c r="P47" s="131"/>
      <c r="Q47" s="131"/>
      <c r="R47" s="132"/>
      <c r="S47" s="133"/>
      <c r="T47" s="133"/>
      <c r="U47" s="133"/>
      <c r="V47" s="133"/>
      <c r="W47" s="133"/>
      <c r="X47" s="133"/>
      <c r="Y47" s="133"/>
      <c r="Z47" s="133"/>
      <c r="AA47" s="133"/>
      <c r="AB47" s="133"/>
      <c r="AC47" s="133"/>
      <c r="AD47" s="133"/>
      <c r="AE47" s="133"/>
      <c r="AF47" s="133"/>
      <c r="AG47" s="133"/>
      <c r="AH47" s="133"/>
      <c r="AI47" s="637"/>
      <c r="AJ47" s="637"/>
      <c r="AK47" s="637"/>
      <c r="AL47" s="133"/>
      <c r="AM47" s="133"/>
      <c r="AN47" s="133"/>
      <c r="AO47" s="133"/>
      <c r="AP47" s="133"/>
      <c r="AQ47" s="133"/>
      <c r="AR47" s="133"/>
      <c r="AS47" s="133"/>
    </row>
    <row r="48" spans="1:45" s="37" customFormat="1" ht="9.6" customHeight="1" x14ac:dyDescent="0.25">
      <c r="A48" s="293"/>
      <c r="B48" s="292"/>
      <c r="C48" s="292"/>
      <c r="D48" s="292"/>
      <c r="E48" s="292"/>
      <c r="F48" s="128"/>
      <c r="G48" s="128"/>
      <c r="H48" s="133"/>
      <c r="I48" s="513"/>
      <c r="J48" s="292"/>
      <c r="K48" s="128"/>
      <c r="L48" s="128"/>
      <c r="M48" s="128"/>
      <c r="N48" s="131"/>
      <c r="O48" s="131"/>
      <c r="P48" s="131"/>
      <c r="Q48" s="131"/>
      <c r="R48" s="132"/>
      <c r="S48" s="133"/>
      <c r="T48" s="133"/>
      <c r="U48" s="133"/>
      <c r="V48" s="133"/>
      <c r="W48" s="133"/>
      <c r="X48" s="133"/>
      <c r="Y48" s="133"/>
      <c r="Z48" s="133"/>
      <c r="AA48" s="133"/>
      <c r="AB48" s="133"/>
      <c r="AC48" s="133"/>
      <c r="AD48" s="133"/>
      <c r="AE48" s="133"/>
      <c r="AF48" s="133"/>
      <c r="AG48" s="133"/>
      <c r="AH48" s="133"/>
      <c r="AI48" s="637"/>
      <c r="AJ48" s="637"/>
      <c r="AK48" s="637"/>
      <c r="AL48" s="133"/>
      <c r="AM48" s="133"/>
      <c r="AN48" s="133"/>
      <c r="AO48" s="133"/>
      <c r="AP48" s="133"/>
      <c r="AQ48" s="133"/>
      <c r="AR48" s="133"/>
      <c r="AS48" s="133"/>
    </row>
    <row r="49" spans="1:45" s="37" customFormat="1" ht="9.6" customHeight="1" x14ac:dyDescent="0.25">
      <c r="A49" s="523"/>
      <c r="B49" s="128"/>
      <c r="C49" s="128"/>
      <c r="D49" s="128"/>
      <c r="E49" s="292"/>
      <c r="F49" s="725"/>
      <c r="G49" s="725"/>
      <c r="H49" s="725"/>
      <c r="I49" s="725"/>
      <c r="J49" s="292"/>
      <c r="K49" s="128"/>
      <c r="L49" s="128"/>
      <c r="M49" s="128"/>
      <c r="N49" s="128"/>
      <c r="O49" s="128"/>
      <c r="P49" s="128"/>
      <c r="Q49" s="131"/>
      <c r="R49" s="132"/>
      <c r="S49" s="133"/>
      <c r="T49" s="133"/>
      <c r="U49" s="133"/>
      <c r="V49" s="133"/>
      <c r="W49" s="133"/>
      <c r="X49" s="133"/>
      <c r="Y49" s="133"/>
      <c r="Z49" s="133"/>
      <c r="AA49" s="133"/>
      <c r="AB49" s="133"/>
      <c r="AC49" s="133"/>
      <c r="AD49" s="133"/>
      <c r="AE49" s="133"/>
      <c r="AF49" s="133"/>
      <c r="AG49" s="133"/>
      <c r="AH49" s="133"/>
      <c r="AI49" s="637"/>
      <c r="AJ49" s="637"/>
      <c r="AK49" s="637"/>
      <c r="AL49" s="133"/>
      <c r="AM49" s="133"/>
      <c r="AN49" s="133"/>
      <c r="AO49" s="133"/>
      <c r="AP49" s="133"/>
      <c r="AQ49" s="133"/>
      <c r="AR49" s="133"/>
      <c r="AS49" s="133"/>
    </row>
    <row r="50" spans="1:45" s="2" customFormat="1" ht="6.75" customHeight="1" x14ac:dyDescent="0.25">
      <c r="A50" s="167"/>
      <c r="B50" s="167"/>
      <c r="C50" s="167"/>
      <c r="D50" s="167"/>
      <c r="E50" s="167"/>
      <c r="F50" s="726"/>
      <c r="G50" s="726"/>
      <c r="H50" s="726"/>
      <c r="I50" s="726"/>
      <c r="J50" s="169"/>
      <c r="K50" s="170"/>
      <c r="L50" s="171"/>
      <c r="M50" s="170"/>
      <c r="N50" s="171"/>
      <c r="O50" s="170"/>
      <c r="P50" s="171"/>
      <c r="Q50" s="170"/>
      <c r="R50" s="171"/>
      <c r="S50" s="172"/>
      <c r="T50" s="172"/>
      <c r="U50" s="172"/>
      <c r="V50" s="172"/>
      <c r="W50" s="172"/>
      <c r="X50" s="172"/>
      <c r="Y50" s="172"/>
      <c r="Z50" s="172"/>
      <c r="AA50" s="172"/>
      <c r="AB50" s="172"/>
      <c r="AC50" s="172"/>
      <c r="AD50" s="172"/>
      <c r="AE50" s="172"/>
      <c r="AF50" s="172"/>
      <c r="AG50" s="172"/>
      <c r="AH50" s="172"/>
      <c r="AI50" s="637"/>
      <c r="AJ50" s="637"/>
      <c r="AK50" s="637"/>
      <c r="AL50" s="172"/>
      <c r="AM50" s="172"/>
      <c r="AN50" s="172"/>
      <c r="AO50" s="172"/>
      <c r="AP50" s="172"/>
      <c r="AQ50" s="172"/>
      <c r="AR50" s="172"/>
      <c r="AS50" s="172"/>
    </row>
    <row r="51" spans="1:45" s="18" customFormat="1" ht="10.5" customHeight="1" x14ac:dyDescent="0.25">
      <c r="A51" s="173" t="s">
        <v>102</v>
      </c>
      <c r="B51" s="174"/>
      <c r="C51" s="174"/>
      <c r="D51" s="413"/>
      <c r="E51" s="176" t="s">
        <v>6</v>
      </c>
      <c r="F51" s="177" t="s">
        <v>104</v>
      </c>
      <c r="G51" s="176"/>
      <c r="H51" s="178"/>
      <c r="I51" s="179"/>
      <c r="J51" s="176" t="s">
        <v>6</v>
      </c>
      <c r="K51" s="177" t="s">
        <v>122</v>
      </c>
      <c r="L51" s="180"/>
      <c r="M51" s="177" t="s">
        <v>123</v>
      </c>
      <c r="N51" s="181"/>
      <c r="O51" s="182" t="s">
        <v>124</v>
      </c>
      <c r="P51" s="182"/>
      <c r="Q51" s="183"/>
      <c r="R51" s="184"/>
      <c r="T51" s="56"/>
      <c r="U51" s="56"/>
      <c r="V51" s="56"/>
      <c r="W51" s="56"/>
      <c r="X51" s="56"/>
      <c r="Y51" s="56"/>
      <c r="Z51" s="56"/>
      <c r="AA51" s="56"/>
      <c r="AB51" s="56"/>
      <c r="AC51" s="56"/>
      <c r="AD51" s="56"/>
      <c r="AE51" s="56"/>
      <c r="AF51" s="56"/>
      <c r="AG51" s="56"/>
      <c r="AH51" s="56"/>
      <c r="AI51" s="638"/>
      <c r="AJ51" s="638"/>
      <c r="AK51" s="638"/>
      <c r="AL51" s="56"/>
      <c r="AM51" s="56"/>
      <c r="AN51" s="56"/>
      <c r="AO51" s="56"/>
      <c r="AP51" s="56"/>
      <c r="AQ51" s="56"/>
      <c r="AR51" s="56"/>
      <c r="AS51" s="56"/>
    </row>
    <row r="52" spans="1:45" s="18" customFormat="1" ht="9" customHeight="1" x14ac:dyDescent="0.25">
      <c r="A52" s="532" t="s">
        <v>103</v>
      </c>
      <c r="B52" s="533"/>
      <c r="C52" s="534"/>
      <c r="D52" s="535"/>
      <c r="E52" s="189">
        <v>1</v>
      </c>
      <c r="F52" s="56" t="e">
        <f>IF(E52&gt;$R$59,,UPPER(VLOOKUP(E52,#REF!,2)))</f>
        <v>#REF!</v>
      </c>
      <c r="G52" s="189"/>
      <c r="H52" s="56"/>
      <c r="I52" s="55"/>
      <c r="J52" s="524" t="s">
        <v>7</v>
      </c>
      <c r="K52" s="54"/>
      <c r="L52" s="525"/>
      <c r="M52" s="54"/>
      <c r="N52" s="526"/>
      <c r="O52" s="527" t="s">
        <v>108</v>
      </c>
      <c r="P52" s="528"/>
      <c r="Q52" s="528"/>
      <c r="R52" s="526"/>
      <c r="T52" s="56"/>
      <c r="U52" s="56"/>
      <c r="V52" s="56"/>
      <c r="W52" s="56"/>
      <c r="X52" s="56"/>
      <c r="Y52" s="56"/>
      <c r="Z52" s="56"/>
      <c r="AA52" s="56"/>
      <c r="AB52" s="56"/>
      <c r="AC52" s="56"/>
      <c r="AD52" s="56"/>
      <c r="AE52" s="56"/>
      <c r="AF52" s="56"/>
      <c r="AG52" s="56"/>
      <c r="AH52" s="56"/>
      <c r="AI52" s="638"/>
      <c r="AJ52" s="638"/>
      <c r="AK52" s="638"/>
      <c r="AL52" s="56"/>
      <c r="AM52" s="56"/>
      <c r="AN52" s="56"/>
      <c r="AO52" s="56"/>
      <c r="AP52" s="56"/>
      <c r="AQ52" s="56"/>
      <c r="AR52" s="56"/>
      <c r="AS52" s="56"/>
    </row>
    <row r="53" spans="1:45" s="18" customFormat="1" ht="9" customHeight="1" x14ac:dyDescent="0.25">
      <c r="A53" s="536" t="s">
        <v>121</v>
      </c>
      <c r="B53" s="299"/>
      <c r="C53" s="537"/>
      <c r="D53" s="538"/>
      <c r="E53" s="189">
        <v>2</v>
      </c>
      <c r="F53" s="56" t="e">
        <f>IF(E53&gt;$R$59,,UPPER(VLOOKUP(E53,#REF!,2)))</f>
        <v>#REF!</v>
      </c>
      <c r="G53" s="189"/>
      <c r="H53" s="56"/>
      <c r="I53" s="55"/>
      <c r="J53" s="524" t="s">
        <v>8</v>
      </c>
      <c r="K53" s="54"/>
      <c r="L53" s="525"/>
      <c r="M53" s="54"/>
      <c r="N53" s="526"/>
      <c r="O53" s="205"/>
      <c r="P53" s="529"/>
      <c r="Q53" s="299"/>
      <c r="R53" s="530"/>
      <c r="T53" s="56"/>
      <c r="U53" s="56"/>
      <c r="V53" s="56"/>
      <c r="W53" s="56"/>
      <c r="X53" s="56"/>
      <c r="Y53" s="56"/>
      <c r="Z53" s="56"/>
      <c r="AA53" s="56"/>
      <c r="AB53" s="56"/>
      <c r="AC53" s="56"/>
      <c r="AD53" s="56"/>
      <c r="AE53" s="56"/>
      <c r="AF53" s="56"/>
      <c r="AG53" s="56"/>
      <c r="AH53" s="56"/>
      <c r="AI53" s="638"/>
      <c r="AJ53" s="638"/>
      <c r="AK53" s="638"/>
      <c r="AL53" s="56"/>
      <c r="AM53" s="56"/>
      <c r="AN53" s="56"/>
      <c r="AO53" s="56"/>
      <c r="AP53" s="56"/>
      <c r="AQ53" s="56"/>
      <c r="AR53" s="56"/>
      <c r="AS53" s="56"/>
    </row>
    <row r="54" spans="1:45" s="18" customFormat="1" ht="9" customHeight="1" x14ac:dyDescent="0.25">
      <c r="A54" s="341"/>
      <c r="B54" s="342"/>
      <c r="C54" s="411"/>
      <c r="D54" s="343"/>
      <c r="E54" s="189"/>
      <c r="F54" s="56"/>
      <c r="G54" s="189"/>
      <c r="H54" s="56"/>
      <c r="I54" s="55"/>
      <c r="J54" s="524" t="s">
        <v>9</v>
      </c>
      <c r="K54" s="54"/>
      <c r="L54" s="525"/>
      <c r="M54" s="54"/>
      <c r="N54" s="526"/>
      <c r="O54" s="527" t="s">
        <v>109</v>
      </c>
      <c r="P54" s="528"/>
      <c r="Q54" s="528"/>
      <c r="R54" s="526"/>
      <c r="T54" s="56"/>
      <c r="U54" s="56"/>
      <c r="V54" s="56"/>
      <c r="W54" s="56"/>
      <c r="X54" s="56"/>
      <c r="Y54" s="56"/>
      <c r="Z54" s="56"/>
      <c r="AA54" s="56"/>
      <c r="AB54" s="56"/>
      <c r="AC54" s="56"/>
      <c r="AD54" s="56"/>
      <c r="AE54" s="56"/>
      <c r="AF54" s="56"/>
      <c r="AG54" s="56"/>
      <c r="AH54" s="56"/>
      <c r="AI54" s="638"/>
      <c r="AJ54" s="638"/>
      <c r="AK54" s="638"/>
      <c r="AL54" s="56"/>
      <c r="AM54" s="56"/>
      <c r="AN54" s="56"/>
      <c r="AO54" s="56"/>
      <c r="AP54" s="56"/>
      <c r="AQ54" s="56"/>
      <c r="AR54" s="56"/>
      <c r="AS54" s="56"/>
    </row>
    <row r="55" spans="1:45" s="18" customFormat="1" ht="9" customHeight="1" x14ac:dyDescent="0.25">
      <c r="A55" s="202"/>
      <c r="B55" s="405"/>
      <c r="C55" s="405"/>
      <c r="D55" s="203"/>
      <c r="E55" s="189"/>
      <c r="F55" s="56"/>
      <c r="G55" s="189"/>
      <c r="H55" s="56"/>
      <c r="I55" s="55"/>
      <c r="J55" s="524" t="s">
        <v>10</v>
      </c>
      <c r="K55" s="54"/>
      <c r="L55" s="525"/>
      <c r="M55" s="54"/>
      <c r="N55" s="526"/>
      <c r="O55" s="54"/>
      <c r="P55" s="525"/>
      <c r="Q55" s="54"/>
      <c r="R55" s="526"/>
      <c r="T55" s="56"/>
      <c r="U55" s="56"/>
      <c r="V55" s="56"/>
      <c r="W55" s="56"/>
      <c r="X55" s="56"/>
      <c r="Y55" s="56"/>
      <c r="Z55" s="56"/>
      <c r="AA55" s="56"/>
      <c r="AB55" s="56"/>
      <c r="AC55" s="56"/>
      <c r="AD55" s="56"/>
      <c r="AE55" s="56"/>
      <c r="AF55" s="56"/>
      <c r="AG55" s="56"/>
      <c r="AH55" s="56"/>
      <c r="AI55" s="638"/>
      <c r="AJ55" s="638"/>
      <c r="AK55" s="638"/>
      <c r="AL55" s="56"/>
      <c r="AM55" s="56"/>
      <c r="AN55" s="56"/>
      <c r="AO55" s="56"/>
      <c r="AP55" s="56"/>
      <c r="AQ55" s="56"/>
      <c r="AR55" s="56"/>
      <c r="AS55" s="56"/>
    </row>
    <row r="56" spans="1:45" s="18" customFormat="1" ht="9" customHeight="1" x14ac:dyDescent="0.25">
      <c r="A56" s="330"/>
      <c r="B56" s="344"/>
      <c r="C56" s="344"/>
      <c r="D56" s="412"/>
      <c r="E56" s="189"/>
      <c r="F56" s="56"/>
      <c r="G56" s="189"/>
      <c r="H56" s="56"/>
      <c r="I56" s="55"/>
      <c r="J56" s="524" t="s">
        <v>11</v>
      </c>
      <c r="K56" s="54"/>
      <c r="L56" s="525"/>
      <c r="M56" s="54"/>
      <c r="N56" s="526"/>
      <c r="O56" s="299"/>
      <c r="P56" s="529"/>
      <c r="Q56" s="299"/>
      <c r="R56" s="530"/>
      <c r="T56" s="56"/>
      <c r="U56" s="56"/>
      <c r="V56" s="56"/>
      <c r="W56" s="56"/>
      <c r="X56" s="56"/>
      <c r="Y56" s="56"/>
      <c r="Z56" s="56"/>
      <c r="AA56" s="56"/>
      <c r="AB56" s="56"/>
      <c r="AC56" s="56"/>
      <c r="AD56" s="56"/>
      <c r="AE56" s="56"/>
      <c r="AF56" s="56"/>
      <c r="AG56" s="56"/>
      <c r="AH56" s="56"/>
      <c r="AI56" s="638"/>
      <c r="AJ56" s="638"/>
      <c r="AK56" s="638"/>
      <c r="AL56" s="56"/>
      <c r="AM56" s="56"/>
      <c r="AN56" s="56"/>
      <c r="AO56" s="56"/>
      <c r="AP56" s="56"/>
      <c r="AQ56" s="56"/>
      <c r="AR56" s="56"/>
      <c r="AS56" s="56"/>
    </row>
    <row r="57" spans="1:45" s="18" customFormat="1" ht="9" customHeight="1" x14ac:dyDescent="0.25">
      <c r="A57" s="331"/>
      <c r="B57" s="350"/>
      <c r="C57" s="405"/>
      <c r="D57" s="203"/>
      <c r="E57" s="189"/>
      <c r="F57" s="56"/>
      <c r="G57" s="189"/>
      <c r="H57" s="56"/>
      <c r="I57" s="55"/>
      <c r="J57" s="524" t="s">
        <v>12</v>
      </c>
      <c r="K57" s="54"/>
      <c r="L57" s="525"/>
      <c r="M57" s="54"/>
      <c r="N57" s="526"/>
      <c r="O57" s="527" t="s">
        <v>89</v>
      </c>
      <c r="P57" s="528"/>
      <c r="Q57" s="528"/>
      <c r="R57" s="526"/>
      <c r="T57" s="56"/>
      <c r="U57" s="56"/>
      <c r="V57" s="56"/>
      <c r="W57" s="56"/>
      <c r="X57" s="56"/>
      <c r="Y57" s="56"/>
      <c r="Z57" s="56"/>
      <c r="AA57" s="56"/>
      <c r="AB57" s="56"/>
      <c r="AC57" s="56"/>
      <c r="AD57" s="56"/>
      <c r="AE57" s="56"/>
      <c r="AF57" s="56"/>
      <c r="AG57" s="56"/>
      <c r="AH57" s="56"/>
      <c r="AI57" s="638"/>
      <c r="AJ57" s="638"/>
      <c r="AK57" s="638"/>
      <c r="AL57" s="56"/>
      <c r="AM57" s="56"/>
      <c r="AN57" s="56"/>
      <c r="AO57" s="56"/>
      <c r="AP57" s="56"/>
      <c r="AQ57" s="56"/>
      <c r="AR57" s="56"/>
      <c r="AS57" s="56"/>
    </row>
    <row r="58" spans="1:45" s="18" customFormat="1" ht="9" customHeight="1" x14ac:dyDescent="0.25">
      <c r="A58" s="331"/>
      <c r="B58" s="350"/>
      <c r="C58" s="406"/>
      <c r="D58" s="339"/>
      <c r="E58" s="189"/>
      <c r="F58" s="56"/>
      <c r="G58" s="189"/>
      <c r="H58" s="56"/>
      <c r="I58" s="55"/>
      <c r="J58" s="524" t="s">
        <v>13</v>
      </c>
      <c r="K58" s="54"/>
      <c r="L58" s="525"/>
      <c r="M58" s="54"/>
      <c r="N58" s="526"/>
      <c r="O58" s="54"/>
      <c r="P58" s="525"/>
      <c r="Q58" s="54"/>
      <c r="R58" s="526"/>
      <c r="T58" s="56"/>
      <c r="U58" s="56"/>
      <c r="V58" s="56"/>
      <c r="W58" s="56"/>
      <c r="X58" s="56"/>
      <c r="Y58" s="56"/>
      <c r="Z58" s="56"/>
      <c r="AA58" s="56"/>
      <c r="AB58" s="56"/>
      <c r="AC58" s="56"/>
      <c r="AD58" s="56"/>
      <c r="AE58" s="56"/>
      <c r="AF58" s="56"/>
      <c r="AG58" s="56"/>
      <c r="AH58" s="56"/>
      <c r="AI58" s="638"/>
      <c r="AJ58" s="638"/>
      <c r="AK58" s="638"/>
      <c r="AL58" s="56"/>
      <c r="AM58" s="56"/>
      <c r="AN58" s="56"/>
      <c r="AO58" s="56"/>
      <c r="AP58" s="56"/>
      <c r="AQ58" s="56"/>
      <c r="AR58" s="56"/>
      <c r="AS58" s="56"/>
    </row>
    <row r="59" spans="1:45" s="18" customFormat="1" ht="9" customHeight="1" x14ac:dyDescent="0.25">
      <c r="A59" s="332"/>
      <c r="B59" s="329"/>
      <c r="C59" s="407"/>
      <c r="D59" s="340"/>
      <c r="E59" s="206"/>
      <c r="F59" s="205"/>
      <c r="G59" s="206"/>
      <c r="H59" s="205"/>
      <c r="I59" s="207"/>
      <c r="J59" s="531" t="s">
        <v>14</v>
      </c>
      <c r="K59" s="299"/>
      <c r="L59" s="529"/>
      <c r="M59" s="299"/>
      <c r="N59" s="530"/>
      <c r="O59" s="299" t="str">
        <f>R4</f>
        <v>Nagyistók-Nádasi Judit</v>
      </c>
      <c r="P59" s="529"/>
      <c r="Q59" s="299"/>
      <c r="R59" s="209" t="e">
        <f>MIN(4,#REF!)</f>
        <v>#REF!</v>
      </c>
      <c r="T59" s="56"/>
      <c r="U59" s="56"/>
      <c r="V59" s="56"/>
      <c r="W59" s="56"/>
      <c r="X59" s="56"/>
      <c r="Y59" s="56"/>
      <c r="Z59" s="56"/>
      <c r="AA59" s="56"/>
      <c r="AB59" s="56"/>
      <c r="AC59" s="56"/>
      <c r="AD59" s="56"/>
      <c r="AE59" s="56"/>
      <c r="AF59" s="56"/>
      <c r="AG59" s="56"/>
      <c r="AH59" s="56"/>
      <c r="AI59" s="638"/>
      <c r="AJ59" s="638"/>
      <c r="AK59" s="638"/>
      <c r="AL59" s="56"/>
      <c r="AM59" s="56"/>
      <c r="AN59" s="56"/>
      <c r="AO59" s="56"/>
      <c r="AP59" s="56"/>
      <c r="AQ59" s="56"/>
      <c r="AR59" s="56"/>
      <c r="AS59" s="56"/>
    </row>
    <row r="60" spans="1:45" x14ac:dyDescent="0.25">
      <c r="T60" s="521"/>
      <c r="U60" s="521"/>
      <c r="V60" s="521"/>
      <c r="W60" s="521"/>
      <c r="X60" s="521"/>
      <c r="Y60" s="521"/>
      <c r="Z60" s="521"/>
      <c r="AA60" s="521"/>
      <c r="AB60" s="521"/>
      <c r="AC60" s="521"/>
      <c r="AD60" s="521"/>
      <c r="AE60" s="521"/>
      <c r="AF60" s="521"/>
      <c r="AG60" s="521"/>
      <c r="AH60" s="521"/>
      <c r="AL60" s="521"/>
      <c r="AM60" s="521"/>
      <c r="AN60" s="521"/>
      <c r="AO60" s="521"/>
      <c r="AP60" s="521"/>
      <c r="AQ60" s="521"/>
      <c r="AR60" s="521"/>
      <c r="AS60" s="521"/>
    </row>
    <row r="61" spans="1:45" x14ac:dyDescent="0.25">
      <c r="T61" s="521"/>
      <c r="U61" s="521"/>
      <c r="V61" s="521"/>
      <c r="W61" s="521"/>
      <c r="X61" s="521"/>
      <c r="Y61" s="521"/>
      <c r="Z61" s="521"/>
      <c r="AA61" s="521"/>
      <c r="AB61" s="521"/>
      <c r="AC61" s="521"/>
      <c r="AD61" s="521"/>
      <c r="AE61" s="521"/>
      <c r="AF61" s="521"/>
      <c r="AG61" s="521"/>
      <c r="AH61" s="521"/>
      <c r="AL61" s="521"/>
      <c r="AM61" s="521"/>
      <c r="AN61" s="521"/>
      <c r="AO61" s="521"/>
      <c r="AP61" s="521"/>
      <c r="AQ61" s="521"/>
      <c r="AR61" s="521"/>
      <c r="AS61" s="521"/>
    </row>
    <row r="62" spans="1:45" x14ac:dyDescent="0.25">
      <c r="T62" s="521"/>
      <c r="U62" s="521"/>
      <c r="V62" s="521"/>
      <c r="W62" s="521"/>
      <c r="X62" s="521"/>
      <c r="Y62" s="521"/>
      <c r="Z62" s="521"/>
      <c r="AA62" s="521"/>
      <c r="AB62" s="521"/>
      <c r="AC62" s="521"/>
      <c r="AD62" s="521"/>
      <c r="AE62" s="521"/>
      <c r="AF62" s="521"/>
      <c r="AG62" s="521"/>
      <c r="AH62" s="521"/>
      <c r="AL62" s="521"/>
      <c r="AM62" s="521"/>
      <c r="AN62" s="521"/>
      <c r="AO62" s="521"/>
      <c r="AP62" s="521"/>
      <c r="AQ62" s="521"/>
      <c r="AR62" s="521"/>
      <c r="AS62" s="521"/>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sheetData>
  <mergeCells count="1">
    <mergeCell ref="A4:C4"/>
  </mergeCells>
  <conditionalFormatting sqref="G47:I47 G34:I34 G36:I36 G22:I22 G26:I26 G28:I28 G30:I30 G32:I32 H21 G38:I38 G40:I40 G43:I43 G45:I45 H7 H9 H11 H13 H15 H19">
    <cfRule type="expression" dxfId="386" priority="23" stopIfTrue="1">
      <formula>AND($E7&lt;9,$C7&gt;0)</formula>
    </cfRule>
  </conditionalFormatting>
  <conditionalFormatting sqref="K33 I31 K41 I48 I39 K46 I44 K10 M29 M42 I27 K25 I35 I8 I12 I16 I20 K18 M14">
    <cfRule type="expression" dxfId="385" priority="20" stopIfTrue="1">
      <formula>AND($O$1="CU",I8="Umpire")</formula>
    </cfRule>
    <cfRule type="expression" dxfId="384" priority="21" stopIfTrue="1">
      <formula>AND($O$1="CU",I8&lt;&gt;"Umpire",J8&lt;&gt;"")</formula>
    </cfRule>
    <cfRule type="expression" dxfId="383" priority="22" stopIfTrue="1">
      <formula>AND($O$1="CU",I8&lt;&gt;"Umpire")</formula>
    </cfRule>
  </conditionalFormatting>
  <conditionalFormatting sqref="E36 E30 E28 E26 E24 E22 E49 E47 E32 E45 E43 E40 E38 E34">
    <cfRule type="expression" dxfId="382" priority="19" stopIfTrue="1">
      <formula>AND($E22&lt;9,$C22&gt;0)</formula>
    </cfRule>
  </conditionalFormatting>
  <conditionalFormatting sqref="F38 F40 F43 F45 F47 F36 F22 F26 F28 F30 F32 F34">
    <cfRule type="cellIs" dxfId="381" priority="17" stopIfTrue="1" operator="equal">
      <formula>"Bye"</formula>
    </cfRule>
    <cfRule type="expression" dxfId="380" priority="18" stopIfTrue="1">
      <formula>AND($E22&lt;9,$C22&gt;0)</formula>
    </cfRule>
  </conditionalFormatting>
  <conditionalFormatting sqref="M10 M18 O42 M41 M46 O14 O29 M25 M33 K8 K12 K16 K20 K39 K44 K48 K23 K27 K31 K35">
    <cfRule type="expression" dxfId="379" priority="15" stopIfTrue="1">
      <formula>J8="as"</formula>
    </cfRule>
    <cfRule type="expression" dxfId="378" priority="16" stopIfTrue="1">
      <formula>J8="bs"</formula>
    </cfRule>
  </conditionalFormatting>
  <conditionalFormatting sqref="B40 B43 B45 B47 B49 B24 B26 B28 B30 B32 B34 B36 B38 B22">
    <cfRule type="cellIs" dxfId="377" priority="13" stopIfTrue="1" operator="equal">
      <formula>"QA"</formula>
    </cfRule>
    <cfRule type="cellIs" dxfId="376" priority="14" stopIfTrue="1" operator="equal">
      <formula>"DA"</formula>
    </cfRule>
  </conditionalFormatting>
  <conditionalFormatting sqref="R59 J8 J12 J16 J20 N14 L10 L18">
    <cfRule type="expression" dxfId="375" priority="12" stopIfTrue="1">
      <formula>$O$1="CU"</formula>
    </cfRule>
  </conditionalFormatting>
  <conditionalFormatting sqref="E21 E7">
    <cfRule type="expression" dxfId="374" priority="11" stopIfTrue="1">
      <formula>$E7&lt;5</formula>
    </cfRule>
  </conditionalFormatting>
  <conditionalFormatting sqref="F19 F21 F9 F15 F13 F11 F7">
    <cfRule type="cellIs" dxfId="373" priority="10" stopIfTrue="1" operator="equal">
      <formula>"Bye"</formula>
    </cfRule>
  </conditionalFormatting>
  <conditionalFormatting sqref="O16">
    <cfRule type="expression" dxfId="372" priority="7" stopIfTrue="1">
      <formula>AND($O$1="CU",O16="Umpire")</formula>
    </cfRule>
    <cfRule type="expression" dxfId="371" priority="8" stopIfTrue="1">
      <formula>AND($O$1="CU",O16&lt;&gt;"Umpire",P16&lt;&gt;"")</formula>
    </cfRule>
    <cfRule type="expression" dxfId="370" priority="9" stopIfTrue="1">
      <formula>AND($O$1="CU",O16&lt;&gt;"Umpire")</formula>
    </cfRule>
  </conditionalFormatting>
  <conditionalFormatting sqref="H17">
    <cfRule type="expression" dxfId="369" priority="6" stopIfTrue="1">
      <formula>AND($E17&lt;9,$C17&gt;0)</formula>
    </cfRule>
  </conditionalFormatting>
  <conditionalFormatting sqref="F17">
    <cfRule type="cellIs" dxfId="368" priority="5" stopIfTrue="1" operator="equal">
      <formula>"Bye"</formula>
    </cfRule>
  </conditionalFormatting>
  <conditionalFormatting sqref="H24">
    <cfRule type="expression" dxfId="367" priority="4" stopIfTrue="1">
      <formula>AND($E24&lt;9,$C24&gt;0)</formula>
    </cfRule>
  </conditionalFormatting>
  <conditionalFormatting sqref="F24">
    <cfRule type="cellIs" dxfId="366" priority="3" stopIfTrue="1" operator="equal">
      <formula>"Bye"</formula>
    </cfRule>
  </conditionalFormatting>
  <conditionalFormatting sqref="H23">
    <cfRule type="expression" dxfId="365" priority="2" stopIfTrue="1">
      <formula>AND($E23&lt;9,$C23&gt;0)</formula>
    </cfRule>
  </conditionalFormatting>
  <conditionalFormatting sqref="F23">
    <cfRule type="cellIs" dxfId="364" priority="1" stopIfTrue="1" operator="equal">
      <formula>"Bye"</formula>
    </cfRule>
  </conditionalFormatting>
  <dataValidations count="1">
    <dataValidation type="list" allowBlank="1" showInputMessage="1" sqref="O16 I39 I27 I35 I31 I48 I44 K46 K41 M42 K33 K25 M29 I16 K18 K10 I20 I12 I8 M14" xr:uid="{00000000-0002-0000-20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4">
    <tabColor indexed="19"/>
    <pageSetUpPr fitToPage="1"/>
  </sheetPr>
  <dimension ref="A1:U80"/>
  <sheetViews>
    <sheetView showGridLines="0" showZeros="0" workbookViewId="0">
      <selection activeCell="I35" sqref="I35"/>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9.88671875" customWidth="1"/>
    <col min="12" max="12" width="1.6640625" style="98" customWidth="1"/>
    <col min="13" max="13" width="9.88671875" customWidth="1"/>
    <col min="14" max="14" width="1.6640625" style="99" customWidth="1"/>
    <col min="15" max="15" width="9.88671875" customWidth="1"/>
    <col min="16" max="16" width="1.6640625" style="98" customWidth="1"/>
    <col min="17" max="17" width="9.88671875" customWidth="1"/>
    <col min="18" max="18" width="1.6640625" style="99" customWidth="1"/>
    <col min="19" max="19" width="0" hidden="1" customWidth="1"/>
    <col min="20" max="20" width="8.6640625" customWidth="1"/>
    <col min="21" max="21" width="9.109375" hidden="1" customWidth="1"/>
  </cols>
  <sheetData>
    <row r="1" spans="1:21" s="100" customFormat="1" ht="21.75" customHeight="1" x14ac:dyDescent="0.4">
      <c r="A1" s="776" t="str">
        <f>Altalanos!$A$6</f>
        <v>Baranya Vármegyei Tenisz Diákolimpia</v>
      </c>
      <c r="B1" s="57"/>
      <c r="C1" s="103"/>
      <c r="D1" s="103"/>
      <c r="E1" s="103"/>
      <c r="F1" s="103"/>
      <c r="G1" s="103"/>
      <c r="H1" s="103"/>
      <c r="I1" s="346"/>
      <c r="J1" s="104"/>
      <c r="K1" s="84" t="s">
        <v>112</v>
      </c>
      <c r="L1" s="84"/>
      <c r="M1" s="58"/>
      <c r="N1" s="104" t="s">
        <v>3</v>
      </c>
      <c r="O1" s="104" t="s">
        <v>3</v>
      </c>
      <c r="P1" s="104"/>
      <c r="Q1" s="103"/>
      <c r="R1" s="104"/>
    </row>
    <row r="2" spans="1:21" s="72" customFormat="1" x14ac:dyDescent="0.25">
      <c r="A2" s="60" t="s">
        <v>119</v>
      </c>
      <c r="B2" s="60"/>
      <c r="C2" s="60"/>
      <c r="D2" s="426"/>
      <c r="E2" s="426">
        <f>Altalanos!$B$8</f>
        <v>0</v>
      </c>
      <c r="F2" s="60" t="s">
        <v>384</v>
      </c>
      <c r="G2" s="105"/>
      <c r="H2" s="74"/>
      <c r="I2" s="74"/>
      <c r="J2" s="106"/>
      <c r="K2" s="400"/>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
        <v>383</v>
      </c>
      <c r="L4" s="111"/>
      <c r="M4" s="425"/>
      <c r="N4" s="111"/>
      <c r="O4" s="110"/>
      <c r="P4" s="111"/>
      <c r="Q4" s="110"/>
      <c r="R4" s="53" t="str">
        <f>Altalanos!$E$10</f>
        <v>Nagyistók-Nádasi Judit</v>
      </c>
    </row>
    <row r="5" spans="1:21" s="19" customFormat="1" ht="9.6" x14ac:dyDescent="0.25">
      <c r="A5" s="114"/>
      <c r="B5" s="115" t="s">
        <v>4</v>
      </c>
      <c r="C5" s="421" t="s">
        <v>102</v>
      </c>
      <c r="D5" s="115" t="s">
        <v>101</v>
      </c>
      <c r="E5" s="115" t="s">
        <v>115</v>
      </c>
      <c r="F5" s="116" t="s">
        <v>82</v>
      </c>
      <c r="G5" s="116" t="s">
        <v>83</v>
      </c>
      <c r="H5" s="116"/>
      <c r="I5" s="116" t="s">
        <v>87</v>
      </c>
      <c r="J5" s="116"/>
      <c r="K5" s="115" t="s">
        <v>99</v>
      </c>
      <c r="L5" s="117"/>
      <c r="M5" s="115" t="s">
        <v>100</v>
      </c>
      <c r="N5" s="117"/>
      <c r="O5" s="115"/>
      <c r="P5" s="117"/>
      <c r="Q5" s="115"/>
      <c r="R5" s="118"/>
    </row>
    <row r="6" spans="1:21" s="753" customFormat="1" ht="14.2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IF($E7="","",VLOOKUP($E7,#REF!,12))</f>
        <v/>
      </c>
      <c r="C7" s="352" t="str">
        <f>IF($E7="","",VLOOKUP($E7,#REF!,13))</f>
        <v/>
      </c>
      <c r="D7" s="408" t="str">
        <f>IF($E7="","",VLOOKUP($E7,#REF!,5))</f>
        <v/>
      </c>
      <c r="E7" s="123"/>
      <c r="F7" s="124" t="s">
        <v>521</v>
      </c>
      <c r="G7" s="124"/>
      <c r="H7" s="124"/>
      <c r="I7" s="124" t="s">
        <v>367</v>
      </c>
      <c r="J7" s="126"/>
      <c r="K7" s="125"/>
      <c r="L7" s="125"/>
      <c r="M7" s="125"/>
      <c r="N7" s="125"/>
      <c r="O7" s="128"/>
      <c r="P7" s="130"/>
      <c r="Q7" s="131"/>
      <c r="R7" s="132"/>
      <c r="S7" s="133"/>
      <c r="U7" s="134" t="e">
        <f>#REF!</f>
        <v>#REF!</v>
      </c>
    </row>
    <row r="8" spans="1:21" s="37" customFormat="1" ht="9.6" customHeight="1" x14ac:dyDescent="0.25">
      <c r="A8" s="135"/>
      <c r="B8" s="422"/>
      <c r="C8" s="422"/>
      <c r="D8" s="418"/>
      <c r="E8" s="136"/>
      <c r="F8" s="137"/>
      <c r="G8" s="137"/>
      <c r="H8" s="138"/>
      <c r="I8" s="139" t="s">
        <v>0</v>
      </c>
      <c r="J8" s="140" t="s">
        <v>396</v>
      </c>
      <c r="K8" s="141" t="str">
        <f>UPPER(IF(OR(J8="a",J8="as"),F7,IF(OR(J8="b",J8="bs"),F9,)))</f>
        <v>MÁRTON GERGŐ</v>
      </c>
      <c r="L8" s="141"/>
      <c r="M8" s="125"/>
      <c r="N8" s="125"/>
      <c r="O8" s="128"/>
      <c r="P8" s="130"/>
      <c r="Q8" s="131"/>
      <c r="R8" s="132"/>
      <c r="S8" s="133"/>
      <c r="U8" s="142" t="e">
        <f>#REF!</f>
        <v>#REF!</v>
      </c>
    </row>
    <row r="9" spans="1:21" s="37" customFormat="1" ht="9.6" customHeight="1" x14ac:dyDescent="0.25">
      <c r="A9" s="135">
        <v>2</v>
      </c>
      <c r="B9" s="352" t="str">
        <f>IF($E9="","",VLOOKUP($E9,#REF!,12))</f>
        <v/>
      </c>
      <c r="C9" s="352" t="str">
        <f>IF($E9="","",VLOOKUP($E9,#REF!,13))</f>
        <v/>
      </c>
      <c r="D9" s="408" t="str">
        <f>IF($E9="","",VLOOKUP($E9,#REF!,5))</f>
        <v/>
      </c>
      <c r="E9" s="123"/>
      <c r="F9" s="449" t="str">
        <f>UPPER(IF($E9="","",VLOOKUP($E9,#REF!,2)))</f>
        <v/>
      </c>
      <c r="G9" s="143" t="str">
        <f>IF($E9="","",VLOOKUP($E9,#REF!,3))</f>
        <v/>
      </c>
      <c r="H9" s="143"/>
      <c r="I9" s="143" t="str">
        <f>IF($E9="","",VLOOKUP($E9,#REF!,4))</f>
        <v/>
      </c>
      <c r="J9" s="144"/>
      <c r="K9" s="125"/>
      <c r="L9" s="145"/>
      <c r="M9" s="125"/>
      <c r="N9" s="125"/>
      <c r="O9" s="128"/>
      <c r="P9" s="130"/>
      <c r="Q9" s="131"/>
      <c r="R9" s="132"/>
      <c r="S9" s="133"/>
      <c r="U9" s="142" t="e">
        <f>#REF!</f>
        <v>#REF!</v>
      </c>
    </row>
    <row r="10" spans="1:21" s="37" customFormat="1" ht="9.6" customHeight="1" x14ac:dyDescent="0.25">
      <c r="A10" s="135"/>
      <c r="B10" s="422"/>
      <c r="C10" s="422"/>
      <c r="D10" s="418"/>
      <c r="E10" s="146"/>
      <c r="F10" s="137"/>
      <c r="G10" s="137"/>
      <c r="H10" s="138"/>
      <c r="I10" s="137"/>
      <c r="J10" s="147"/>
      <c r="K10" s="139" t="s">
        <v>0</v>
      </c>
      <c r="L10" s="148" t="s">
        <v>397</v>
      </c>
      <c r="M10" s="141" t="str">
        <f>UPPER(IF(OR(L10="a",L10="as"),K8,IF(OR(L10="b",L10="bs"),K12,)))</f>
        <v xml:space="preserve">MIKLÓS NIMRÓD BENDEGÚZ </v>
      </c>
      <c r="N10" s="149"/>
      <c r="O10" s="150"/>
      <c r="P10" s="150"/>
      <c r="Q10" s="131"/>
      <c r="R10" s="132"/>
      <c r="S10" s="133"/>
      <c r="U10" s="142" t="e">
        <f>#REF!</f>
        <v>#REF!</v>
      </c>
    </row>
    <row r="11" spans="1:21" s="37" customFormat="1" ht="9.6" customHeight="1" x14ac:dyDescent="0.25">
      <c r="A11" s="135">
        <v>3</v>
      </c>
      <c r="B11" s="352" t="str">
        <f>IF($E11="","",VLOOKUP($E11,#REF!,12))</f>
        <v/>
      </c>
      <c r="C11" s="352" t="str">
        <f>IF($E11="","",VLOOKUP($E11,#REF!,13))</f>
        <v/>
      </c>
      <c r="D11" s="408" t="str">
        <f>IF($E11="","",VLOOKUP($E11,#REF!,5))</f>
        <v/>
      </c>
      <c r="E11" s="123"/>
      <c r="F11" s="143" t="str">
        <f>UPPER(IF($E11="","",VLOOKUP($E11,#REF!,2)))</f>
        <v/>
      </c>
      <c r="G11" s="143" t="str">
        <f>IF($E11="","",VLOOKUP($E11,#REF!,3))</f>
        <v/>
      </c>
      <c r="H11" s="143"/>
      <c r="I11" s="143" t="str">
        <f>IF($E11="","",VLOOKUP($E11,#REF!,4))</f>
        <v/>
      </c>
      <c r="J11" s="126"/>
      <c r="K11" s="125"/>
      <c r="L11" s="151"/>
      <c r="M11" s="791" t="s">
        <v>523</v>
      </c>
      <c r="N11" s="792"/>
      <c r="O11" s="653"/>
      <c r="P11" s="653"/>
      <c r="Q11" s="376"/>
      <c r="R11" s="358"/>
      <c r="S11" s="660"/>
      <c r="T11" s="661"/>
      <c r="U11" s="658" t="e">
        <f>#REF!</f>
        <v>#REF!</v>
      </c>
    </row>
    <row r="12" spans="1:21" s="37" customFormat="1" ht="9.6" customHeight="1" x14ac:dyDescent="0.25">
      <c r="A12" s="135"/>
      <c r="B12" s="422"/>
      <c r="C12" s="422"/>
      <c r="D12" s="418"/>
      <c r="E12" s="146"/>
      <c r="F12" s="137"/>
      <c r="G12" s="137"/>
      <c r="H12" s="138"/>
      <c r="I12" s="139" t="s">
        <v>0</v>
      </c>
      <c r="J12" s="140" t="s">
        <v>397</v>
      </c>
      <c r="K12" s="141" t="str">
        <f>UPPER(IF(OR(J12="a",J12="as"),F11,IF(OR(J12="b",J12="bs"),F13,)))</f>
        <v xml:space="preserve">MIKLÓS NIMRÓD BENDEGÚZ </v>
      </c>
      <c r="L12" s="153"/>
      <c r="M12" s="654"/>
      <c r="N12" s="152"/>
      <c r="O12" s="653"/>
      <c r="P12" s="653"/>
      <c r="Q12" s="376"/>
      <c r="R12" s="358"/>
      <c r="S12" s="660"/>
      <c r="T12" s="661"/>
      <c r="U12" s="658" t="e">
        <f>#REF!</f>
        <v>#REF!</v>
      </c>
    </row>
    <row r="13" spans="1:21" s="37" customFormat="1" ht="9.6" customHeight="1" x14ac:dyDescent="0.25">
      <c r="A13" s="135">
        <v>4</v>
      </c>
      <c r="B13" s="352" t="str">
        <f>IF($E13="","",VLOOKUP($E13,#REF!,12))</f>
        <v/>
      </c>
      <c r="C13" s="352" t="str">
        <f>IF($E13="","",VLOOKUP($E13,#REF!,13))</f>
        <v/>
      </c>
      <c r="D13" s="408" t="str">
        <f>IF($E13="","",VLOOKUP($E13,#REF!,5))</f>
        <v/>
      </c>
      <c r="E13" s="123"/>
      <c r="F13" s="143" t="s">
        <v>522</v>
      </c>
      <c r="G13" s="143" t="str">
        <f>IF($E13="","",VLOOKUP($E13,#REF!,3))</f>
        <v/>
      </c>
      <c r="H13" s="143"/>
      <c r="I13" s="143" t="s">
        <v>505</v>
      </c>
      <c r="J13" s="154"/>
      <c r="K13" s="125"/>
      <c r="L13" s="125"/>
      <c r="M13" s="654"/>
      <c r="N13" s="152"/>
      <c r="O13" s="653"/>
      <c r="P13" s="653"/>
      <c r="Q13" s="376"/>
      <c r="R13" s="358"/>
      <c r="S13" s="660"/>
      <c r="T13" s="661"/>
      <c r="U13" s="658" t="e">
        <f>#REF!</f>
        <v>#REF!</v>
      </c>
    </row>
    <row r="14" spans="1:21" s="37" customFormat="1" ht="9.6" customHeight="1" x14ac:dyDescent="0.25">
      <c r="A14" s="135"/>
      <c r="B14" s="422"/>
      <c r="C14" s="422"/>
      <c r="D14" s="418"/>
      <c r="E14" s="146"/>
      <c r="F14" s="125"/>
      <c r="G14" s="125"/>
      <c r="H14" s="49"/>
      <c r="I14" s="155"/>
      <c r="J14" s="147"/>
      <c r="K14" s="125"/>
      <c r="L14" s="125"/>
      <c r="M14" s="653"/>
      <c r="N14" s="793"/>
      <c r="O14" s="358"/>
      <c r="P14" s="660"/>
      <c r="Q14" s="661"/>
      <c r="R14" s="661"/>
    </row>
    <row r="15" spans="1:21" s="37" customFormat="1" ht="9.6" customHeight="1" x14ac:dyDescent="0.25">
      <c r="A15" s="543">
        <v>5</v>
      </c>
      <c r="B15" s="352" t="str">
        <f>IF($E15="","",VLOOKUP($E15,#REF!,12))</f>
        <v/>
      </c>
      <c r="C15" s="352" t="str">
        <f>IF($E15="","",VLOOKUP($E15,#REF!,13))</f>
        <v/>
      </c>
      <c r="D15" s="408" t="str">
        <f>IF($E15="","",VLOOKUP($E15,#REF!,5))</f>
        <v/>
      </c>
      <c r="E15" s="123"/>
      <c r="F15" s="643" t="str">
        <f>UPPER(IF($E15="","",VLOOKUP($E15,#REF!,2)))</f>
        <v/>
      </c>
      <c r="G15" s="643" t="str">
        <f>IF($E15="","",VLOOKUP($E15,#REF!,3))</f>
        <v/>
      </c>
      <c r="H15" s="643"/>
      <c r="I15" s="643" t="str">
        <f>IF($E15="","",VLOOKUP($E15,#REF!,4))</f>
        <v/>
      </c>
      <c r="J15" s="156"/>
      <c r="K15" s="125"/>
      <c r="L15" s="125"/>
      <c r="M15" s="654"/>
      <c r="N15" s="152"/>
      <c r="O15" s="794" t="s">
        <v>510</v>
      </c>
      <c r="P15" s="653"/>
      <c r="Q15" s="376"/>
      <c r="R15" s="358"/>
      <c r="S15" s="660"/>
      <c r="T15" s="661"/>
      <c r="U15" s="658" t="e">
        <f>#REF!</f>
        <v>#REF!</v>
      </c>
    </row>
    <row r="16" spans="1:21" s="37" customFormat="1" ht="9.6" customHeight="1" thickBot="1" x14ac:dyDescent="0.3">
      <c r="A16" s="135"/>
      <c r="B16" s="422"/>
      <c r="C16" s="422"/>
      <c r="D16" s="418"/>
      <c r="E16" s="146"/>
      <c r="F16" s="137"/>
      <c r="G16" s="137"/>
      <c r="H16" s="138"/>
      <c r="I16" s="139" t="s">
        <v>0</v>
      </c>
      <c r="J16" s="140"/>
      <c r="K16" s="141" t="str">
        <f>UPPER(IF(OR(J16="a",J16="as"),F15,IF(OR(J16="b",J16="bs"),F17,)))</f>
        <v/>
      </c>
      <c r="L16" s="141"/>
      <c r="M16" s="654"/>
      <c r="N16" s="152"/>
      <c r="O16" s="653"/>
      <c r="P16" s="653"/>
      <c r="Q16" s="376"/>
      <c r="R16" s="358"/>
      <c r="S16" s="660"/>
      <c r="T16" s="661"/>
      <c r="U16" s="659" t="e">
        <f>#REF!</f>
        <v>#REF!</v>
      </c>
    </row>
    <row r="17" spans="1:20" s="37" customFormat="1" ht="9.6" customHeight="1" x14ac:dyDescent="0.25">
      <c r="A17" s="135">
        <v>6</v>
      </c>
      <c r="B17" s="352" t="str">
        <f>IF($E17="","",VLOOKUP($E17,#REF!,12))</f>
        <v/>
      </c>
      <c r="C17" s="352" t="str">
        <f>IF($E17="","",VLOOKUP($E17,#REF!,13))</f>
        <v/>
      </c>
      <c r="D17" s="408" t="str">
        <f>IF($E17="","",VLOOKUP($E17,#REF!,5))</f>
        <v/>
      </c>
      <c r="E17" s="123"/>
      <c r="F17" s="143" t="str">
        <f>UPPER(IF($E17="","",VLOOKUP($E17,#REF!,2)))</f>
        <v/>
      </c>
      <c r="G17" s="143" t="str">
        <f>IF($E17="","",VLOOKUP($E17,#REF!,3))</f>
        <v/>
      </c>
      <c r="H17" s="143"/>
      <c r="I17" s="143" t="str">
        <f>IF($E17="","",VLOOKUP($E17,#REF!,4))</f>
        <v/>
      </c>
      <c r="J17" s="144"/>
      <c r="K17" s="125"/>
      <c r="L17" s="145"/>
      <c r="M17" s="654"/>
      <c r="N17" s="152"/>
      <c r="O17" s="653"/>
      <c r="P17" s="653"/>
      <c r="Q17" s="376"/>
      <c r="R17" s="358"/>
      <c r="S17" s="660"/>
      <c r="T17" s="661"/>
    </row>
    <row r="18" spans="1:20" s="37" customFormat="1" ht="9.6" customHeight="1" x14ac:dyDescent="0.25">
      <c r="A18" s="135"/>
      <c r="B18" s="422"/>
      <c r="C18" s="422"/>
      <c r="D18" s="418"/>
      <c r="E18" s="146"/>
      <c r="F18" s="137"/>
      <c r="G18" s="137"/>
      <c r="H18" s="138"/>
      <c r="I18" s="125"/>
      <c r="J18" s="147"/>
      <c r="K18" s="139" t="s">
        <v>0</v>
      </c>
      <c r="L18" s="148"/>
      <c r="M18" s="141" t="str">
        <f>UPPER(IF(OR(L18="a",L18="as"),K16,IF(OR(L18="b",L18="bs"),K20,)))</f>
        <v/>
      </c>
      <c r="N18" s="158"/>
      <c r="O18" s="653"/>
      <c r="P18" s="653"/>
      <c r="Q18" s="376"/>
      <c r="R18" s="358"/>
      <c r="S18" s="660"/>
      <c r="T18" s="661"/>
    </row>
    <row r="19" spans="1:20" s="37" customFormat="1" ht="9.6" customHeight="1" x14ac:dyDescent="0.25">
      <c r="A19" s="135">
        <v>7</v>
      </c>
      <c r="B19" s="352" t="str">
        <f>IF($E19="","",VLOOKUP($E19,#REF!,12))</f>
        <v/>
      </c>
      <c r="C19" s="352" t="str">
        <f>IF($E19="","",VLOOKUP($E19,#REF!,13))</f>
        <v/>
      </c>
      <c r="D19" s="408" t="str">
        <f>IF($E19="","",VLOOKUP($E19,#REF!,5))</f>
        <v/>
      </c>
      <c r="E19" s="123"/>
      <c r="F19" s="143" t="str">
        <f>UPPER(IF($E19="","",VLOOKUP($E19,#REF!,2)))</f>
        <v/>
      </c>
      <c r="G19" s="143" t="str">
        <f>IF($E19="","",VLOOKUP($E19,#REF!,3))</f>
        <v/>
      </c>
      <c r="H19" s="143"/>
      <c r="I19" s="143" t="str">
        <f>IF($E19="","",VLOOKUP($E19,#REF!,4))</f>
        <v/>
      </c>
      <c r="J19" s="126"/>
      <c r="K19" s="125"/>
      <c r="L19" s="151"/>
      <c r="M19" s="125"/>
      <c r="N19" s="150"/>
      <c r="O19" s="653"/>
      <c r="P19" s="653"/>
      <c r="Q19" s="376"/>
      <c r="R19" s="358"/>
      <c r="S19" s="660"/>
      <c r="T19" s="661"/>
    </row>
    <row r="20" spans="1:20" s="37" customFormat="1" ht="9.6" customHeight="1" x14ac:dyDescent="0.25">
      <c r="A20" s="135"/>
      <c r="B20" s="422"/>
      <c r="C20" s="422"/>
      <c r="D20" s="418"/>
      <c r="E20" s="136"/>
      <c r="F20" s="137"/>
      <c r="G20" s="137"/>
      <c r="H20" s="138"/>
      <c r="I20" s="139" t="s">
        <v>0</v>
      </c>
      <c r="J20" s="140"/>
      <c r="K20" s="141" t="str">
        <f>UPPER(IF(OR(J20="a",J20="as"),F19,IF(OR(J20="b",J20="bs"),F21,)))</f>
        <v/>
      </c>
      <c r="L20" s="153"/>
      <c r="M20" s="125"/>
      <c r="N20" s="150"/>
      <c r="O20" s="653"/>
      <c r="P20" s="653"/>
      <c r="Q20" s="376"/>
      <c r="R20" s="358"/>
      <c r="S20" s="660"/>
      <c r="T20" s="661"/>
    </row>
    <row r="21" spans="1:20" s="37" customFormat="1" ht="9.6" customHeight="1" x14ac:dyDescent="0.25">
      <c r="A21" s="135">
        <v>8</v>
      </c>
      <c r="B21" s="352" t="str">
        <f>IF($E21="","",VLOOKUP($E21,#REF!,12))</f>
        <v/>
      </c>
      <c r="C21" s="352" t="str">
        <f>IF($E21="","",VLOOKUP($E21,#REF!,13))</f>
        <v/>
      </c>
      <c r="D21" s="408" t="str">
        <f>IF($E21="","",VLOOKUP($E21,#REF!,5))</f>
        <v/>
      </c>
      <c r="E21" s="123"/>
      <c r="F21" s="143" t="str">
        <f>UPPER(IF($E21="","",VLOOKUP($E21,#REF!,2)))</f>
        <v/>
      </c>
      <c r="G21" s="143" t="str">
        <f>IF($E21="","",VLOOKUP($E21,#REF!,3))</f>
        <v/>
      </c>
      <c r="H21" s="143"/>
      <c r="I21" s="143" t="str">
        <f>IF($E21="","",VLOOKUP($E21,#REF!,4))</f>
        <v/>
      </c>
      <c r="J21" s="154"/>
      <c r="K21" s="125"/>
      <c r="L21" s="125"/>
      <c r="M21" s="125"/>
      <c r="N21" s="150"/>
      <c r="O21" s="653"/>
      <c r="P21" s="653"/>
      <c r="Q21" s="376"/>
      <c r="R21" s="358"/>
      <c r="S21" s="660"/>
      <c r="T21" s="661"/>
    </row>
    <row r="22" spans="1:20" s="37" customFormat="1" ht="9.6" customHeight="1" x14ac:dyDescent="0.25">
      <c r="A22" s="135"/>
      <c r="B22" s="352"/>
      <c r="C22" s="672"/>
      <c r="D22" s="673"/>
      <c r="E22" s="671"/>
      <c r="F22" s="674"/>
      <c r="G22" s="674"/>
      <c r="H22" s="674"/>
      <c r="I22" s="674"/>
      <c r="J22" s="156"/>
      <c r="K22" s="125"/>
      <c r="L22" s="125"/>
      <c r="M22" s="125"/>
      <c r="N22" s="150"/>
      <c r="O22" s="653"/>
      <c r="P22" s="653"/>
      <c r="Q22" s="376"/>
      <c r="R22" s="358"/>
      <c r="S22" s="660"/>
      <c r="T22" s="661"/>
    </row>
    <row r="23" spans="1:20" s="37" customFormat="1" ht="9.6" customHeight="1" x14ac:dyDescent="0.25">
      <c r="A23" s="173" t="s">
        <v>102</v>
      </c>
      <c r="B23" s="174"/>
      <c r="C23" s="174"/>
      <c r="D23" s="413"/>
      <c r="E23" s="176" t="s">
        <v>6</v>
      </c>
      <c r="F23" s="177" t="s">
        <v>104</v>
      </c>
      <c r="G23" s="176"/>
      <c r="H23" s="178"/>
      <c r="I23" s="179"/>
      <c r="J23" s="176" t="s">
        <v>6</v>
      </c>
      <c r="K23" s="177" t="s">
        <v>105</v>
      </c>
      <c r="L23" s="180"/>
      <c r="M23" s="177" t="s">
        <v>106</v>
      </c>
      <c r="N23" s="181"/>
      <c r="O23" s="182" t="s">
        <v>107</v>
      </c>
      <c r="P23" s="182"/>
      <c r="Q23" s="183"/>
      <c r="R23" s="184"/>
    </row>
    <row r="24" spans="1:20" s="37" customFormat="1" ht="9.6" customHeight="1" x14ac:dyDescent="0.25">
      <c r="A24" s="414" t="s">
        <v>103</v>
      </c>
      <c r="B24" s="415"/>
      <c r="C24" s="416"/>
      <c r="D24" s="417"/>
      <c r="E24" s="188">
        <v>1</v>
      </c>
      <c r="F24" s="56" t="e">
        <f>IF(E24&gt;$R$31,,UPPER(VLOOKUP(E24,#REF!,2)))</f>
        <v>#REF!</v>
      </c>
      <c r="G24" s="189"/>
      <c r="H24" s="56"/>
      <c r="I24" s="55"/>
      <c r="J24" s="190" t="s">
        <v>7</v>
      </c>
      <c r="K24" s="185"/>
      <c r="L24" s="191"/>
      <c r="M24" s="185"/>
      <c r="N24" s="192"/>
      <c r="O24" s="193" t="s">
        <v>108</v>
      </c>
      <c r="P24" s="194"/>
      <c r="Q24" s="194"/>
      <c r="R24" s="195"/>
    </row>
    <row r="25" spans="1:20" s="37" customFormat="1" ht="9.6" customHeight="1" x14ac:dyDescent="0.25">
      <c r="A25" s="200" t="s">
        <v>116</v>
      </c>
      <c r="B25" s="198"/>
      <c r="C25" s="410"/>
      <c r="D25" s="201"/>
      <c r="E25" s="188">
        <v>2</v>
      </c>
      <c r="F25" s="56" t="e">
        <f>IF(E25&gt;$R$31,,UPPER(VLOOKUP(E25,#REF!,2)))</f>
        <v>#REF!</v>
      </c>
      <c r="G25" s="189"/>
      <c r="H25" s="56"/>
      <c r="I25" s="55"/>
      <c r="J25" s="190" t="s">
        <v>8</v>
      </c>
      <c r="K25" s="185"/>
      <c r="L25" s="191"/>
      <c r="M25" s="185"/>
      <c r="N25" s="192"/>
      <c r="O25" s="196"/>
      <c r="P25" s="197"/>
      <c r="Q25" s="198"/>
      <c r="R25" s="199"/>
    </row>
    <row r="26" spans="1:20" s="37" customFormat="1" ht="9.6" customHeight="1" x14ac:dyDescent="0.25">
      <c r="A26" s="341"/>
      <c r="B26" s="342"/>
      <c r="C26" s="411"/>
      <c r="D26" s="343"/>
      <c r="E26" s="188"/>
      <c r="F26" s="56"/>
      <c r="G26" s="189"/>
      <c r="H26" s="56"/>
      <c r="I26" s="55"/>
      <c r="J26" s="190" t="s">
        <v>9</v>
      </c>
      <c r="K26" s="185"/>
      <c r="L26" s="191"/>
      <c r="M26" s="185"/>
      <c r="N26" s="192"/>
      <c r="O26" s="193" t="s">
        <v>109</v>
      </c>
      <c r="P26" s="194"/>
      <c r="Q26" s="194"/>
      <c r="R26" s="195"/>
    </row>
    <row r="27" spans="1:20" s="37" customFormat="1" ht="9.6" customHeight="1" x14ac:dyDescent="0.25">
      <c r="A27" s="202"/>
      <c r="B27" s="405"/>
      <c r="C27" s="405"/>
      <c r="D27" s="203"/>
      <c r="E27" s="188"/>
      <c r="F27" s="56"/>
      <c r="G27" s="189"/>
      <c r="H27" s="56"/>
      <c r="I27" s="55"/>
      <c r="J27" s="190" t="s">
        <v>10</v>
      </c>
      <c r="K27" s="185"/>
      <c r="L27" s="191"/>
      <c r="M27" s="185"/>
      <c r="N27" s="192"/>
      <c r="O27" s="185"/>
      <c r="P27" s="191"/>
      <c r="Q27" s="185"/>
      <c r="R27" s="192"/>
    </row>
    <row r="28" spans="1:20" s="37" customFormat="1" ht="9.6" customHeight="1" x14ac:dyDescent="0.25">
      <c r="A28" s="330"/>
      <c r="B28" s="344"/>
      <c r="C28" s="344"/>
      <c r="D28" s="412"/>
      <c r="E28" s="188"/>
      <c r="F28" s="56"/>
      <c r="G28" s="189"/>
      <c r="H28" s="56"/>
      <c r="I28" s="55"/>
      <c r="J28" s="190" t="s">
        <v>11</v>
      </c>
      <c r="K28" s="185"/>
      <c r="L28" s="191"/>
      <c r="M28" s="185"/>
      <c r="N28" s="192"/>
      <c r="O28" s="198"/>
      <c r="P28" s="197"/>
      <c r="Q28" s="198"/>
      <c r="R28" s="199"/>
    </row>
    <row r="29" spans="1:20" s="37" customFormat="1" ht="9.6" customHeight="1" x14ac:dyDescent="0.25">
      <c r="A29" s="331"/>
      <c r="B29" s="350"/>
      <c r="C29" s="405"/>
      <c r="D29" s="203"/>
      <c r="E29" s="188"/>
      <c r="F29" s="56"/>
      <c r="G29" s="189"/>
      <c r="H29" s="56"/>
      <c r="I29" s="55"/>
      <c r="J29" s="190" t="s">
        <v>12</v>
      </c>
      <c r="K29" s="185"/>
      <c r="L29" s="191"/>
      <c r="M29" s="185"/>
      <c r="N29" s="192"/>
      <c r="O29" s="193" t="s">
        <v>89</v>
      </c>
      <c r="P29" s="194"/>
      <c r="Q29" s="194"/>
      <c r="R29" s="195"/>
    </row>
    <row r="30" spans="1:20" s="37" customFormat="1" ht="9.6" customHeight="1" x14ac:dyDescent="0.25">
      <c r="A30" s="331"/>
      <c r="B30" s="350"/>
      <c r="C30" s="406"/>
      <c r="D30" s="339"/>
      <c r="E30" s="188"/>
      <c r="F30" s="56"/>
      <c r="G30" s="189"/>
      <c r="H30" s="56"/>
      <c r="I30" s="55"/>
      <c r="J30" s="190" t="s">
        <v>13</v>
      </c>
      <c r="K30" s="185"/>
      <c r="L30" s="191"/>
      <c r="M30" s="185"/>
      <c r="N30" s="192"/>
      <c r="O30" s="185"/>
      <c r="P30" s="191"/>
      <c r="Q30" s="185"/>
      <c r="R30" s="192"/>
    </row>
    <row r="31" spans="1:20" s="37" customFormat="1" ht="9.6" customHeight="1" x14ac:dyDescent="0.25">
      <c r="A31" s="332"/>
      <c r="B31" s="329"/>
      <c r="C31" s="407"/>
      <c r="D31" s="340"/>
      <c r="E31" s="204"/>
      <c r="F31" s="205"/>
      <c r="G31" s="206"/>
      <c r="H31" s="205"/>
      <c r="I31" s="207"/>
      <c r="J31" s="208" t="s">
        <v>14</v>
      </c>
      <c r="K31" s="198"/>
      <c r="L31" s="197"/>
      <c r="M31" s="198"/>
      <c r="N31" s="199"/>
      <c r="O31" s="198" t="str">
        <f>R4</f>
        <v>Nagyistók-Nádasi Judit</v>
      </c>
      <c r="P31" s="197"/>
      <c r="Q31" s="198"/>
      <c r="R31" s="209" t="e">
        <f>MIN(6,#REF!)</f>
        <v>#REF!</v>
      </c>
    </row>
    <row r="32" spans="1:20" s="37" customFormat="1" ht="9.6" customHeight="1" x14ac:dyDescent="0.25"/>
    <row r="33" s="37" customFormat="1" ht="9.6" customHeight="1" x14ac:dyDescent="0.25"/>
    <row r="34" s="37" customFormat="1" ht="9.6" customHeight="1" x14ac:dyDescent="0.25"/>
    <row r="35" s="37" customFormat="1" ht="9.6" customHeight="1" x14ac:dyDescent="0.25"/>
    <row r="36" s="37" customFormat="1" ht="9.6" customHeight="1" x14ac:dyDescent="0.25"/>
    <row r="37" s="37" customFormat="1" ht="9.6" customHeight="1" x14ac:dyDescent="0.25"/>
    <row r="38" s="37" customFormat="1" ht="9.6" customHeight="1" x14ac:dyDescent="0.25"/>
    <row r="39" s="37" customFormat="1" ht="9.6" customHeight="1" x14ac:dyDescent="0.25"/>
    <row r="40" s="37" customFormat="1" ht="9.6" customHeight="1" x14ac:dyDescent="0.25"/>
    <row r="41" s="37" customFormat="1" ht="9.6" customHeight="1" x14ac:dyDescent="0.25"/>
    <row r="42" s="37" customFormat="1" ht="9.6" customHeight="1" x14ac:dyDescent="0.25"/>
    <row r="43" s="37" customFormat="1" ht="9.6" customHeight="1" x14ac:dyDescent="0.25"/>
    <row r="44" s="37" customFormat="1" ht="9.6" customHeight="1" x14ac:dyDescent="0.25"/>
    <row r="45" s="37" customFormat="1" ht="9.6" customHeight="1" x14ac:dyDescent="0.25"/>
    <row r="46" s="37" customFormat="1" ht="9.6" customHeight="1" x14ac:dyDescent="0.25"/>
    <row r="47" s="37" customFormat="1" ht="9.6" customHeight="1" x14ac:dyDescent="0.25"/>
    <row r="48" s="37" customFormat="1" ht="9.6" customHeight="1" x14ac:dyDescent="0.25"/>
    <row r="49" s="37" customFormat="1" ht="9.6" customHeight="1" x14ac:dyDescent="0.25"/>
    <row r="50" s="37" customFormat="1" ht="9.6" customHeight="1" x14ac:dyDescent="0.25"/>
    <row r="51" s="37" customFormat="1" ht="9.6" customHeight="1" x14ac:dyDescent="0.25"/>
    <row r="52" s="37" customFormat="1" ht="9.6" customHeight="1" x14ac:dyDescent="0.25"/>
    <row r="53" s="37" customFormat="1" ht="9.6" customHeight="1" x14ac:dyDescent="0.25"/>
    <row r="54" s="37" customFormat="1" ht="9.6" customHeight="1" x14ac:dyDescent="0.25"/>
    <row r="55" s="37" customFormat="1" ht="9.6" customHeight="1" x14ac:dyDescent="0.25"/>
    <row r="56" s="37" customFormat="1" ht="9.6" customHeight="1" x14ac:dyDescent="0.25"/>
    <row r="57" s="37" customFormat="1" ht="9.6" customHeight="1" x14ac:dyDescent="0.25"/>
    <row r="58" s="37" customFormat="1" ht="9.6" customHeight="1" x14ac:dyDescent="0.25"/>
    <row r="59" s="37" customFormat="1" ht="9.6" customHeight="1" x14ac:dyDescent="0.25"/>
    <row r="60" s="37" customFormat="1" ht="9.6" customHeight="1" x14ac:dyDescent="0.25"/>
    <row r="61" s="37" customFormat="1" ht="9.6" customHeight="1" x14ac:dyDescent="0.25"/>
    <row r="62" s="37" customFormat="1" ht="9.6" customHeight="1" x14ac:dyDescent="0.25"/>
    <row r="63" s="37" customFormat="1" ht="9.6" customHeight="1" x14ac:dyDescent="0.25"/>
    <row r="64" s="37" customFormat="1" ht="9.6" customHeight="1" x14ac:dyDescent="0.25"/>
    <row r="65" spans="1:18" s="37" customFormat="1" ht="9.6" customHeight="1" x14ac:dyDescent="0.25"/>
    <row r="66" spans="1:18" s="37" customFormat="1" ht="9.6" customHeight="1" x14ac:dyDescent="0.25"/>
    <row r="67" spans="1:18" s="37" customFormat="1" ht="9.6" customHeight="1" x14ac:dyDescent="0.25"/>
    <row r="68" spans="1:18" s="37" customFormat="1" ht="9.6" customHeight="1" x14ac:dyDescent="0.25"/>
    <row r="69" spans="1:18" s="37" customFormat="1" ht="9.6" customHeight="1" x14ac:dyDescent="0.25">
      <c r="A69"/>
      <c r="B69"/>
      <c r="C69"/>
      <c r="D69"/>
      <c r="E69"/>
      <c r="F69"/>
      <c r="G69"/>
      <c r="H69"/>
      <c r="I69"/>
      <c r="J69" s="98"/>
      <c r="K69"/>
      <c r="L69" s="98"/>
      <c r="M69"/>
      <c r="N69" s="99"/>
      <c r="O69"/>
      <c r="P69" s="98"/>
      <c r="Q69"/>
      <c r="R69" s="99"/>
    </row>
    <row r="70" spans="1:18" s="37" customFormat="1" ht="9.6" customHeight="1" x14ac:dyDescent="0.25">
      <c r="A70"/>
      <c r="B70"/>
      <c r="C70"/>
      <c r="D70"/>
      <c r="E70"/>
      <c r="F70"/>
      <c r="G70"/>
      <c r="H70"/>
      <c r="I70"/>
      <c r="J70" s="98"/>
      <c r="K70"/>
      <c r="L70" s="98"/>
      <c r="M70"/>
      <c r="N70" s="99"/>
      <c r="O70"/>
      <c r="P70" s="98"/>
      <c r="Q70"/>
      <c r="R70" s="99"/>
    </row>
    <row r="71" spans="1:18" s="2" customFormat="1" ht="6.75" customHeight="1" x14ac:dyDescent="0.25">
      <c r="A71"/>
      <c r="B71"/>
      <c r="C71"/>
      <c r="D71"/>
      <c r="E71"/>
      <c r="F71"/>
      <c r="G71"/>
      <c r="H71"/>
      <c r="I71"/>
      <c r="J71" s="98"/>
      <c r="K71"/>
      <c r="L71" s="98"/>
      <c r="M71"/>
      <c r="N71" s="99"/>
      <c r="O71"/>
      <c r="P71" s="98"/>
      <c r="Q71"/>
      <c r="R71" s="99"/>
    </row>
    <row r="72" spans="1:18" s="18" customFormat="1" ht="10.5" customHeight="1" x14ac:dyDescent="0.25">
      <c r="A72"/>
      <c r="B72"/>
      <c r="C72"/>
      <c r="D72"/>
      <c r="E72"/>
      <c r="F72"/>
      <c r="G72"/>
      <c r="H72"/>
      <c r="I72"/>
      <c r="J72" s="98"/>
      <c r="K72"/>
      <c r="L72" s="98"/>
      <c r="M72"/>
      <c r="N72" s="99"/>
      <c r="O72"/>
      <c r="P72" s="98"/>
      <c r="Q72"/>
      <c r="R72" s="99"/>
    </row>
    <row r="73" spans="1:18" s="18" customFormat="1" ht="9" customHeight="1" x14ac:dyDescent="0.25">
      <c r="A73"/>
      <c r="B73"/>
      <c r="C73"/>
      <c r="D73"/>
      <c r="E73"/>
      <c r="F73"/>
      <c r="G73"/>
      <c r="H73"/>
      <c r="I73"/>
      <c r="J73" s="98"/>
      <c r="K73"/>
      <c r="L73" s="98"/>
      <c r="M73"/>
      <c r="N73" s="99"/>
      <c r="O73"/>
      <c r="P73" s="98"/>
      <c r="Q73"/>
      <c r="R73" s="99"/>
    </row>
    <row r="74" spans="1:18" s="18" customFormat="1" ht="9" customHeight="1" x14ac:dyDescent="0.25">
      <c r="A74"/>
      <c r="B74"/>
      <c r="C74"/>
      <c r="D74"/>
      <c r="E74"/>
      <c r="F74"/>
      <c r="G74"/>
      <c r="H74"/>
      <c r="I74"/>
      <c r="J74" s="98"/>
      <c r="K74"/>
      <c r="L74" s="98"/>
      <c r="M74"/>
      <c r="N74" s="99"/>
      <c r="O74"/>
      <c r="P74" s="98"/>
      <c r="Q74"/>
      <c r="R74" s="99"/>
    </row>
    <row r="75" spans="1:18" s="18" customFormat="1" ht="9" customHeight="1" x14ac:dyDescent="0.25">
      <c r="A75"/>
      <c r="B75"/>
      <c r="C75"/>
      <c r="D75"/>
      <c r="E75"/>
      <c r="F75"/>
      <c r="G75"/>
      <c r="H75"/>
      <c r="I75"/>
      <c r="J75" s="98"/>
      <c r="K75"/>
      <c r="L75" s="98"/>
      <c r="M75"/>
      <c r="N75" s="99"/>
      <c r="O75"/>
      <c r="P75" s="98"/>
      <c r="Q75"/>
      <c r="R75" s="99"/>
    </row>
    <row r="76" spans="1:18" s="18" customFormat="1" ht="9" customHeight="1" x14ac:dyDescent="0.25">
      <c r="A76"/>
      <c r="B76"/>
      <c r="C76"/>
      <c r="D76"/>
      <c r="E76"/>
      <c r="F76"/>
      <c r="G76"/>
      <c r="H76"/>
      <c r="I76"/>
      <c r="J76" s="98"/>
      <c r="K76"/>
      <c r="L76" s="98"/>
      <c r="M76"/>
      <c r="N76" s="99"/>
      <c r="O76"/>
      <c r="P76" s="98"/>
      <c r="Q76"/>
      <c r="R76" s="99"/>
    </row>
    <row r="77" spans="1:18" s="18" customFormat="1" ht="9" customHeight="1" x14ac:dyDescent="0.25">
      <c r="A77"/>
      <c r="B77"/>
      <c r="C77"/>
      <c r="D77"/>
      <c r="E77"/>
      <c r="F77"/>
      <c r="G77"/>
      <c r="H77"/>
      <c r="I77"/>
      <c r="J77" s="98"/>
      <c r="K77"/>
      <c r="L77" s="98"/>
      <c r="M77"/>
      <c r="N77" s="99"/>
      <c r="O77"/>
      <c r="P77" s="98"/>
      <c r="Q77"/>
      <c r="R77" s="99"/>
    </row>
    <row r="78" spans="1:18" s="18" customFormat="1" ht="9" customHeight="1" x14ac:dyDescent="0.25">
      <c r="A78"/>
      <c r="B78"/>
      <c r="C78"/>
      <c r="D78"/>
      <c r="E78"/>
      <c r="F78"/>
      <c r="G78"/>
      <c r="H78"/>
      <c r="I78"/>
      <c r="J78" s="98"/>
      <c r="K78"/>
      <c r="L78" s="98"/>
      <c r="M78"/>
      <c r="N78" s="99"/>
      <c r="O78"/>
      <c r="P78" s="98"/>
      <c r="Q78"/>
      <c r="R78" s="99"/>
    </row>
    <row r="79" spans="1:18" s="18" customFormat="1" ht="9" customHeight="1" x14ac:dyDescent="0.25">
      <c r="A79"/>
      <c r="B79"/>
      <c r="C79"/>
      <c r="D79"/>
      <c r="E79"/>
      <c r="F79"/>
      <c r="G79"/>
      <c r="H79"/>
      <c r="I79"/>
      <c r="J79" s="98"/>
      <c r="K79"/>
      <c r="L79" s="98"/>
      <c r="M79"/>
      <c r="N79" s="99"/>
      <c r="O79"/>
      <c r="P79" s="98"/>
      <c r="Q79"/>
      <c r="R79" s="99"/>
    </row>
    <row r="80" spans="1:18" s="18" customFormat="1" ht="9" customHeight="1" x14ac:dyDescent="0.25">
      <c r="A80"/>
      <c r="B80"/>
      <c r="C80"/>
      <c r="D80"/>
      <c r="E80"/>
      <c r="F80"/>
      <c r="G80"/>
      <c r="H80"/>
      <c r="I80"/>
      <c r="J80" s="98"/>
      <c r="K80"/>
      <c r="L80" s="98"/>
      <c r="M80"/>
      <c r="N80" s="99"/>
      <c r="O80"/>
      <c r="P80" s="98"/>
      <c r="Q80"/>
      <c r="R80" s="99"/>
    </row>
  </sheetData>
  <mergeCells count="1">
    <mergeCell ref="A4:C4"/>
  </mergeCells>
  <conditionalFormatting sqref="H7 H9 H11 H13 H15 H17 H19 H21">
    <cfRule type="expression" dxfId="363" priority="10" stopIfTrue="1">
      <formula>AND($E7&lt;9,$C7&gt;0)</formula>
    </cfRule>
  </conditionalFormatting>
  <conditionalFormatting sqref="I16 I12 K18 K10 I8 I20">
    <cfRule type="expression" dxfId="362" priority="7" stopIfTrue="1">
      <formula>AND($O$1="CU",I8="Umpire")</formula>
    </cfRule>
    <cfRule type="expression" dxfId="361" priority="8" stopIfTrue="1">
      <formula>AND($O$1="CU",I8&lt;&gt;"Umpire",J8&lt;&gt;"")</formula>
    </cfRule>
    <cfRule type="expression" dxfId="360" priority="9" stopIfTrue="1">
      <formula>AND($O$1="CU",I8&lt;&gt;"Umpire")</formula>
    </cfRule>
  </conditionalFormatting>
  <conditionalFormatting sqref="M10 M18 K8 K12 K16 K20">
    <cfRule type="expression" dxfId="359" priority="5" stopIfTrue="1">
      <formula>J8="as"</formula>
    </cfRule>
    <cfRule type="expression" dxfId="358" priority="6" stopIfTrue="1">
      <formula>J8="bs"</formula>
    </cfRule>
  </conditionalFormatting>
  <conditionalFormatting sqref="B22">
    <cfRule type="cellIs" dxfId="357" priority="3" stopIfTrue="1" operator="equal">
      <formula>"QA"</formula>
    </cfRule>
    <cfRule type="cellIs" dxfId="356" priority="4" stopIfTrue="1" operator="equal">
      <formula>"DA"</formula>
    </cfRule>
  </conditionalFormatting>
  <conditionalFormatting sqref="R31 J8 J12 J16 J20 L18 L10">
    <cfRule type="expression" dxfId="355" priority="2" stopIfTrue="1">
      <formula>$O$1="CU"</formula>
    </cfRule>
  </conditionalFormatting>
  <conditionalFormatting sqref="E7 E17 E19 E13 E15">
    <cfRule type="expression" dxfId="354" priority="1" stopIfTrue="1">
      <formula>$E7&lt;5</formula>
    </cfRule>
  </conditionalFormatting>
  <dataValidations count="1">
    <dataValidation type="list" allowBlank="1" showInputMessage="1" sqref="I12 K10 K18 I8 I16 I20" xr:uid="{00000000-0002-0000-16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71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471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unka24">
    <tabColor indexed="11"/>
  </sheetPr>
  <dimension ref="A1:AK43"/>
  <sheetViews>
    <sheetView topLeftCell="A3" workbookViewId="0">
      <selection activeCell="N25" sqref="N2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739" t="s">
        <v>382</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c r="M3" s="46" t="s">
        <v>85</v>
      </c>
      <c r="N3" s="556"/>
      <c r="O3" s="555"/>
      <c r="P3" s="556"/>
      <c r="Q3" s="606" t="s">
        <v>173</v>
      </c>
      <c r="R3" s="607" t="s">
        <v>179</v>
      </c>
      <c r="S3" s="607" t="s">
        <v>174</v>
      </c>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621"/>
      <c r="M4" s="487" t="str">
        <f>Altalanos!$E$10</f>
        <v>Nagyistók-Nádasi Judit</v>
      </c>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782" t="s">
        <v>375</v>
      </c>
      <c r="D7" s="593" t="str">
        <f>IF($B7="","",VLOOKUP($B7,#REF!,15))</f>
        <v/>
      </c>
      <c r="E7" s="837" t="s">
        <v>370</v>
      </c>
      <c r="F7" s="838"/>
      <c r="G7" s="837" t="s">
        <v>371</v>
      </c>
      <c r="H7" s="838"/>
      <c r="I7" s="779" t="s">
        <v>367</v>
      </c>
      <c r="J7" s="521"/>
      <c r="K7" s="815" t="s">
        <v>488</v>
      </c>
      <c r="L7" s="620"/>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781"/>
      <c r="D8" s="595"/>
      <c r="E8" s="595"/>
      <c r="F8" s="595"/>
      <c r="G8" s="595"/>
      <c r="H8" s="595"/>
      <c r="I8" s="595"/>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782" t="s">
        <v>376</v>
      </c>
      <c r="D9" s="593" t="str">
        <f>IF($B9="","",VLOOKUP($B9,#REF!,15))</f>
        <v/>
      </c>
      <c r="E9" s="837" t="s">
        <v>373</v>
      </c>
      <c r="F9" s="838"/>
      <c r="G9" s="837" t="s">
        <v>374</v>
      </c>
      <c r="H9" s="838"/>
      <c r="I9" s="779" t="s">
        <v>321</v>
      </c>
      <c r="J9" s="521"/>
      <c r="K9" s="815" t="s">
        <v>423</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781"/>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782" t="s">
        <v>377</v>
      </c>
      <c r="D11" s="593" t="str">
        <f>IF($B11="","",VLOOKUP($B11,#REF!,15))</f>
        <v/>
      </c>
      <c r="E11" s="837" t="s">
        <v>311</v>
      </c>
      <c r="F11" s="838"/>
      <c r="G11" s="837" t="s">
        <v>372</v>
      </c>
      <c r="H11" s="838"/>
      <c r="I11" s="779" t="s">
        <v>367</v>
      </c>
      <c r="J11" s="521"/>
      <c r="K11" s="815" t="s">
        <v>422</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781"/>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782" t="s">
        <v>378</v>
      </c>
      <c r="D13" s="593" t="str">
        <f>IF($B13="","",VLOOKUP($B13,#REF!,15))</f>
        <v/>
      </c>
      <c r="E13" s="837" t="s">
        <v>379</v>
      </c>
      <c r="F13" s="838"/>
      <c r="G13" s="837" t="s">
        <v>380</v>
      </c>
      <c r="H13" s="838"/>
      <c r="I13" s="779" t="s">
        <v>381</v>
      </c>
      <c r="J13" s="521"/>
      <c r="K13" s="815" t="s">
        <v>424</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KAPÁS</v>
      </c>
      <c r="E18" s="831"/>
      <c r="F18" s="831" t="str">
        <f>E9</f>
        <v>HORNUNG</v>
      </c>
      <c r="G18" s="831"/>
      <c r="H18" s="831" t="str">
        <f>E11</f>
        <v>DUDÁS</v>
      </c>
      <c r="I18" s="831"/>
      <c r="J18" s="831" t="str">
        <f>E13</f>
        <v>HAVASI</v>
      </c>
      <c r="K18" s="83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KAPÁS</v>
      </c>
      <c r="C19" s="835"/>
      <c r="D19" s="830"/>
      <c r="E19" s="830"/>
      <c r="F19" s="827" t="s">
        <v>511</v>
      </c>
      <c r="G19" s="828"/>
      <c r="H19" s="827" t="s">
        <v>515</v>
      </c>
      <c r="I19" s="828"/>
      <c r="J19" s="849" t="s">
        <v>516</v>
      </c>
      <c r="K19" s="831"/>
      <c r="L19" s="789" t="s">
        <v>485</v>
      </c>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HORNUNG</v>
      </c>
      <c r="C20" s="835"/>
      <c r="D20" s="827" t="s">
        <v>476</v>
      </c>
      <c r="E20" s="828"/>
      <c r="F20" s="830"/>
      <c r="G20" s="830"/>
      <c r="H20" s="827" t="s">
        <v>477</v>
      </c>
      <c r="I20" s="828"/>
      <c r="J20" s="827" t="s">
        <v>518</v>
      </c>
      <c r="K20" s="828"/>
      <c r="L20" s="789" t="s">
        <v>486</v>
      </c>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DUDÁS</v>
      </c>
      <c r="C21" s="835"/>
      <c r="D21" s="827" t="s">
        <v>506</v>
      </c>
      <c r="E21" s="828"/>
      <c r="F21" s="827" t="s">
        <v>476</v>
      </c>
      <c r="G21" s="828"/>
      <c r="H21" s="830"/>
      <c r="I21" s="830"/>
      <c r="J21" s="827" t="s">
        <v>512</v>
      </c>
      <c r="K21" s="828"/>
      <c r="L21" s="789" t="s">
        <v>487</v>
      </c>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HAVASI</v>
      </c>
      <c r="C22" s="835"/>
      <c r="D22" s="827" t="s">
        <v>519</v>
      </c>
      <c r="E22" s="828"/>
      <c r="F22" s="827" t="s">
        <v>517</v>
      </c>
      <c r="G22" s="828"/>
      <c r="H22" s="849" t="s">
        <v>513</v>
      </c>
      <c r="I22" s="831"/>
      <c r="J22" s="830"/>
      <c r="K22" s="830"/>
      <c r="L22" s="789" t="s">
        <v>487</v>
      </c>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M4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353" priority="2" stopIfTrue="1" operator="equal">
      <formula>"Bye"</formula>
    </cfRule>
  </conditionalFormatting>
  <conditionalFormatting sqref="R41">
    <cfRule type="expression" dxfId="352"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5">
    <tabColor indexed="11"/>
  </sheetPr>
  <dimension ref="A1:AK51"/>
  <sheetViews>
    <sheetView topLeftCell="A6" workbookViewId="0">
      <selection activeCell="K24" sqref="K24"/>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477" t="s">
        <v>395</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790" t="s">
        <v>356</v>
      </c>
      <c r="D7" s="546" t="str">
        <f>IF($B7="","",VLOOKUP($B7,#REF!,15))</f>
        <v/>
      </c>
      <c r="E7" s="783" t="s">
        <v>357</v>
      </c>
      <c r="F7" s="545"/>
      <c r="G7" s="783" t="s">
        <v>264</v>
      </c>
      <c r="H7" s="545"/>
      <c r="I7" s="783" t="s">
        <v>340</v>
      </c>
      <c r="J7" s="521"/>
      <c r="K7" s="815" t="s">
        <v>455</v>
      </c>
      <c r="L7" s="620"/>
      <c r="M7" s="627"/>
      <c r="N7" s="552"/>
      <c r="O7" s="552"/>
      <c r="P7" s="552"/>
      <c r="Q7" s="606" t="s">
        <v>173</v>
      </c>
      <c r="R7" s="722" t="s">
        <v>213</v>
      </c>
      <c r="S7" s="722" t="s">
        <v>215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788"/>
      <c r="D8" s="561"/>
      <c r="E8" s="561"/>
      <c r="F8" s="561"/>
      <c r="G8" s="561"/>
      <c r="H8" s="561"/>
      <c r="I8" s="561"/>
      <c r="J8" s="521"/>
      <c r="K8" s="560"/>
      <c r="L8" s="560"/>
      <c r="M8" s="628"/>
      <c r="N8" s="552"/>
      <c r="O8" s="552"/>
      <c r="P8" s="552"/>
      <c r="Q8" s="608" t="s">
        <v>180</v>
      </c>
      <c r="R8" s="723" t="s">
        <v>214</v>
      </c>
      <c r="S8" s="723" t="s">
        <v>216</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790" t="s">
        <v>358</v>
      </c>
      <c r="D9" s="546" t="str">
        <f>IF($B9="","",VLOOKUP($B9,#REF!,15))</f>
        <v/>
      </c>
      <c r="E9" s="778" t="s">
        <v>359</v>
      </c>
      <c r="F9" s="547"/>
      <c r="G9" s="778" t="s">
        <v>307</v>
      </c>
      <c r="H9" s="547"/>
      <c r="I9" s="778" t="s">
        <v>266</v>
      </c>
      <c r="J9" s="521"/>
      <c r="K9" s="815" t="s">
        <v>424</v>
      </c>
      <c r="L9" s="620"/>
      <c r="M9" s="627"/>
      <c r="N9" s="552"/>
      <c r="O9" s="552"/>
      <c r="P9" s="552"/>
      <c r="Q9" s="610" t="s">
        <v>181</v>
      </c>
      <c r="R9" s="724" t="s">
        <v>185</v>
      </c>
      <c r="S9" s="724" t="s">
        <v>217</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788"/>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790" t="s">
        <v>360</v>
      </c>
      <c r="D11" s="546" t="str">
        <f>IF($B11="","",VLOOKUP($B11,#REF!,15))</f>
        <v/>
      </c>
      <c r="E11" s="778" t="s">
        <v>400</v>
      </c>
      <c r="F11" s="547"/>
      <c r="G11" s="778" t="s">
        <v>324</v>
      </c>
      <c r="H11" s="547"/>
      <c r="I11" s="778" t="s">
        <v>246</v>
      </c>
      <c r="J11" s="521"/>
      <c r="K11" s="815" t="s">
        <v>455</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7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790" t="s">
        <v>361</v>
      </c>
      <c r="D13" s="546" t="str">
        <f>IF($B13="","",VLOOKUP($B13,#REF!,15))</f>
        <v/>
      </c>
      <c r="E13" s="783" t="s">
        <v>298</v>
      </c>
      <c r="F13" s="545"/>
      <c r="G13" s="783" t="s">
        <v>362</v>
      </c>
      <c r="H13" s="545"/>
      <c r="I13" s="783" t="s">
        <v>246</v>
      </c>
      <c r="J13" s="521"/>
      <c r="K13" s="815" t="s">
        <v>423</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788"/>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60" t="s">
        <v>167</v>
      </c>
      <c r="B15" s="614"/>
      <c r="C15" s="790" t="s">
        <v>363</v>
      </c>
      <c r="D15" s="546" t="str">
        <f>IF($B15="","",VLOOKUP($B15,#REF!,15))</f>
        <v/>
      </c>
      <c r="E15" s="778" t="s">
        <v>250</v>
      </c>
      <c r="F15" s="547"/>
      <c r="G15" s="778" t="s">
        <v>342</v>
      </c>
      <c r="H15" s="547"/>
      <c r="I15" s="778" t="s">
        <v>340</v>
      </c>
      <c r="J15" s="521"/>
      <c r="K15" s="815" t="s">
        <v>422</v>
      </c>
      <c r="L15" s="620"/>
      <c r="M15" s="627"/>
      <c r="Y15" s="618"/>
      <c r="Z15" s="618"/>
      <c r="AA15" s="618"/>
      <c r="AB15" s="618"/>
      <c r="AC15" s="618"/>
      <c r="AD15" s="618"/>
      <c r="AE15" s="618"/>
      <c r="AF15" s="618"/>
      <c r="AG15" s="618"/>
      <c r="AH15" s="618"/>
      <c r="AI15" s="618"/>
      <c r="AJ15" s="618"/>
      <c r="AK15" s="618"/>
    </row>
    <row r="16" spans="1:37" x14ac:dyDescent="0.25">
      <c r="A16" s="560"/>
      <c r="B16" s="613"/>
      <c r="C16" s="788"/>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790" t="s">
        <v>364</v>
      </c>
      <c r="D17" s="546" t="str">
        <f>IF($B17="","",VLOOKUP($B17,#REF!,15))</f>
        <v/>
      </c>
      <c r="E17" s="778" t="s">
        <v>365</v>
      </c>
      <c r="F17" s="547"/>
      <c r="G17" s="778" t="s">
        <v>366</v>
      </c>
      <c r="H17" s="547"/>
      <c r="I17" s="778" t="s">
        <v>367</v>
      </c>
      <c r="J17" s="521"/>
      <c r="K17" s="815" t="s">
        <v>455</v>
      </c>
      <c r="L17" s="620"/>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788"/>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60" t="s">
        <v>168</v>
      </c>
      <c r="B19" s="614"/>
      <c r="C19" s="790" t="s">
        <v>368</v>
      </c>
      <c r="D19" s="546" t="str">
        <f>IF($B19="","",VLOOKUP($B19,#REF!,15))</f>
        <v/>
      </c>
      <c r="E19" s="778" t="s">
        <v>369</v>
      </c>
      <c r="F19" s="547"/>
      <c r="G19" s="778" t="s">
        <v>290</v>
      </c>
      <c r="H19" s="547"/>
      <c r="I19" s="778" t="s">
        <v>266</v>
      </c>
      <c r="J19" s="521"/>
      <c r="K19" s="815" t="s">
        <v>514</v>
      </c>
      <c r="L19" s="620"/>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VÁSTYÁN KADOSA</v>
      </c>
      <c r="E22" s="831"/>
      <c r="F22" s="831" t="str">
        <f>E9</f>
        <v>GYENIS</v>
      </c>
      <c r="G22" s="831"/>
      <c r="H22" s="831" t="str">
        <f>E11</f>
        <v>GERENTSÉR</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VÁSTYÁN KADOSA</v>
      </c>
      <c r="C23" s="835"/>
      <c r="D23" s="830"/>
      <c r="E23" s="830"/>
      <c r="F23" s="827" t="s">
        <v>455</v>
      </c>
      <c r="G23" s="828"/>
      <c r="H23" s="827" t="s">
        <v>455</v>
      </c>
      <c r="I23" s="828"/>
      <c r="J23" s="521"/>
      <c r="K23" s="521"/>
      <c r="L23" s="521"/>
      <c r="M23" s="818" t="s">
        <v>455</v>
      </c>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GYENIS</v>
      </c>
      <c r="C24" s="835"/>
      <c r="D24" s="828"/>
      <c r="E24" s="828"/>
      <c r="F24" s="830"/>
      <c r="G24" s="830"/>
      <c r="H24" s="828"/>
      <c r="I24" s="828"/>
      <c r="J24" s="521"/>
      <c r="K24" s="521"/>
      <c r="L24" s="521"/>
      <c r="M24" s="600">
        <v>1</v>
      </c>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GERENTSÉR</v>
      </c>
      <c r="C25" s="835"/>
      <c r="D25" s="827" t="s">
        <v>455</v>
      </c>
      <c r="E25" s="828"/>
      <c r="F25" s="827" t="s">
        <v>455</v>
      </c>
      <c r="G25" s="828"/>
      <c r="H25" s="830"/>
      <c r="I25" s="830"/>
      <c r="J25" s="521"/>
      <c r="K25" s="521"/>
      <c r="L25" s="521"/>
      <c r="M25" s="818" t="s">
        <v>455</v>
      </c>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31" t="str">
        <f>E13</f>
        <v>HORVÁTH</v>
      </c>
      <c r="E27" s="831"/>
      <c r="F27" s="831" t="str">
        <f>E15</f>
        <v>GÖMÖRY</v>
      </c>
      <c r="G27" s="831"/>
      <c r="H27" s="831" t="str">
        <f>E17</f>
        <v>KOSZORÚS</v>
      </c>
      <c r="I27" s="831"/>
      <c r="J27" s="831" t="str">
        <f>E19</f>
        <v>JAUCK</v>
      </c>
      <c r="K27" s="831"/>
      <c r="L27" s="521"/>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HORVÁTH</v>
      </c>
      <c r="C28" s="835"/>
      <c r="D28" s="830"/>
      <c r="E28" s="830"/>
      <c r="F28" s="827" t="s">
        <v>511</v>
      </c>
      <c r="G28" s="828"/>
      <c r="H28" s="827" t="s">
        <v>455</v>
      </c>
      <c r="I28" s="828"/>
      <c r="J28" s="849" t="s">
        <v>512</v>
      </c>
      <c r="K28" s="831"/>
      <c r="L28" s="789" t="s">
        <v>426</v>
      </c>
      <c r="M28" s="600">
        <v>2</v>
      </c>
    </row>
    <row r="29" spans="1:37" ht="18.75" customHeight="1" x14ac:dyDescent="0.25">
      <c r="A29" s="596" t="s">
        <v>167</v>
      </c>
      <c r="B29" s="835" t="str">
        <f>E15</f>
        <v>GÖMÖRY</v>
      </c>
      <c r="C29" s="835"/>
      <c r="D29" s="827" t="s">
        <v>476</v>
      </c>
      <c r="E29" s="828"/>
      <c r="F29" s="830"/>
      <c r="G29" s="830"/>
      <c r="H29" s="827" t="s">
        <v>455</v>
      </c>
      <c r="I29" s="828"/>
      <c r="J29" s="827" t="s">
        <v>476</v>
      </c>
      <c r="K29" s="828"/>
      <c r="L29" s="789" t="s">
        <v>420</v>
      </c>
      <c r="M29" s="600">
        <v>1</v>
      </c>
    </row>
    <row r="30" spans="1:37" ht="18.75" customHeight="1" x14ac:dyDescent="0.25">
      <c r="A30" s="596" t="s">
        <v>168</v>
      </c>
      <c r="B30" s="835" t="str">
        <f>E17</f>
        <v>KOSZORÚS</v>
      </c>
      <c r="C30" s="835"/>
      <c r="D30" s="827" t="s">
        <v>455</v>
      </c>
      <c r="E30" s="828"/>
      <c r="F30" s="827" t="s">
        <v>455</v>
      </c>
      <c r="G30" s="828"/>
      <c r="H30" s="830"/>
      <c r="I30" s="830"/>
      <c r="J30" s="827" t="s">
        <v>455</v>
      </c>
      <c r="K30" s="828"/>
      <c r="L30" s="789" t="s">
        <v>455</v>
      </c>
      <c r="M30" s="818" t="s">
        <v>455</v>
      </c>
    </row>
    <row r="31" spans="1:37" ht="18.75" customHeight="1" x14ac:dyDescent="0.25">
      <c r="A31" s="596" t="s">
        <v>172</v>
      </c>
      <c r="B31" s="835" t="str">
        <f>E19</f>
        <v>JAUCK</v>
      </c>
      <c r="C31" s="835"/>
      <c r="D31" s="842" t="s">
        <v>513</v>
      </c>
      <c r="E31" s="843"/>
      <c r="F31" s="842" t="s">
        <v>511</v>
      </c>
      <c r="G31" s="843"/>
      <c r="H31" s="849" t="s">
        <v>455</v>
      </c>
      <c r="I31" s="831"/>
      <c r="J31" s="830"/>
      <c r="K31" s="830"/>
      <c r="L31" s="789" t="s">
        <v>421</v>
      </c>
      <c r="M31" s="600">
        <v>3</v>
      </c>
    </row>
    <row r="32" spans="1:37" ht="18.75" customHeight="1" x14ac:dyDescent="0.25">
      <c r="A32" s="602"/>
      <c r="B32" s="603"/>
      <c r="C32" s="603"/>
      <c r="D32" s="602"/>
      <c r="E32" s="602"/>
      <c r="F32" s="602"/>
      <c r="G32" s="602"/>
      <c r="H32" s="602"/>
      <c r="I32" s="602"/>
      <c r="J32" s="521"/>
      <c r="K32" s="521"/>
      <c r="L32" s="521"/>
      <c r="M32" s="604"/>
    </row>
    <row r="33" spans="1:19" x14ac:dyDescent="0.25">
      <c r="A33" s="521"/>
      <c r="B33" s="521"/>
      <c r="C33" s="521"/>
      <c r="D33" s="521"/>
      <c r="E33" s="521"/>
      <c r="F33" s="521"/>
      <c r="G33" s="521"/>
      <c r="H33" s="521"/>
      <c r="I33" s="521"/>
      <c r="J33" s="521"/>
      <c r="K33" s="521"/>
      <c r="L33" s="521"/>
      <c r="M33" s="521"/>
    </row>
    <row r="34" spans="1:19" x14ac:dyDescent="0.25">
      <c r="A34" s="521" t="s">
        <v>126</v>
      </c>
      <c r="B34" s="521"/>
      <c r="C34" s="850" t="str">
        <f>IF(M23=1,B23,IF(M24=1,B24,IF(M25=1,B25,"")))</f>
        <v>GYENIS</v>
      </c>
      <c r="D34" s="850"/>
      <c r="E34" s="560" t="s">
        <v>170</v>
      </c>
      <c r="F34" s="850" t="str">
        <f>IF(M28=1,B28,IF(M29=1,B29,IF(M30=1,B30,IF(M31=1,B31,""))))</f>
        <v>GÖMÖRY</v>
      </c>
      <c r="G34" s="850"/>
      <c r="H34" s="521"/>
      <c r="I34" s="819" t="s">
        <v>457</v>
      </c>
      <c r="J34" s="521"/>
      <c r="K34" s="521"/>
      <c r="L34" s="521"/>
      <c r="M34" s="521"/>
    </row>
    <row r="35" spans="1:19" x14ac:dyDescent="0.25">
      <c r="A35" s="521"/>
      <c r="B35" s="521"/>
      <c r="C35" s="521"/>
      <c r="D35" s="521"/>
      <c r="E35" s="521"/>
      <c r="F35" s="560"/>
      <c r="G35" s="560"/>
      <c r="H35" s="521"/>
      <c r="I35" s="521"/>
      <c r="J35" s="521"/>
      <c r="K35" s="521"/>
      <c r="L35" s="521"/>
      <c r="M35" s="521"/>
    </row>
    <row r="36" spans="1:19" x14ac:dyDescent="0.25">
      <c r="A36" s="521" t="s">
        <v>169</v>
      </c>
      <c r="B36" s="521"/>
      <c r="C36" s="850" t="str">
        <f>IF(M23=2,B23,IF(M24=2,B24,IF(M25=2,B25,"")))</f>
        <v/>
      </c>
      <c r="D36" s="850"/>
      <c r="E36" s="560" t="s">
        <v>170</v>
      </c>
      <c r="F36" s="850" t="str">
        <f>IF(M28=2,B28,IF(M29=2,B29,IF(M30=2,B30,IF(M31=2,B31,""))))</f>
        <v>HORVÁTH</v>
      </c>
      <c r="G36" s="850"/>
      <c r="H36" s="521"/>
      <c r="I36" s="499"/>
      <c r="J36" s="521"/>
      <c r="K36" s="521"/>
      <c r="L36" s="521"/>
      <c r="M36" s="521"/>
    </row>
    <row r="37" spans="1:19" x14ac:dyDescent="0.25">
      <c r="A37" s="521"/>
      <c r="B37" s="521"/>
      <c r="C37" s="599"/>
      <c r="D37" s="599"/>
      <c r="E37" s="560"/>
      <c r="F37" s="599"/>
      <c r="G37" s="599"/>
      <c r="H37" s="521"/>
      <c r="I37" s="521"/>
      <c r="J37" s="521"/>
      <c r="K37" s="521"/>
      <c r="L37" s="521"/>
      <c r="M37" s="521"/>
    </row>
    <row r="38" spans="1:19" x14ac:dyDescent="0.25">
      <c r="A38" s="521" t="s">
        <v>171</v>
      </c>
      <c r="B38" s="521"/>
      <c r="C38" s="850" t="str">
        <f>IF(M23=3,B23,IF(M24=3,B24,IF(M25=3,B25,"")))</f>
        <v/>
      </c>
      <c r="D38" s="850"/>
      <c r="E38" s="560" t="s">
        <v>170</v>
      </c>
      <c r="F38" s="850" t="str">
        <f>IF(M28=3,B28,IF(M29=3,B29,IF(M30=3,B30,IF(M31=3,B31,""))))</f>
        <v>JAUCK</v>
      </c>
      <c r="G38" s="850"/>
      <c r="H38" s="521"/>
      <c r="I38" s="499"/>
      <c r="J38" s="521"/>
      <c r="K38" s="521"/>
      <c r="L38" s="521"/>
      <c r="M38" s="521"/>
    </row>
    <row r="39" spans="1:19" x14ac:dyDescent="0.25">
      <c r="A39" s="521"/>
      <c r="B39" s="521"/>
      <c r="C39" s="521"/>
      <c r="D39" s="521"/>
      <c r="E39" s="521"/>
      <c r="F39" s="521"/>
      <c r="G39" s="521"/>
      <c r="H39" s="521"/>
      <c r="I39" s="521"/>
      <c r="J39" s="521"/>
      <c r="K39" s="521"/>
      <c r="L39" s="521"/>
      <c r="M39" s="521"/>
    </row>
    <row r="40" spans="1:19" x14ac:dyDescent="0.25">
      <c r="A40" s="521"/>
      <c r="B40" s="521"/>
      <c r="C40" s="521"/>
      <c r="D40" s="521"/>
      <c r="E40" s="521"/>
      <c r="F40" s="521"/>
      <c r="G40" s="521"/>
      <c r="H40" s="521"/>
      <c r="I40" s="521"/>
      <c r="J40" s="521"/>
      <c r="K40" s="521"/>
      <c r="L40" s="499"/>
      <c r="M40" s="521"/>
      <c r="O40" s="552"/>
      <c r="P40" s="552"/>
      <c r="Q40" s="552"/>
      <c r="R40" s="552"/>
      <c r="S40" s="552"/>
    </row>
    <row r="41" spans="1:19" x14ac:dyDescent="0.25">
      <c r="A41" s="173" t="s">
        <v>102</v>
      </c>
      <c r="B41" s="174"/>
      <c r="C41" s="413"/>
      <c r="D41" s="568" t="s">
        <v>6</v>
      </c>
      <c r="E41" s="569" t="s">
        <v>104</v>
      </c>
      <c r="F41" s="587"/>
      <c r="G41" s="568" t="s">
        <v>6</v>
      </c>
      <c r="H41" s="569" t="s">
        <v>122</v>
      </c>
      <c r="I41" s="328"/>
      <c r="J41" s="569" t="s">
        <v>123</v>
      </c>
      <c r="K41" s="327" t="s">
        <v>124</v>
      </c>
      <c r="L41" s="36"/>
      <c r="M41" s="587"/>
      <c r="O41" s="552"/>
      <c r="P41" s="562"/>
      <c r="Q41" s="562"/>
      <c r="R41" s="563"/>
      <c r="S41" s="552"/>
    </row>
    <row r="42" spans="1:19" x14ac:dyDescent="0.25">
      <c r="A42" s="532" t="s">
        <v>103</v>
      </c>
      <c r="B42" s="533"/>
      <c r="C42" s="535"/>
      <c r="D42" s="570">
        <v>1</v>
      </c>
      <c r="E42" s="834" t="e">
        <f>IF(D42&gt;$R$44,,UPPER(VLOOKUP(D42,#REF!,2)))</f>
        <v>#REF!</v>
      </c>
      <c r="F42" s="834"/>
      <c r="G42" s="581" t="s">
        <v>7</v>
      </c>
      <c r="H42" s="533"/>
      <c r="I42" s="571"/>
      <c r="J42" s="582"/>
      <c r="K42" s="527" t="s">
        <v>108</v>
      </c>
      <c r="L42" s="588"/>
      <c r="M42" s="572"/>
      <c r="O42" s="552"/>
      <c r="P42" s="564"/>
      <c r="Q42" s="564"/>
      <c r="R42" s="565"/>
      <c r="S42" s="552"/>
    </row>
    <row r="43" spans="1:19" x14ac:dyDescent="0.25">
      <c r="A43" s="536" t="s">
        <v>121</v>
      </c>
      <c r="B43" s="299"/>
      <c r="C43" s="538"/>
      <c r="D43" s="573">
        <v>2</v>
      </c>
      <c r="E43" s="829" t="e">
        <f>IF(D43&gt;$R$44,,UPPER(VLOOKUP(D43,#REF!,2)))</f>
        <v>#REF!</v>
      </c>
      <c r="F43" s="829"/>
      <c r="G43" s="583" t="s">
        <v>8</v>
      </c>
      <c r="H43" s="574"/>
      <c r="I43" s="575"/>
      <c r="J43" s="55"/>
      <c r="K43" s="585"/>
      <c r="L43" s="499"/>
      <c r="M43" s="580"/>
      <c r="O43" s="552"/>
      <c r="P43" s="565"/>
      <c r="Q43" s="566"/>
      <c r="R43" s="565"/>
      <c r="S43" s="552"/>
    </row>
    <row r="44" spans="1:19" x14ac:dyDescent="0.25">
      <c r="A44" s="341"/>
      <c r="B44" s="342"/>
      <c r="C44" s="343"/>
      <c r="D44" s="573"/>
      <c r="E44" s="577"/>
      <c r="F44" s="578"/>
      <c r="G44" s="583" t="s">
        <v>9</v>
      </c>
      <c r="H44" s="574"/>
      <c r="I44" s="575"/>
      <c r="J44" s="55"/>
      <c r="K44" s="527" t="s">
        <v>109</v>
      </c>
      <c r="L44" s="588"/>
      <c r="M44" s="572"/>
      <c r="O44" s="552"/>
      <c r="P44" s="564"/>
      <c r="Q44" s="564"/>
      <c r="R44" s="567" t="e">
        <f>MIN(4,#REF!)</f>
        <v>#REF!</v>
      </c>
      <c r="S44" s="552"/>
    </row>
    <row r="45" spans="1:19" x14ac:dyDescent="0.25">
      <c r="A45" s="202"/>
      <c r="B45" s="405"/>
      <c r="C45" s="203"/>
      <c r="D45" s="573"/>
      <c r="E45" s="577"/>
      <c r="F45" s="578"/>
      <c r="G45" s="583" t="s">
        <v>10</v>
      </c>
      <c r="H45" s="574"/>
      <c r="I45" s="575"/>
      <c r="J45" s="55"/>
      <c r="K45" s="586"/>
      <c r="L45" s="578"/>
      <c r="M45" s="576"/>
      <c r="O45" s="552"/>
      <c r="P45" s="565"/>
      <c r="Q45" s="566"/>
      <c r="R45" s="565"/>
      <c r="S45" s="552"/>
    </row>
    <row r="46" spans="1:19" x14ac:dyDescent="0.25">
      <c r="A46" s="330"/>
      <c r="B46" s="344"/>
      <c r="C46" s="412"/>
      <c r="D46" s="573"/>
      <c r="E46" s="577"/>
      <c r="F46" s="578"/>
      <c r="G46" s="583" t="s">
        <v>11</v>
      </c>
      <c r="H46" s="574"/>
      <c r="I46" s="575"/>
      <c r="J46" s="55"/>
      <c r="K46" s="536"/>
      <c r="L46" s="499"/>
      <c r="M46" s="580"/>
      <c r="O46" s="552"/>
      <c r="P46" s="565"/>
      <c r="Q46" s="566"/>
      <c r="R46" s="565"/>
      <c r="S46" s="552"/>
    </row>
    <row r="47" spans="1:19" x14ac:dyDescent="0.25">
      <c r="A47" s="331"/>
      <c r="B47" s="350"/>
      <c r="C47" s="203"/>
      <c r="D47" s="573"/>
      <c r="E47" s="577"/>
      <c r="F47" s="578"/>
      <c r="G47" s="583" t="s">
        <v>12</v>
      </c>
      <c r="H47" s="574"/>
      <c r="I47" s="575"/>
      <c r="J47" s="55"/>
      <c r="K47" s="527" t="s">
        <v>89</v>
      </c>
      <c r="L47" s="588"/>
      <c r="M47" s="572"/>
      <c r="O47" s="552"/>
      <c r="P47" s="564"/>
      <c r="Q47" s="564"/>
      <c r="R47" s="565"/>
      <c r="S47" s="552"/>
    </row>
    <row r="48" spans="1:19" x14ac:dyDescent="0.25">
      <c r="A48" s="331"/>
      <c r="B48" s="350"/>
      <c r="C48" s="339"/>
      <c r="D48" s="573"/>
      <c r="E48" s="577"/>
      <c r="F48" s="578"/>
      <c r="G48" s="583" t="s">
        <v>13</v>
      </c>
      <c r="H48" s="574"/>
      <c r="I48" s="575"/>
      <c r="J48" s="55"/>
      <c r="K48" s="586"/>
      <c r="L48" s="578"/>
      <c r="M48" s="576"/>
      <c r="O48" s="552"/>
      <c r="P48" s="565"/>
      <c r="Q48" s="566"/>
      <c r="R48" s="565"/>
      <c r="S48" s="552"/>
    </row>
    <row r="49" spans="1:19" x14ac:dyDescent="0.25">
      <c r="A49" s="332"/>
      <c r="B49" s="329"/>
      <c r="C49" s="340"/>
      <c r="D49" s="579"/>
      <c r="E49" s="205"/>
      <c r="F49" s="499"/>
      <c r="G49" s="584" t="s">
        <v>14</v>
      </c>
      <c r="H49" s="299"/>
      <c r="I49" s="529"/>
      <c r="J49" s="207"/>
      <c r="K49" s="536" t="str">
        <f>L4</f>
        <v>Nagyistók-Nádasi Judit</v>
      </c>
      <c r="L49" s="499"/>
      <c r="M49" s="580"/>
      <c r="O49" s="552"/>
      <c r="P49" s="565"/>
      <c r="Q49" s="566"/>
      <c r="R49" s="567"/>
      <c r="S49" s="552"/>
    </row>
    <row r="50" spans="1:19" x14ac:dyDescent="0.25">
      <c r="O50" s="552"/>
      <c r="P50" s="552"/>
      <c r="Q50" s="552"/>
      <c r="R50" s="552"/>
      <c r="S50" s="552"/>
    </row>
    <row r="51" spans="1:19" x14ac:dyDescent="0.25">
      <c r="O51" s="552"/>
      <c r="P51" s="552"/>
      <c r="Q51" s="552"/>
      <c r="R51" s="552"/>
      <c r="S51" s="552"/>
    </row>
  </sheetData>
  <mergeCells count="51">
    <mergeCell ref="J27:K27"/>
    <mergeCell ref="J28:K28"/>
    <mergeCell ref="J29:K29"/>
    <mergeCell ref="J30:K30"/>
    <mergeCell ref="B30:C30"/>
    <mergeCell ref="D30:E30"/>
    <mergeCell ref="F30:G30"/>
    <mergeCell ref="H30:I30"/>
    <mergeCell ref="B29:C29"/>
    <mergeCell ref="D29:E29"/>
    <mergeCell ref="F29:G29"/>
    <mergeCell ref="H29:I29"/>
    <mergeCell ref="B28:C28"/>
    <mergeCell ref="D28:E28"/>
    <mergeCell ref="F28:G28"/>
    <mergeCell ref="H28:I28"/>
    <mergeCell ref="J31:K31"/>
    <mergeCell ref="B31:C31"/>
    <mergeCell ref="D31:E31"/>
    <mergeCell ref="F31:G31"/>
    <mergeCell ref="H31:I31"/>
    <mergeCell ref="C38:D38"/>
    <mergeCell ref="F38:G38"/>
    <mergeCell ref="E42:F42"/>
    <mergeCell ref="E43:F43"/>
    <mergeCell ref="C34:D34"/>
    <mergeCell ref="F34:G34"/>
    <mergeCell ref="C36:D36"/>
    <mergeCell ref="F36:G36"/>
    <mergeCell ref="B27:C27"/>
    <mergeCell ref="D27:E27"/>
    <mergeCell ref="F27:G27"/>
    <mergeCell ref="H27:I27"/>
    <mergeCell ref="B25:C25"/>
    <mergeCell ref="D25:E25"/>
    <mergeCell ref="F25:G25"/>
    <mergeCell ref="H25:I25"/>
    <mergeCell ref="B24:C24"/>
    <mergeCell ref="D24:E24"/>
    <mergeCell ref="F24:G24"/>
    <mergeCell ref="H24:I24"/>
    <mergeCell ref="A1:F1"/>
    <mergeCell ref="A4:C4"/>
    <mergeCell ref="B22:C22"/>
    <mergeCell ref="D22:E22"/>
    <mergeCell ref="F22:G22"/>
    <mergeCell ref="H22:I22"/>
    <mergeCell ref="B23:C23"/>
    <mergeCell ref="D23:E23"/>
    <mergeCell ref="F23:G23"/>
    <mergeCell ref="H23:I23"/>
  </mergeCells>
  <phoneticPr fontId="68" type="noConversion"/>
  <conditionalFormatting sqref="R49 R44">
    <cfRule type="expression" dxfId="351" priority="1" stopIfTrue="1">
      <formula>$O$1="CU"</formula>
    </cfRule>
  </conditionalFormatting>
  <conditionalFormatting sqref="E7 E9 E11 E13 E15 E17 E19">
    <cfRule type="cellIs" dxfId="350" priority="2"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0">
    <tabColor indexed="42"/>
  </sheetPr>
  <dimension ref="A1:O134"/>
  <sheetViews>
    <sheetView showGridLines="0" showZeros="0" workbookViewId="0">
      <pane ySplit="6" topLeftCell="A7" activePane="bottomLeft" state="frozen"/>
      <selection activeCell="F2" sqref="F2"/>
      <selection pane="bottomLeft" activeCell="Q9" sqref="Q9"/>
    </sheetView>
  </sheetViews>
  <sheetFormatPr defaultRowHeight="13.2" x14ac:dyDescent="0.25"/>
  <cols>
    <col min="1" max="1" width="6.33203125" customWidth="1"/>
    <col min="2" max="2" width="14.5546875" customWidth="1"/>
    <col min="3" max="3" width="13.88671875" customWidth="1"/>
    <col min="4" max="4" width="11.6640625" style="42" customWidth="1"/>
    <col min="5" max="5" width="10.44140625" style="690" customWidth="1"/>
    <col min="6" max="6" width="30.33203125" style="66" customWidth="1"/>
    <col min="7" max="7" width="8.6640625" style="698" customWidth="1"/>
    <col min="8" max="8" width="0.109375" style="42" customWidth="1"/>
    <col min="9" max="9" width="5.5546875" style="42" hidden="1" customWidth="1"/>
    <col min="10" max="10" width="8" style="42" hidden="1" customWidth="1"/>
    <col min="11" max="11" width="0.109375" style="42" hidden="1" customWidth="1"/>
    <col min="12" max="13" width="7.44140625" style="42" customWidth="1"/>
    <col min="14" max="14" width="7.44140625" style="42" hidden="1" customWidth="1"/>
    <col min="15" max="15" width="7.44140625" style="42" customWidth="1"/>
  </cols>
  <sheetData>
    <row r="1" spans="1:15" ht="24.6" x14ac:dyDescent="0.4">
      <c r="A1" s="356" t="str">
        <f>Altalanos!$A$6</f>
        <v>Baranya Vármegyei Tenisz Diákolimpia</v>
      </c>
      <c r="B1" s="57"/>
      <c r="C1" s="57"/>
      <c r="D1" s="346"/>
      <c r="E1" s="400" t="s">
        <v>90</v>
      </c>
      <c r="F1" s="389"/>
      <c r="G1" s="691"/>
      <c r="H1" s="392"/>
      <c r="I1" s="392"/>
      <c r="J1" s="392"/>
      <c r="K1" s="392"/>
      <c r="L1" s="392"/>
      <c r="M1" s="392"/>
      <c r="N1" s="392"/>
      <c r="O1" s="393"/>
    </row>
    <row r="2" spans="1:15" ht="13.8" thickBot="1" x14ac:dyDescent="0.3">
      <c r="B2" s="60" t="s">
        <v>119</v>
      </c>
      <c r="C2" s="427">
        <f>Altalanos!$D$8</f>
        <v>0</v>
      </c>
      <c r="D2" s="84"/>
      <c r="E2" s="400" t="s">
        <v>91</v>
      </c>
      <c r="F2" s="666"/>
      <c r="G2" s="692"/>
      <c r="H2" s="58"/>
      <c r="I2" s="58"/>
      <c r="J2" s="58"/>
      <c r="K2" s="58"/>
      <c r="L2" s="75"/>
      <c r="M2" s="50"/>
      <c r="N2" s="50"/>
      <c r="O2" s="75"/>
    </row>
    <row r="3" spans="1:15" s="2" customFormat="1" ht="13.8" thickBot="1" x14ac:dyDescent="0.3">
      <c r="A3" s="716"/>
      <c r="B3" s="646"/>
      <c r="C3" s="646"/>
      <c r="D3" s="646"/>
      <c r="E3" s="689"/>
      <c r="F3" s="646"/>
      <c r="G3" s="693"/>
      <c r="H3" s="76"/>
      <c r="I3" s="87"/>
      <c r="J3" s="87"/>
      <c r="K3" s="87"/>
      <c r="L3" s="447" t="s">
        <v>89</v>
      </c>
      <c r="M3" s="77"/>
      <c r="N3" s="88"/>
      <c r="O3" s="401"/>
    </row>
    <row r="4" spans="1:15" s="2" customFormat="1" x14ac:dyDescent="0.25">
      <c r="A4" s="45" t="s">
        <v>81</v>
      </c>
      <c r="B4" s="45"/>
      <c r="C4" s="43" t="s">
        <v>79</v>
      </c>
      <c r="D4" s="45" t="s">
        <v>84</v>
      </c>
      <c r="E4" s="727"/>
      <c r="F4" s="717"/>
      <c r="G4" s="694" t="s">
        <v>85</v>
      </c>
      <c r="H4" s="90"/>
      <c r="I4" s="91"/>
      <c r="J4" s="91"/>
      <c r="K4" s="91"/>
      <c r="L4" s="90"/>
      <c r="M4" s="402"/>
      <c r="N4" s="402"/>
      <c r="O4" s="92"/>
    </row>
    <row r="5" spans="1:15" s="2" customFormat="1" ht="13.8" thickBot="1" x14ac:dyDescent="0.3">
      <c r="A5" s="394" t="str">
        <f>Altalanos!$A$10</f>
        <v>2024.04.25-26.</v>
      </c>
      <c r="B5" s="394"/>
      <c r="C5" s="61" t="str">
        <f>Altalanos!$C$10</f>
        <v>Pécs</v>
      </c>
      <c r="D5" s="62" t="str">
        <f>Altalanos!$D$10</f>
        <v xml:space="preserve">  </v>
      </c>
      <c r="E5" s="53"/>
      <c r="F5" s="62"/>
      <c r="G5" s="695" t="str">
        <f>Altalanos!$E$10</f>
        <v>Nagyistók-Nádasi Judit</v>
      </c>
      <c r="H5" s="93"/>
      <c r="I5" s="53"/>
      <c r="J5" s="53"/>
      <c r="K5" s="53"/>
      <c r="L5" s="93"/>
      <c r="M5" s="62"/>
      <c r="N5" s="62"/>
      <c r="O5" s="718"/>
    </row>
    <row r="6" spans="1:15" ht="30" customHeight="1" thickBot="1" x14ac:dyDescent="0.3">
      <c r="A6" s="354" t="s">
        <v>92</v>
      </c>
      <c r="B6" s="79" t="s">
        <v>82</v>
      </c>
      <c r="C6" s="79" t="s">
        <v>83</v>
      </c>
      <c r="D6" s="79" t="s">
        <v>87</v>
      </c>
      <c r="E6" s="80" t="s">
        <v>88</v>
      </c>
      <c r="F6" s="663" t="s">
        <v>208</v>
      </c>
      <c r="G6" s="696" t="s">
        <v>94</v>
      </c>
      <c r="H6" s="384" t="s">
        <v>74</v>
      </c>
      <c r="I6" s="81" t="s">
        <v>72</v>
      </c>
      <c r="J6" s="386" t="s">
        <v>1</v>
      </c>
      <c r="K6" s="81" t="s">
        <v>73</v>
      </c>
      <c r="L6" s="348" t="s">
        <v>95</v>
      </c>
      <c r="M6" s="82" t="s">
        <v>96</v>
      </c>
      <c r="N6" s="95" t="s">
        <v>2</v>
      </c>
      <c r="O6" s="80" t="s">
        <v>97</v>
      </c>
    </row>
    <row r="7" spans="1:15" s="11" customFormat="1" ht="18.899999999999999" customHeight="1" x14ac:dyDescent="0.25">
      <c r="A7" s="388">
        <v>1</v>
      </c>
      <c r="B7" s="69"/>
      <c r="C7" s="69"/>
      <c r="D7" s="70"/>
      <c r="E7" s="403"/>
      <c r="F7" s="719"/>
      <c r="G7" s="729"/>
      <c r="H7" s="385"/>
      <c r="I7" s="383"/>
      <c r="J7" s="387"/>
      <c r="K7" s="383"/>
      <c r="L7" s="349"/>
      <c r="M7" s="730"/>
      <c r="N7" s="97"/>
      <c r="O7" s="713"/>
    </row>
    <row r="8" spans="1:15" s="11" customFormat="1" ht="18.899999999999999" customHeight="1" x14ac:dyDescent="0.25">
      <c r="A8" s="388">
        <v>2</v>
      </c>
      <c r="B8" s="69"/>
      <c r="C8" s="69"/>
      <c r="D8" s="70"/>
      <c r="E8" s="403"/>
      <c r="F8" s="703"/>
      <c r="G8" s="70"/>
      <c r="H8" s="385"/>
      <c r="I8" s="383"/>
      <c r="J8" s="387"/>
      <c r="K8" s="383"/>
      <c r="L8" s="349"/>
      <c r="M8" s="70"/>
      <c r="N8" s="97"/>
      <c r="O8" s="669"/>
    </row>
    <row r="9" spans="1:15" s="11" customFormat="1" ht="18.899999999999999" customHeight="1" x14ac:dyDescent="0.25">
      <c r="A9" s="388">
        <v>3</v>
      </c>
      <c r="B9" s="69"/>
      <c r="C9" s="69"/>
      <c r="D9" s="70"/>
      <c r="E9" s="403"/>
      <c r="F9" s="703"/>
      <c r="G9" s="70"/>
      <c r="H9" s="385"/>
      <c r="I9" s="383"/>
      <c r="J9" s="387"/>
      <c r="K9" s="383"/>
      <c r="L9" s="349"/>
      <c r="M9" s="70"/>
      <c r="N9" s="677"/>
      <c r="O9" s="420"/>
    </row>
    <row r="10" spans="1:15" s="11" customFormat="1" ht="18.899999999999999" customHeight="1" x14ac:dyDescent="0.25">
      <c r="A10" s="388">
        <v>4</v>
      </c>
      <c r="B10" s="69"/>
      <c r="C10" s="69"/>
      <c r="D10" s="70"/>
      <c r="E10" s="403"/>
      <c r="F10" s="703"/>
      <c r="G10" s="70"/>
      <c r="H10" s="385"/>
      <c r="I10" s="383"/>
      <c r="J10" s="387"/>
      <c r="K10" s="383"/>
      <c r="L10" s="349"/>
      <c r="M10" s="70"/>
      <c r="N10" s="676"/>
      <c r="O10" s="669"/>
    </row>
    <row r="11" spans="1:15" s="11" customFormat="1" ht="18.899999999999999" customHeight="1" x14ac:dyDescent="0.25">
      <c r="A11" s="388">
        <v>5</v>
      </c>
      <c r="B11" s="69"/>
      <c r="C11" s="69"/>
      <c r="D11" s="70"/>
      <c r="E11" s="403"/>
      <c r="F11" s="703"/>
      <c r="G11" s="729"/>
      <c r="H11" s="385"/>
      <c r="I11" s="383"/>
      <c r="J11" s="387"/>
      <c r="K11" s="383"/>
      <c r="L11" s="349"/>
      <c r="M11" s="730"/>
      <c r="N11" s="677"/>
      <c r="O11" s="669"/>
    </row>
    <row r="12" spans="1:15" s="11" customFormat="1" ht="18.899999999999999" customHeight="1" x14ac:dyDescent="0.25">
      <c r="A12" s="388">
        <v>6</v>
      </c>
      <c r="B12" s="69"/>
      <c r="C12" s="69"/>
      <c r="D12" s="70"/>
      <c r="E12" s="403"/>
      <c r="F12" s="703"/>
      <c r="G12" s="70"/>
      <c r="H12" s="385"/>
      <c r="I12" s="383"/>
      <c r="J12" s="387"/>
      <c r="K12" s="383"/>
      <c r="L12" s="349"/>
      <c r="M12" s="70"/>
      <c r="N12" s="677"/>
      <c r="O12" s="669"/>
    </row>
    <row r="13" spans="1:15" s="11" customFormat="1" ht="18.899999999999999" customHeight="1" x14ac:dyDescent="0.25">
      <c r="A13" s="388">
        <v>7</v>
      </c>
      <c r="B13" s="69"/>
      <c r="C13" s="69"/>
      <c r="D13" s="70"/>
      <c r="E13" s="403"/>
      <c r="F13" s="703"/>
      <c r="G13" s="70"/>
      <c r="H13" s="385"/>
      <c r="I13" s="383"/>
      <c r="J13" s="387"/>
      <c r="K13" s="383"/>
      <c r="L13" s="349"/>
      <c r="M13" s="70"/>
      <c r="N13" s="677"/>
      <c r="O13" s="669"/>
    </row>
    <row r="14" spans="1:15" s="11" customFormat="1" ht="18.899999999999999" customHeight="1" x14ac:dyDescent="0.25">
      <c r="A14" s="388">
        <v>8</v>
      </c>
      <c r="B14" s="69"/>
      <c r="C14" s="69"/>
      <c r="D14" s="70"/>
      <c r="E14" s="403"/>
      <c r="F14" s="703"/>
      <c r="G14" s="70"/>
      <c r="H14" s="385"/>
      <c r="I14" s="383"/>
      <c r="J14" s="387"/>
      <c r="K14" s="383"/>
      <c r="L14" s="349"/>
      <c r="M14" s="70"/>
      <c r="N14" s="677"/>
      <c r="O14" s="669"/>
    </row>
    <row r="15" spans="1:15" s="11" customFormat="1" ht="18.899999999999999" customHeight="1" x14ac:dyDescent="0.25">
      <c r="A15" s="388">
        <v>9</v>
      </c>
      <c r="B15" s="69"/>
      <c r="C15" s="69"/>
      <c r="D15" s="70"/>
      <c r="E15" s="403"/>
      <c r="F15" s="703"/>
      <c r="G15" s="70"/>
      <c r="H15" s="385"/>
      <c r="I15" s="383"/>
      <c r="J15" s="387"/>
      <c r="K15" s="383"/>
      <c r="L15" s="349"/>
      <c r="M15" s="70"/>
      <c r="N15" s="678"/>
      <c r="O15" s="669"/>
    </row>
    <row r="16" spans="1:15" s="11" customFormat="1" ht="18.899999999999999" customHeight="1" x14ac:dyDescent="0.25">
      <c r="A16" s="388">
        <v>10</v>
      </c>
      <c r="B16" s="69"/>
      <c r="C16" s="69"/>
      <c r="D16" s="70"/>
      <c r="E16" s="403"/>
      <c r="F16" s="703"/>
      <c r="G16" s="70"/>
      <c r="H16" s="385"/>
      <c r="I16" s="383"/>
      <c r="J16" s="387"/>
      <c r="K16" s="383"/>
      <c r="L16" s="349"/>
      <c r="M16" s="70"/>
      <c r="N16" s="97"/>
      <c r="O16" s="669"/>
    </row>
    <row r="17" spans="1:15" s="11" customFormat="1" ht="18.899999999999999" customHeight="1" x14ac:dyDescent="0.25">
      <c r="A17" s="388">
        <v>11</v>
      </c>
      <c r="B17" s="69"/>
      <c r="C17" s="69"/>
      <c r="D17" s="70"/>
      <c r="E17" s="403"/>
      <c r="F17" s="703"/>
      <c r="G17" s="70"/>
      <c r="H17" s="385"/>
      <c r="I17" s="383"/>
      <c r="J17" s="387"/>
      <c r="K17" s="383"/>
      <c r="L17" s="349"/>
      <c r="M17" s="70"/>
      <c r="N17" s="97"/>
      <c r="O17" s="669"/>
    </row>
    <row r="18" spans="1:15" s="11" customFormat="1" ht="18.899999999999999" customHeight="1" x14ac:dyDescent="0.25">
      <c r="A18" s="388">
        <v>12</v>
      </c>
      <c r="B18" s="69"/>
      <c r="C18" s="69"/>
      <c r="D18" s="70"/>
      <c r="E18" s="403"/>
      <c r="F18" s="703"/>
      <c r="G18" s="70"/>
      <c r="H18" s="385"/>
      <c r="I18" s="383"/>
      <c r="J18" s="387"/>
      <c r="K18" s="383"/>
      <c r="L18" s="349"/>
      <c r="M18" s="70"/>
      <c r="N18" s="97"/>
      <c r="O18" s="669"/>
    </row>
    <row r="19" spans="1:15" s="11" customFormat="1" ht="18.899999999999999" customHeight="1" x14ac:dyDescent="0.25">
      <c r="A19" s="388">
        <v>13</v>
      </c>
      <c r="B19" s="69"/>
      <c r="C19" s="69"/>
      <c r="D19" s="70"/>
      <c r="E19" s="403"/>
      <c r="F19" s="703"/>
      <c r="G19" s="70"/>
      <c r="H19" s="385"/>
      <c r="I19" s="383"/>
      <c r="J19" s="387"/>
      <c r="K19" s="383"/>
      <c r="L19" s="349"/>
      <c r="M19" s="70"/>
      <c r="N19" s="71"/>
      <c r="O19" s="669"/>
    </row>
    <row r="20" spans="1:15" s="11" customFormat="1" ht="18.899999999999999" customHeight="1" x14ac:dyDescent="0.25">
      <c r="A20" s="388">
        <v>14</v>
      </c>
      <c r="B20" s="69"/>
      <c r="C20" s="69"/>
      <c r="D20" s="70"/>
      <c r="E20" s="403"/>
      <c r="F20" s="703"/>
      <c r="G20" s="70"/>
      <c r="H20" s="385"/>
      <c r="I20" s="383"/>
      <c r="J20" s="387"/>
      <c r="K20" s="383"/>
      <c r="L20" s="349"/>
      <c r="M20" s="70"/>
      <c r="N20" s="71"/>
      <c r="O20" s="669"/>
    </row>
    <row r="21" spans="1:15" s="11" customFormat="1" ht="18.899999999999999" customHeight="1" x14ac:dyDescent="0.25">
      <c r="A21" s="388">
        <v>15</v>
      </c>
      <c r="B21" s="69"/>
      <c r="C21" s="69"/>
      <c r="D21" s="70"/>
      <c r="E21" s="403"/>
      <c r="F21" s="703"/>
      <c r="G21" s="70"/>
      <c r="H21" s="385"/>
      <c r="I21" s="383"/>
      <c r="J21" s="387"/>
      <c r="K21" s="383"/>
      <c r="L21" s="349"/>
      <c r="M21" s="70"/>
      <c r="N21" s="97"/>
      <c r="O21" s="669"/>
    </row>
    <row r="22" spans="1:15" s="11" customFormat="1" ht="18.899999999999999" customHeight="1" x14ac:dyDescent="0.25">
      <c r="A22" s="388">
        <v>16</v>
      </c>
      <c r="B22" s="69"/>
      <c r="C22" s="69"/>
      <c r="D22" s="70"/>
      <c r="E22" s="403"/>
      <c r="F22" s="703"/>
      <c r="G22" s="70"/>
      <c r="H22" s="385"/>
      <c r="I22" s="383"/>
      <c r="J22" s="387"/>
      <c r="K22" s="383"/>
      <c r="L22" s="349"/>
      <c r="M22" s="70"/>
      <c r="N22" s="97"/>
      <c r="O22" s="669"/>
    </row>
    <row r="23" spans="1:15" s="11" customFormat="1" ht="18.899999999999999" customHeight="1" x14ac:dyDescent="0.25">
      <c r="A23" s="388">
        <v>17</v>
      </c>
      <c r="B23" s="69"/>
      <c r="C23" s="69"/>
      <c r="D23" s="70"/>
      <c r="E23" s="403"/>
      <c r="F23" s="703"/>
      <c r="G23" s="70"/>
      <c r="H23" s="385"/>
      <c r="I23" s="383"/>
      <c r="J23" s="387"/>
      <c r="K23" s="383"/>
      <c r="L23" s="349"/>
      <c r="M23" s="70"/>
      <c r="N23" s="97"/>
      <c r="O23" s="669"/>
    </row>
    <row r="24" spans="1:15" s="11" customFormat="1" ht="18.899999999999999" customHeight="1" x14ac:dyDescent="0.25">
      <c r="A24" s="388">
        <v>18</v>
      </c>
      <c r="B24" s="69"/>
      <c r="C24" s="69"/>
      <c r="D24" s="70"/>
      <c r="E24" s="403"/>
      <c r="F24" s="703"/>
      <c r="G24" s="70"/>
      <c r="H24" s="385"/>
      <c r="I24" s="383"/>
      <c r="J24" s="387"/>
      <c r="K24" s="383"/>
      <c r="L24" s="349"/>
      <c r="M24" s="70"/>
      <c r="N24" s="97"/>
      <c r="O24" s="669"/>
    </row>
    <row r="25" spans="1:15" s="11" customFormat="1" ht="18.899999999999999" customHeight="1" x14ac:dyDescent="0.25">
      <c r="A25" s="388">
        <v>19</v>
      </c>
      <c r="B25" s="69"/>
      <c r="C25" s="69"/>
      <c r="D25" s="70"/>
      <c r="E25" s="403"/>
      <c r="F25" s="703"/>
      <c r="G25" s="70"/>
      <c r="H25" s="385"/>
      <c r="I25" s="383"/>
      <c r="J25" s="387"/>
      <c r="K25" s="383"/>
      <c r="L25" s="349"/>
      <c r="M25" s="70"/>
      <c r="N25" s="97"/>
      <c r="O25" s="669"/>
    </row>
    <row r="26" spans="1:15" s="11" customFormat="1" ht="18.899999999999999" customHeight="1" x14ac:dyDescent="0.25">
      <c r="A26" s="388">
        <v>20</v>
      </c>
      <c r="B26" s="69"/>
      <c r="C26" s="69"/>
      <c r="D26" s="70"/>
      <c r="E26" s="403"/>
      <c r="F26" s="703"/>
      <c r="G26" s="70"/>
      <c r="H26" s="385"/>
      <c r="I26" s="383"/>
      <c r="J26" s="387"/>
      <c r="K26" s="383"/>
      <c r="L26" s="349"/>
      <c r="M26" s="70"/>
      <c r="N26" s="97"/>
      <c r="O26" s="669"/>
    </row>
    <row r="27" spans="1:15" s="11" customFormat="1" ht="18.899999999999999" customHeight="1" x14ac:dyDescent="0.25">
      <c r="A27" s="388">
        <v>21</v>
      </c>
      <c r="B27" s="69"/>
      <c r="C27" s="69"/>
      <c r="D27" s="70"/>
      <c r="E27" s="403"/>
      <c r="F27" s="703"/>
      <c r="G27" s="70"/>
      <c r="H27" s="385"/>
      <c r="I27" s="383"/>
      <c r="J27" s="387"/>
      <c r="K27" s="383"/>
      <c r="L27" s="349"/>
      <c r="M27" s="70"/>
      <c r="N27" s="71"/>
      <c r="O27" s="420"/>
    </row>
    <row r="28" spans="1:15" s="11" customFormat="1" ht="18.899999999999999" customHeight="1" x14ac:dyDescent="0.25">
      <c r="A28" s="388">
        <v>22</v>
      </c>
      <c r="B28" s="69"/>
      <c r="C28" s="69"/>
      <c r="D28" s="70"/>
      <c r="E28" s="403"/>
      <c r="F28" s="650"/>
      <c r="G28" s="670"/>
      <c r="H28" s="385"/>
      <c r="I28" s="383"/>
      <c r="J28" s="387"/>
      <c r="K28" s="383"/>
      <c r="L28" s="349"/>
      <c r="M28" s="71"/>
      <c r="N28" s="71"/>
      <c r="O28" s="71"/>
    </row>
    <row r="29" spans="1:15" s="11" customFormat="1" ht="18.899999999999999" customHeight="1" x14ac:dyDescent="0.25">
      <c r="A29" s="388">
        <v>23</v>
      </c>
      <c r="B29" s="69"/>
      <c r="C29" s="69"/>
      <c r="D29" s="70"/>
      <c r="E29" s="403"/>
      <c r="F29" s="650"/>
      <c r="G29" s="670"/>
      <c r="H29" s="385"/>
      <c r="I29" s="383"/>
      <c r="J29" s="387"/>
      <c r="K29" s="383"/>
      <c r="L29" s="349"/>
      <c r="M29" s="71"/>
      <c r="N29" s="97"/>
      <c r="O29" s="71"/>
    </row>
    <row r="30" spans="1:15" s="11" customFormat="1" ht="18.899999999999999" customHeight="1" x14ac:dyDescent="0.25">
      <c r="A30" s="388">
        <v>24</v>
      </c>
      <c r="B30" s="69"/>
      <c r="C30" s="69"/>
      <c r="D30" s="70"/>
      <c r="E30" s="403"/>
      <c r="F30" s="650"/>
      <c r="G30" s="697"/>
      <c r="H30" s="385"/>
      <c r="I30" s="383"/>
      <c r="J30" s="387"/>
      <c r="K30" s="383"/>
      <c r="L30" s="349"/>
      <c r="M30" s="355"/>
      <c r="N30" s="97">
        <f t="shared" ref="N30:N93" si="0">IF(L30="DA",1,IF(L30="WC",2,IF(L30="SE",3,IF(L30="Q",4,IF(L30="LL",5,999)))))</f>
        <v>999</v>
      </c>
      <c r="O30" s="71"/>
    </row>
    <row r="31" spans="1:15" s="11" customFormat="1" ht="18.899999999999999" customHeight="1" x14ac:dyDescent="0.25">
      <c r="A31" s="388">
        <v>25</v>
      </c>
      <c r="B31" s="69"/>
      <c r="C31" s="69"/>
      <c r="D31" s="70"/>
      <c r="E31" s="403"/>
      <c r="F31" s="650"/>
      <c r="G31" s="697"/>
      <c r="H31" s="385"/>
      <c r="I31" s="383"/>
      <c r="J31" s="387"/>
      <c r="K31" s="383"/>
      <c r="L31" s="349"/>
      <c r="M31" s="355"/>
      <c r="N31" s="97">
        <f t="shared" si="0"/>
        <v>999</v>
      </c>
      <c r="O31" s="71"/>
    </row>
    <row r="32" spans="1:15" s="11" customFormat="1" ht="18.899999999999999" customHeight="1" x14ac:dyDescent="0.25">
      <c r="A32" s="388">
        <v>26</v>
      </c>
      <c r="B32" s="69"/>
      <c r="C32" s="69"/>
      <c r="D32" s="70"/>
      <c r="E32" s="403"/>
      <c r="F32" s="650"/>
      <c r="G32" s="697"/>
      <c r="H32" s="385"/>
      <c r="I32" s="383"/>
      <c r="J32" s="387"/>
      <c r="K32" s="383"/>
      <c r="L32" s="349"/>
      <c r="M32" s="355"/>
      <c r="N32" s="97">
        <f t="shared" si="0"/>
        <v>999</v>
      </c>
      <c r="O32" s="71"/>
    </row>
    <row r="33" spans="1:15" s="11" customFormat="1" ht="18.899999999999999" customHeight="1" x14ac:dyDescent="0.25">
      <c r="A33" s="388">
        <v>27</v>
      </c>
      <c r="B33" s="69"/>
      <c r="C33" s="69"/>
      <c r="D33" s="70"/>
      <c r="E33" s="403"/>
      <c r="F33" s="650"/>
      <c r="G33" s="697"/>
      <c r="H33" s="385" t="e">
        <f>IF(AND(O33="",#REF!&gt;0,#REF!&lt;5),I33,)</f>
        <v>#REF!</v>
      </c>
      <c r="I33" s="383" t="str">
        <f>IF(D33="","ZZZ9",IF(AND(#REF!&gt;0,#REF!&lt;5),D33&amp;#REF!,D33&amp;"9"))</f>
        <v>ZZZ9</v>
      </c>
      <c r="J33" s="387">
        <f t="shared" ref="J33:J96" si="1">IF(O33="",999,O33)</f>
        <v>999</v>
      </c>
      <c r="K33" s="383">
        <f t="shared" ref="K33:K96" si="2">IF(N33=999,999,1)</f>
        <v>999</v>
      </c>
      <c r="L33" s="349"/>
      <c r="M33" s="355"/>
      <c r="N33" s="97">
        <f t="shared" si="0"/>
        <v>999</v>
      </c>
      <c r="O33" s="71"/>
    </row>
    <row r="34" spans="1:15" s="11" customFormat="1" ht="18.899999999999999" customHeight="1" x14ac:dyDescent="0.25">
      <c r="A34" s="388">
        <v>28</v>
      </c>
      <c r="B34" s="69"/>
      <c r="C34" s="69"/>
      <c r="D34" s="70"/>
      <c r="E34" s="403"/>
      <c r="F34" s="650"/>
      <c r="G34" s="697"/>
      <c r="H34" s="385" t="e">
        <f>IF(AND(O34="",#REF!&gt;0,#REF!&lt;5),I34,)</f>
        <v>#REF!</v>
      </c>
      <c r="I34" s="383" t="str">
        <f>IF(D34="","ZZZ9",IF(AND(#REF!&gt;0,#REF!&lt;5),D34&amp;#REF!,D34&amp;"9"))</f>
        <v>ZZZ9</v>
      </c>
      <c r="J34" s="387">
        <f t="shared" si="1"/>
        <v>999</v>
      </c>
      <c r="K34" s="383">
        <f t="shared" si="2"/>
        <v>999</v>
      </c>
      <c r="L34" s="349"/>
      <c r="M34" s="355"/>
      <c r="N34" s="97">
        <f t="shared" si="0"/>
        <v>999</v>
      </c>
      <c r="O34" s="71"/>
    </row>
    <row r="35" spans="1:15" s="11" customFormat="1" ht="18.899999999999999" customHeight="1" x14ac:dyDescent="0.25">
      <c r="A35" s="388">
        <v>29</v>
      </c>
      <c r="B35" s="69"/>
      <c r="C35" s="69"/>
      <c r="D35" s="70"/>
      <c r="E35" s="403"/>
      <c r="F35" s="650"/>
      <c r="G35" s="697"/>
      <c r="H35" s="385" t="e">
        <f>IF(AND(O35="",#REF!&gt;0,#REF!&lt;5),I35,)</f>
        <v>#REF!</v>
      </c>
      <c r="I35" s="383" t="str">
        <f>IF(D35="","ZZZ9",IF(AND(#REF!&gt;0,#REF!&lt;5),D35&amp;#REF!,D35&amp;"9"))</f>
        <v>ZZZ9</v>
      </c>
      <c r="J35" s="387">
        <f t="shared" si="1"/>
        <v>999</v>
      </c>
      <c r="K35" s="383">
        <f t="shared" si="2"/>
        <v>999</v>
      </c>
      <c r="L35" s="349"/>
      <c r="M35" s="355"/>
      <c r="N35" s="97">
        <f t="shared" si="0"/>
        <v>999</v>
      </c>
      <c r="O35" s="71"/>
    </row>
    <row r="36" spans="1:15" s="11" customFormat="1" ht="18.899999999999999" customHeight="1" x14ac:dyDescent="0.25">
      <c r="A36" s="388">
        <v>30</v>
      </c>
      <c r="B36" s="69"/>
      <c r="C36" s="69"/>
      <c r="D36" s="70"/>
      <c r="E36" s="403"/>
      <c r="F36" s="650"/>
      <c r="G36" s="697"/>
      <c r="H36" s="385" t="e">
        <f>IF(AND(O36="",#REF!&gt;0,#REF!&lt;5),I36,)</f>
        <v>#REF!</v>
      </c>
      <c r="I36" s="383" t="str">
        <f>IF(D36="","ZZZ9",IF(AND(#REF!&gt;0,#REF!&lt;5),D36&amp;#REF!,D36&amp;"9"))</f>
        <v>ZZZ9</v>
      </c>
      <c r="J36" s="387">
        <f t="shared" si="1"/>
        <v>999</v>
      </c>
      <c r="K36" s="383">
        <f t="shared" si="2"/>
        <v>999</v>
      </c>
      <c r="L36" s="349"/>
      <c r="M36" s="355"/>
      <c r="N36" s="97">
        <f t="shared" si="0"/>
        <v>999</v>
      </c>
      <c r="O36" s="71"/>
    </row>
    <row r="37" spans="1:15" s="11" customFormat="1" ht="18.899999999999999" customHeight="1" x14ac:dyDescent="0.25">
      <c r="A37" s="388">
        <v>31</v>
      </c>
      <c r="B37" s="69"/>
      <c r="C37" s="69"/>
      <c r="D37" s="70"/>
      <c r="E37" s="403"/>
      <c r="F37" s="650"/>
      <c r="G37" s="697"/>
      <c r="H37" s="385" t="e">
        <f>IF(AND(O37="",#REF!&gt;0,#REF!&lt;5),I37,)</f>
        <v>#REF!</v>
      </c>
      <c r="I37" s="383" t="str">
        <f>IF(D37="","ZZZ9",IF(AND(#REF!&gt;0,#REF!&lt;5),D37&amp;#REF!,D37&amp;"9"))</f>
        <v>ZZZ9</v>
      </c>
      <c r="J37" s="387">
        <f t="shared" si="1"/>
        <v>999</v>
      </c>
      <c r="K37" s="383">
        <f t="shared" si="2"/>
        <v>999</v>
      </c>
      <c r="L37" s="349"/>
      <c r="M37" s="355"/>
      <c r="N37" s="97">
        <f t="shared" si="0"/>
        <v>999</v>
      </c>
      <c r="O37" s="71"/>
    </row>
    <row r="38" spans="1:15" s="11" customFormat="1" ht="18.899999999999999" customHeight="1" x14ac:dyDescent="0.25">
      <c r="A38" s="388">
        <v>32</v>
      </c>
      <c r="B38" s="69"/>
      <c r="C38" s="69"/>
      <c r="D38" s="70"/>
      <c r="E38" s="403"/>
      <c r="F38" s="650"/>
      <c r="G38" s="697"/>
      <c r="H38" s="385" t="e">
        <f>IF(AND(O38="",#REF!&gt;0,#REF!&lt;5),I38,)</f>
        <v>#REF!</v>
      </c>
      <c r="I38" s="383" t="str">
        <f>IF(D38="","ZZZ9",IF(AND(#REF!&gt;0,#REF!&lt;5),D38&amp;#REF!,D38&amp;"9"))</f>
        <v>ZZZ9</v>
      </c>
      <c r="J38" s="387">
        <f t="shared" si="1"/>
        <v>999</v>
      </c>
      <c r="K38" s="383">
        <f t="shared" si="2"/>
        <v>999</v>
      </c>
      <c r="L38" s="349"/>
      <c r="M38" s="355"/>
      <c r="N38" s="97">
        <f t="shared" si="0"/>
        <v>999</v>
      </c>
      <c r="O38" s="71"/>
    </row>
    <row r="39" spans="1:15" s="11" customFormat="1" ht="18.899999999999999" customHeight="1" x14ac:dyDescent="0.25">
      <c r="A39" s="388">
        <v>33</v>
      </c>
      <c r="B39" s="69"/>
      <c r="C39" s="69"/>
      <c r="D39" s="70"/>
      <c r="E39" s="403"/>
      <c r="F39" s="650"/>
      <c r="G39" s="697"/>
      <c r="H39" s="385" t="e">
        <f>IF(AND(O39="",#REF!&gt;0,#REF!&lt;5),I39,)</f>
        <v>#REF!</v>
      </c>
      <c r="I39" s="383" t="str">
        <f>IF(D39="","ZZZ9",IF(AND(#REF!&gt;0,#REF!&lt;5),D39&amp;#REF!,D39&amp;"9"))</f>
        <v>ZZZ9</v>
      </c>
      <c r="J39" s="387">
        <f t="shared" si="1"/>
        <v>999</v>
      </c>
      <c r="K39" s="383">
        <f t="shared" si="2"/>
        <v>999</v>
      </c>
      <c r="L39" s="349"/>
      <c r="M39" s="355"/>
      <c r="N39" s="97">
        <f t="shared" si="0"/>
        <v>999</v>
      </c>
      <c r="O39" s="71"/>
    </row>
    <row r="40" spans="1:15" s="11" customFormat="1" ht="18.899999999999999" customHeight="1" x14ac:dyDescent="0.25">
      <c r="A40" s="388">
        <v>34</v>
      </c>
      <c r="B40" s="69"/>
      <c r="C40" s="69"/>
      <c r="D40" s="70"/>
      <c r="E40" s="403"/>
      <c r="F40" s="650"/>
      <c r="G40" s="697"/>
      <c r="H40" s="385" t="e">
        <f>IF(AND(O40="",#REF!&gt;0,#REF!&lt;5),I40,)</f>
        <v>#REF!</v>
      </c>
      <c r="I40" s="383" t="str">
        <f>IF(D40="","ZZZ9",IF(AND(#REF!&gt;0,#REF!&lt;5),D40&amp;#REF!,D40&amp;"9"))</f>
        <v>ZZZ9</v>
      </c>
      <c r="J40" s="387">
        <f t="shared" si="1"/>
        <v>999</v>
      </c>
      <c r="K40" s="383">
        <f t="shared" si="2"/>
        <v>999</v>
      </c>
      <c r="L40" s="349"/>
      <c r="M40" s="355"/>
      <c r="N40" s="97">
        <f t="shared" si="0"/>
        <v>999</v>
      </c>
      <c r="O40" s="71"/>
    </row>
    <row r="41" spans="1:15" s="11" customFormat="1" ht="18.899999999999999" customHeight="1" x14ac:dyDescent="0.25">
      <c r="A41" s="388">
        <v>35</v>
      </c>
      <c r="B41" s="69"/>
      <c r="C41" s="69"/>
      <c r="D41" s="70"/>
      <c r="E41" s="403"/>
      <c r="F41" s="650"/>
      <c r="G41" s="697"/>
      <c r="H41" s="385" t="e">
        <f>IF(AND(O41="",#REF!&gt;0,#REF!&lt;5),I41,)</f>
        <v>#REF!</v>
      </c>
      <c r="I41" s="383" t="str">
        <f>IF(D41="","ZZZ9",IF(AND(#REF!&gt;0,#REF!&lt;5),D41&amp;#REF!,D41&amp;"9"))</f>
        <v>ZZZ9</v>
      </c>
      <c r="J41" s="387">
        <f t="shared" si="1"/>
        <v>999</v>
      </c>
      <c r="K41" s="383">
        <f t="shared" si="2"/>
        <v>999</v>
      </c>
      <c r="L41" s="349"/>
      <c r="M41" s="355"/>
      <c r="N41" s="97">
        <f t="shared" si="0"/>
        <v>999</v>
      </c>
      <c r="O41" s="71"/>
    </row>
    <row r="42" spans="1:15" s="11" customFormat="1" ht="18.899999999999999" customHeight="1" x14ac:dyDescent="0.25">
      <c r="A42" s="388">
        <v>36</v>
      </c>
      <c r="B42" s="69"/>
      <c r="C42" s="69"/>
      <c r="D42" s="70"/>
      <c r="E42" s="403"/>
      <c r="F42" s="650"/>
      <c r="G42" s="697"/>
      <c r="H42" s="385" t="e">
        <f>IF(AND(O42="",#REF!&gt;0,#REF!&lt;5),I42,)</f>
        <v>#REF!</v>
      </c>
      <c r="I42" s="383" t="str">
        <f>IF(D42="","ZZZ9",IF(AND(#REF!&gt;0,#REF!&lt;5),D42&amp;#REF!,D42&amp;"9"))</f>
        <v>ZZZ9</v>
      </c>
      <c r="J42" s="387">
        <f t="shared" si="1"/>
        <v>999</v>
      </c>
      <c r="K42" s="383">
        <f t="shared" si="2"/>
        <v>999</v>
      </c>
      <c r="L42" s="349"/>
      <c r="M42" s="355"/>
      <c r="N42" s="97">
        <f t="shared" si="0"/>
        <v>999</v>
      </c>
      <c r="O42" s="71"/>
    </row>
    <row r="43" spans="1:15" s="11" customFormat="1" ht="18.899999999999999" customHeight="1" x14ac:dyDescent="0.25">
      <c r="A43" s="388">
        <v>37</v>
      </c>
      <c r="B43" s="69"/>
      <c r="C43" s="69"/>
      <c r="D43" s="70"/>
      <c r="E43" s="403"/>
      <c r="F43" s="650"/>
      <c r="G43" s="697"/>
      <c r="H43" s="385" t="e">
        <f>IF(AND(O43="",#REF!&gt;0,#REF!&lt;5),I43,)</f>
        <v>#REF!</v>
      </c>
      <c r="I43" s="383" t="str">
        <f>IF(D43="","ZZZ9",IF(AND(#REF!&gt;0,#REF!&lt;5),D43&amp;#REF!,D43&amp;"9"))</f>
        <v>ZZZ9</v>
      </c>
      <c r="J43" s="387">
        <f t="shared" si="1"/>
        <v>999</v>
      </c>
      <c r="K43" s="383">
        <f t="shared" si="2"/>
        <v>999</v>
      </c>
      <c r="L43" s="349"/>
      <c r="M43" s="355"/>
      <c r="N43" s="97">
        <f t="shared" si="0"/>
        <v>999</v>
      </c>
      <c r="O43" s="71"/>
    </row>
    <row r="44" spans="1:15" s="11" customFormat="1" ht="18.899999999999999" customHeight="1" x14ac:dyDescent="0.25">
      <c r="A44" s="388">
        <v>38</v>
      </c>
      <c r="B44" s="69"/>
      <c r="C44" s="69"/>
      <c r="D44" s="70"/>
      <c r="E44" s="403"/>
      <c r="F44" s="650"/>
      <c r="G44" s="697"/>
      <c r="H44" s="385" t="e">
        <f>IF(AND(O44="",#REF!&gt;0,#REF!&lt;5),I44,)</f>
        <v>#REF!</v>
      </c>
      <c r="I44" s="383" t="str">
        <f>IF(D44="","ZZZ9",IF(AND(#REF!&gt;0,#REF!&lt;5),D44&amp;#REF!,D44&amp;"9"))</f>
        <v>ZZZ9</v>
      </c>
      <c r="J44" s="387">
        <f t="shared" si="1"/>
        <v>999</v>
      </c>
      <c r="K44" s="383">
        <f t="shared" si="2"/>
        <v>999</v>
      </c>
      <c r="L44" s="349"/>
      <c r="M44" s="355"/>
      <c r="N44" s="97">
        <f t="shared" si="0"/>
        <v>999</v>
      </c>
      <c r="O44" s="71"/>
    </row>
    <row r="45" spans="1:15" s="11" customFormat="1" ht="18.899999999999999" customHeight="1" x14ac:dyDescent="0.25">
      <c r="A45" s="388">
        <v>39</v>
      </c>
      <c r="B45" s="69"/>
      <c r="C45" s="69"/>
      <c r="D45" s="70"/>
      <c r="E45" s="403"/>
      <c r="F45" s="650"/>
      <c r="G45" s="697"/>
      <c r="H45" s="385" t="e">
        <f>IF(AND(O45="",#REF!&gt;0,#REF!&lt;5),I45,)</f>
        <v>#REF!</v>
      </c>
      <c r="I45" s="383" t="str">
        <f>IF(D45="","ZZZ9",IF(AND(#REF!&gt;0,#REF!&lt;5),D45&amp;#REF!,D45&amp;"9"))</f>
        <v>ZZZ9</v>
      </c>
      <c r="J45" s="387">
        <f t="shared" si="1"/>
        <v>999</v>
      </c>
      <c r="K45" s="383">
        <f t="shared" si="2"/>
        <v>999</v>
      </c>
      <c r="L45" s="349"/>
      <c r="M45" s="355"/>
      <c r="N45" s="97">
        <f t="shared" si="0"/>
        <v>999</v>
      </c>
      <c r="O45" s="71"/>
    </row>
    <row r="46" spans="1:15" s="11" customFormat="1" ht="18.899999999999999" customHeight="1" x14ac:dyDescent="0.25">
      <c r="A46" s="388">
        <v>40</v>
      </c>
      <c r="B46" s="69"/>
      <c r="C46" s="69"/>
      <c r="D46" s="70"/>
      <c r="E46" s="403"/>
      <c r="F46" s="650"/>
      <c r="G46" s="697"/>
      <c r="H46" s="385" t="e">
        <f>IF(AND(O46="",#REF!&gt;0,#REF!&lt;5),I46,)</f>
        <v>#REF!</v>
      </c>
      <c r="I46" s="383" t="str">
        <f>IF(D46="","ZZZ9",IF(AND(#REF!&gt;0,#REF!&lt;5),D46&amp;#REF!,D46&amp;"9"))</f>
        <v>ZZZ9</v>
      </c>
      <c r="J46" s="387">
        <f t="shared" si="1"/>
        <v>999</v>
      </c>
      <c r="K46" s="383">
        <f t="shared" si="2"/>
        <v>999</v>
      </c>
      <c r="L46" s="349"/>
      <c r="M46" s="355"/>
      <c r="N46" s="97">
        <f t="shared" si="0"/>
        <v>999</v>
      </c>
      <c r="O46" s="71"/>
    </row>
    <row r="47" spans="1:15" s="11" customFormat="1" ht="18.899999999999999" customHeight="1" x14ac:dyDescent="0.25">
      <c r="A47" s="388">
        <v>41</v>
      </c>
      <c r="B47" s="69"/>
      <c r="C47" s="69"/>
      <c r="D47" s="70"/>
      <c r="E47" s="403"/>
      <c r="F47" s="650"/>
      <c r="G47" s="697"/>
      <c r="H47" s="385" t="e">
        <f>IF(AND(O47="",#REF!&gt;0,#REF!&lt;5),I47,)</f>
        <v>#REF!</v>
      </c>
      <c r="I47" s="383" t="str">
        <f>IF(D47="","ZZZ9",IF(AND(#REF!&gt;0,#REF!&lt;5),D47&amp;#REF!,D47&amp;"9"))</f>
        <v>ZZZ9</v>
      </c>
      <c r="J47" s="387">
        <f t="shared" si="1"/>
        <v>999</v>
      </c>
      <c r="K47" s="383">
        <f t="shared" si="2"/>
        <v>999</v>
      </c>
      <c r="L47" s="349"/>
      <c r="M47" s="355"/>
      <c r="N47" s="97">
        <f t="shared" si="0"/>
        <v>999</v>
      </c>
      <c r="O47" s="71"/>
    </row>
    <row r="48" spans="1:15" s="11" customFormat="1" ht="18.899999999999999" customHeight="1" x14ac:dyDescent="0.25">
      <c r="A48" s="388">
        <v>42</v>
      </c>
      <c r="B48" s="69"/>
      <c r="C48" s="69"/>
      <c r="D48" s="70"/>
      <c r="E48" s="403"/>
      <c r="F48" s="650"/>
      <c r="G48" s="697"/>
      <c r="H48" s="385" t="e">
        <f>IF(AND(O48="",#REF!&gt;0,#REF!&lt;5),I48,)</f>
        <v>#REF!</v>
      </c>
      <c r="I48" s="383" t="str">
        <f>IF(D48="","ZZZ9",IF(AND(#REF!&gt;0,#REF!&lt;5),D48&amp;#REF!,D48&amp;"9"))</f>
        <v>ZZZ9</v>
      </c>
      <c r="J48" s="387">
        <f t="shared" si="1"/>
        <v>999</v>
      </c>
      <c r="K48" s="383">
        <f t="shared" si="2"/>
        <v>999</v>
      </c>
      <c r="L48" s="349"/>
      <c r="M48" s="355"/>
      <c r="N48" s="97">
        <f t="shared" si="0"/>
        <v>999</v>
      </c>
      <c r="O48" s="71"/>
    </row>
    <row r="49" spans="1:15" s="11" customFormat="1" ht="18.899999999999999" customHeight="1" x14ac:dyDescent="0.25">
      <c r="A49" s="388">
        <v>43</v>
      </c>
      <c r="B49" s="69"/>
      <c r="C49" s="69"/>
      <c r="D49" s="70"/>
      <c r="E49" s="403"/>
      <c r="F49" s="650"/>
      <c r="G49" s="697"/>
      <c r="H49" s="385" t="e">
        <f>IF(AND(O49="",#REF!&gt;0,#REF!&lt;5),I49,)</f>
        <v>#REF!</v>
      </c>
      <c r="I49" s="383" t="str">
        <f>IF(D49="","ZZZ9",IF(AND(#REF!&gt;0,#REF!&lt;5),D49&amp;#REF!,D49&amp;"9"))</f>
        <v>ZZZ9</v>
      </c>
      <c r="J49" s="387">
        <f t="shared" si="1"/>
        <v>999</v>
      </c>
      <c r="K49" s="383">
        <f t="shared" si="2"/>
        <v>999</v>
      </c>
      <c r="L49" s="349"/>
      <c r="M49" s="355"/>
      <c r="N49" s="97">
        <f t="shared" si="0"/>
        <v>999</v>
      </c>
      <c r="O49" s="71"/>
    </row>
    <row r="50" spans="1:15" s="11" customFormat="1" ht="18.899999999999999" customHeight="1" x14ac:dyDescent="0.25">
      <c r="A50" s="388">
        <v>44</v>
      </c>
      <c r="B50" s="69"/>
      <c r="C50" s="69"/>
      <c r="D50" s="70"/>
      <c r="E50" s="403"/>
      <c r="F50" s="650"/>
      <c r="G50" s="697"/>
      <c r="H50" s="385" t="e">
        <f>IF(AND(O50="",#REF!&gt;0,#REF!&lt;5),I50,)</f>
        <v>#REF!</v>
      </c>
      <c r="I50" s="383" t="str">
        <f>IF(D50="","ZZZ9",IF(AND(#REF!&gt;0,#REF!&lt;5),D50&amp;#REF!,D50&amp;"9"))</f>
        <v>ZZZ9</v>
      </c>
      <c r="J50" s="387">
        <f t="shared" si="1"/>
        <v>999</v>
      </c>
      <c r="K50" s="383">
        <f t="shared" si="2"/>
        <v>999</v>
      </c>
      <c r="L50" s="349"/>
      <c r="M50" s="355"/>
      <c r="N50" s="97">
        <f t="shared" si="0"/>
        <v>999</v>
      </c>
      <c r="O50" s="71"/>
    </row>
    <row r="51" spans="1:15" s="11" customFormat="1" ht="18.899999999999999" customHeight="1" x14ac:dyDescent="0.25">
      <c r="A51" s="388">
        <v>45</v>
      </c>
      <c r="B51" s="69"/>
      <c r="C51" s="69"/>
      <c r="D51" s="70"/>
      <c r="E51" s="403"/>
      <c r="F51" s="650"/>
      <c r="G51" s="697"/>
      <c r="H51" s="385" t="e">
        <f>IF(AND(O51="",#REF!&gt;0,#REF!&lt;5),I51,)</f>
        <v>#REF!</v>
      </c>
      <c r="I51" s="383" t="str">
        <f>IF(D51="","ZZZ9",IF(AND(#REF!&gt;0,#REF!&lt;5),D51&amp;#REF!,D51&amp;"9"))</f>
        <v>ZZZ9</v>
      </c>
      <c r="J51" s="387">
        <f t="shared" si="1"/>
        <v>999</v>
      </c>
      <c r="K51" s="383">
        <f t="shared" si="2"/>
        <v>999</v>
      </c>
      <c r="L51" s="349"/>
      <c r="M51" s="355"/>
      <c r="N51" s="97">
        <f t="shared" si="0"/>
        <v>999</v>
      </c>
      <c r="O51" s="71"/>
    </row>
    <row r="52" spans="1:15" s="11" customFormat="1" ht="18.899999999999999" customHeight="1" x14ac:dyDescent="0.25">
      <c r="A52" s="388">
        <v>46</v>
      </c>
      <c r="B52" s="69"/>
      <c r="C52" s="69"/>
      <c r="D52" s="70"/>
      <c r="E52" s="403"/>
      <c r="F52" s="650"/>
      <c r="G52" s="697"/>
      <c r="H52" s="385" t="e">
        <f>IF(AND(O52="",#REF!&gt;0,#REF!&lt;5),I52,)</f>
        <v>#REF!</v>
      </c>
      <c r="I52" s="383" t="str">
        <f>IF(D52="","ZZZ9",IF(AND(#REF!&gt;0,#REF!&lt;5),D52&amp;#REF!,D52&amp;"9"))</f>
        <v>ZZZ9</v>
      </c>
      <c r="J52" s="387">
        <f t="shared" si="1"/>
        <v>999</v>
      </c>
      <c r="K52" s="383">
        <f t="shared" si="2"/>
        <v>999</v>
      </c>
      <c r="L52" s="349"/>
      <c r="M52" s="355"/>
      <c r="N52" s="97">
        <f t="shared" si="0"/>
        <v>999</v>
      </c>
      <c r="O52" s="71"/>
    </row>
    <row r="53" spans="1:15" s="11" customFormat="1" ht="18.899999999999999" customHeight="1" x14ac:dyDescent="0.25">
      <c r="A53" s="388">
        <v>47</v>
      </c>
      <c r="B53" s="69"/>
      <c r="C53" s="69"/>
      <c r="D53" s="70"/>
      <c r="E53" s="403"/>
      <c r="F53" s="650"/>
      <c r="G53" s="697"/>
      <c r="H53" s="385" t="e">
        <f>IF(AND(O53="",#REF!&gt;0,#REF!&lt;5),I53,)</f>
        <v>#REF!</v>
      </c>
      <c r="I53" s="383" t="str">
        <f>IF(D53="","ZZZ9",IF(AND(#REF!&gt;0,#REF!&lt;5),D53&amp;#REF!,D53&amp;"9"))</f>
        <v>ZZZ9</v>
      </c>
      <c r="J53" s="387">
        <f t="shared" si="1"/>
        <v>999</v>
      </c>
      <c r="K53" s="383">
        <f t="shared" si="2"/>
        <v>999</v>
      </c>
      <c r="L53" s="349"/>
      <c r="M53" s="355"/>
      <c r="N53" s="97">
        <f t="shared" si="0"/>
        <v>999</v>
      </c>
      <c r="O53" s="71"/>
    </row>
    <row r="54" spans="1:15" s="11" customFormat="1" ht="18.899999999999999" customHeight="1" x14ac:dyDescent="0.25">
      <c r="A54" s="388">
        <v>48</v>
      </c>
      <c r="B54" s="69"/>
      <c r="C54" s="69"/>
      <c r="D54" s="70"/>
      <c r="E54" s="403"/>
      <c r="F54" s="650"/>
      <c r="G54" s="697"/>
      <c r="H54" s="385" t="e">
        <f>IF(AND(O54="",#REF!&gt;0,#REF!&lt;5),I54,)</f>
        <v>#REF!</v>
      </c>
      <c r="I54" s="383" t="str">
        <f>IF(D54="","ZZZ9",IF(AND(#REF!&gt;0,#REF!&lt;5),D54&amp;#REF!,D54&amp;"9"))</f>
        <v>ZZZ9</v>
      </c>
      <c r="J54" s="387">
        <f t="shared" si="1"/>
        <v>999</v>
      </c>
      <c r="K54" s="383">
        <f t="shared" si="2"/>
        <v>999</v>
      </c>
      <c r="L54" s="349"/>
      <c r="M54" s="355"/>
      <c r="N54" s="97">
        <f t="shared" si="0"/>
        <v>999</v>
      </c>
      <c r="O54" s="71"/>
    </row>
    <row r="55" spans="1:15" s="11" customFormat="1" ht="18.899999999999999" customHeight="1" x14ac:dyDescent="0.25">
      <c r="A55" s="388">
        <v>49</v>
      </c>
      <c r="B55" s="69"/>
      <c r="C55" s="69"/>
      <c r="D55" s="70"/>
      <c r="E55" s="403"/>
      <c r="F55" s="650"/>
      <c r="G55" s="697"/>
      <c r="H55" s="385" t="e">
        <f>IF(AND(O55="",#REF!&gt;0,#REF!&lt;5),I55,)</f>
        <v>#REF!</v>
      </c>
      <c r="I55" s="383" t="str">
        <f>IF(D55="","ZZZ9",IF(AND(#REF!&gt;0,#REF!&lt;5),D55&amp;#REF!,D55&amp;"9"))</f>
        <v>ZZZ9</v>
      </c>
      <c r="J55" s="387">
        <f t="shared" si="1"/>
        <v>999</v>
      </c>
      <c r="K55" s="383">
        <f t="shared" si="2"/>
        <v>999</v>
      </c>
      <c r="L55" s="349"/>
      <c r="M55" s="355"/>
      <c r="N55" s="97">
        <f t="shared" si="0"/>
        <v>999</v>
      </c>
      <c r="O55" s="71"/>
    </row>
    <row r="56" spans="1:15" s="11" customFormat="1" ht="18.899999999999999" customHeight="1" x14ac:dyDescent="0.25">
      <c r="A56" s="388">
        <v>50</v>
      </c>
      <c r="B56" s="69"/>
      <c r="C56" s="69"/>
      <c r="D56" s="70"/>
      <c r="E56" s="403"/>
      <c r="F56" s="650"/>
      <c r="G56" s="697"/>
      <c r="H56" s="385" t="e">
        <f>IF(AND(O56="",#REF!&gt;0,#REF!&lt;5),I56,)</f>
        <v>#REF!</v>
      </c>
      <c r="I56" s="383" t="str">
        <f>IF(D56="","ZZZ9",IF(AND(#REF!&gt;0,#REF!&lt;5),D56&amp;#REF!,D56&amp;"9"))</f>
        <v>ZZZ9</v>
      </c>
      <c r="J56" s="387">
        <f t="shared" si="1"/>
        <v>999</v>
      </c>
      <c r="K56" s="383">
        <f t="shared" si="2"/>
        <v>999</v>
      </c>
      <c r="L56" s="349"/>
      <c r="M56" s="355"/>
      <c r="N56" s="97">
        <f t="shared" si="0"/>
        <v>999</v>
      </c>
      <c r="O56" s="71"/>
    </row>
    <row r="57" spans="1:15" s="11" customFormat="1" ht="18.899999999999999" customHeight="1" x14ac:dyDescent="0.25">
      <c r="A57" s="388">
        <v>51</v>
      </c>
      <c r="B57" s="69"/>
      <c r="C57" s="69"/>
      <c r="D57" s="70"/>
      <c r="E57" s="403"/>
      <c r="F57" s="650"/>
      <c r="G57" s="697"/>
      <c r="H57" s="385" t="e">
        <f>IF(AND(O57="",#REF!&gt;0,#REF!&lt;5),I57,)</f>
        <v>#REF!</v>
      </c>
      <c r="I57" s="383" t="str">
        <f>IF(D57="","ZZZ9",IF(AND(#REF!&gt;0,#REF!&lt;5),D57&amp;#REF!,D57&amp;"9"))</f>
        <v>ZZZ9</v>
      </c>
      <c r="J57" s="387">
        <f t="shared" si="1"/>
        <v>999</v>
      </c>
      <c r="K57" s="383">
        <f t="shared" si="2"/>
        <v>999</v>
      </c>
      <c r="L57" s="349"/>
      <c r="M57" s="355"/>
      <c r="N57" s="97">
        <f t="shared" si="0"/>
        <v>999</v>
      </c>
      <c r="O57" s="71"/>
    </row>
    <row r="58" spans="1:15" s="11" customFormat="1" ht="18.899999999999999" customHeight="1" x14ac:dyDescent="0.25">
      <c r="A58" s="388">
        <v>52</v>
      </c>
      <c r="B58" s="69"/>
      <c r="C58" s="69"/>
      <c r="D58" s="70"/>
      <c r="E58" s="403"/>
      <c r="F58" s="650"/>
      <c r="G58" s="697"/>
      <c r="H58" s="385" t="e">
        <f>IF(AND(O58="",#REF!&gt;0,#REF!&lt;5),I58,)</f>
        <v>#REF!</v>
      </c>
      <c r="I58" s="383" t="str">
        <f>IF(D58="","ZZZ9",IF(AND(#REF!&gt;0,#REF!&lt;5),D58&amp;#REF!,D58&amp;"9"))</f>
        <v>ZZZ9</v>
      </c>
      <c r="J58" s="387">
        <f t="shared" si="1"/>
        <v>999</v>
      </c>
      <c r="K58" s="383">
        <f t="shared" si="2"/>
        <v>999</v>
      </c>
      <c r="L58" s="349"/>
      <c r="M58" s="355"/>
      <c r="N58" s="97">
        <f t="shared" si="0"/>
        <v>999</v>
      </c>
      <c r="O58" s="71"/>
    </row>
    <row r="59" spans="1:15" s="11" customFormat="1" ht="18.899999999999999" customHeight="1" x14ac:dyDescent="0.25">
      <c r="A59" s="388">
        <v>53</v>
      </c>
      <c r="B59" s="69"/>
      <c r="C59" s="69"/>
      <c r="D59" s="70"/>
      <c r="E59" s="403"/>
      <c r="F59" s="650"/>
      <c r="G59" s="697"/>
      <c r="H59" s="385" t="e">
        <f>IF(AND(O59="",#REF!&gt;0,#REF!&lt;5),I59,)</f>
        <v>#REF!</v>
      </c>
      <c r="I59" s="383" t="str">
        <f>IF(D59="","ZZZ9",IF(AND(#REF!&gt;0,#REF!&lt;5),D59&amp;#REF!,D59&amp;"9"))</f>
        <v>ZZZ9</v>
      </c>
      <c r="J59" s="387">
        <f t="shared" si="1"/>
        <v>999</v>
      </c>
      <c r="K59" s="383">
        <f t="shared" si="2"/>
        <v>999</v>
      </c>
      <c r="L59" s="349"/>
      <c r="M59" s="355"/>
      <c r="N59" s="97">
        <f t="shared" si="0"/>
        <v>999</v>
      </c>
      <c r="O59" s="71"/>
    </row>
    <row r="60" spans="1:15" s="11" customFormat="1" ht="18.899999999999999" customHeight="1" x14ac:dyDescent="0.25">
      <c r="A60" s="388">
        <v>54</v>
      </c>
      <c r="B60" s="69"/>
      <c r="C60" s="69"/>
      <c r="D60" s="70"/>
      <c r="E60" s="403"/>
      <c r="F60" s="650"/>
      <c r="G60" s="697"/>
      <c r="H60" s="385" t="e">
        <f>IF(AND(O60="",#REF!&gt;0,#REF!&lt;5),I60,)</f>
        <v>#REF!</v>
      </c>
      <c r="I60" s="383" t="str">
        <f>IF(D60="","ZZZ9",IF(AND(#REF!&gt;0,#REF!&lt;5),D60&amp;#REF!,D60&amp;"9"))</f>
        <v>ZZZ9</v>
      </c>
      <c r="J60" s="387">
        <f t="shared" si="1"/>
        <v>999</v>
      </c>
      <c r="K60" s="383">
        <f t="shared" si="2"/>
        <v>999</v>
      </c>
      <c r="L60" s="349"/>
      <c r="M60" s="355"/>
      <c r="N60" s="97">
        <f t="shared" si="0"/>
        <v>999</v>
      </c>
      <c r="O60" s="71"/>
    </row>
    <row r="61" spans="1:15" s="11" customFormat="1" ht="18.899999999999999" customHeight="1" x14ac:dyDescent="0.25">
      <c r="A61" s="388">
        <v>55</v>
      </c>
      <c r="B61" s="69"/>
      <c r="C61" s="69"/>
      <c r="D61" s="70"/>
      <c r="E61" s="403"/>
      <c r="F61" s="650"/>
      <c r="G61" s="697"/>
      <c r="H61" s="385" t="e">
        <f>IF(AND(O61="",#REF!&gt;0,#REF!&lt;5),I61,)</f>
        <v>#REF!</v>
      </c>
      <c r="I61" s="383" t="str">
        <f>IF(D61="","ZZZ9",IF(AND(#REF!&gt;0,#REF!&lt;5),D61&amp;#REF!,D61&amp;"9"))</f>
        <v>ZZZ9</v>
      </c>
      <c r="J61" s="387">
        <f t="shared" si="1"/>
        <v>999</v>
      </c>
      <c r="K61" s="383">
        <f t="shared" si="2"/>
        <v>999</v>
      </c>
      <c r="L61" s="349"/>
      <c r="M61" s="355"/>
      <c r="N61" s="97">
        <f t="shared" si="0"/>
        <v>999</v>
      </c>
      <c r="O61" s="71"/>
    </row>
    <row r="62" spans="1:15" s="11" customFormat="1" ht="18.899999999999999" customHeight="1" x14ac:dyDescent="0.25">
      <c r="A62" s="388">
        <v>56</v>
      </c>
      <c r="B62" s="69"/>
      <c r="C62" s="69"/>
      <c r="D62" s="70"/>
      <c r="E62" s="403"/>
      <c r="F62" s="650"/>
      <c r="G62" s="697"/>
      <c r="H62" s="385" t="e">
        <f>IF(AND(O62="",#REF!&gt;0,#REF!&lt;5),I62,)</f>
        <v>#REF!</v>
      </c>
      <c r="I62" s="383" t="str">
        <f>IF(D62="","ZZZ9",IF(AND(#REF!&gt;0,#REF!&lt;5),D62&amp;#REF!,D62&amp;"9"))</f>
        <v>ZZZ9</v>
      </c>
      <c r="J62" s="387">
        <f t="shared" si="1"/>
        <v>999</v>
      </c>
      <c r="K62" s="383">
        <f t="shared" si="2"/>
        <v>999</v>
      </c>
      <c r="L62" s="349"/>
      <c r="M62" s="355"/>
      <c r="N62" s="97">
        <f t="shared" si="0"/>
        <v>999</v>
      </c>
      <c r="O62" s="71"/>
    </row>
    <row r="63" spans="1:15" s="11" customFormat="1" ht="18.899999999999999" customHeight="1" x14ac:dyDescent="0.25">
      <c r="A63" s="388">
        <v>57</v>
      </c>
      <c r="B63" s="69"/>
      <c r="C63" s="69"/>
      <c r="D63" s="70"/>
      <c r="E63" s="403"/>
      <c r="F63" s="650"/>
      <c r="G63" s="697"/>
      <c r="H63" s="385" t="e">
        <f>IF(AND(O63="",#REF!&gt;0,#REF!&lt;5),I63,)</f>
        <v>#REF!</v>
      </c>
      <c r="I63" s="383" t="str">
        <f>IF(D63="","ZZZ9",IF(AND(#REF!&gt;0,#REF!&lt;5),D63&amp;#REF!,D63&amp;"9"))</f>
        <v>ZZZ9</v>
      </c>
      <c r="J63" s="387">
        <f t="shared" si="1"/>
        <v>999</v>
      </c>
      <c r="K63" s="383">
        <f t="shared" si="2"/>
        <v>999</v>
      </c>
      <c r="L63" s="349"/>
      <c r="M63" s="355"/>
      <c r="N63" s="97">
        <f t="shared" si="0"/>
        <v>999</v>
      </c>
      <c r="O63" s="71"/>
    </row>
    <row r="64" spans="1:15" s="11" customFormat="1" ht="18.899999999999999" customHeight="1" x14ac:dyDescent="0.25">
      <c r="A64" s="388">
        <v>58</v>
      </c>
      <c r="B64" s="69"/>
      <c r="C64" s="69"/>
      <c r="D64" s="70"/>
      <c r="E64" s="403"/>
      <c r="F64" s="650"/>
      <c r="G64" s="697"/>
      <c r="H64" s="385" t="e">
        <f>IF(AND(O64="",#REF!&gt;0,#REF!&lt;5),I64,)</f>
        <v>#REF!</v>
      </c>
      <c r="I64" s="383" t="str">
        <f>IF(D64="","ZZZ9",IF(AND(#REF!&gt;0,#REF!&lt;5),D64&amp;#REF!,D64&amp;"9"))</f>
        <v>ZZZ9</v>
      </c>
      <c r="J64" s="387">
        <f t="shared" si="1"/>
        <v>999</v>
      </c>
      <c r="K64" s="383">
        <f t="shared" si="2"/>
        <v>999</v>
      </c>
      <c r="L64" s="349"/>
      <c r="M64" s="355"/>
      <c r="N64" s="97">
        <f t="shared" si="0"/>
        <v>999</v>
      </c>
      <c r="O64" s="71"/>
    </row>
    <row r="65" spans="1:15" s="11" customFormat="1" ht="18.899999999999999" customHeight="1" x14ac:dyDescent="0.25">
      <c r="A65" s="388">
        <v>59</v>
      </c>
      <c r="B65" s="69"/>
      <c r="C65" s="69"/>
      <c r="D65" s="70"/>
      <c r="E65" s="403"/>
      <c r="F65" s="650"/>
      <c r="G65" s="697"/>
      <c r="H65" s="385" t="e">
        <f>IF(AND(O65="",#REF!&gt;0,#REF!&lt;5),I65,)</f>
        <v>#REF!</v>
      </c>
      <c r="I65" s="383" t="str">
        <f>IF(D65="","ZZZ9",IF(AND(#REF!&gt;0,#REF!&lt;5),D65&amp;#REF!,D65&amp;"9"))</f>
        <v>ZZZ9</v>
      </c>
      <c r="J65" s="387">
        <f t="shared" si="1"/>
        <v>999</v>
      </c>
      <c r="K65" s="383">
        <f t="shared" si="2"/>
        <v>999</v>
      </c>
      <c r="L65" s="349"/>
      <c r="M65" s="355"/>
      <c r="N65" s="97">
        <f t="shared" si="0"/>
        <v>999</v>
      </c>
      <c r="O65" s="71"/>
    </row>
    <row r="66" spans="1:15" s="11" customFormat="1" ht="18.899999999999999" customHeight="1" x14ac:dyDescent="0.25">
      <c r="A66" s="388">
        <v>60</v>
      </c>
      <c r="B66" s="69"/>
      <c r="C66" s="69"/>
      <c r="D66" s="70"/>
      <c r="E66" s="403"/>
      <c r="F66" s="650"/>
      <c r="G66" s="697"/>
      <c r="H66" s="385" t="e">
        <f>IF(AND(O66="",#REF!&gt;0,#REF!&lt;5),I66,)</f>
        <v>#REF!</v>
      </c>
      <c r="I66" s="383" t="str">
        <f>IF(D66="","ZZZ9",IF(AND(#REF!&gt;0,#REF!&lt;5),D66&amp;#REF!,D66&amp;"9"))</f>
        <v>ZZZ9</v>
      </c>
      <c r="J66" s="387">
        <f t="shared" si="1"/>
        <v>999</v>
      </c>
      <c r="K66" s="383">
        <f t="shared" si="2"/>
        <v>999</v>
      </c>
      <c r="L66" s="349"/>
      <c r="M66" s="355"/>
      <c r="N66" s="97">
        <f t="shared" si="0"/>
        <v>999</v>
      </c>
      <c r="O66" s="71"/>
    </row>
    <row r="67" spans="1:15" s="11" customFormat="1" ht="18.899999999999999" customHeight="1" x14ac:dyDescent="0.25">
      <c r="A67" s="388">
        <v>61</v>
      </c>
      <c r="B67" s="69"/>
      <c r="C67" s="69"/>
      <c r="D67" s="70"/>
      <c r="E67" s="403"/>
      <c r="F67" s="650"/>
      <c r="G67" s="697"/>
      <c r="H67" s="385" t="e">
        <f>IF(AND(O67="",#REF!&gt;0,#REF!&lt;5),I67,)</f>
        <v>#REF!</v>
      </c>
      <c r="I67" s="383" t="str">
        <f>IF(D67="","ZZZ9",IF(AND(#REF!&gt;0,#REF!&lt;5),D67&amp;#REF!,D67&amp;"9"))</f>
        <v>ZZZ9</v>
      </c>
      <c r="J67" s="387">
        <f t="shared" si="1"/>
        <v>999</v>
      </c>
      <c r="K67" s="383">
        <f t="shared" si="2"/>
        <v>999</v>
      </c>
      <c r="L67" s="349"/>
      <c r="M67" s="355"/>
      <c r="N67" s="97">
        <f t="shared" si="0"/>
        <v>999</v>
      </c>
      <c r="O67" s="71"/>
    </row>
    <row r="68" spans="1:15" s="11" customFormat="1" ht="18.899999999999999" customHeight="1" x14ac:dyDescent="0.25">
      <c r="A68" s="388">
        <v>62</v>
      </c>
      <c r="B68" s="69"/>
      <c r="C68" s="69"/>
      <c r="D68" s="70"/>
      <c r="E68" s="403"/>
      <c r="F68" s="650"/>
      <c r="G68" s="697"/>
      <c r="H68" s="385" t="e">
        <f>IF(AND(O68="",#REF!&gt;0,#REF!&lt;5),I68,)</f>
        <v>#REF!</v>
      </c>
      <c r="I68" s="383" t="str">
        <f>IF(D68="","ZZZ9",IF(AND(#REF!&gt;0,#REF!&lt;5),D68&amp;#REF!,D68&amp;"9"))</f>
        <v>ZZZ9</v>
      </c>
      <c r="J68" s="387">
        <f t="shared" si="1"/>
        <v>999</v>
      </c>
      <c r="K68" s="383">
        <f t="shared" si="2"/>
        <v>999</v>
      </c>
      <c r="L68" s="349"/>
      <c r="M68" s="355"/>
      <c r="N68" s="97">
        <f t="shared" si="0"/>
        <v>999</v>
      </c>
      <c r="O68" s="71"/>
    </row>
    <row r="69" spans="1:15" s="11" customFormat="1" ht="18.899999999999999" customHeight="1" x14ac:dyDescent="0.25">
      <c r="A69" s="388">
        <v>63</v>
      </c>
      <c r="B69" s="69"/>
      <c r="C69" s="69"/>
      <c r="D69" s="70"/>
      <c r="E69" s="403"/>
      <c r="F69" s="650"/>
      <c r="G69" s="697"/>
      <c r="H69" s="385" t="e">
        <f>IF(AND(O69="",#REF!&gt;0,#REF!&lt;5),I69,)</f>
        <v>#REF!</v>
      </c>
      <c r="I69" s="383" t="str">
        <f>IF(D69="","ZZZ9",IF(AND(#REF!&gt;0,#REF!&lt;5),D69&amp;#REF!,D69&amp;"9"))</f>
        <v>ZZZ9</v>
      </c>
      <c r="J69" s="387">
        <f t="shared" si="1"/>
        <v>999</v>
      </c>
      <c r="K69" s="383">
        <f t="shared" si="2"/>
        <v>999</v>
      </c>
      <c r="L69" s="349"/>
      <c r="M69" s="355"/>
      <c r="N69" s="97">
        <f t="shared" si="0"/>
        <v>999</v>
      </c>
      <c r="O69" s="71"/>
    </row>
    <row r="70" spans="1:15" s="11" customFormat="1" ht="18.899999999999999" customHeight="1" x14ac:dyDescent="0.25">
      <c r="A70" s="388">
        <v>64</v>
      </c>
      <c r="B70" s="69"/>
      <c r="C70" s="69"/>
      <c r="D70" s="70"/>
      <c r="E70" s="403"/>
      <c r="F70" s="650"/>
      <c r="G70" s="697"/>
      <c r="H70" s="385" t="e">
        <f>IF(AND(O70="",#REF!&gt;0,#REF!&lt;5),I70,)</f>
        <v>#REF!</v>
      </c>
      <c r="I70" s="383" t="str">
        <f>IF(D70="","ZZZ9",IF(AND(#REF!&gt;0,#REF!&lt;5),D70&amp;#REF!,D70&amp;"9"))</f>
        <v>ZZZ9</v>
      </c>
      <c r="J70" s="387">
        <f t="shared" si="1"/>
        <v>999</v>
      </c>
      <c r="K70" s="383">
        <f t="shared" si="2"/>
        <v>999</v>
      </c>
      <c r="L70" s="349"/>
      <c r="M70" s="355"/>
      <c r="N70" s="97">
        <f t="shared" si="0"/>
        <v>999</v>
      </c>
      <c r="O70" s="71"/>
    </row>
    <row r="71" spans="1:15" s="11" customFormat="1" ht="18.899999999999999" customHeight="1" x14ac:dyDescent="0.25">
      <c r="A71" s="388">
        <v>65</v>
      </c>
      <c r="B71" s="69"/>
      <c r="C71" s="69"/>
      <c r="D71" s="70"/>
      <c r="E71" s="403"/>
      <c r="F71" s="650"/>
      <c r="G71" s="697"/>
      <c r="H71" s="385" t="e">
        <f>IF(AND(O71="",#REF!&gt;0,#REF!&lt;5),I71,)</f>
        <v>#REF!</v>
      </c>
      <c r="I71" s="383" t="str">
        <f>IF(D71="","ZZZ9",IF(AND(#REF!&gt;0,#REF!&lt;5),D71&amp;#REF!,D71&amp;"9"))</f>
        <v>ZZZ9</v>
      </c>
      <c r="J71" s="387">
        <f t="shared" si="1"/>
        <v>999</v>
      </c>
      <c r="K71" s="383">
        <f t="shared" si="2"/>
        <v>999</v>
      </c>
      <c r="L71" s="349"/>
      <c r="M71" s="355"/>
      <c r="N71" s="97">
        <f t="shared" si="0"/>
        <v>999</v>
      </c>
      <c r="O71" s="71"/>
    </row>
    <row r="72" spans="1:15" s="11" customFormat="1" ht="18.899999999999999" customHeight="1" x14ac:dyDescent="0.25">
      <c r="A72" s="388">
        <v>66</v>
      </c>
      <c r="B72" s="69"/>
      <c r="C72" s="69"/>
      <c r="D72" s="70"/>
      <c r="E72" s="403"/>
      <c r="F72" s="650"/>
      <c r="G72" s="697"/>
      <c r="H72" s="385" t="e">
        <f>IF(AND(O72="",#REF!&gt;0,#REF!&lt;5),I72,)</f>
        <v>#REF!</v>
      </c>
      <c r="I72" s="383" t="str">
        <f>IF(D72="","ZZZ9",IF(AND(#REF!&gt;0,#REF!&lt;5),D72&amp;#REF!,D72&amp;"9"))</f>
        <v>ZZZ9</v>
      </c>
      <c r="J72" s="387">
        <f t="shared" si="1"/>
        <v>999</v>
      </c>
      <c r="K72" s="383">
        <f t="shared" si="2"/>
        <v>999</v>
      </c>
      <c r="L72" s="349"/>
      <c r="M72" s="355"/>
      <c r="N72" s="97">
        <f t="shared" si="0"/>
        <v>999</v>
      </c>
      <c r="O72" s="71"/>
    </row>
    <row r="73" spans="1:15" s="11" customFormat="1" ht="18.899999999999999" customHeight="1" x14ac:dyDescent="0.25">
      <c r="A73" s="388">
        <v>67</v>
      </c>
      <c r="B73" s="69"/>
      <c r="C73" s="69"/>
      <c r="D73" s="70"/>
      <c r="E73" s="403"/>
      <c r="F73" s="650"/>
      <c r="G73" s="697"/>
      <c r="H73" s="385" t="e">
        <f>IF(AND(O73="",#REF!&gt;0,#REF!&lt;5),I73,)</f>
        <v>#REF!</v>
      </c>
      <c r="I73" s="383" t="str">
        <f>IF(D73="","ZZZ9",IF(AND(#REF!&gt;0,#REF!&lt;5),D73&amp;#REF!,D73&amp;"9"))</f>
        <v>ZZZ9</v>
      </c>
      <c r="J73" s="387">
        <f t="shared" si="1"/>
        <v>999</v>
      </c>
      <c r="K73" s="383">
        <f t="shared" si="2"/>
        <v>999</v>
      </c>
      <c r="L73" s="349"/>
      <c r="M73" s="355"/>
      <c r="N73" s="97">
        <f t="shared" si="0"/>
        <v>999</v>
      </c>
      <c r="O73" s="71"/>
    </row>
    <row r="74" spans="1:15" s="11" customFormat="1" ht="18.899999999999999" customHeight="1" x14ac:dyDescent="0.25">
      <c r="A74" s="388">
        <v>68</v>
      </c>
      <c r="B74" s="69"/>
      <c r="C74" s="69"/>
      <c r="D74" s="70"/>
      <c r="E74" s="403"/>
      <c r="F74" s="650"/>
      <c r="G74" s="697"/>
      <c r="H74" s="385" t="e">
        <f>IF(AND(O74="",#REF!&gt;0,#REF!&lt;5),I74,)</f>
        <v>#REF!</v>
      </c>
      <c r="I74" s="383" t="str">
        <f>IF(D74="","ZZZ9",IF(AND(#REF!&gt;0,#REF!&lt;5),D74&amp;#REF!,D74&amp;"9"))</f>
        <v>ZZZ9</v>
      </c>
      <c r="J74" s="387">
        <f t="shared" si="1"/>
        <v>999</v>
      </c>
      <c r="K74" s="383">
        <f t="shared" si="2"/>
        <v>999</v>
      </c>
      <c r="L74" s="349"/>
      <c r="M74" s="355"/>
      <c r="N74" s="97">
        <f t="shared" si="0"/>
        <v>999</v>
      </c>
      <c r="O74" s="71"/>
    </row>
    <row r="75" spans="1:15" s="11" customFormat="1" ht="18.899999999999999" customHeight="1" x14ac:dyDescent="0.25">
      <c r="A75" s="388">
        <v>69</v>
      </c>
      <c r="B75" s="69"/>
      <c r="C75" s="69"/>
      <c r="D75" s="70"/>
      <c r="E75" s="403"/>
      <c r="F75" s="650"/>
      <c r="G75" s="697"/>
      <c r="H75" s="385" t="e">
        <f>IF(AND(O75="",#REF!&gt;0,#REF!&lt;5),I75,)</f>
        <v>#REF!</v>
      </c>
      <c r="I75" s="383" t="str">
        <f>IF(D75="","ZZZ9",IF(AND(#REF!&gt;0,#REF!&lt;5),D75&amp;#REF!,D75&amp;"9"))</f>
        <v>ZZZ9</v>
      </c>
      <c r="J75" s="387">
        <f t="shared" si="1"/>
        <v>999</v>
      </c>
      <c r="K75" s="383">
        <f t="shared" si="2"/>
        <v>999</v>
      </c>
      <c r="L75" s="349"/>
      <c r="M75" s="355"/>
      <c r="N75" s="97">
        <f t="shared" si="0"/>
        <v>999</v>
      </c>
      <c r="O75" s="71"/>
    </row>
    <row r="76" spans="1:15" s="11" customFormat="1" ht="18.899999999999999" customHeight="1" x14ac:dyDescent="0.25">
      <c r="A76" s="388">
        <v>70</v>
      </c>
      <c r="B76" s="69"/>
      <c r="C76" s="69"/>
      <c r="D76" s="70"/>
      <c r="E76" s="403"/>
      <c r="F76" s="650"/>
      <c r="G76" s="697"/>
      <c r="H76" s="385" t="e">
        <f>IF(AND(O76="",#REF!&gt;0,#REF!&lt;5),I76,)</f>
        <v>#REF!</v>
      </c>
      <c r="I76" s="383" t="str">
        <f>IF(D76="","ZZZ9",IF(AND(#REF!&gt;0,#REF!&lt;5),D76&amp;#REF!,D76&amp;"9"))</f>
        <v>ZZZ9</v>
      </c>
      <c r="J76" s="387">
        <f t="shared" si="1"/>
        <v>999</v>
      </c>
      <c r="K76" s="383">
        <f t="shared" si="2"/>
        <v>999</v>
      </c>
      <c r="L76" s="349"/>
      <c r="M76" s="355"/>
      <c r="N76" s="97">
        <f t="shared" si="0"/>
        <v>999</v>
      </c>
      <c r="O76" s="71"/>
    </row>
    <row r="77" spans="1:15" s="11" customFormat="1" ht="18.899999999999999" customHeight="1" x14ac:dyDescent="0.25">
      <c r="A77" s="388">
        <v>71</v>
      </c>
      <c r="B77" s="69"/>
      <c r="C77" s="69"/>
      <c r="D77" s="70"/>
      <c r="E77" s="403"/>
      <c r="F77" s="650"/>
      <c r="G77" s="697"/>
      <c r="H77" s="385" t="e">
        <f>IF(AND(O77="",#REF!&gt;0,#REF!&lt;5),I77,)</f>
        <v>#REF!</v>
      </c>
      <c r="I77" s="383" t="str">
        <f>IF(D77="","ZZZ9",IF(AND(#REF!&gt;0,#REF!&lt;5),D77&amp;#REF!,D77&amp;"9"))</f>
        <v>ZZZ9</v>
      </c>
      <c r="J77" s="387">
        <f t="shared" si="1"/>
        <v>999</v>
      </c>
      <c r="K77" s="383">
        <f t="shared" si="2"/>
        <v>999</v>
      </c>
      <c r="L77" s="349"/>
      <c r="M77" s="355"/>
      <c r="N77" s="97">
        <f t="shared" si="0"/>
        <v>999</v>
      </c>
      <c r="O77" s="71"/>
    </row>
    <row r="78" spans="1:15" s="11" customFormat="1" ht="18.899999999999999" customHeight="1" x14ac:dyDescent="0.25">
      <c r="A78" s="388">
        <v>72</v>
      </c>
      <c r="B78" s="69"/>
      <c r="C78" s="69"/>
      <c r="D78" s="70"/>
      <c r="E78" s="403"/>
      <c r="F78" s="650"/>
      <c r="G78" s="697"/>
      <c r="H78" s="385" t="e">
        <f>IF(AND(O78="",#REF!&gt;0,#REF!&lt;5),I78,)</f>
        <v>#REF!</v>
      </c>
      <c r="I78" s="383" t="str">
        <f>IF(D78="","ZZZ9",IF(AND(#REF!&gt;0,#REF!&lt;5),D78&amp;#REF!,D78&amp;"9"))</f>
        <v>ZZZ9</v>
      </c>
      <c r="J78" s="387">
        <f t="shared" si="1"/>
        <v>999</v>
      </c>
      <c r="K78" s="383">
        <f t="shared" si="2"/>
        <v>999</v>
      </c>
      <c r="L78" s="349"/>
      <c r="M78" s="355"/>
      <c r="N78" s="97">
        <f t="shared" si="0"/>
        <v>999</v>
      </c>
      <c r="O78" s="71"/>
    </row>
    <row r="79" spans="1:15" s="11" customFormat="1" ht="18.899999999999999" customHeight="1" x14ac:dyDescent="0.25">
      <c r="A79" s="388">
        <v>73</v>
      </c>
      <c r="B79" s="69"/>
      <c r="C79" s="69"/>
      <c r="D79" s="70"/>
      <c r="E79" s="403"/>
      <c r="F79" s="650"/>
      <c r="G79" s="697"/>
      <c r="H79" s="385" t="e">
        <f>IF(AND(O79="",#REF!&gt;0,#REF!&lt;5),I79,)</f>
        <v>#REF!</v>
      </c>
      <c r="I79" s="383" t="str">
        <f>IF(D79="","ZZZ9",IF(AND(#REF!&gt;0,#REF!&lt;5),D79&amp;#REF!,D79&amp;"9"))</f>
        <v>ZZZ9</v>
      </c>
      <c r="J79" s="387">
        <f t="shared" si="1"/>
        <v>999</v>
      </c>
      <c r="K79" s="383">
        <f t="shared" si="2"/>
        <v>999</v>
      </c>
      <c r="L79" s="349"/>
      <c r="M79" s="355"/>
      <c r="N79" s="97">
        <f t="shared" si="0"/>
        <v>999</v>
      </c>
      <c r="O79" s="71"/>
    </row>
    <row r="80" spans="1:15" s="11" customFormat="1" ht="18.899999999999999" customHeight="1" x14ac:dyDescent="0.25">
      <c r="A80" s="388">
        <v>74</v>
      </c>
      <c r="B80" s="69"/>
      <c r="C80" s="69"/>
      <c r="D80" s="70"/>
      <c r="E80" s="403"/>
      <c r="F80" s="650"/>
      <c r="G80" s="697"/>
      <c r="H80" s="385" t="e">
        <f>IF(AND(O80="",#REF!&gt;0,#REF!&lt;5),I80,)</f>
        <v>#REF!</v>
      </c>
      <c r="I80" s="383" t="str">
        <f>IF(D80="","ZZZ9",IF(AND(#REF!&gt;0,#REF!&lt;5),D80&amp;#REF!,D80&amp;"9"))</f>
        <v>ZZZ9</v>
      </c>
      <c r="J80" s="387">
        <f t="shared" si="1"/>
        <v>999</v>
      </c>
      <c r="K80" s="383">
        <f t="shared" si="2"/>
        <v>999</v>
      </c>
      <c r="L80" s="349"/>
      <c r="M80" s="355"/>
      <c r="N80" s="97">
        <f t="shared" si="0"/>
        <v>999</v>
      </c>
      <c r="O80" s="71"/>
    </row>
    <row r="81" spans="1:15" s="11" customFormat="1" ht="18.899999999999999" customHeight="1" x14ac:dyDescent="0.25">
      <c r="A81" s="388">
        <v>75</v>
      </c>
      <c r="B81" s="69"/>
      <c r="C81" s="69"/>
      <c r="D81" s="70"/>
      <c r="E81" s="403"/>
      <c r="F81" s="650"/>
      <c r="G81" s="697"/>
      <c r="H81" s="385" t="e">
        <f>IF(AND(O81="",#REF!&gt;0,#REF!&lt;5),I81,)</f>
        <v>#REF!</v>
      </c>
      <c r="I81" s="383" t="str">
        <f>IF(D81="","ZZZ9",IF(AND(#REF!&gt;0,#REF!&lt;5),D81&amp;#REF!,D81&amp;"9"))</f>
        <v>ZZZ9</v>
      </c>
      <c r="J81" s="387">
        <f t="shared" si="1"/>
        <v>999</v>
      </c>
      <c r="K81" s="383">
        <f t="shared" si="2"/>
        <v>999</v>
      </c>
      <c r="L81" s="349"/>
      <c r="M81" s="355"/>
      <c r="N81" s="97">
        <f t="shared" si="0"/>
        <v>999</v>
      </c>
      <c r="O81" s="71"/>
    </row>
    <row r="82" spans="1:15" s="11" customFormat="1" ht="18.899999999999999" customHeight="1" x14ac:dyDescent="0.25">
      <c r="A82" s="388">
        <v>76</v>
      </c>
      <c r="B82" s="69"/>
      <c r="C82" s="69"/>
      <c r="D82" s="70"/>
      <c r="E82" s="403"/>
      <c r="F82" s="650"/>
      <c r="G82" s="697"/>
      <c r="H82" s="385" t="e">
        <f>IF(AND(O82="",#REF!&gt;0,#REF!&lt;5),I82,)</f>
        <v>#REF!</v>
      </c>
      <c r="I82" s="383" t="str">
        <f>IF(D82="","ZZZ9",IF(AND(#REF!&gt;0,#REF!&lt;5),D82&amp;#REF!,D82&amp;"9"))</f>
        <v>ZZZ9</v>
      </c>
      <c r="J82" s="387">
        <f t="shared" si="1"/>
        <v>999</v>
      </c>
      <c r="K82" s="383">
        <f t="shared" si="2"/>
        <v>999</v>
      </c>
      <c r="L82" s="349"/>
      <c r="M82" s="355"/>
      <c r="N82" s="97">
        <f t="shared" si="0"/>
        <v>999</v>
      </c>
      <c r="O82" s="71"/>
    </row>
    <row r="83" spans="1:15" s="11" customFormat="1" ht="18.899999999999999" customHeight="1" x14ac:dyDescent="0.25">
      <c r="A83" s="388">
        <v>77</v>
      </c>
      <c r="B83" s="69"/>
      <c r="C83" s="69"/>
      <c r="D83" s="70"/>
      <c r="E83" s="403"/>
      <c r="F83" s="650"/>
      <c r="G83" s="697"/>
      <c r="H83" s="385" t="e">
        <f>IF(AND(O83="",#REF!&gt;0,#REF!&lt;5),I83,)</f>
        <v>#REF!</v>
      </c>
      <c r="I83" s="383" t="str">
        <f>IF(D83="","ZZZ9",IF(AND(#REF!&gt;0,#REF!&lt;5),D83&amp;#REF!,D83&amp;"9"))</f>
        <v>ZZZ9</v>
      </c>
      <c r="J83" s="387">
        <f t="shared" si="1"/>
        <v>999</v>
      </c>
      <c r="K83" s="383">
        <f t="shared" si="2"/>
        <v>999</v>
      </c>
      <c r="L83" s="349"/>
      <c r="M83" s="355"/>
      <c r="N83" s="97">
        <f t="shared" si="0"/>
        <v>999</v>
      </c>
      <c r="O83" s="71"/>
    </row>
    <row r="84" spans="1:15" s="11" customFormat="1" ht="18.899999999999999" customHeight="1" x14ac:dyDescent="0.25">
      <c r="A84" s="388">
        <v>78</v>
      </c>
      <c r="B84" s="69"/>
      <c r="C84" s="69"/>
      <c r="D84" s="70"/>
      <c r="E84" s="403"/>
      <c r="F84" s="650"/>
      <c r="G84" s="697"/>
      <c r="H84" s="385" t="e">
        <f>IF(AND(O84="",#REF!&gt;0,#REF!&lt;5),I84,)</f>
        <v>#REF!</v>
      </c>
      <c r="I84" s="383" t="str">
        <f>IF(D84="","ZZZ9",IF(AND(#REF!&gt;0,#REF!&lt;5),D84&amp;#REF!,D84&amp;"9"))</f>
        <v>ZZZ9</v>
      </c>
      <c r="J84" s="387">
        <f t="shared" si="1"/>
        <v>999</v>
      </c>
      <c r="K84" s="383">
        <f t="shared" si="2"/>
        <v>999</v>
      </c>
      <c r="L84" s="349"/>
      <c r="M84" s="355"/>
      <c r="N84" s="97">
        <f t="shared" si="0"/>
        <v>999</v>
      </c>
      <c r="O84" s="71"/>
    </row>
    <row r="85" spans="1:15" s="11" customFormat="1" ht="18.899999999999999" customHeight="1" x14ac:dyDescent="0.25">
      <c r="A85" s="388">
        <v>79</v>
      </c>
      <c r="B85" s="69"/>
      <c r="C85" s="69"/>
      <c r="D85" s="70"/>
      <c r="E85" s="403"/>
      <c r="F85" s="650"/>
      <c r="G85" s="697"/>
      <c r="H85" s="385" t="e">
        <f>IF(AND(O85="",#REF!&gt;0,#REF!&lt;5),I85,)</f>
        <v>#REF!</v>
      </c>
      <c r="I85" s="383" t="str">
        <f>IF(D85="","ZZZ9",IF(AND(#REF!&gt;0,#REF!&lt;5),D85&amp;#REF!,D85&amp;"9"))</f>
        <v>ZZZ9</v>
      </c>
      <c r="J85" s="387">
        <f t="shared" si="1"/>
        <v>999</v>
      </c>
      <c r="K85" s="383">
        <f t="shared" si="2"/>
        <v>999</v>
      </c>
      <c r="L85" s="349"/>
      <c r="M85" s="355"/>
      <c r="N85" s="97">
        <f t="shared" si="0"/>
        <v>999</v>
      </c>
      <c r="O85" s="71"/>
    </row>
    <row r="86" spans="1:15" s="11" customFormat="1" ht="18.899999999999999" customHeight="1" x14ac:dyDescent="0.25">
      <c r="A86" s="388">
        <v>80</v>
      </c>
      <c r="B86" s="69"/>
      <c r="C86" s="69"/>
      <c r="D86" s="70"/>
      <c r="E86" s="403"/>
      <c r="F86" s="650"/>
      <c r="G86" s="697"/>
      <c r="H86" s="385" t="e">
        <f>IF(AND(O86="",#REF!&gt;0,#REF!&lt;5),I86,)</f>
        <v>#REF!</v>
      </c>
      <c r="I86" s="383" t="str">
        <f>IF(D86="","ZZZ9",IF(AND(#REF!&gt;0,#REF!&lt;5),D86&amp;#REF!,D86&amp;"9"))</f>
        <v>ZZZ9</v>
      </c>
      <c r="J86" s="387">
        <f t="shared" si="1"/>
        <v>999</v>
      </c>
      <c r="K86" s="383">
        <f t="shared" si="2"/>
        <v>999</v>
      </c>
      <c r="L86" s="349"/>
      <c r="M86" s="355"/>
      <c r="N86" s="97">
        <f t="shared" si="0"/>
        <v>999</v>
      </c>
      <c r="O86" s="71"/>
    </row>
    <row r="87" spans="1:15" s="11" customFormat="1" ht="18.899999999999999" customHeight="1" x14ac:dyDescent="0.25">
      <c r="A87" s="388">
        <v>81</v>
      </c>
      <c r="B87" s="69"/>
      <c r="C87" s="69"/>
      <c r="D87" s="70"/>
      <c r="E87" s="403"/>
      <c r="F87" s="650"/>
      <c r="G87" s="697"/>
      <c r="H87" s="385" t="e">
        <f>IF(AND(O87="",#REF!&gt;0,#REF!&lt;5),I87,)</f>
        <v>#REF!</v>
      </c>
      <c r="I87" s="383" t="str">
        <f>IF(D87="","ZZZ9",IF(AND(#REF!&gt;0,#REF!&lt;5),D87&amp;#REF!,D87&amp;"9"))</f>
        <v>ZZZ9</v>
      </c>
      <c r="J87" s="387">
        <f t="shared" si="1"/>
        <v>999</v>
      </c>
      <c r="K87" s="383">
        <f t="shared" si="2"/>
        <v>999</v>
      </c>
      <c r="L87" s="349"/>
      <c r="M87" s="355"/>
      <c r="N87" s="97">
        <f t="shared" si="0"/>
        <v>999</v>
      </c>
      <c r="O87" s="71"/>
    </row>
    <row r="88" spans="1:15" s="11" customFormat="1" ht="18.899999999999999" customHeight="1" x14ac:dyDescent="0.25">
      <c r="A88" s="388">
        <v>82</v>
      </c>
      <c r="B88" s="69"/>
      <c r="C88" s="69"/>
      <c r="D88" s="70"/>
      <c r="E88" s="403"/>
      <c r="F88" s="650"/>
      <c r="G88" s="697"/>
      <c r="H88" s="385" t="e">
        <f>IF(AND(O88="",#REF!&gt;0,#REF!&lt;5),I88,)</f>
        <v>#REF!</v>
      </c>
      <c r="I88" s="383" t="str">
        <f>IF(D88="","ZZZ9",IF(AND(#REF!&gt;0,#REF!&lt;5),D88&amp;#REF!,D88&amp;"9"))</f>
        <v>ZZZ9</v>
      </c>
      <c r="J88" s="387">
        <f t="shared" si="1"/>
        <v>999</v>
      </c>
      <c r="K88" s="383">
        <f t="shared" si="2"/>
        <v>999</v>
      </c>
      <c r="L88" s="349"/>
      <c r="M88" s="355"/>
      <c r="N88" s="97">
        <f t="shared" si="0"/>
        <v>999</v>
      </c>
      <c r="O88" s="71"/>
    </row>
    <row r="89" spans="1:15" s="11" customFormat="1" ht="18.899999999999999" customHeight="1" x14ac:dyDescent="0.25">
      <c r="A89" s="388">
        <v>83</v>
      </c>
      <c r="B89" s="69"/>
      <c r="C89" s="69"/>
      <c r="D89" s="70"/>
      <c r="E89" s="403"/>
      <c r="F89" s="650"/>
      <c r="G89" s="697"/>
      <c r="H89" s="385" t="e">
        <f>IF(AND(O89="",#REF!&gt;0,#REF!&lt;5),I89,)</f>
        <v>#REF!</v>
      </c>
      <c r="I89" s="383" t="str">
        <f>IF(D89="","ZZZ9",IF(AND(#REF!&gt;0,#REF!&lt;5),D89&amp;#REF!,D89&amp;"9"))</f>
        <v>ZZZ9</v>
      </c>
      <c r="J89" s="387">
        <f t="shared" si="1"/>
        <v>999</v>
      </c>
      <c r="K89" s="383">
        <f t="shared" si="2"/>
        <v>999</v>
      </c>
      <c r="L89" s="349"/>
      <c r="M89" s="355"/>
      <c r="N89" s="97">
        <f t="shared" si="0"/>
        <v>999</v>
      </c>
      <c r="O89" s="71"/>
    </row>
    <row r="90" spans="1:15" s="11" customFormat="1" ht="18.899999999999999" customHeight="1" x14ac:dyDescent="0.25">
      <c r="A90" s="388">
        <v>84</v>
      </c>
      <c r="B90" s="69"/>
      <c r="C90" s="69"/>
      <c r="D90" s="70"/>
      <c r="E90" s="403"/>
      <c r="F90" s="650"/>
      <c r="G90" s="697"/>
      <c r="H90" s="385" t="e">
        <f>IF(AND(O90="",#REF!&gt;0,#REF!&lt;5),I90,)</f>
        <v>#REF!</v>
      </c>
      <c r="I90" s="383" t="str">
        <f>IF(D90="","ZZZ9",IF(AND(#REF!&gt;0,#REF!&lt;5),D90&amp;#REF!,D90&amp;"9"))</f>
        <v>ZZZ9</v>
      </c>
      <c r="J90" s="387">
        <f t="shared" si="1"/>
        <v>999</v>
      </c>
      <c r="K90" s="383">
        <f t="shared" si="2"/>
        <v>999</v>
      </c>
      <c r="L90" s="349"/>
      <c r="M90" s="355"/>
      <c r="N90" s="97">
        <f t="shared" si="0"/>
        <v>999</v>
      </c>
      <c r="O90" s="71"/>
    </row>
    <row r="91" spans="1:15" s="11" customFormat="1" ht="18.899999999999999" customHeight="1" x14ac:dyDescent="0.25">
      <c r="A91" s="388">
        <v>85</v>
      </c>
      <c r="B91" s="69"/>
      <c r="C91" s="69"/>
      <c r="D91" s="70"/>
      <c r="E91" s="403"/>
      <c r="F91" s="650"/>
      <c r="G91" s="697"/>
      <c r="H91" s="385" t="e">
        <f>IF(AND(O91="",#REF!&gt;0,#REF!&lt;5),I91,)</f>
        <v>#REF!</v>
      </c>
      <c r="I91" s="383" t="str">
        <f>IF(D91="","ZZZ9",IF(AND(#REF!&gt;0,#REF!&lt;5),D91&amp;#REF!,D91&amp;"9"))</f>
        <v>ZZZ9</v>
      </c>
      <c r="J91" s="387">
        <f t="shared" si="1"/>
        <v>999</v>
      </c>
      <c r="K91" s="383">
        <f t="shared" si="2"/>
        <v>999</v>
      </c>
      <c r="L91" s="349"/>
      <c r="M91" s="355"/>
      <c r="N91" s="97">
        <f t="shared" si="0"/>
        <v>999</v>
      </c>
      <c r="O91" s="71"/>
    </row>
    <row r="92" spans="1:15" s="11" customFormat="1" ht="18.899999999999999" customHeight="1" x14ac:dyDescent="0.25">
      <c r="A92" s="388">
        <v>86</v>
      </c>
      <c r="B92" s="69"/>
      <c r="C92" s="69"/>
      <c r="D92" s="70"/>
      <c r="E92" s="403"/>
      <c r="F92" s="650"/>
      <c r="G92" s="697"/>
      <c r="H92" s="385" t="e">
        <f>IF(AND(O92="",#REF!&gt;0,#REF!&lt;5),I92,)</f>
        <v>#REF!</v>
      </c>
      <c r="I92" s="383" t="str">
        <f>IF(D92="","ZZZ9",IF(AND(#REF!&gt;0,#REF!&lt;5),D92&amp;#REF!,D92&amp;"9"))</f>
        <v>ZZZ9</v>
      </c>
      <c r="J92" s="387">
        <f t="shared" si="1"/>
        <v>999</v>
      </c>
      <c r="K92" s="383">
        <f t="shared" si="2"/>
        <v>999</v>
      </c>
      <c r="L92" s="349"/>
      <c r="M92" s="355"/>
      <c r="N92" s="97">
        <f t="shared" si="0"/>
        <v>999</v>
      </c>
      <c r="O92" s="71"/>
    </row>
    <row r="93" spans="1:15" s="11" customFormat="1" ht="18.899999999999999" customHeight="1" x14ac:dyDescent="0.25">
      <c r="A93" s="388">
        <v>87</v>
      </c>
      <c r="B93" s="69"/>
      <c r="C93" s="69"/>
      <c r="D93" s="70"/>
      <c r="E93" s="403"/>
      <c r="F93" s="650"/>
      <c r="G93" s="697"/>
      <c r="H93" s="385" t="e">
        <f>IF(AND(O93="",#REF!&gt;0,#REF!&lt;5),I93,)</f>
        <v>#REF!</v>
      </c>
      <c r="I93" s="383" t="str">
        <f>IF(D93="","ZZZ9",IF(AND(#REF!&gt;0,#REF!&lt;5),D93&amp;#REF!,D93&amp;"9"))</f>
        <v>ZZZ9</v>
      </c>
      <c r="J93" s="387">
        <f t="shared" si="1"/>
        <v>999</v>
      </c>
      <c r="K93" s="383">
        <f t="shared" si="2"/>
        <v>999</v>
      </c>
      <c r="L93" s="349"/>
      <c r="M93" s="355"/>
      <c r="N93" s="97">
        <f t="shared" si="0"/>
        <v>999</v>
      </c>
      <c r="O93" s="71"/>
    </row>
    <row r="94" spans="1:15" s="11" customFormat="1" ht="18.899999999999999" customHeight="1" x14ac:dyDescent="0.25">
      <c r="A94" s="388">
        <v>88</v>
      </c>
      <c r="B94" s="69"/>
      <c r="C94" s="69"/>
      <c r="D94" s="70"/>
      <c r="E94" s="403"/>
      <c r="F94" s="650"/>
      <c r="G94" s="697"/>
      <c r="H94" s="385" t="e">
        <f>IF(AND(O94="",#REF!&gt;0,#REF!&lt;5),I94,)</f>
        <v>#REF!</v>
      </c>
      <c r="I94" s="383" t="str">
        <f>IF(D94="","ZZZ9",IF(AND(#REF!&gt;0,#REF!&lt;5),D94&amp;#REF!,D94&amp;"9"))</f>
        <v>ZZZ9</v>
      </c>
      <c r="J94" s="387">
        <f t="shared" si="1"/>
        <v>999</v>
      </c>
      <c r="K94" s="383">
        <f t="shared" si="2"/>
        <v>999</v>
      </c>
      <c r="L94" s="349"/>
      <c r="M94" s="355"/>
      <c r="N94" s="97">
        <f t="shared" ref="N94:N122" si="3">IF(L94="DA",1,IF(L94="WC",2,IF(L94="SE",3,IF(L94="Q",4,IF(L94="LL",5,999)))))</f>
        <v>999</v>
      </c>
      <c r="O94" s="71"/>
    </row>
    <row r="95" spans="1:15" s="11" customFormat="1" ht="18.899999999999999" customHeight="1" x14ac:dyDescent="0.25">
      <c r="A95" s="388">
        <v>89</v>
      </c>
      <c r="B95" s="69"/>
      <c r="C95" s="69"/>
      <c r="D95" s="70"/>
      <c r="E95" s="403"/>
      <c r="F95" s="650"/>
      <c r="G95" s="697"/>
      <c r="H95" s="385" t="e">
        <f>IF(AND(O95="",#REF!&gt;0,#REF!&lt;5),I95,)</f>
        <v>#REF!</v>
      </c>
      <c r="I95" s="383" t="str">
        <f>IF(D95="","ZZZ9",IF(AND(#REF!&gt;0,#REF!&lt;5),D95&amp;#REF!,D95&amp;"9"))</f>
        <v>ZZZ9</v>
      </c>
      <c r="J95" s="387">
        <f t="shared" si="1"/>
        <v>999</v>
      </c>
      <c r="K95" s="383">
        <f t="shared" si="2"/>
        <v>999</v>
      </c>
      <c r="L95" s="349"/>
      <c r="M95" s="355"/>
      <c r="N95" s="97">
        <f t="shared" si="3"/>
        <v>999</v>
      </c>
      <c r="O95" s="71"/>
    </row>
    <row r="96" spans="1:15" s="11" customFormat="1" ht="18.899999999999999" customHeight="1" x14ac:dyDescent="0.25">
      <c r="A96" s="388">
        <v>90</v>
      </c>
      <c r="B96" s="69"/>
      <c r="C96" s="69"/>
      <c r="D96" s="70"/>
      <c r="E96" s="403"/>
      <c r="F96" s="650"/>
      <c r="G96" s="697"/>
      <c r="H96" s="385" t="e">
        <f>IF(AND(O96="",#REF!&gt;0,#REF!&lt;5),I96,)</f>
        <v>#REF!</v>
      </c>
      <c r="I96" s="383" t="str">
        <f>IF(D96="","ZZZ9",IF(AND(#REF!&gt;0,#REF!&lt;5),D96&amp;#REF!,D96&amp;"9"))</f>
        <v>ZZZ9</v>
      </c>
      <c r="J96" s="387">
        <f t="shared" si="1"/>
        <v>999</v>
      </c>
      <c r="K96" s="383">
        <f t="shared" si="2"/>
        <v>999</v>
      </c>
      <c r="L96" s="349"/>
      <c r="M96" s="355"/>
      <c r="N96" s="97">
        <f t="shared" si="3"/>
        <v>999</v>
      </c>
      <c r="O96" s="71"/>
    </row>
    <row r="97" spans="1:15" s="11" customFormat="1" ht="18.899999999999999" customHeight="1" x14ac:dyDescent="0.25">
      <c r="A97" s="388">
        <v>91</v>
      </c>
      <c r="B97" s="69"/>
      <c r="C97" s="69"/>
      <c r="D97" s="70"/>
      <c r="E97" s="403"/>
      <c r="F97" s="650"/>
      <c r="G97" s="697"/>
      <c r="H97" s="385" t="e">
        <f>IF(AND(O97="",#REF!&gt;0,#REF!&lt;5),I97,)</f>
        <v>#REF!</v>
      </c>
      <c r="I97" s="383" t="str">
        <f>IF(D97="","ZZZ9",IF(AND(#REF!&gt;0,#REF!&lt;5),D97&amp;#REF!,D97&amp;"9"))</f>
        <v>ZZZ9</v>
      </c>
      <c r="J97" s="387">
        <f t="shared" ref="J97:J122" si="4">IF(O97="",999,O97)</f>
        <v>999</v>
      </c>
      <c r="K97" s="383">
        <f t="shared" ref="K97:K122" si="5">IF(N97=999,999,1)</f>
        <v>999</v>
      </c>
      <c r="L97" s="349"/>
      <c r="M97" s="355"/>
      <c r="N97" s="97">
        <f t="shared" si="3"/>
        <v>999</v>
      </c>
      <c r="O97" s="71"/>
    </row>
    <row r="98" spans="1:15" s="11" customFormat="1" ht="18.899999999999999" customHeight="1" x14ac:dyDescent="0.25">
      <c r="A98" s="388">
        <v>92</v>
      </c>
      <c r="B98" s="69"/>
      <c r="C98" s="69"/>
      <c r="D98" s="70"/>
      <c r="E98" s="403"/>
      <c r="F98" s="650"/>
      <c r="G98" s="697"/>
      <c r="H98" s="385" t="e">
        <f>IF(AND(O98="",#REF!&gt;0,#REF!&lt;5),I98,)</f>
        <v>#REF!</v>
      </c>
      <c r="I98" s="383" t="str">
        <f>IF(D98="","ZZZ9",IF(AND(#REF!&gt;0,#REF!&lt;5),D98&amp;#REF!,D98&amp;"9"))</f>
        <v>ZZZ9</v>
      </c>
      <c r="J98" s="387">
        <f t="shared" si="4"/>
        <v>999</v>
      </c>
      <c r="K98" s="383">
        <f t="shared" si="5"/>
        <v>999</v>
      </c>
      <c r="L98" s="349"/>
      <c r="M98" s="355"/>
      <c r="N98" s="97">
        <f t="shared" si="3"/>
        <v>999</v>
      </c>
      <c r="O98" s="71"/>
    </row>
    <row r="99" spans="1:15" s="11" customFormat="1" ht="18.899999999999999" customHeight="1" x14ac:dyDescent="0.25">
      <c r="A99" s="388">
        <v>93</v>
      </c>
      <c r="B99" s="69"/>
      <c r="C99" s="69"/>
      <c r="D99" s="70"/>
      <c r="E99" s="403"/>
      <c r="F99" s="650"/>
      <c r="G99" s="697"/>
      <c r="H99" s="385" t="e">
        <f>IF(AND(O99="",#REF!&gt;0,#REF!&lt;5),I99,)</f>
        <v>#REF!</v>
      </c>
      <c r="I99" s="383" t="str">
        <f>IF(D99="","ZZZ9",IF(AND(#REF!&gt;0,#REF!&lt;5),D99&amp;#REF!,D99&amp;"9"))</f>
        <v>ZZZ9</v>
      </c>
      <c r="J99" s="387">
        <f t="shared" si="4"/>
        <v>999</v>
      </c>
      <c r="K99" s="383">
        <f t="shared" si="5"/>
        <v>999</v>
      </c>
      <c r="L99" s="349"/>
      <c r="M99" s="355"/>
      <c r="N99" s="97">
        <f t="shared" si="3"/>
        <v>999</v>
      </c>
      <c r="O99" s="71"/>
    </row>
    <row r="100" spans="1:15" s="11" customFormat="1" ht="18.899999999999999" customHeight="1" x14ac:dyDescent="0.25">
      <c r="A100" s="388">
        <v>94</v>
      </c>
      <c r="B100" s="69"/>
      <c r="C100" s="69"/>
      <c r="D100" s="70"/>
      <c r="E100" s="403"/>
      <c r="F100" s="650"/>
      <c r="G100" s="697"/>
      <c r="H100" s="385" t="e">
        <f>IF(AND(O100="",#REF!&gt;0,#REF!&lt;5),I100,)</f>
        <v>#REF!</v>
      </c>
      <c r="I100" s="383" t="str">
        <f>IF(D100="","ZZZ9",IF(AND(#REF!&gt;0,#REF!&lt;5),D100&amp;#REF!,D100&amp;"9"))</f>
        <v>ZZZ9</v>
      </c>
      <c r="J100" s="387">
        <f t="shared" si="4"/>
        <v>999</v>
      </c>
      <c r="K100" s="383">
        <f t="shared" si="5"/>
        <v>999</v>
      </c>
      <c r="L100" s="349"/>
      <c r="M100" s="355"/>
      <c r="N100" s="97">
        <f t="shared" si="3"/>
        <v>999</v>
      </c>
      <c r="O100" s="71"/>
    </row>
    <row r="101" spans="1:15" s="11" customFormat="1" ht="18.899999999999999" customHeight="1" x14ac:dyDescent="0.25">
      <c r="A101" s="388">
        <v>95</v>
      </c>
      <c r="B101" s="69"/>
      <c r="C101" s="69"/>
      <c r="D101" s="70"/>
      <c r="E101" s="403"/>
      <c r="F101" s="650"/>
      <c r="G101" s="697"/>
      <c r="H101" s="385" t="e">
        <f>IF(AND(O101="",#REF!&gt;0,#REF!&lt;5),I101,)</f>
        <v>#REF!</v>
      </c>
      <c r="I101" s="383" t="str">
        <f>IF(D101="","ZZZ9",IF(AND(#REF!&gt;0,#REF!&lt;5),D101&amp;#REF!,D101&amp;"9"))</f>
        <v>ZZZ9</v>
      </c>
      <c r="J101" s="387">
        <f t="shared" si="4"/>
        <v>999</v>
      </c>
      <c r="K101" s="383">
        <f t="shared" si="5"/>
        <v>999</v>
      </c>
      <c r="L101" s="349"/>
      <c r="M101" s="355"/>
      <c r="N101" s="97">
        <f t="shared" si="3"/>
        <v>999</v>
      </c>
      <c r="O101" s="71"/>
    </row>
    <row r="102" spans="1:15" s="11" customFormat="1" ht="18.899999999999999" customHeight="1" x14ac:dyDescent="0.25">
      <c r="A102" s="388">
        <v>96</v>
      </c>
      <c r="B102" s="69"/>
      <c r="C102" s="69"/>
      <c r="D102" s="70"/>
      <c r="E102" s="403"/>
      <c r="F102" s="650"/>
      <c r="G102" s="697"/>
      <c r="H102" s="385" t="e">
        <f>IF(AND(O102="",#REF!&gt;0,#REF!&lt;5),I102,)</f>
        <v>#REF!</v>
      </c>
      <c r="I102" s="383" t="str">
        <f>IF(D102="","ZZZ9",IF(AND(#REF!&gt;0,#REF!&lt;5),D102&amp;#REF!,D102&amp;"9"))</f>
        <v>ZZZ9</v>
      </c>
      <c r="J102" s="387">
        <f t="shared" si="4"/>
        <v>999</v>
      </c>
      <c r="K102" s="383">
        <f t="shared" si="5"/>
        <v>999</v>
      </c>
      <c r="L102" s="349"/>
      <c r="M102" s="355"/>
      <c r="N102" s="97">
        <f t="shared" si="3"/>
        <v>999</v>
      </c>
      <c r="O102" s="71"/>
    </row>
    <row r="103" spans="1:15" s="11" customFormat="1" ht="18.899999999999999" customHeight="1" x14ac:dyDescent="0.25">
      <c r="A103" s="388">
        <v>97</v>
      </c>
      <c r="B103" s="69"/>
      <c r="C103" s="69"/>
      <c r="D103" s="70"/>
      <c r="E103" s="403"/>
      <c r="F103" s="650"/>
      <c r="G103" s="697"/>
      <c r="H103" s="385" t="e">
        <f>IF(AND(O103="",#REF!&gt;0,#REF!&lt;5),I103,)</f>
        <v>#REF!</v>
      </c>
      <c r="I103" s="383" t="str">
        <f>IF(D103="","ZZZ9",IF(AND(#REF!&gt;0,#REF!&lt;5),D103&amp;#REF!,D103&amp;"9"))</f>
        <v>ZZZ9</v>
      </c>
      <c r="J103" s="387">
        <f t="shared" si="4"/>
        <v>999</v>
      </c>
      <c r="K103" s="383">
        <f t="shared" si="5"/>
        <v>999</v>
      </c>
      <c r="L103" s="349"/>
      <c r="M103" s="355"/>
      <c r="N103" s="97">
        <f t="shared" si="3"/>
        <v>999</v>
      </c>
      <c r="O103" s="71"/>
    </row>
    <row r="104" spans="1:15" s="11" customFormat="1" ht="18.899999999999999" customHeight="1" x14ac:dyDescent="0.25">
      <c r="A104" s="388">
        <v>98</v>
      </c>
      <c r="B104" s="69"/>
      <c r="C104" s="69"/>
      <c r="D104" s="70"/>
      <c r="E104" s="403"/>
      <c r="F104" s="650"/>
      <c r="G104" s="697"/>
      <c r="H104" s="385" t="e">
        <f>IF(AND(O104="",#REF!&gt;0,#REF!&lt;5),I104,)</f>
        <v>#REF!</v>
      </c>
      <c r="I104" s="383" t="str">
        <f>IF(D104="","ZZZ9",IF(AND(#REF!&gt;0,#REF!&lt;5),D104&amp;#REF!,D104&amp;"9"))</f>
        <v>ZZZ9</v>
      </c>
      <c r="J104" s="387">
        <f t="shared" si="4"/>
        <v>999</v>
      </c>
      <c r="K104" s="383">
        <f t="shared" si="5"/>
        <v>999</v>
      </c>
      <c r="L104" s="349"/>
      <c r="M104" s="355"/>
      <c r="N104" s="97">
        <f t="shared" si="3"/>
        <v>999</v>
      </c>
      <c r="O104" s="71"/>
    </row>
    <row r="105" spans="1:15" s="11" customFormat="1" ht="18.899999999999999" customHeight="1" x14ac:dyDescent="0.25">
      <c r="A105" s="388">
        <v>99</v>
      </c>
      <c r="B105" s="69"/>
      <c r="C105" s="69"/>
      <c r="D105" s="70"/>
      <c r="E105" s="403"/>
      <c r="F105" s="650"/>
      <c r="G105" s="697"/>
      <c r="H105" s="385" t="e">
        <f>IF(AND(O105="",#REF!&gt;0,#REF!&lt;5),I105,)</f>
        <v>#REF!</v>
      </c>
      <c r="I105" s="383" t="str">
        <f>IF(D105="","ZZZ9",IF(AND(#REF!&gt;0,#REF!&lt;5),D105&amp;#REF!,D105&amp;"9"))</f>
        <v>ZZZ9</v>
      </c>
      <c r="J105" s="387">
        <f t="shared" si="4"/>
        <v>999</v>
      </c>
      <c r="K105" s="383">
        <f t="shared" si="5"/>
        <v>999</v>
      </c>
      <c r="L105" s="349"/>
      <c r="M105" s="355"/>
      <c r="N105" s="97">
        <f t="shared" si="3"/>
        <v>999</v>
      </c>
      <c r="O105" s="71"/>
    </row>
    <row r="106" spans="1:15" s="11" customFormat="1" ht="18.899999999999999" customHeight="1" x14ac:dyDescent="0.25">
      <c r="A106" s="388">
        <v>100</v>
      </c>
      <c r="B106" s="69"/>
      <c r="C106" s="69"/>
      <c r="D106" s="70"/>
      <c r="E106" s="403"/>
      <c r="F106" s="650"/>
      <c r="G106" s="697"/>
      <c r="H106" s="385" t="e">
        <f>IF(AND(O106="",#REF!&gt;0,#REF!&lt;5),I106,)</f>
        <v>#REF!</v>
      </c>
      <c r="I106" s="383" t="str">
        <f>IF(D106="","ZZZ9",IF(AND(#REF!&gt;0,#REF!&lt;5),D106&amp;#REF!,D106&amp;"9"))</f>
        <v>ZZZ9</v>
      </c>
      <c r="J106" s="387">
        <f t="shared" si="4"/>
        <v>999</v>
      </c>
      <c r="K106" s="383">
        <f t="shared" si="5"/>
        <v>999</v>
      </c>
      <c r="L106" s="349"/>
      <c r="M106" s="355"/>
      <c r="N106" s="97">
        <f t="shared" si="3"/>
        <v>999</v>
      </c>
      <c r="O106" s="71"/>
    </row>
    <row r="107" spans="1:15" s="11" customFormat="1" ht="18.899999999999999" customHeight="1" x14ac:dyDescent="0.25">
      <c r="A107" s="388">
        <v>101</v>
      </c>
      <c r="B107" s="69"/>
      <c r="C107" s="69"/>
      <c r="D107" s="70"/>
      <c r="E107" s="403"/>
      <c r="F107" s="650"/>
      <c r="G107" s="697"/>
      <c r="H107" s="385" t="e">
        <f>IF(AND(O107="",#REF!&gt;0,#REF!&lt;5),I107,)</f>
        <v>#REF!</v>
      </c>
      <c r="I107" s="383" t="str">
        <f>IF(D107="","ZZZ9",IF(AND(#REF!&gt;0,#REF!&lt;5),D107&amp;#REF!,D107&amp;"9"))</f>
        <v>ZZZ9</v>
      </c>
      <c r="J107" s="387">
        <f t="shared" si="4"/>
        <v>999</v>
      </c>
      <c r="K107" s="383">
        <f t="shared" si="5"/>
        <v>999</v>
      </c>
      <c r="L107" s="349"/>
      <c r="M107" s="355"/>
      <c r="N107" s="97">
        <f t="shared" si="3"/>
        <v>999</v>
      </c>
      <c r="O107" s="71"/>
    </row>
    <row r="108" spans="1:15" s="11" customFormat="1" ht="18.899999999999999" customHeight="1" x14ac:dyDescent="0.25">
      <c r="A108" s="388">
        <v>102</v>
      </c>
      <c r="B108" s="69"/>
      <c r="C108" s="69"/>
      <c r="D108" s="70"/>
      <c r="E108" s="403"/>
      <c r="F108" s="650"/>
      <c r="G108" s="697"/>
      <c r="H108" s="385" t="e">
        <f>IF(AND(O108="",#REF!&gt;0,#REF!&lt;5),I108,)</f>
        <v>#REF!</v>
      </c>
      <c r="I108" s="383" t="str">
        <f>IF(D108="","ZZZ9",IF(AND(#REF!&gt;0,#REF!&lt;5),D108&amp;#REF!,D108&amp;"9"))</f>
        <v>ZZZ9</v>
      </c>
      <c r="J108" s="387">
        <f t="shared" si="4"/>
        <v>999</v>
      </c>
      <c r="K108" s="383">
        <f t="shared" si="5"/>
        <v>999</v>
      </c>
      <c r="L108" s="349"/>
      <c r="M108" s="355"/>
      <c r="N108" s="97">
        <f t="shared" si="3"/>
        <v>999</v>
      </c>
      <c r="O108" s="71"/>
    </row>
    <row r="109" spans="1:15" s="11" customFormat="1" ht="18.899999999999999" customHeight="1" x14ac:dyDescent="0.25">
      <c r="A109" s="388">
        <v>103</v>
      </c>
      <c r="B109" s="69"/>
      <c r="C109" s="69"/>
      <c r="D109" s="70"/>
      <c r="E109" s="403"/>
      <c r="F109" s="650"/>
      <c r="G109" s="697"/>
      <c r="H109" s="385" t="e">
        <f>IF(AND(O109="",#REF!&gt;0,#REF!&lt;5),I109,)</f>
        <v>#REF!</v>
      </c>
      <c r="I109" s="383" t="str">
        <f>IF(D109="","ZZZ9",IF(AND(#REF!&gt;0,#REF!&lt;5),D109&amp;#REF!,D109&amp;"9"))</f>
        <v>ZZZ9</v>
      </c>
      <c r="J109" s="387">
        <f t="shared" si="4"/>
        <v>999</v>
      </c>
      <c r="K109" s="383">
        <f t="shared" si="5"/>
        <v>999</v>
      </c>
      <c r="L109" s="349"/>
      <c r="M109" s="355"/>
      <c r="N109" s="97">
        <f t="shared" si="3"/>
        <v>999</v>
      </c>
      <c r="O109" s="71"/>
    </row>
    <row r="110" spans="1:15" s="11" customFormat="1" ht="18.899999999999999" customHeight="1" x14ac:dyDescent="0.25">
      <c r="A110" s="388">
        <v>104</v>
      </c>
      <c r="B110" s="69"/>
      <c r="C110" s="69"/>
      <c r="D110" s="70"/>
      <c r="E110" s="403"/>
      <c r="F110" s="650"/>
      <c r="G110" s="697"/>
      <c r="H110" s="385" t="e">
        <f>IF(AND(O110="",#REF!&gt;0,#REF!&lt;5),I110,)</f>
        <v>#REF!</v>
      </c>
      <c r="I110" s="383" t="str">
        <f>IF(D110="","ZZZ9",IF(AND(#REF!&gt;0,#REF!&lt;5),D110&amp;#REF!,D110&amp;"9"))</f>
        <v>ZZZ9</v>
      </c>
      <c r="J110" s="387">
        <f t="shared" si="4"/>
        <v>999</v>
      </c>
      <c r="K110" s="383">
        <f t="shared" si="5"/>
        <v>999</v>
      </c>
      <c r="L110" s="349"/>
      <c r="M110" s="355"/>
      <c r="N110" s="97">
        <f t="shared" si="3"/>
        <v>999</v>
      </c>
      <c r="O110" s="71"/>
    </row>
    <row r="111" spans="1:15" s="11" customFormat="1" ht="18.899999999999999" customHeight="1" x14ac:dyDescent="0.25">
      <c r="A111" s="388">
        <v>105</v>
      </c>
      <c r="B111" s="69"/>
      <c r="C111" s="69"/>
      <c r="D111" s="70"/>
      <c r="E111" s="403"/>
      <c r="F111" s="650"/>
      <c r="G111" s="697"/>
      <c r="H111" s="385" t="e">
        <f>IF(AND(O111="",#REF!&gt;0,#REF!&lt;5),I111,)</f>
        <v>#REF!</v>
      </c>
      <c r="I111" s="383" t="str">
        <f>IF(D111="","ZZZ9",IF(AND(#REF!&gt;0,#REF!&lt;5),D111&amp;#REF!,D111&amp;"9"))</f>
        <v>ZZZ9</v>
      </c>
      <c r="J111" s="387">
        <f t="shared" si="4"/>
        <v>999</v>
      </c>
      <c r="K111" s="383">
        <f t="shared" si="5"/>
        <v>999</v>
      </c>
      <c r="L111" s="349"/>
      <c r="M111" s="355"/>
      <c r="N111" s="97">
        <f t="shared" si="3"/>
        <v>999</v>
      </c>
      <c r="O111" s="71"/>
    </row>
    <row r="112" spans="1:15" s="11" customFormat="1" ht="18.899999999999999" customHeight="1" x14ac:dyDescent="0.25">
      <c r="A112" s="388">
        <v>106</v>
      </c>
      <c r="B112" s="69"/>
      <c r="C112" s="69"/>
      <c r="D112" s="70"/>
      <c r="E112" s="403"/>
      <c r="F112" s="650"/>
      <c r="G112" s="697"/>
      <c r="H112" s="385" t="e">
        <f>IF(AND(O112="",#REF!&gt;0,#REF!&lt;5),I112,)</f>
        <v>#REF!</v>
      </c>
      <c r="I112" s="383" t="str">
        <f>IF(D112="","ZZZ9",IF(AND(#REF!&gt;0,#REF!&lt;5),D112&amp;#REF!,D112&amp;"9"))</f>
        <v>ZZZ9</v>
      </c>
      <c r="J112" s="387">
        <f t="shared" si="4"/>
        <v>999</v>
      </c>
      <c r="K112" s="383">
        <f t="shared" si="5"/>
        <v>999</v>
      </c>
      <c r="L112" s="349"/>
      <c r="M112" s="355"/>
      <c r="N112" s="97">
        <f t="shared" si="3"/>
        <v>999</v>
      </c>
      <c r="O112" s="71"/>
    </row>
    <row r="113" spans="1:15" s="11" customFormat="1" ht="18.899999999999999" customHeight="1" x14ac:dyDescent="0.25">
      <c r="A113" s="388">
        <v>107</v>
      </c>
      <c r="B113" s="69"/>
      <c r="C113" s="69"/>
      <c r="D113" s="70"/>
      <c r="E113" s="403"/>
      <c r="F113" s="650"/>
      <c r="G113" s="697"/>
      <c r="H113" s="385" t="e">
        <f>IF(AND(O113="",#REF!&gt;0,#REF!&lt;5),I113,)</f>
        <v>#REF!</v>
      </c>
      <c r="I113" s="383" t="str">
        <f>IF(D113="","ZZZ9",IF(AND(#REF!&gt;0,#REF!&lt;5),D113&amp;#REF!,D113&amp;"9"))</f>
        <v>ZZZ9</v>
      </c>
      <c r="J113" s="387">
        <f t="shared" si="4"/>
        <v>999</v>
      </c>
      <c r="K113" s="383">
        <f t="shared" si="5"/>
        <v>999</v>
      </c>
      <c r="L113" s="349"/>
      <c r="M113" s="355"/>
      <c r="N113" s="97">
        <f t="shared" si="3"/>
        <v>999</v>
      </c>
      <c r="O113" s="71"/>
    </row>
    <row r="114" spans="1:15" s="11" customFormat="1" ht="18.899999999999999" customHeight="1" x14ac:dyDescent="0.25">
      <c r="A114" s="388">
        <v>108</v>
      </c>
      <c r="B114" s="69"/>
      <c r="C114" s="69"/>
      <c r="D114" s="70"/>
      <c r="E114" s="403"/>
      <c r="F114" s="650"/>
      <c r="G114" s="697"/>
      <c r="H114" s="385" t="e">
        <f>IF(AND(O114="",#REF!&gt;0,#REF!&lt;5),I114,)</f>
        <v>#REF!</v>
      </c>
      <c r="I114" s="383" t="str">
        <f>IF(D114="","ZZZ9",IF(AND(#REF!&gt;0,#REF!&lt;5),D114&amp;#REF!,D114&amp;"9"))</f>
        <v>ZZZ9</v>
      </c>
      <c r="J114" s="387">
        <f t="shared" si="4"/>
        <v>999</v>
      </c>
      <c r="K114" s="383">
        <f t="shared" si="5"/>
        <v>999</v>
      </c>
      <c r="L114" s="349"/>
      <c r="M114" s="355"/>
      <c r="N114" s="97">
        <f t="shared" si="3"/>
        <v>999</v>
      </c>
      <c r="O114" s="71"/>
    </row>
    <row r="115" spans="1:15" s="11" customFormat="1" ht="18.899999999999999" customHeight="1" x14ac:dyDescent="0.25">
      <c r="A115" s="388">
        <v>109</v>
      </c>
      <c r="B115" s="69"/>
      <c r="C115" s="69"/>
      <c r="D115" s="70"/>
      <c r="E115" s="403"/>
      <c r="F115" s="650"/>
      <c r="G115" s="697"/>
      <c r="H115" s="385" t="e">
        <f>IF(AND(O115="",#REF!&gt;0,#REF!&lt;5),I115,)</f>
        <v>#REF!</v>
      </c>
      <c r="I115" s="383" t="str">
        <f>IF(D115="","ZZZ9",IF(AND(#REF!&gt;0,#REF!&lt;5),D115&amp;#REF!,D115&amp;"9"))</f>
        <v>ZZZ9</v>
      </c>
      <c r="J115" s="387">
        <f t="shared" si="4"/>
        <v>999</v>
      </c>
      <c r="K115" s="383">
        <f t="shared" si="5"/>
        <v>999</v>
      </c>
      <c r="L115" s="349"/>
      <c r="M115" s="355"/>
      <c r="N115" s="97">
        <f t="shared" si="3"/>
        <v>999</v>
      </c>
      <c r="O115" s="71"/>
    </row>
    <row r="116" spans="1:15" s="11" customFormat="1" ht="18.899999999999999" customHeight="1" x14ac:dyDescent="0.25">
      <c r="A116" s="388">
        <v>110</v>
      </c>
      <c r="B116" s="69"/>
      <c r="C116" s="69"/>
      <c r="D116" s="70"/>
      <c r="E116" s="403"/>
      <c r="F116" s="650"/>
      <c r="G116" s="697"/>
      <c r="H116" s="385" t="e">
        <f>IF(AND(O116="",#REF!&gt;0,#REF!&lt;5),I116,)</f>
        <v>#REF!</v>
      </c>
      <c r="I116" s="383" t="str">
        <f>IF(D116="","ZZZ9",IF(AND(#REF!&gt;0,#REF!&lt;5),D116&amp;#REF!,D116&amp;"9"))</f>
        <v>ZZZ9</v>
      </c>
      <c r="J116" s="387">
        <f t="shared" si="4"/>
        <v>999</v>
      </c>
      <c r="K116" s="383">
        <f t="shared" si="5"/>
        <v>999</v>
      </c>
      <c r="L116" s="349"/>
      <c r="M116" s="355"/>
      <c r="N116" s="97">
        <f t="shared" si="3"/>
        <v>999</v>
      </c>
      <c r="O116" s="71"/>
    </row>
    <row r="117" spans="1:15" s="11" customFormat="1" ht="18.899999999999999" customHeight="1" x14ac:dyDescent="0.25">
      <c r="A117" s="388">
        <v>111</v>
      </c>
      <c r="B117" s="69"/>
      <c r="C117" s="69"/>
      <c r="D117" s="70"/>
      <c r="E117" s="403"/>
      <c r="F117" s="650"/>
      <c r="G117" s="697"/>
      <c r="H117" s="385" t="e">
        <f>IF(AND(O117="",#REF!&gt;0,#REF!&lt;5),I117,)</f>
        <v>#REF!</v>
      </c>
      <c r="I117" s="383" t="str">
        <f>IF(D117="","ZZZ9",IF(AND(#REF!&gt;0,#REF!&lt;5),D117&amp;#REF!,D117&amp;"9"))</f>
        <v>ZZZ9</v>
      </c>
      <c r="J117" s="387">
        <f t="shared" si="4"/>
        <v>999</v>
      </c>
      <c r="K117" s="383">
        <f t="shared" si="5"/>
        <v>999</v>
      </c>
      <c r="L117" s="349"/>
      <c r="M117" s="355"/>
      <c r="N117" s="97">
        <f t="shared" si="3"/>
        <v>999</v>
      </c>
      <c r="O117" s="71"/>
    </row>
    <row r="118" spans="1:15" s="11" customFormat="1" ht="18.899999999999999" customHeight="1" x14ac:dyDescent="0.25">
      <c r="A118" s="388">
        <v>112</v>
      </c>
      <c r="B118" s="69"/>
      <c r="C118" s="69"/>
      <c r="D118" s="70"/>
      <c r="E118" s="403"/>
      <c r="F118" s="650"/>
      <c r="G118" s="697"/>
      <c r="H118" s="385" t="e">
        <f>IF(AND(O118="",#REF!&gt;0,#REF!&lt;5),I118,)</f>
        <v>#REF!</v>
      </c>
      <c r="I118" s="383" t="str">
        <f>IF(D118="","ZZZ9",IF(AND(#REF!&gt;0,#REF!&lt;5),D118&amp;#REF!,D118&amp;"9"))</f>
        <v>ZZZ9</v>
      </c>
      <c r="J118" s="387">
        <f t="shared" si="4"/>
        <v>999</v>
      </c>
      <c r="K118" s="383">
        <f t="shared" si="5"/>
        <v>999</v>
      </c>
      <c r="L118" s="349"/>
      <c r="M118" s="355"/>
      <c r="N118" s="97">
        <f t="shared" si="3"/>
        <v>999</v>
      </c>
      <c r="O118" s="71"/>
    </row>
    <row r="119" spans="1:15" s="11" customFormat="1" ht="18.899999999999999" customHeight="1" x14ac:dyDescent="0.25">
      <c r="A119" s="388">
        <v>113</v>
      </c>
      <c r="B119" s="69"/>
      <c r="C119" s="69"/>
      <c r="D119" s="70"/>
      <c r="E119" s="403"/>
      <c r="F119" s="650"/>
      <c r="G119" s="697"/>
      <c r="H119" s="385" t="e">
        <f>IF(AND(O119="",#REF!&gt;0,#REF!&lt;5),I119,)</f>
        <v>#REF!</v>
      </c>
      <c r="I119" s="383" t="str">
        <f>IF(D119="","ZZZ9",IF(AND(#REF!&gt;0,#REF!&lt;5),D119&amp;#REF!,D119&amp;"9"))</f>
        <v>ZZZ9</v>
      </c>
      <c r="J119" s="387">
        <f t="shared" si="4"/>
        <v>999</v>
      </c>
      <c r="K119" s="383">
        <f t="shared" si="5"/>
        <v>999</v>
      </c>
      <c r="L119" s="349"/>
      <c r="M119" s="355"/>
      <c r="N119" s="97">
        <f t="shared" si="3"/>
        <v>999</v>
      </c>
      <c r="O119" s="71"/>
    </row>
    <row r="120" spans="1:15" s="11" customFormat="1" ht="18.899999999999999" customHeight="1" x14ac:dyDescent="0.25">
      <c r="A120" s="388">
        <v>114</v>
      </c>
      <c r="B120" s="69"/>
      <c r="C120" s="69"/>
      <c r="D120" s="70"/>
      <c r="E120" s="403"/>
      <c r="F120" s="650"/>
      <c r="G120" s="697"/>
      <c r="H120" s="385" t="e">
        <f>IF(AND(O120="",#REF!&gt;0,#REF!&lt;5),I120,)</f>
        <v>#REF!</v>
      </c>
      <c r="I120" s="383" t="str">
        <f>IF(D120="","ZZZ9",IF(AND(#REF!&gt;0,#REF!&lt;5),D120&amp;#REF!,D120&amp;"9"))</f>
        <v>ZZZ9</v>
      </c>
      <c r="J120" s="387">
        <f t="shared" si="4"/>
        <v>999</v>
      </c>
      <c r="K120" s="383">
        <f t="shared" si="5"/>
        <v>999</v>
      </c>
      <c r="L120" s="349"/>
      <c r="M120" s="355"/>
      <c r="N120" s="97">
        <f t="shared" si="3"/>
        <v>999</v>
      </c>
      <c r="O120" s="71"/>
    </row>
    <row r="121" spans="1:15" s="11" customFormat="1" ht="18.899999999999999" customHeight="1" x14ac:dyDescent="0.25">
      <c r="A121" s="388">
        <v>115</v>
      </c>
      <c r="B121" s="69"/>
      <c r="C121" s="69"/>
      <c r="D121" s="70"/>
      <c r="E121" s="403"/>
      <c r="F121" s="650"/>
      <c r="G121" s="697"/>
      <c r="H121" s="385" t="e">
        <f>IF(AND(O121="",#REF!&gt;0,#REF!&lt;5),I121,)</f>
        <v>#REF!</v>
      </c>
      <c r="I121" s="383" t="str">
        <f>IF(D121="","ZZZ9",IF(AND(#REF!&gt;0,#REF!&lt;5),D121&amp;#REF!,D121&amp;"9"))</f>
        <v>ZZZ9</v>
      </c>
      <c r="J121" s="387">
        <f t="shared" si="4"/>
        <v>999</v>
      </c>
      <c r="K121" s="383">
        <f t="shared" si="5"/>
        <v>999</v>
      </c>
      <c r="L121" s="349"/>
      <c r="M121" s="355"/>
      <c r="N121" s="97">
        <f t="shared" si="3"/>
        <v>999</v>
      </c>
      <c r="O121" s="71"/>
    </row>
    <row r="122" spans="1:15" s="11" customFormat="1" ht="18.899999999999999" customHeight="1" x14ac:dyDescent="0.25">
      <c r="A122" s="388">
        <v>116</v>
      </c>
      <c r="B122" s="69"/>
      <c r="C122" s="69"/>
      <c r="D122" s="70"/>
      <c r="E122" s="403"/>
      <c r="F122" s="650"/>
      <c r="G122" s="697"/>
      <c r="H122" s="385" t="e">
        <f>IF(AND(O122="",#REF!&gt;0,#REF!&lt;5),I122,)</f>
        <v>#REF!</v>
      </c>
      <c r="I122" s="383" t="str">
        <f>IF(D122="","ZZZ9",IF(AND(#REF!&gt;0,#REF!&lt;5),D122&amp;#REF!,D122&amp;"9"))</f>
        <v>ZZZ9</v>
      </c>
      <c r="J122" s="387">
        <f t="shared" si="4"/>
        <v>999</v>
      </c>
      <c r="K122" s="383">
        <f t="shared" si="5"/>
        <v>999</v>
      </c>
      <c r="L122" s="349"/>
      <c r="M122" s="355"/>
      <c r="N122" s="97">
        <f t="shared" si="3"/>
        <v>999</v>
      </c>
      <c r="O122" s="71"/>
    </row>
    <row r="123" spans="1:15" s="11" customFormat="1" ht="18.899999999999999" customHeight="1" x14ac:dyDescent="0.25">
      <c r="A123" s="388">
        <v>117</v>
      </c>
      <c r="B123" s="69"/>
      <c r="C123" s="69"/>
      <c r="D123" s="70"/>
      <c r="E123" s="403"/>
      <c r="F123" s="650"/>
      <c r="G123" s="697"/>
      <c r="H123" s="385"/>
      <c r="I123" s="383"/>
      <c r="J123" s="387"/>
      <c r="K123" s="383"/>
      <c r="L123" s="349"/>
      <c r="M123" s="355"/>
      <c r="N123" s="97"/>
      <c r="O123" s="71"/>
    </row>
    <row r="124" spans="1:15" s="11" customFormat="1" ht="18.899999999999999" customHeight="1" x14ac:dyDescent="0.25">
      <c r="A124" s="388">
        <v>118</v>
      </c>
      <c r="B124" s="69"/>
      <c r="C124" s="69"/>
      <c r="D124" s="70"/>
      <c r="E124" s="403"/>
      <c r="F124" s="650"/>
      <c r="G124" s="697"/>
      <c r="H124" s="385"/>
      <c r="I124" s="383"/>
      <c r="J124" s="387"/>
      <c r="K124" s="383"/>
      <c r="L124" s="349"/>
      <c r="M124" s="355"/>
      <c r="N124" s="97"/>
      <c r="O124" s="71"/>
    </row>
    <row r="125" spans="1:15" s="11" customFormat="1" ht="18.899999999999999" customHeight="1" x14ac:dyDescent="0.25">
      <c r="A125" s="388">
        <v>119</v>
      </c>
      <c r="B125" s="69"/>
      <c r="C125" s="69"/>
      <c r="D125" s="70"/>
      <c r="E125" s="403"/>
      <c r="F125" s="650"/>
      <c r="G125" s="697"/>
      <c r="H125" s="385"/>
      <c r="I125" s="383"/>
      <c r="J125" s="387"/>
      <c r="K125" s="383"/>
      <c r="L125" s="349"/>
      <c r="M125" s="355"/>
      <c r="N125" s="97"/>
      <c r="O125" s="71"/>
    </row>
    <row r="126" spans="1:15" s="11" customFormat="1" ht="18.899999999999999" customHeight="1" x14ac:dyDescent="0.25">
      <c r="A126" s="388">
        <v>120</v>
      </c>
      <c r="B126" s="69"/>
      <c r="C126" s="69"/>
      <c r="D126" s="70"/>
      <c r="E126" s="403"/>
      <c r="F126" s="650"/>
      <c r="G126" s="697"/>
      <c r="H126" s="385"/>
      <c r="I126" s="383"/>
      <c r="J126" s="387"/>
      <c r="K126" s="383"/>
      <c r="L126" s="349"/>
      <c r="M126" s="355"/>
      <c r="N126" s="97"/>
      <c r="O126" s="71"/>
    </row>
    <row r="127" spans="1:15" s="11" customFormat="1" ht="18.899999999999999" customHeight="1" x14ac:dyDescent="0.25">
      <c r="A127" s="388">
        <v>121</v>
      </c>
      <c r="B127" s="69"/>
      <c r="C127" s="69"/>
      <c r="D127" s="70"/>
      <c r="E127" s="403"/>
      <c r="F127" s="650"/>
      <c r="G127" s="697"/>
      <c r="H127" s="385"/>
      <c r="I127" s="383"/>
      <c r="J127" s="387"/>
      <c r="K127" s="383"/>
      <c r="L127" s="349"/>
      <c r="M127" s="355"/>
      <c r="N127" s="97"/>
      <c r="O127" s="71"/>
    </row>
    <row r="128" spans="1:15" s="11" customFormat="1" ht="18.899999999999999" customHeight="1" x14ac:dyDescent="0.25">
      <c r="A128" s="388">
        <v>122</v>
      </c>
      <c r="B128" s="69"/>
      <c r="C128" s="69"/>
      <c r="D128" s="70"/>
      <c r="E128" s="403"/>
      <c r="F128" s="650"/>
      <c r="G128" s="697"/>
      <c r="H128" s="385"/>
      <c r="I128" s="383"/>
      <c r="J128" s="387"/>
      <c r="K128" s="383"/>
      <c r="L128" s="349"/>
      <c r="M128" s="355"/>
      <c r="N128" s="97"/>
      <c r="O128" s="71"/>
    </row>
    <row r="129" spans="1:15" s="11" customFormat="1" ht="18.899999999999999" customHeight="1" x14ac:dyDescent="0.25">
      <c r="A129" s="388">
        <v>123</v>
      </c>
      <c r="B129" s="69"/>
      <c r="C129" s="69"/>
      <c r="D129" s="70"/>
      <c r="E129" s="403"/>
      <c r="F129" s="650"/>
      <c r="G129" s="697"/>
      <c r="H129" s="385"/>
      <c r="I129" s="383"/>
      <c r="J129" s="387"/>
      <c r="K129" s="383"/>
      <c r="L129" s="349"/>
      <c r="M129" s="355"/>
      <c r="N129" s="97"/>
      <c r="O129" s="71"/>
    </row>
    <row r="130" spans="1:15" s="11" customFormat="1" ht="18.899999999999999" customHeight="1" x14ac:dyDescent="0.25">
      <c r="A130" s="388">
        <v>124</v>
      </c>
      <c r="B130" s="69"/>
      <c r="C130" s="69"/>
      <c r="D130" s="70"/>
      <c r="E130" s="403"/>
      <c r="F130" s="650"/>
      <c r="G130" s="697"/>
      <c r="H130" s="385"/>
      <c r="I130" s="383"/>
      <c r="J130" s="387"/>
      <c r="K130" s="383"/>
      <c r="L130" s="349"/>
      <c r="M130" s="355"/>
      <c r="N130" s="97"/>
      <c r="O130" s="71"/>
    </row>
    <row r="131" spans="1:15" s="11" customFormat="1" ht="18.899999999999999" customHeight="1" x14ac:dyDescent="0.25">
      <c r="A131" s="388">
        <v>125</v>
      </c>
      <c r="B131" s="69"/>
      <c r="C131" s="69"/>
      <c r="D131" s="70"/>
      <c r="E131" s="403"/>
      <c r="F131" s="650"/>
      <c r="G131" s="697"/>
      <c r="H131" s="385"/>
      <c r="I131" s="383"/>
      <c r="J131" s="387"/>
      <c r="K131" s="383"/>
      <c r="L131" s="349"/>
      <c r="M131" s="355"/>
      <c r="N131" s="97"/>
      <c r="O131" s="71"/>
    </row>
    <row r="132" spans="1:15" s="11" customFormat="1" ht="18.899999999999999" customHeight="1" x14ac:dyDescent="0.25">
      <c r="A132" s="388">
        <v>126</v>
      </c>
      <c r="B132" s="69"/>
      <c r="C132" s="69"/>
      <c r="D132" s="70"/>
      <c r="E132" s="403"/>
      <c r="F132" s="650"/>
      <c r="G132" s="697"/>
      <c r="H132" s="385"/>
      <c r="I132" s="383"/>
      <c r="J132" s="387"/>
      <c r="K132" s="383"/>
      <c r="L132" s="349"/>
      <c r="M132" s="355"/>
      <c r="N132" s="97"/>
      <c r="O132" s="71"/>
    </row>
    <row r="133" spans="1:15" s="11" customFormat="1" ht="18.899999999999999" customHeight="1" x14ac:dyDescent="0.25">
      <c r="A133" s="388">
        <v>127</v>
      </c>
      <c r="B133" s="69"/>
      <c r="C133" s="69"/>
      <c r="D133" s="70"/>
      <c r="E133" s="403"/>
      <c r="F133" s="650"/>
      <c r="G133" s="697"/>
      <c r="H133" s="385"/>
      <c r="I133" s="383"/>
      <c r="J133" s="387"/>
      <c r="K133" s="383"/>
      <c r="L133" s="349"/>
      <c r="M133" s="355"/>
      <c r="N133" s="97"/>
      <c r="O133" s="71"/>
    </row>
    <row r="134" spans="1:15" s="11" customFormat="1" ht="18.899999999999999" customHeight="1" x14ac:dyDescent="0.25">
      <c r="A134" s="388">
        <v>128</v>
      </c>
      <c r="B134" s="69"/>
      <c r="C134" s="69"/>
      <c r="D134" s="70"/>
      <c r="E134" s="403"/>
      <c r="F134" s="650"/>
      <c r="G134" s="697"/>
      <c r="H134" s="385"/>
      <c r="I134" s="383"/>
      <c r="J134" s="387"/>
      <c r="K134" s="383"/>
      <c r="L134" s="349"/>
      <c r="M134" s="355"/>
      <c r="N134" s="97"/>
      <c r="O134" s="71"/>
    </row>
  </sheetData>
  <conditionalFormatting sqref="H7:H134">
    <cfRule type="cellIs" dxfId="349" priority="10" stopIfTrue="1" operator="equal">
      <formula>"Z"</formula>
    </cfRule>
  </conditionalFormatting>
  <conditionalFormatting sqref="A7:D134">
    <cfRule type="expression" dxfId="348" priority="9" stopIfTrue="1">
      <formula>$O7&gt;=1</formula>
    </cfRule>
  </conditionalFormatting>
  <conditionalFormatting sqref="B7:D14">
    <cfRule type="expression" dxfId="347" priority="8" stopIfTrue="1">
      <formula>$O7&gt;=1</formula>
    </cfRule>
  </conditionalFormatting>
  <conditionalFormatting sqref="E7:E134">
    <cfRule type="expression" dxfId="346" priority="5" stopIfTrue="1">
      <formula>AND(ROUNDDOWN(($A$4-E7)/365.25,0)&lt;=13,#REF!&lt;&gt;"OK")</formula>
    </cfRule>
    <cfRule type="expression" dxfId="345" priority="6" stopIfTrue="1">
      <formula>AND(ROUNDDOWN(($A$4-E7)/365.25,0)&lt;=14,#REF!&lt;&gt;"OK")</formula>
    </cfRule>
    <cfRule type="expression" dxfId="344" priority="7" stopIfTrue="1">
      <formula>AND(ROUNDDOWN(($A$4-E7)/365.25,0)&lt;=17,#REF!&lt;&gt;"OK")</formula>
    </cfRule>
  </conditionalFormatting>
  <conditionalFormatting sqref="E7:E27">
    <cfRule type="expression" dxfId="343" priority="2" stopIfTrue="1">
      <formula>AND(ROUNDDOWN(($A$4-E7)/365.25,0)&lt;=13,G7&lt;&gt;"OK")</formula>
    </cfRule>
    <cfRule type="expression" dxfId="342" priority="3" stopIfTrue="1">
      <formula>AND(ROUNDDOWN(($A$4-E7)/365.25,0)&lt;=14,G7&lt;&gt;"OK")</formula>
    </cfRule>
    <cfRule type="expression" dxfId="341" priority="4" stopIfTrue="1">
      <formula>AND(ROUNDDOWN(($A$4-E7)/365.25,0)&lt;=17,G7&lt;&gt;"OK")</formula>
    </cfRule>
  </conditionalFormatting>
  <conditionalFormatting sqref="B7:D27">
    <cfRule type="expression" dxfId="340"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97345"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46">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9.88671875" customWidth="1"/>
    <col min="12" max="12" width="1.6640625" style="98" customWidth="1"/>
    <col min="13" max="13" width="9.88671875" customWidth="1"/>
    <col min="14" max="14" width="1.6640625" style="99" customWidth="1"/>
    <col min="15" max="15" width="9.88671875" customWidth="1"/>
    <col min="16" max="16" width="1.6640625" style="98" customWidth="1"/>
    <col min="17" max="17" width="9.88671875" customWidth="1"/>
    <col min="18" max="18" width="1.6640625" style="99" customWidth="1"/>
    <col min="19" max="19" width="0"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84" t="s">
        <v>112</v>
      </c>
      <c r="L1" s="84"/>
      <c r="M1" s="58"/>
      <c r="N1" s="104" t="s">
        <v>3</v>
      </c>
      <c r="O1" s="104" t="s">
        <v>3</v>
      </c>
      <c r="P1" s="104"/>
      <c r="Q1" s="103"/>
      <c r="R1" s="104"/>
    </row>
    <row r="2" spans="1:21" s="72" customFormat="1" x14ac:dyDescent="0.25">
      <c r="A2" s="60" t="s">
        <v>119</v>
      </c>
      <c r="B2" s="60"/>
      <c r="C2" s="60"/>
      <c r="D2" s="426"/>
      <c r="E2" s="426">
        <f>Altalanos!$D$8</f>
        <v>0</v>
      </c>
      <c r="F2" s="60"/>
      <c r="G2" s="105"/>
      <c r="H2" s="74"/>
      <c r="I2" s="74"/>
      <c r="J2" s="106"/>
      <c r="K2" s="400" t="s">
        <v>223</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115</v>
      </c>
      <c r="F5" s="116" t="s">
        <v>82</v>
      </c>
      <c r="G5" s="116" t="s">
        <v>83</v>
      </c>
      <c r="H5" s="116"/>
      <c r="I5" s="116" t="s">
        <v>87</v>
      </c>
      <c r="J5" s="116"/>
      <c r="K5" s="115" t="s">
        <v>99</v>
      </c>
      <c r="L5" s="117"/>
      <c r="M5" s="115" t="s">
        <v>100</v>
      </c>
      <c r="N5" s="117"/>
      <c r="O5" s="115"/>
      <c r="P5" s="117"/>
      <c r="Q5" s="115"/>
      <c r="R5" s="118"/>
    </row>
    <row r="6" spans="1:21" s="753" customFormat="1" ht="14.2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(4)'!$A$7:$M$30,12))</f>
        <v/>
      </c>
      <c r="C7" s="352" t="str">
        <f>IF($E7="","",VLOOKUP($E7,'1Q ELO (4)'!$A$7:$M$30,13))</f>
        <v/>
      </c>
      <c r="D7" s="408" t="str">
        <f>IF($E7="","",VLOOKUP($E7,'1Q ELO (4)'!$A$7:$M$30,5))</f>
        <v/>
      </c>
      <c r="E7" s="123"/>
      <c r="F7" s="124" t="str">
        <f>UPPER(IF($E7="","",VLOOKUP($E7,'1Q ELO (4)'!$A$7:$M$30,2)))</f>
        <v/>
      </c>
      <c r="G7" s="124" t="str">
        <f>IF($E7="","",VLOOKUP($E7,'1Q ELO (4)'!$A$7:$M$30,3))</f>
        <v/>
      </c>
      <c r="H7" s="124"/>
      <c r="I7" s="124" t="str">
        <f>IF($E7="","",VLOOKUP($E7,'1Q ELO (4)'!$A$7:$M$30,4))</f>
        <v/>
      </c>
      <c r="J7" s="126"/>
      <c r="K7" s="125"/>
      <c r="L7" s="125"/>
      <c r="M7" s="125"/>
      <c r="N7" s="125"/>
      <c r="O7" s="128"/>
      <c r="P7" s="130"/>
      <c r="Q7" s="131"/>
      <c r="R7" s="132"/>
      <c r="S7" s="133"/>
      <c r="U7" s="134" t="e">
        <f>#REF!</f>
        <v>#REF!</v>
      </c>
    </row>
    <row r="8" spans="1:21" s="37" customFormat="1" ht="9.6" customHeight="1" x14ac:dyDescent="0.25">
      <c r="A8" s="135"/>
      <c r="B8" s="422"/>
      <c r="C8" s="422"/>
      <c r="D8" s="418"/>
      <c r="E8" s="136"/>
      <c r="F8" s="137"/>
      <c r="G8" s="137"/>
      <c r="H8" s="138"/>
      <c r="I8" s="139"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(4)'!$A$7:$M$30,12))</f>
        <v/>
      </c>
      <c r="C9" s="352" t="str">
        <f>IF($E9="","",VLOOKUP($E9,'1Q ELO (4)'!$A$7:$M$30,13))</f>
        <v/>
      </c>
      <c r="D9" s="408" t="str">
        <f>IF($E9="","",VLOOKUP($E9,'1Q ELO (4)'!$A$7:$M$30,5))</f>
        <v/>
      </c>
      <c r="E9" s="123"/>
      <c r="F9" s="449" t="str">
        <f>UPPER(IF($E9="","",VLOOKUP($E9,'1Q ELO (4)'!$A$7:$M$30,2)))</f>
        <v/>
      </c>
      <c r="G9" s="143" t="str">
        <f>IF($E9="","",VLOOKUP($E9,'1Q ELO (4)'!$A$7:$M$30,3))</f>
        <v/>
      </c>
      <c r="H9" s="143"/>
      <c r="I9" s="143" t="str">
        <f>IF($E9="","",VLOOKUP($E9,'1Q ELO (4)'!$A$7:$M$30,4))</f>
        <v/>
      </c>
      <c r="J9" s="144"/>
      <c r="K9" s="125"/>
      <c r="L9" s="145"/>
      <c r="M9" s="125"/>
      <c r="N9" s="125"/>
      <c r="O9" s="128"/>
      <c r="P9" s="130"/>
      <c r="Q9" s="131"/>
      <c r="R9" s="132"/>
      <c r="S9" s="133"/>
      <c r="U9" s="142" t="e">
        <f>#REF!</f>
        <v>#REF!</v>
      </c>
    </row>
    <row r="10" spans="1:21" s="37" customFormat="1" ht="9.6" customHeight="1" x14ac:dyDescent="0.25">
      <c r="A10" s="135"/>
      <c r="B10" s="422"/>
      <c r="C10" s="422"/>
      <c r="D10" s="418"/>
      <c r="E10" s="146"/>
      <c r="F10" s="137"/>
      <c r="G10" s="137"/>
      <c r="H10" s="138"/>
      <c r="I10" s="137"/>
      <c r="J10" s="147"/>
      <c r="K10" s="139" t="s">
        <v>0</v>
      </c>
      <c r="L10" s="148"/>
      <c r="M10" s="141" t="str">
        <f>UPPER(IF(OR(L10="a",L10="as"),K8,IF(OR(L10="b",L10="bs"),K12,)))</f>
        <v/>
      </c>
      <c r="N10" s="149"/>
      <c r="O10" s="150"/>
      <c r="P10" s="150"/>
      <c r="Q10" s="131"/>
      <c r="R10" s="132"/>
      <c r="S10" s="133"/>
      <c r="U10" s="142" t="e">
        <f>#REF!</f>
        <v>#REF!</v>
      </c>
    </row>
    <row r="11" spans="1:21" s="37" customFormat="1" ht="9.6" customHeight="1" x14ac:dyDescent="0.25">
      <c r="A11" s="135">
        <v>3</v>
      </c>
      <c r="B11" s="352" t="str">
        <f>IF($E11="","",VLOOKUP($E11,'1Q ELO (4)'!$A$7:$M$30,12))</f>
        <v/>
      </c>
      <c r="C11" s="352" t="str">
        <f>IF($E11="","",VLOOKUP($E11,'1Q ELO (4)'!$A$7:$M$30,13))</f>
        <v/>
      </c>
      <c r="D11" s="408" t="str">
        <f>IF($E11="","",VLOOKUP($E11,'1Q ELO (4)'!$A$7:$M$30,5))</f>
        <v/>
      </c>
      <c r="E11" s="123"/>
      <c r="F11" s="143" t="str">
        <f>UPPER(IF($E11="","",VLOOKUP($E11,'1Q ELO (4)'!$A$7:$M$30,2)))</f>
        <v/>
      </c>
      <c r="G11" s="143" t="str">
        <f>IF($E11="","",VLOOKUP($E11,'1Q ELO (4)'!$A$7:$M$30,3))</f>
        <v/>
      </c>
      <c r="H11" s="143"/>
      <c r="I11" s="143" t="str">
        <f>IF($E11="","",VLOOKUP($E11,'1Q ELO (4)'!$A$7:$M$30,4))</f>
        <v/>
      </c>
      <c r="J11" s="126"/>
      <c r="K11" s="125"/>
      <c r="L11" s="151"/>
      <c r="M11" s="125"/>
      <c r="N11" s="653"/>
      <c r="O11" s="653"/>
      <c r="P11" s="653"/>
      <c r="Q11" s="376"/>
      <c r="R11" s="358"/>
      <c r="S11" s="660"/>
      <c r="T11" s="661"/>
      <c r="U11" s="658" t="e">
        <f>#REF!</f>
        <v>#REF!</v>
      </c>
    </row>
    <row r="12" spans="1:21" s="37" customFormat="1" ht="9.6" customHeight="1" x14ac:dyDescent="0.25">
      <c r="A12" s="135"/>
      <c r="B12" s="422"/>
      <c r="C12" s="422"/>
      <c r="D12" s="418"/>
      <c r="E12" s="146"/>
      <c r="F12" s="137"/>
      <c r="G12" s="137"/>
      <c r="H12" s="138"/>
      <c r="I12" s="139" t="s">
        <v>0</v>
      </c>
      <c r="J12" s="140"/>
      <c r="K12" s="141" t="str">
        <f>UPPER(IF(OR(J12="a",J12="as"),F11,IF(OR(J12="b",J12="bs"),F13,)))</f>
        <v/>
      </c>
      <c r="L12" s="153"/>
      <c r="M12" s="125"/>
      <c r="N12" s="653"/>
      <c r="O12" s="653"/>
      <c r="P12" s="653"/>
      <c r="Q12" s="376"/>
      <c r="R12" s="358"/>
      <c r="S12" s="660"/>
      <c r="T12" s="661"/>
      <c r="U12" s="658" t="e">
        <f>#REF!</f>
        <v>#REF!</v>
      </c>
    </row>
    <row r="13" spans="1:21" s="37" customFormat="1" ht="9.6" customHeight="1" x14ac:dyDescent="0.25">
      <c r="A13" s="135">
        <v>4</v>
      </c>
      <c r="B13" s="352" t="str">
        <f>IF($E13="","",VLOOKUP($E13,'1Q ELO (4)'!$A$7:$M$30,12))</f>
        <v/>
      </c>
      <c r="C13" s="352" t="str">
        <f>IF($E13="","",VLOOKUP($E13,'1Q ELO (4)'!$A$7:$M$30,13))</f>
        <v/>
      </c>
      <c r="D13" s="408" t="str">
        <f>IF($E13="","",VLOOKUP($E13,'1Q ELO (4)'!$A$7:$M$30,5))</f>
        <v/>
      </c>
      <c r="E13" s="123"/>
      <c r="F13" s="143" t="str">
        <f>UPPER(IF($E13="","",VLOOKUP($E13,'1Q ELO (4)'!$A$7:$M$30,2)))</f>
        <v/>
      </c>
      <c r="G13" s="143" t="str">
        <f>IF($E13="","",VLOOKUP($E13,'1Q ELO (4)'!$A$7:$M$30,3))</f>
        <v/>
      </c>
      <c r="H13" s="143"/>
      <c r="I13" s="143" t="str">
        <f>IF($E13="","",VLOOKUP($E13,'1Q ELO (4)'!$A$7:$M$30,4))</f>
        <v/>
      </c>
      <c r="J13" s="154"/>
      <c r="K13" s="125"/>
      <c r="L13" s="125"/>
      <c r="M13" s="125"/>
      <c r="N13" s="653"/>
      <c r="O13" s="653"/>
      <c r="P13" s="653"/>
      <c r="Q13" s="376"/>
      <c r="R13" s="358"/>
      <c r="S13" s="660"/>
      <c r="T13" s="661"/>
      <c r="U13" s="658" t="e">
        <f>#REF!</f>
        <v>#REF!</v>
      </c>
    </row>
    <row r="14" spans="1:21" s="37" customFormat="1" ht="9.6" customHeight="1" x14ac:dyDescent="0.25">
      <c r="A14" s="135"/>
      <c r="B14" s="422"/>
      <c r="C14" s="422"/>
      <c r="D14" s="418"/>
      <c r="E14" s="146"/>
      <c r="F14" s="125"/>
      <c r="G14" s="125"/>
      <c r="H14" s="49"/>
      <c r="I14" s="155"/>
      <c r="J14" s="147"/>
      <c r="K14" s="125"/>
      <c r="L14" s="125"/>
      <c r="M14" s="653"/>
      <c r="N14" s="376"/>
      <c r="O14" s="358"/>
      <c r="P14" s="660"/>
      <c r="Q14" s="661"/>
      <c r="R14" s="661"/>
    </row>
    <row r="15" spans="1:21" s="37" customFormat="1" ht="9.6" customHeight="1" x14ac:dyDescent="0.25">
      <c r="A15" s="543">
        <v>5</v>
      </c>
      <c r="B15" s="352" t="str">
        <f>IF($E15="","",VLOOKUP($E15,'1Q ELO (4)'!$A$7:$M$30,12))</f>
        <v/>
      </c>
      <c r="C15" s="352" t="str">
        <f>IF($E15="","",VLOOKUP($E15,'1Q ELO (4)'!$A$7:$M$30,13))</f>
        <v/>
      </c>
      <c r="D15" s="408" t="str">
        <f>IF($E15="","",VLOOKUP($E15,'1Q ELO (4)'!$A$7:$M$30,5))</f>
        <v/>
      </c>
      <c r="E15" s="123"/>
      <c r="F15" s="643" t="str">
        <f>UPPER(IF($E15="","",VLOOKUP($E15,'1Q ELO (4)'!$A$7:$M$30,2)))</f>
        <v/>
      </c>
      <c r="G15" s="643" t="str">
        <f>IF($E15="","",VLOOKUP($E15,'1Q ELO (4)'!$A$7:$M$30,3))</f>
        <v/>
      </c>
      <c r="H15" s="643"/>
      <c r="I15" s="643" t="str">
        <f>IF($E15="","",VLOOKUP($E15,'1Q ELO (4)'!$A$7:$M$30,4))</f>
        <v/>
      </c>
      <c r="J15" s="156"/>
      <c r="K15" s="125"/>
      <c r="L15" s="125"/>
      <c r="M15" s="125"/>
      <c r="N15" s="653"/>
      <c r="O15" s="654"/>
      <c r="P15" s="653"/>
      <c r="Q15" s="376"/>
      <c r="R15" s="358"/>
      <c r="S15" s="660"/>
      <c r="T15" s="661"/>
      <c r="U15" s="658" t="e">
        <f>#REF!</f>
        <v>#REF!</v>
      </c>
    </row>
    <row r="16" spans="1:21" s="37" customFormat="1" ht="9.6" customHeight="1" thickBot="1" x14ac:dyDescent="0.3">
      <c r="A16" s="135"/>
      <c r="B16" s="422"/>
      <c r="C16" s="422"/>
      <c r="D16" s="418"/>
      <c r="E16" s="146"/>
      <c r="F16" s="137"/>
      <c r="G16" s="137"/>
      <c r="H16" s="138"/>
      <c r="I16" s="139" t="s">
        <v>0</v>
      </c>
      <c r="J16" s="140"/>
      <c r="K16" s="141" t="str">
        <f>UPPER(IF(OR(J16="a",J16="as"),F15,IF(OR(J16="b",J16="bs"),F17,)))</f>
        <v/>
      </c>
      <c r="L16" s="141"/>
      <c r="M16" s="125"/>
      <c r="N16" s="653"/>
      <c r="O16" s="653"/>
      <c r="P16" s="653"/>
      <c r="Q16" s="376"/>
      <c r="R16" s="358"/>
      <c r="S16" s="660"/>
      <c r="T16" s="661"/>
      <c r="U16" s="659" t="e">
        <f>#REF!</f>
        <v>#REF!</v>
      </c>
    </row>
    <row r="17" spans="1:20" s="37" customFormat="1" ht="9.6" customHeight="1" x14ac:dyDescent="0.25">
      <c r="A17" s="135">
        <v>6</v>
      </c>
      <c r="B17" s="352" t="str">
        <f>IF($E17="","",VLOOKUP($E17,'1Q ELO (4)'!$A$7:$M$30,12))</f>
        <v/>
      </c>
      <c r="C17" s="352" t="str">
        <f>IF($E17="","",VLOOKUP($E17,'1Q ELO (4)'!$A$7:$M$30,13))</f>
        <v/>
      </c>
      <c r="D17" s="408" t="str">
        <f>IF($E17="","",VLOOKUP($E17,'1Q ELO (4)'!$A$7:$M$30,5))</f>
        <v/>
      </c>
      <c r="E17" s="123"/>
      <c r="F17" s="143" t="str">
        <f>UPPER(IF($E17="","",VLOOKUP($E17,'1Q ELO (4)'!$A$7:$M$30,2)))</f>
        <v/>
      </c>
      <c r="G17" s="143" t="str">
        <f>IF($E17="","",VLOOKUP($E17,'1Q ELO (4)'!$A$7:$M$30,3))</f>
        <v/>
      </c>
      <c r="H17" s="143"/>
      <c r="I17" s="143" t="str">
        <f>IF($E17="","",VLOOKUP($E17,'1Q ELO (4)'!$A$7:$M$30,4))</f>
        <v/>
      </c>
      <c r="J17" s="144"/>
      <c r="K17" s="125"/>
      <c r="L17" s="145"/>
      <c r="M17" s="125"/>
      <c r="N17" s="653"/>
      <c r="O17" s="653"/>
      <c r="P17" s="653"/>
      <c r="Q17" s="376"/>
      <c r="R17" s="358"/>
      <c r="S17" s="660"/>
      <c r="T17" s="661"/>
    </row>
    <row r="18" spans="1:20" s="37" customFormat="1" ht="9.6" customHeight="1" x14ac:dyDescent="0.25">
      <c r="A18" s="135"/>
      <c r="B18" s="422"/>
      <c r="C18" s="422"/>
      <c r="D18" s="418"/>
      <c r="E18" s="146"/>
      <c r="F18" s="137"/>
      <c r="G18" s="137"/>
      <c r="H18" s="138"/>
      <c r="I18" s="125"/>
      <c r="J18" s="147"/>
      <c r="K18" s="139" t="s">
        <v>0</v>
      </c>
      <c r="L18" s="148"/>
      <c r="M18" s="141" t="str">
        <f>UPPER(IF(OR(L18="a",L18="as"),K16,IF(OR(L18="b",L18="bs"),K20,)))</f>
        <v/>
      </c>
      <c r="N18" s="149"/>
      <c r="O18" s="653"/>
      <c r="P18" s="653"/>
      <c r="Q18" s="376"/>
      <c r="R18" s="358"/>
      <c r="S18" s="660"/>
      <c r="T18" s="661"/>
    </row>
    <row r="19" spans="1:20" s="37" customFormat="1" ht="9.6" customHeight="1" x14ac:dyDescent="0.25">
      <c r="A19" s="135">
        <v>7</v>
      </c>
      <c r="B19" s="352" t="str">
        <f>IF($E19="","",VLOOKUP($E19,'1Q ELO (4)'!$A$7:$M$30,12))</f>
        <v/>
      </c>
      <c r="C19" s="352" t="str">
        <f>IF($E19="","",VLOOKUP($E19,'1Q ELO (4)'!$A$7:$M$30,13))</f>
        <v/>
      </c>
      <c r="D19" s="408" t="str">
        <f>IF($E19="","",VLOOKUP($E19,'1Q ELO (4)'!$A$7:$M$30,5))</f>
        <v/>
      </c>
      <c r="E19" s="123"/>
      <c r="F19" s="143" t="str">
        <f>UPPER(IF($E19="","",VLOOKUP($E19,'1Q ELO (4)'!$A$7:$M$30,2)))</f>
        <v/>
      </c>
      <c r="G19" s="143" t="str">
        <f>IF($E19="","",VLOOKUP($E19,'1Q ELO (4)'!$A$7:$M$30,3))</f>
        <v/>
      </c>
      <c r="H19" s="143"/>
      <c r="I19" s="143" t="str">
        <f>IF($E19="","",VLOOKUP($E19,'1Q ELO (4)'!$A$7:$M$30,4))</f>
        <v/>
      </c>
      <c r="J19" s="126"/>
      <c r="K19" s="125"/>
      <c r="L19" s="151"/>
      <c r="M19" s="125"/>
      <c r="N19" s="150"/>
      <c r="O19" s="653"/>
      <c r="P19" s="653"/>
      <c r="Q19" s="376"/>
      <c r="R19" s="358"/>
      <c r="S19" s="660"/>
      <c r="T19" s="661"/>
    </row>
    <row r="20" spans="1:20" s="37" customFormat="1" ht="9.6" customHeight="1" x14ac:dyDescent="0.25">
      <c r="A20" s="135"/>
      <c r="B20" s="422"/>
      <c r="C20" s="422"/>
      <c r="D20" s="418"/>
      <c r="E20" s="136"/>
      <c r="F20" s="137"/>
      <c r="G20" s="137"/>
      <c r="H20" s="138"/>
      <c r="I20" s="139" t="s">
        <v>0</v>
      </c>
      <c r="J20" s="140"/>
      <c r="K20" s="141" t="str">
        <f>UPPER(IF(OR(J20="a",J20="as"),F19,IF(OR(J20="b",J20="bs"),F21,)))</f>
        <v/>
      </c>
      <c r="L20" s="153"/>
      <c r="M20" s="125"/>
      <c r="N20" s="150"/>
      <c r="O20" s="653"/>
      <c r="P20" s="653"/>
      <c r="Q20" s="376"/>
      <c r="R20" s="358"/>
      <c r="S20" s="660"/>
      <c r="T20" s="661"/>
    </row>
    <row r="21" spans="1:20" s="37" customFormat="1" ht="9.6" customHeight="1" x14ac:dyDescent="0.25">
      <c r="A21" s="135">
        <v>8</v>
      </c>
      <c r="B21" s="352" t="str">
        <f>IF($E21="","",VLOOKUP($E21,'1Q ELO (4)'!$A$7:$M$30,12))</f>
        <v/>
      </c>
      <c r="C21" s="352" t="str">
        <f>IF($E21="","",VLOOKUP($E21,'1Q ELO (4)'!$A$7:$M$30,13))</f>
        <v/>
      </c>
      <c r="D21" s="408" t="str">
        <f>IF($E21="","",VLOOKUP($E21,'1Q ELO (4)'!$A$7:$M$30,5))</f>
        <v/>
      </c>
      <c r="E21" s="123"/>
      <c r="F21" s="143" t="str">
        <f>UPPER(IF($E21="","",VLOOKUP($E21,'1Q ELO (4)'!$A$7:$M$30,2)))</f>
        <v/>
      </c>
      <c r="G21" s="143" t="str">
        <f>IF($E21="","",VLOOKUP($E21,'1Q ELO (4)'!$A$7:$M$30,3))</f>
        <v/>
      </c>
      <c r="H21" s="143"/>
      <c r="I21" s="143" t="str">
        <f>IF($E21="","",VLOOKUP($E21,'1Q ELO (4)'!$A$7:$M$30,4))</f>
        <v/>
      </c>
      <c r="J21" s="154"/>
      <c r="K21" s="125"/>
      <c r="L21" s="125"/>
      <c r="M21" s="125"/>
      <c r="N21" s="150"/>
      <c r="O21" s="653"/>
      <c r="P21" s="653"/>
      <c r="Q21" s="376"/>
      <c r="R21" s="358"/>
      <c r="S21" s="660"/>
      <c r="T21" s="661"/>
    </row>
    <row r="22" spans="1:20" s="37" customFormat="1" ht="9.6" customHeight="1" x14ac:dyDescent="0.25">
      <c r="A22" s="135"/>
      <c r="B22" s="352"/>
      <c r="C22" s="672"/>
      <c r="D22" s="673"/>
      <c r="E22" s="671"/>
      <c r="F22" s="674"/>
      <c r="G22" s="674"/>
      <c r="H22" s="674"/>
      <c r="I22" s="674"/>
      <c r="J22" s="156"/>
      <c r="K22" s="125"/>
      <c r="L22" s="125"/>
      <c r="M22" s="125"/>
      <c r="N22" s="150"/>
      <c r="O22" s="653"/>
      <c r="P22" s="653"/>
      <c r="Q22" s="376"/>
      <c r="R22" s="358"/>
      <c r="S22" s="660"/>
      <c r="T22" s="661"/>
    </row>
    <row r="23" spans="1:20" s="37" customFormat="1" ht="9.6" customHeight="1" x14ac:dyDescent="0.25">
      <c r="A23" s="173" t="s">
        <v>102</v>
      </c>
      <c r="B23" s="174"/>
      <c r="C23" s="174"/>
      <c r="D23" s="413"/>
      <c r="E23" s="176" t="s">
        <v>6</v>
      </c>
      <c r="F23" s="177" t="s">
        <v>104</v>
      </c>
      <c r="G23" s="176"/>
      <c r="H23" s="178"/>
      <c r="I23" s="179"/>
      <c r="J23" s="176" t="s">
        <v>6</v>
      </c>
      <c r="K23" s="177" t="s">
        <v>105</v>
      </c>
      <c r="L23" s="180"/>
      <c r="M23" s="177" t="s">
        <v>106</v>
      </c>
      <c r="N23" s="181"/>
      <c r="O23" s="182" t="s">
        <v>107</v>
      </c>
      <c r="P23" s="182"/>
      <c r="Q23" s="183"/>
      <c r="R23" s="184"/>
    </row>
    <row r="24" spans="1:20" s="37" customFormat="1" ht="9.6" customHeight="1" x14ac:dyDescent="0.25">
      <c r="A24" s="414" t="s">
        <v>103</v>
      </c>
      <c r="B24" s="415"/>
      <c r="C24" s="416"/>
      <c r="D24" s="417"/>
      <c r="E24" s="188">
        <v>1</v>
      </c>
      <c r="F24" s="56" t="str">
        <f>IF(E24&gt;$R$31,,UPPER(VLOOKUP(E24,'1Q ELO (4)'!$A$7:$O$134,2)))</f>
        <v/>
      </c>
      <c r="G24" s="189"/>
      <c r="H24" s="56"/>
      <c r="I24" s="55"/>
      <c r="J24" s="190" t="s">
        <v>7</v>
      </c>
      <c r="K24" s="185"/>
      <c r="L24" s="191"/>
      <c r="M24" s="185"/>
      <c r="N24" s="192"/>
      <c r="O24" s="193" t="s">
        <v>108</v>
      </c>
      <c r="P24" s="194"/>
      <c r="Q24" s="194"/>
      <c r="R24" s="195"/>
    </row>
    <row r="25" spans="1:20" s="37" customFormat="1" ht="9.6" customHeight="1" x14ac:dyDescent="0.25">
      <c r="A25" s="200" t="s">
        <v>116</v>
      </c>
      <c r="B25" s="198"/>
      <c r="C25" s="410"/>
      <c r="D25" s="201"/>
      <c r="E25" s="188">
        <v>2</v>
      </c>
      <c r="F25" s="56" t="str">
        <f>IF(E25&gt;$R$31,,UPPER(VLOOKUP(E25,'1Q ELO (4)'!$A$7:$O$134,2)))</f>
        <v/>
      </c>
      <c r="G25" s="189"/>
      <c r="H25" s="56"/>
      <c r="I25" s="55"/>
      <c r="J25" s="190" t="s">
        <v>8</v>
      </c>
      <c r="K25" s="185"/>
      <c r="L25" s="191"/>
      <c r="M25" s="185"/>
      <c r="N25" s="192"/>
      <c r="O25" s="196"/>
      <c r="P25" s="197"/>
      <c r="Q25" s="198"/>
      <c r="R25" s="199"/>
    </row>
    <row r="26" spans="1:20" s="37" customFormat="1" ht="9.6" customHeight="1" x14ac:dyDescent="0.25">
      <c r="A26" s="341"/>
      <c r="B26" s="342"/>
      <c r="C26" s="411"/>
      <c r="D26" s="343"/>
      <c r="E26" s="188"/>
      <c r="F26" s="56"/>
      <c r="G26" s="189"/>
      <c r="H26" s="56"/>
      <c r="I26" s="55"/>
      <c r="J26" s="190" t="s">
        <v>9</v>
      </c>
      <c r="K26" s="185"/>
      <c r="L26" s="191"/>
      <c r="M26" s="185"/>
      <c r="N26" s="192"/>
      <c r="O26" s="193" t="s">
        <v>109</v>
      </c>
      <c r="P26" s="194"/>
      <c r="Q26" s="194"/>
      <c r="R26" s="195"/>
    </row>
    <row r="27" spans="1:20" s="37" customFormat="1" ht="9.6" customHeight="1" x14ac:dyDescent="0.25">
      <c r="A27" s="202"/>
      <c r="B27" s="405"/>
      <c r="C27" s="405"/>
      <c r="D27" s="203"/>
      <c r="E27" s="188"/>
      <c r="F27" s="56"/>
      <c r="G27" s="189"/>
      <c r="H27" s="56"/>
      <c r="I27" s="55"/>
      <c r="J27" s="190" t="s">
        <v>10</v>
      </c>
      <c r="K27" s="185"/>
      <c r="L27" s="191"/>
      <c r="M27" s="185"/>
      <c r="N27" s="192"/>
      <c r="O27" s="185"/>
      <c r="P27" s="191"/>
      <c r="Q27" s="185"/>
      <c r="R27" s="192"/>
    </row>
    <row r="28" spans="1:20" s="37" customFormat="1" ht="9.6" customHeight="1" x14ac:dyDescent="0.25">
      <c r="A28" s="330"/>
      <c r="B28" s="344"/>
      <c r="C28" s="344"/>
      <c r="D28" s="412"/>
      <c r="E28" s="188"/>
      <c r="F28" s="56"/>
      <c r="G28" s="189"/>
      <c r="H28" s="56"/>
      <c r="I28" s="55"/>
      <c r="J28" s="190" t="s">
        <v>11</v>
      </c>
      <c r="K28" s="185"/>
      <c r="L28" s="191"/>
      <c r="M28" s="185"/>
      <c r="N28" s="192"/>
      <c r="O28" s="198"/>
      <c r="P28" s="197"/>
      <c r="Q28" s="198"/>
      <c r="R28" s="199"/>
    </row>
    <row r="29" spans="1:20" s="37" customFormat="1" ht="9.6" customHeight="1" x14ac:dyDescent="0.25">
      <c r="A29" s="331"/>
      <c r="B29" s="350"/>
      <c r="C29" s="405"/>
      <c r="D29" s="203"/>
      <c r="E29" s="188"/>
      <c r="F29" s="56"/>
      <c r="G29" s="189"/>
      <c r="H29" s="56"/>
      <c r="I29" s="55"/>
      <c r="J29" s="190" t="s">
        <v>12</v>
      </c>
      <c r="K29" s="185"/>
      <c r="L29" s="191"/>
      <c r="M29" s="185"/>
      <c r="N29" s="192"/>
      <c r="O29" s="193" t="s">
        <v>89</v>
      </c>
      <c r="P29" s="194"/>
      <c r="Q29" s="194"/>
      <c r="R29" s="195"/>
    </row>
    <row r="30" spans="1:20" s="37" customFormat="1" ht="9.6" customHeight="1" x14ac:dyDescent="0.25">
      <c r="A30" s="331"/>
      <c r="B30" s="350"/>
      <c r="C30" s="406"/>
      <c r="D30" s="339"/>
      <c r="E30" s="188"/>
      <c r="F30" s="56"/>
      <c r="G30" s="189"/>
      <c r="H30" s="56"/>
      <c r="I30" s="55"/>
      <c r="J30" s="190" t="s">
        <v>13</v>
      </c>
      <c r="K30" s="185"/>
      <c r="L30" s="191"/>
      <c r="M30" s="185"/>
      <c r="N30" s="192"/>
      <c r="O30" s="185"/>
      <c r="P30" s="191"/>
      <c r="Q30" s="185"/>
      <c r="R30" s="192"/>
    </row>
    <row r="31" spans="1:20" s="37" customFormat="1" ht="9.6" customHeight="1" x14ac:dyDescent="0.25">
      <c r="A31" s="332"/>
      <c r="B31" s="329"/>
      <c r="C31" s="407"/>
      <c r="D31" s="340"/>
      <c r="E31" s="204"/>
      <c r="F31" s="205"/>
      <c r="G31" s="206"/>
      <c r="H31" s="205"/>
      <c r="I31" s="207"/>
      <c r="J31" s="208" t="s">
        <v>14</v>
      </c>
      <c r="K31" s="198"/>
      <c r="L31" s="197"/>
      <c r="M31" s="198"/>
      <c r="N31" s="199"/>
      <c r="O31" s="198" t="str">
        <f>R4</f>
        <v>Nagyistók-Nádasi Judit</v>
      </c>
      <c r="P31" s="197"/>
      <c r="Q31" s="198"/>
      <c r="R31" s="209">
        <f>MIN(6,'1Q ELO (4)'!O5)</f>
        <v>6</v>
      </c>
    </row>
    <row r="32" spans="1:20" s="37" customFormat="1" ht="9.6" customHeight="1" x14ac:dyDescent="0.25"/>
    <row r="33" s="37" customFormat="1" ht="9.6" customHeight="1" x14ac:dyDescent="0.25"/>
    <row r="34" s="37" customFormat="1" ht="9.6" customHeight="1" x14ac:dyDescent="0.25"/>
    <row r="35" s="37" customFormat="1" ht="9.6" customHeight="1" x14ac:dyDescent="0.25"/>
    <row r="36" s="37" customFormat="1" ht="9.6" customHeight="1" x14ac:dyDescent="0.25"/>
    <row r="37" s="37" customFormat="1" ht="9.6" customHeight="1" x14ac:dyDescent="0.25"/>
    <row r="38" s="37" customFormat="1" ht="9.6" customHeight="1" x14ac:dyDescent="0.25"/>
    <row r="39" s="37" customFormat="1" ht="9.6" customHeight="1" x14ac:dyDescent="0.25"/>
    <row r="40" s="37" customFormat="1" ht="9.6" customHeight="1" x14ac:dyDescent="0.25"/>
    <row r="41" s="37" customFormat="1" ht="9.6" customHeight="1" x14ac:dyDescent="0.25"/>
    <row r="42" s="37" customFormat="1" ht="9.6" customHeight="1" x14ac:dyDescent="0.25"/>
    <row r="43" s="37" customFormat="1" ht="9.6" customHeight="1" x14ac:dyDescent="0.25"/>
    <row r="44" s="37" customFormat="1" ht="9.6" customHeight="1" x14ac:dyDescent="0.25"/>
    <row r="45" s="37" customFormat="1" ht="9.6" customHeight="1" x14ac:dyDescent="0.25"/>
    <row r="46" s="37" customFormat="1" ht="9.6" customHeight="1" x14ac:dyDescent="0.25"/>
    <row r="47" s="37" customFormat="1" ht="9.6" customHeight="1" x14ac:dyDescent="0.25"/>
    <row r="48" s="37" customFormat="1" ht="9.6" customHeight="1" x14ac:dyDescent="0.25"/>
    <row r="49" s="37" customFormat="1" ht="9.6" customHeight="1" x14ac:dyDescent="0.25"/>
    <row r="50" s="37" customFormat="1" ht="9.6" customHeight="1" x14ac:dyDescent="0.25"/>
    <row r="51" s="37" customFormat="1" ht="9.6" customHeight="1" x14ac:dyDescent="0.25"/>
    <row r="52" s="37" customFormat="1" ht="9.6" customHeight="1" x14ac:dyDescent="0.25"/>
    <row r="53" s="37" customFormat="1" ht="9.6" customHeight="1" x14ac:dyDescent="0.25"/>
    <row r="54" s="37" customFormat="1" ht="9.6" customHeight="1" x14ac:dyDescent="0.25"/>
    <row r="55" s="37" customFormat="1" ht="9.6" customHeight="1" x14ac:dyDescent="0.25"/>
    <row r="56" s="37" customFormat="1" ht="9.6" customHeight="1" x14ac:dyDescent="0.25"/>
    <row r="57" s="37" customFormat="1" ht="9.6" customHeight="1" x14ac:dyDescent="0.25"/>
    <row r="58" s="37" customFormat="1" ht="9.6" customHeight="1" x14ac:dyDescent="0.25"/>
    <row r="59" s="37" customFormat="1" ht="9.6" customHeight="1" x14ac:dyDescent="0.25"/>
    <row r="60" s="37" customFormat="1" ht="9.6" customHeight="1" x14ac:dyDescent="0.25"/>
    <row r="61" s="37" customFormat="1" ht="9.6" customHeight="1" x14ac:dyDescent="0.25"/>
    <row r="62" s="37" customFormat="1" ht="9.6" customHeight="1" x14ac:dyDescent="0.25"/>
    <row r="63" s="37" customFormat="1" ht="9.6" customHeight="1" x14ac:dyDescent="0.25"/>
    <row r="64" s="37" customFormat="1" ht="9.6" customHeight="1" x14ac:dyDescent="0.25"/>
    <row r="65" spans="1:18" s="37" customFormat="1" ht="9.6" customHeight="1" x14ac:dyDescent="0.25"/>
    <row r="66" spans="1:18" s="37" customFormat="1" ht="9.6" customHeight="1" x14ac:dyDescent="0.25"/>
    <row r="67" spans="1:18" s="37" customFormat="1" ht="9.6" customHeight="1" x14ac:dyDescent="0.25"/>
    <row r="68" spans="1:18" s="37" customFormat="1" ht="9.6" customHeight="1" x14ac:dyDescent="0.25"/>
    <row r="69" spans="1:18" s="37" customFormat="1" ht="9.6" customHeight="1" x14ac:dyDescent="0.25">
      <c r="A69"/>
      <c r="B69"/>
      <c r="C69"/>
      <c r="D69"/>
      <c r="E69"/>
      <c r="F69"/>
      <c r="G69"/>
      <c r="H69"/>
      <c r="I69"/>
      <c r="J69" s="98"/>
      <c r="K69"/>
      <c r="L69" s="98"/>
      <c r="M69"/>
      <c r="N69" s="99"/>
      <c r="O69"/>
      <c r="P69" s="98"/>
      <c r="Q69"/>
      <c r="R69" s="99"/>
    </row>
    <row r="70" spans="1:18" s="37" customFormat="1" ht="9.6" customHeight="1" x14ac:dyDescent="0.25">
      <c r="A70"/>
      <c r="B70"/>
      <c r="C70"/>
      <c r="D70"/>
      <c r="E70"/>
      <c r="F70"/>
      <c r="G70"/>
      <c r="H70"/>
      <c r="I70"/>
      <c r="J70" s="98"/>
      <c r="K70"/>
      <c r="L70" s="98"/>
      <c r="M70"/>
      <c r="N70" s="99"/>
      <c r="O70"/>
      <c r="P70" s="98"/>
      <c r="Q70"/>
      <c r="R70" s="99"/>
    </row>
    <row r="71" spans="1:18" s="2" customFormat="1" ht="6.75" customHeight="1" x14ac:dyDescent="0.25">
      <c r="A71"/>
      <c r="B71"/>
      <c r="C71"/>
      <c r="D71"/>
      <c r="E71"/>
      <c r="F71"/>
      <c r="G71"/>
      <c r="H71"/>
      <c r="I71"/>
      <c r="J71" s="98"/>
      <c r="K71"/>
      <c r="L71" s="98"/>
      <c r="M71"/>
      <c r="N71" s="99"/>
      <c r="O71"/>
      <c r="P71" s="98"/>
      <c r="Q71"/>
      <c r="R71" s="99"/>
    </row>
    <row r="72" spans="1:18" s="18" customFormat="1" ht="10.5" customHeight="1" x14ac:dyDescent="0.25">
      <c r="A72"/>
      <c r="B72"/>
      <c r="C72"/>
      <c r="D72"/>
      <c r="E72"/>
      <c r="F72"/>
      <c r="G72"/>
      <c r="H72"/>
      <c r="I72"/>
      <c r="J72" s="98"/>
      <c r="K72"/>
      <c r="L72" s="98"/>
      <c r="M72"/>
      <c r="N72" s="99"/>
      <c r="O72"/>
      <c r="P72" s="98"/>
      <c r="Q72"/>
      <c r="R72" s="99"/>
    </row>
    <row r="73" spans="1:18" s="18" customFormat="1" ht="9" customHeight="1" x14ac:dyDescent="0.25">
      <c r="A73"/>
      <c r="B73"/>
      <c r="C73"/>
      <c r="D73"/>
      <c r="E73"/>
      <c r="F73"/>
      <c r="G73"/>
      <c r="H73"/>
      <c r="I73"/>
      <c r="J73" s="98"/>
      <c r="K73"/>
      <c r="L73" s="98"/>
      <c r="M73"/>
      <c r="N73" s="99"/>
      <c r="O73"/>
      <c r="P73" s="98"/>
      <c r="Q73"/>
      <c r="R73" s="99"/>
    </row>
    <row r="74" spans="1:18" s="18" customFormat="1" ht="9" customHeight="1" x14ac:dyDescent="0.25">
      <c r="A74"/>
      <c r="B74"/>
      <c r="C74"/>
      <c r="D74"/>
      <c r="E74"/>
      <c r="F74"/>
      <c r="G74"/>
      <c r="H74"/>
      <c r="I74"/>
      <c r="J74" s="98"/>
      <c r="K74"/>
      <c r="L74" s="98"/>
      <c r="M74"/>
      <c r="N74" s="99"/>
      <c r="O74"/>
      <c r="P74" s="98"/>
      <c r="Q74"/>
      <c r="R74" s="99"/>
    </row>
    <row r="75" spans="1:18" s="18" customFormat="1" ht="9" customHeight="1" x14ac:dyDescent="0.25">
      <c r="A75"/>
      <c r="B75"/>
      <c r="C75"/>
      <c r="D75"/>
      <c r="E75"/>
      <c r="F75"/>
      <c r="G75"/>
      <c r="H75"/>
      <c r="I75"/>
      <c r="J75" s="98"/>
      <c r="K75"/>
      <c r="L75" s="98"/>
      <c r="M75"/>
      <c r="N75" s="99"/>
      <c r="O75"/>
      <c r="P75" s="98"/>
      <c r="Q75"/>
      <c r="R75" s="99"/>
    </row>
    <row r="76" spans="1:18" s="18" customFormat="1" ht="9" customHeight="1" x14ac:dyDescent="0.25">
      <c r="A76"/>
      <c r="B76"/>
      <c r="C76"/>
      <c r="D76"/>
      <c r="E76"/>
      <c r="F76"/>
      <c r="G76"/>
      <c r="H76"/>
      <c r="I76"/>
      <c r="J76" s="98"/>
      <c r="K76"/>
      <c r="L76" s="98"/>
      <c r="M76"/>
      <c r="N76" s="99"/>
      <c r="O76"/>
      <c r="P76" s="98"/>
      <c r="Q76"/>
      <c r="R76" s="99"/>
    </row>
    <row r="77" spans="1:18" s="18" customFormat="1" ht="9" customHeight="1" x14ac:dyDescent="0.25">
      <c r="A77"/>
      <c r="B77"/>
      <c r="C77"/>
      <c r="D77"/>
      <c r="E77"/>
      <c r="F77"/>
      <c r="G77"/>
      <c r="H77"/>
      <c r="I77"/>
      <c r="J77" s="98"/>
      <c r="K77"/>
      <c r="L77" s="98"/>
      <c r="M77"/>
      <c r="N77" s="99"/>
      <c r="O77"/>
      <c r="P77" s="98"/>
      <c r="Q77"/>
      <c r="R77" s="99"/>
    </row>
    <row r="78" spans="1:18" s="18" customFormat="1" ht="9" customHeight="1" x14ac:dyDescent="0.25">
      <c r="A78"/>
      <c r="B78"/>
      <c r="C78"/>
      <c r="D78"/>
      <c r="E78"/>
      <c r="F78"/>
      <c r="G78"/>
      <c r="H78"/>
      <c r="I78"/>
      <c r="J78" s="98"/>
      <c r="K78"/>
      <c r="L78" s="98"/>
      <c r="M78"/>
      <c r="N78" s="99"/>
      <c r="O78"/>
      <c r="P78" s="98"/>
      <c r="Q78"/>
      <c r="R78" s="99"/>
    </row>
    <row r="79" spans="1:18" s="18" customFormat="1" ht="9" customHeight="1" x14ac:dyDescent="0.25">
      <c r="A79"/>
      <c r="B79"/>
      <c r="C79"/>
      <c r="D79"/>
      <c r="E79"/>
      <c r="F79"/>
      <c r="G79"/>
      <c r="H79"/>
      <c r="I79"/>
      <c r="J79" s="98"/>
      <c r="K79"/>
      <c r="L79" s="98"/>
      <c r="M79"/>
      <c r="N79" s="99"/>
      <c r="O79"/>
      <c r="P79" s="98"/>
      <c r="Q79"/>
      <c r="R79" s="99"/>
    </row>
    <row r="80" spans="1:18" s="18" customFormat="1" ht="9" customHeight="1" x14ac:dyDescent="0.25">
      <c r="A80"/>
      <c r="B80"/>
      <c r="C80"/>
      <c r="D80"/>
      <c r="E80"/>
      <c r="F80"/>
      <c r="G80"/>
      <c r="H80"/>
      <c r="I80"/>
      <c r="J80" s="98"/>
      <c r="K80"/>
      <c r="L80" s="98"/>
      <c r="M80"/>
      <c r="N80" s="99"/>
      <c r="O80"/>
      <c r="P80" s="98"/>
      <c r="Q80"/>
      <c r="R80" s="99"/>
    </row>
  </sheetData>
  <mergeCells count="1">
    <mergeCell ref="A4:C4"/>
  </mergeCells>
  <conditionalFormatting sqref="H7 H9 H11 H13 H15 H17 H19 H21">
    <cfRule type="expression" dxfId="339" priority="10" stopIfTrue="1">
      <formula>AND($E7&lt;9,$C7&gt;0)</formula>
    </cfRule>
  </conditionalFormatting>
  <conditionalFormatting sqref="I16 I12 K18 K10 I8 I20">
    <cfRule type="expression" dxfId="338" priority="7" stopIfTrue="1">
      <formula>AND($O$1="CU",I8="Umpire")</formula>
    </cfRule>
    <cfRule type="expression" dxfId="337" priority="8" stopIfTrue="1">
      <formula>AND($O$1="CU",I8&lt;&gt;"Umpire",J8&lt;&gt;"")</formula>
    </cfRule>
    <cfRule type="expression" dxfId="336" priority="9" stopIfTrue="1">
      <formula>AND($O$1="CU",I8&lt;&gt;"Umpire")</formula>
    </cfRule>
  </conditionalFormatting>
  <conditionalFormatting sqref="M10 M18 K8 K12 K16 K20">
    <cfRule type="expression" dxfId="335" priority="5" stopIfTrue="1">
      <formula>J8="as"</formula>
    </cfRule>
    <cfRule type="expression" dxfId="334" priority="6" stopIfTrue="1">
      <formula>J8="bs"</formula>
    </cfRule>
  </conditionalFormatting>
  <conditionalFormatting sqref="B22">
    <cfRule type="cellIs" dxfId="333" priority="3" stopIfTrue="1" operator="equal">
      <formula>"QA"</formula>
    </cfRule>
    <cfRule type="cellIs" dxfId="332" priority="4" stopIfTrue="1" operator="equal">
      <formula>"DA"</formula>
    </cfRule>
  </conditionalFormatting>
  <conditionalFormatting sqref="R31 J8 J12 J16 J20 L18 L10">
    <cfRule type="expression" dxfId="331" priority="2" stopIfTrue="1">
      <formula>$O$1="CU"</formula>
    </cfRule>
  </conditionalFormatting>
  <conditionalFormatting sqref="E7 E17 E19 E13 E15">
    <cfRule type="expression" dxfId="330" priority="1" stopIfTrue="1">
      <formula>$E7&lt;5</formula>
    </cfRule>
  </conditionalFormatting>
  <dataValidations count="1">
    <dataValidation type="list" allowBlank="1" showInputMessage="1" sqref="I12 K10 K18 I8 I16 I20" xr:uid="{00000000-0002-0000-3C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83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83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47">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400" t="s">
        <v>112</v>
      </c>
      <c r="L1" s="84"/>
      <c r="M1" s="58"/>
      <c r="N1" s="104"/>
      <c r="O1" s="104" t="s">
        <v>3</v>
      </c>
      <c r="P1" s="104"/>
      <c r="Q1" s="103"/>
      <c r="R1" s="104"/>
    </row>
    <row r="2" spans="1:21" s="72" customFormat="1" x14ac:dyDescent="0.25">
      <c r="A2" s="60" t="s">
        <v>119</v>
      </c>
      <c r="B2" s="60"/>
      <c r="C2" s="60"/>
      <c r="D2" s="426"/>
      <c r="E2" s="426">
        <f>Altalanos!$D$8</f>
        <v>0</v>
      </c>
      <c r="F2" s="60"/>
      <c r="G2" s="105"/>
      <c r="H2" s="74"/>
      <c r="I2" s="74"/>
      <c r="J2" s="106"/>
      <c r="K2" s="400" t="s">
        <v>222</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5</v>
      </c>
      <c r="F5" s="116" t="s">
        <v>82</v>
      </c>
      <c r="G5" s="116" t="s">
        <v>83</v>
      </c>
      <c r="H5" s="116"/>
      <c r="I5" s="116" t="s">
        <v>87</v>
      </c>
      <c r="J5" s="116"/>
      <c r="K5" s="115" t="s">
        <v>100</v>
      </c>
      <c r="L5" s="117"/>
      <c r="M5" s="115"/>
      <c r="N5" s="117"/>
      <c r="O5" s="115"/>
      <c r="P5" s="117"/>
      <c r="Q5" s="115"/>
      <c r="R5" s="118"/>
    </row>
    <row r="6" spans="1:21" s="753" customFormat="1" ht="12"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(4)'!$A$7:$M$32,12))</f>
        <v/>
      </c>
      <c r="C7" s="352" t="str">
        <f>IF($E7="","",VLOOKUP($E7,'1Q ELO (4)'!$A$7:$M$30,13))</f>
        <v/>
      </c>
      <c r="D7" s="408" t="str">
        <f>IF($E7="","",VLOOKUP($E7,'1Q ELO (4)'!$A$7:$M$30,5))</f>
        <v/>
      </c>
      <c r="E7" s="123"/>
      <c r="F7" s="124" t="str">
        <f>UPPER(IF($E7="","",VLOOKUP($E7,'1Q ELO (4)'!$A$7:$M$38,2)))</f>
        <v/>
      </c>
      <c r="G7" s="124" t="str">
        <f>IF($E7="","",VLOOKUP($E7,'1Q ELO (4)'!$A$7:$M$38,3))</f>
        <v/>
      </c>
      <c r="H7" s="124"/>
      <c r="I7" s="124" t="str">
        <f>IF($E7="","",VLOOKUP($E7,'1Q ELO (4)'!$A$7:$M$38,4))</f>
        <v/>
      </c>
      <c r="J7" s="126"/>
      <c r="K7" s="125"/>
      <c r="L7" s="125"/>
      <c r="M7" s="125"/>
      <c r="N7" s="125"/>
      <c r="O7" s="128"/>
      <c r="P7" s="130"/>
      <c r="Q7" s="131"/>
      <c r="R7" s="132"/>
      <c r="S7" s="133"/>
      <c r="U7" s="134" t="e">
        <f>#REF!</f>
        <v>#REF!</v>
      </c>
    </row>
    <row r="8" spans="1:21" s="37" customFormat="1" ht="9.6" customHeight="1" x14ac:dyDescent="0.25">
      <c r="A8" s="135"/>
      <c r="B8" s="422"/>
      <c r="C8" s="422"/>
      <c r="D8" s="418"/>
      <c r="E8" s="136"/>
      <c r="F8" s="137"/>
      <c r="G8" s="137"/>
      <c r="H8" s="138"/>
      <c r="I8" s="139"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(4)'!$A$7:$M$32,12))</f>
        <v/>
      </c>
      <c r="C9" s="352" t="str">
        <f>IF($E9="","",VLOOKUP($E9,'1Q ELO (4)'!$A$7:$M$30,13))</f>
        <v/>
      </c>
      <c r="D9" s="408" t="str">
        <f>IF($E9="","",VLOOKUP($E9,'1Q ELO (4)'!$A$7:$M$30,5))</f>
        <v/>
      </c>
      <c r="E9" s="662"/>
      <c r="F9" s="143" t="str">
        <f>UPPER(IF($E9="","",VLOOKUP($E9,'1Q ELO (4)'!$A$7:$M$38,2)))</f>
        <v/>
      </c>
      <c r="G9" s="143" t="str">
        <f>IF($E9="","",VLOOKUP($E9,'1Q ELO (4)'!$A$7:$M$38,3))</f>
        <v/>
      </c>
      <c r="H9" s="143"/>
      <c r="I9" s="143" t="str">
        <f>IF($E9="","",VLOOKUP($E9,'1Q ELO (4)'!$A$7:$M$38,4))</f>
        <v/>
      </c>
      <c r="J9" s="144"/>
      <c r="K9" s="125"/>
      <c r="L9" s="367"/>
      <c r="M9" s="654"/>
      <c r="N9" s="654"/>
      <c r="O9" s="656"/>
      <c r="P9" s="657"/>
      <c r="Q9" s="376"/>
      <c r="R9" s="132"/>
      <c r="S9" s="133"/>
      <c r="U9" s="142" t="e">
        <f>#REF!</f>
        <v>#REF!</v>
      </c>
    </row>
    <row r="10" spans="1:21" s="37" customFormat="1" ht="9.6" customHeight="1" x14ac:dyDescent="0.25">
      <c r="A10" s="135"/>
      <c r="B10" s="422"/>
      <c r="C10" s="422"/>
      <c r="D10" s="418"/>
      <c r="E10" s="146"/>
      <c r="F10" s="137"/>
      <c r="G10" s="137"/>
      <c r="H10" s="138"/>
      <c r="I10" s="137"/>
      <c r="J10" s="147"/>
      <c r="K10" s="139"/>
      <c r="L10" s="652"/>
      <c r="M10" s="654"/>
      <c r="N10" s="653"/>
      <c r="O10" s="653"/>
      <c r="P10" s="653"/>
      <c r="Q10" s="376"/>
      <c r="R10" s="132"/>
      <c r="S10" s="133"/>
      <c r="U10" s="142" t="e">
        <f>#REF!</f>
        <v>#REF!</v>
      </c>
    </row>
    <row r="11" spans="1:21" s="37" customFormat="1" ht="9.6" customHeight="1" x14ac:dyDescent="0.25">
      <c r="A11" s="543">
        <v>3</v>
      </c>
      <c r="B11" s="352" t="str">
        <f>IF($E11="","",VLOOKUP($E11,'1Q ELO (4)'!$A$7:$M$32,12))</f>
        <v/>
      </c>
      <c r="C11" s="352" t="str">
        <f>IF($E11="","",VLOOKUP($E11,'1Q ELO (4)'!$A$7:$M$30,13))</f>
        <v/>
      </c>
      <c r="D11" s="408" t="str">
        <f>IF($E11="","",VLOOKUP($E11,'1Q ELO (4)'!$A$7:$M$30,5))</f>
        <v/>
      </c>
      <c r="E11" s="123"/>
      <c r="F11" s="643" t="str">
        <f>UPPER(IF($E11="","",VLOOKUP($E11,'1Q ELO (4)'!$A$7:$M$38,2)))</f>
        <v/>
      </c>
      <c r="G11" s="643" t="str">
        <f>IF($E11="","",VLOOKUP($E11,'1Q ELO (4)'!$A$7:$M$38,3))</f>
        <v/>
      </c>
      <c r="H11" s="643"/>
      <c r="I11" s="643" t="str">
        <f>IF($E11="","",VLOOKUP($E11,'1Q ELO (4)'!$A$7:$M$38,4))</f>
        <v/>
      </c>
      <c r="J11" s="126"/>
      <c r="K11" s="125"/>
      <c r="L11" s="654"/>
      <c r="M11" s="654"/>
      <c r="N11" s="653"/>
      <c r="O11" s="653"/>
      <c r="P11" s="653"/>
      <c r="Q11" s="376"/>
      <c r="R11" s="132"/>
      <c r="S11" s="133"/>
      <c r="U11" s="142" t="e">
        <f>#REF!</f>
        <v>#REF!</v>
      </c>
    </row>
    <row r="12" spans="1:21" s="37" customFormat="1" ht="9.6" customHeight="1" x14ac:dyDescent="0.25">
      <c r="A12" s="135"/>
      <c r="B12" s="422"/>
      <c r="C12" s="422"/>
      <c r="D12" s="418"/>
      <c r="E12" s="146"/>
      <c r="F12" s="137"/>
      <c r="G12" s="137"/>
      <c r="H12" s="138"/>
      <c r="I12" s="139" t="s">
        <v>0</v>
      </c>
      <c r="J12" s="140"/>
      <c r="K12" s="141" t="str">
        <f>UPPER(IF(OR(J12="a",J12="as"),F11,IF(OR(J12="b",J12="bs"),F13,)))</f>
        <v/>
      </c>
      <c r="L12" s="141"/>
      <c r="M12" s="654"/>
      <c r="N12" s="653"/>
      <c r="O12" s="653"/>
      <c r="P12" s="653"/>
      <c r="Q12" s="376"/>
      <c r="R12" s="132"/>
      <c r="S12" s="133"/>
      <c r="U12" s="142" t="e">
        <f>#REF!</f>
        <v>#REF!</v>
      </c>
    </row>
    <row r="13" spans="1:21" s="37" customFormat="1" ht="9.6" customHeight="1" x14ac:dyDescent="0.25">
      <c r="A13" s="135">
        <v>4</v>
      </c>
      <c r="B13" s="352" t="str">
        <f>IF($E13="","",VLOOKUP($E13,'1Q ELO (4)'!$A$7:$M$32,12))</f>
        <v/>
      </c>
      <c r="C13" s="352" t="str">
        <f>IF($E13="","",VLOOKUP($E13,'1Q ELO (4)'!$A$7:$M$30,13))</f>
        <v/>
      </c>
      <c r="D13" s="408" t="str">
        <f>IF($E13="","",VLOOKUP($E13,'1Q ELO (4)'!$A$7:$M$30,5))</f>
        <v/>
      </c>
      <c r="E13" s="123"/>
      <c r="F13" s="143" t="str">
        <f>UPPER(IF($E13="","",VLOOKUP($E13,'1Q ELO (4)'!$A$7:$M$38,2)))</f>
        <v/>
      </c>
      <c r="G13" s="143" t="str">
        <f>IF($E13="","",VLOOKUP($E13,'1Q ELO (4)'!$A$7:$M$38,3))</f>
        <v/>
      </c>
      <c r="H13" s="143"/>
      <c r="I13" s="143" t="str">
        <f>IF($E13="","",VLOOKUP($E13,'1Q ELO (4)'!$A$7:$M$38,4))</f>
        <v/>
      </c>
      <c r="J13" s="154"/>
      <c r="K13" s="125"/>
      <c r="L13" s="125"/>
      <c r="M13" s="654"/>
      <c r="N13" s="653"/>
      <c r="O13" s="653"/>
      <c r="P13" s="653"/>
      <c r="Q13" s="376"/>
      <c r="R13" s="132"/>
      <c r="S13" s="133"/>
      <c r="U13" s="142" t="e">
        <f>#REF!</f>
        <v>#REF!</v>
      </c>
    </row>
    <row r="14" spans="1:21" s="37" customFormat="1" ht="9.6" customHeight="1" x14ac:dyDescent="0.25">
      <c r="A14" s="135"/>
      <c r="B14" s="422"/>
      <c r="C14" s="422"/>
      <c r="D14" s="418"/>
      <c r="E14" s="146"/>
      <c r="F14" s="125"/>
      <c r="G14" s="125"/>
      <c r="H14" s="49"/>
      <c r="I14" s="155"/>
      <c r="J14" s="147"/>
      <c r="K14" s="125"/>
      <c r="L14" s="125"/>
      <c r="M14" s="366"/>
      <c r="N14" s="652"/>
      <c r="O14" s="654"/>
      <c r="P14" s="653"/>
      <c r="Q14" s="376"/>
      <c r="R14" s="132"/>
      <c r="S14" s="133"/>
      <c r="U14" s="142" t="e">
        <f>#REF!</f>
        <v>#REF!</v>
      </c>
    </row>
    <row r="15" spans="1:21" s="37" customFormat="1" ht="9.6" customHeight="1" x14ac:dyDescent="0.25">
      <c r="A15" s="543">
        <v>5</v>
      </c>
      <c r="B15" s="352" t="str">
        <f>IF($E15="","",VLOOKUP($E15,'1Q ELO (4)'!$A$7:$M$32,12))</f>
        <v/>
      </c>
      <c r="C15" s="352" t="str">
        <f>IF($E15="","",VLOOKUP($E15,'1Q ELO (4)'!$A$7:$M$30,13))</f>
        <v/>
      </c>
      <c r="D15" s="408" t="str">
        <f>IF($E15="","",VLOOKUP($E15,'1Q ELO (4)'!$A$7:$M$30,5))</f>
        <v/>
      </c>
      <c r="E15" s="123"/>
      <c r="F15" s="643" t="str">
        <f>UPPER(IF($E15="","",VLOOKUP($E15,'1Q ELO (4)'!$A$7:$M$38,2)))</f>
        <v/>
      </c>
      <c r="G15" s="643" t="str">
        <f>IF($E15="","",VLOOKUP($E15,'1Q ELO (4)'!$A$7:$M$38,3))</f>
        <v/>
      </c>
      <c r="H15" s="643"/>
      <c r="I15" s="643" t="str">
        <f>IF($E15="","",VLOOKUP($E15,'1Q ELO (4)'!$A$7:$M$38,4))</f>
        <v/>
      </c>
      <c r="J15" s="681"/>
      <c r="K15" s="125"/>
      <c r="L15" s="125"/>
      <c r="M15" s="654"/>
      <c r="N15" s="653"/>
      <c r="O15" s="654"/>
      <c r="P15" s="653"/>
      <c r="Q15" s="376"/>
      <c r="R15" s="132"/>
      <c r="S15" s="133"/>
      <c r="U15" s="142" t="e">
        <f>#REF!</f>
        <v>#REF!</v>
      </c>
    </row>
    <row r="16" spans="1:21" s="37" customFormat="1" ht="9.6" customHeight="1" thickBot="1" x14ac:dyDescent="0.3">
      <c r="A16" s="135"/>
      <c r="B16" s="422"/>
      <c r="C16" s="422"/>
      <c r="D16" s="418"/>
      <c r="E16" s="146"/>
      <c r="F16" s="137"/>
      <c r="G16" s="137"/>
      <c r="H16" s="138"/>
      <c r="I16" s="139" t="s">
        <v>0</v>
      </c>
      <c r="J16" s="140"/>
      <c r="K16" s="141" t="str">
        <f>UPPER(IF(OR(J16="a",J16="as"),F15,IF(OR(J16="b",J16="bs"),F17,)))</f>
        <v/>
      </c>
      <c r="L16" s="141"/>
      <c r="M16" s="654"/>
      <c r="N16" s="653"/>
      <c r="O16" s="653"/>
      <c r="P16" s="653"/>
      <c r="Q16" s="376"/>
      <c r="R16" s="132"/>
      <c r="S16" s="133"/>
      <c r="U16" s="157" t="e">
        <f>#REF!</f>
        <v>#REF!</v>
      </c>
    </row>
    <row r="17" spans="1:19" s="37" customFormat="1" ht="9.6" customHeight="1" x14ac:dyDescent="0.25">
      <c r="A17" s="135">
        <v>6</v>
      </c>
      <c r="B17" s="352" t="str">
        <f>IF($E17="","",VLOOKUP($E17,'1Q ELO (4)'!$A$7:$M$32,12))</f>
        <v/>
      </c>
      <c r="C17" s="352" t="str">
        <f>IF($E17="","",VLOOKUP($E17,'1Q ELO (4)'!$A$7:$M$30,13))</f>
        <v/>
      </c>
      <c r="D17" s="408" t="str">
        <f>IF($E17="","",VLOOKUP($E17,'1Q ELO (4)'!$A$7:$M$30,5))</f>
        <v/>
      </c>
      <c r="E17" s="123"/>
      <c r="F17" s="143" t="str">
        <f>UPPER(IF($E17="","",VLOOKUP($E17,'1Q ELO (4)'!$A$7:$M$38,2)))</f>
        <v/>
      </c>
      <c r="G17" s="143" t="str">
        <f>IF($E17="","",VLOOKUP($E17,'1Q ELO (4)'!$A$7:$M$38,3))</f>
        <v/>
      </c>
      <c r="H17" s="143"/>
      <c r="I17" s="143" t="str">
        <f>IF($E17="","",VLOOKUP($E17,'1Q ELO (4)'!$A$7:$M$38,4))</f>
        <v/>
      </c>
      <c r="J17" s="144"/>
      <c r="K17" s="125"/>
      <c r="L17" s="367"/>
      <c r="M17" s="654"/>
      <c r="N17" s="653"/>
      <c r="O17" s="653"/>
      <c r="P17" s="653"/>
      <c r="Q17" s="376"/>
      <c r="R17" s="132"/>
      <c r="S17" s="133"/>
    </row>
    <row r="18" spans="1:19" s="37" customFormat="1" ht="9.6" customHeight="1" x14ac:dyDescent="0.25">
      <c r="A18" s="135"/>
      <c r="B18" s="422"/>
      <c r="C18" s="422"/>
      <c r="D18" s="418"/>
      <c r="E18" s="146"/>
      <c r="F18" s="137"/>
      <c r="G18" s="137"/>
      <c r="H18" s="138"/>
      <c r="I18" s="125"/>
      <c r="J18" s="147"/>
      <c r="K18" s="139"/>
      <c r="L18" s="652"/>
      <c r="M18" s="654"/>
      <c r="N18" s="653"/>
      <c r="O18" s="653"/>
      <c r="P18" s="653"/>
      <c r="Q18" s="376"/>
      <c r="R18" s="132"/>
      <c r="S18" s="133"/>
    </row>
    <row r="19" spans="1:19" s="37" customFormat="1" ht="9.6" customHeight="1" x14ac:dyDescent="0.25">
      <c r="A19" s="543">
        <v>7</v>
      </c>
      <c r="B19" s="352" t="str">
        <f>IF($E19="","",VLOOKUP($E19,'1Q ELO (4)'!$A$7:$M$32,12))</f>
        <v/>
      </c>
      <c r="C19" s="352" t="str">
        <f>IF($E19="","",VLOOKUP($E19,'1Q ELO (4)'!$A$7:$M$30,13))</f>
        <v/>
      </c>
      <c r="D19" s="408" t="str">
        <f>IF($E19="","",VLOOKUP($E19,'1Q ELO (4)'!$A$7:$M$30,5))</f>
        <v/>
      </c>
      <c r="E19" s="123"/>
      <c r="F19" s="643" t="str">
        <f>UPPER(IF($E19="","",VLOOKUP($E19,'1Q ELO (4)'!$A$7:$M$38,2)))</f>
        <v/>
      </c>
      <c r="G19" s="643" t="str">
        <f>IF($E19="","",VLOOKUP($E19,'1Q ELO (4)'!$A$7:$M$38,3))</f>
        <v/>
      </c>
      <c r="H19" s="643"/>
      <c r="I19" s="643" t="str">
        <f>IF($E19="","",VLOOKUP($E19,'1Q ELO (4)'!$A$7:$M$38,4))</f>
        <v/>
      </c>
      <c r="J19" s="126"/>
      <c r="K19" s="125"/>
      <c r="L19" s="654"/>
      <c r="M19" s="654"/>
      <c r="N19" s="653"/>
      <c r="O19" s="653"/>
      <c r="P19" s="653"/>
      <c r="Q19" s="376"/>
      <c r="R19" s="132"/>
      <c r="S19" s="133"/>
    </row>
    <row r="20" spans="1:19" s="37" customFormat="1" ht="9.6" customHeight="1" x14ac:dyDescent="0.25">
      <c r="A20" s="135"/>
      <c r="B20" s="422"/>
      <c r="C20" s="422"/>
      <c r="D20" s="418"/>
      <c r="E20" s="136"/>
      <c r="F20" s="137"/>
      <c r="G20" s="137"/>
      <c r="H20" s="138"/>
      <c r="I20" s="139" t="s">
        <v>0</v>
      </c>
      <c r="J20" s="140"/>
      <c r="K20" s="141" t="str">
        <f>UPPER(IF(OR(J20="a",J20="as"),F19,IF(OR(J20="b",J20="bs"),F21,)))</f>
        <v/>
      </c>
      <c r="L20" s="141"/>
      <c r="M20" s="654"/>
      <c r="N20" s="653"/>
      <c r="O20" s="653"/>
      <c r="P20" s="653"/>
      <c r="Q20" s="376"/>
      <c r="R20" s="132"/>
      <c r="S20" s="133"/>
    </row>
    <row r="21" spans="1:19" s="37" customFormat="1" ht="9.6" customHeight="1" x14ac:dyDescent="0.25">
      <c r="A21" s="540">
        <v>8</v>
      </c>
      <c r="B21" s="352" t="str">
        <f>IF($E21="","",VLOOKUP($E21,'1Q ELO (4)'!$A$7:$M$32,12))</f>
        <v/>
      </c>
      <c r="C21" s="352" t="str">
        <f>IF($E21="","",VLOOKUP($E21,'1Q ELO (4)'!$A$7:$M$30,13))</f>
        <v/>
      </c>
      <c r="D21" s="408" t="str">
        <f>IF($E21="","",VLOOKUP($E21,'1Q ELO (4)'!$A$7:$M$30,5))</f>
        <v/>
      </c>
      <c r="E21" s="123"/>
      <c r="F21" s="449" t="str">
        <f>UPPER(IF($E21="","",VLOOKUP($E21,'1Q ELO (4)'!$A$7:$M$38,2)))</f>
        <v/>
      </c>
      <c r="G21" s="449" t="str">
        <f>IF($E21="","",VLOOKUP($E21,'1Q ELO (4)'!$A$7:$M$38,3))</f>
        <v/>
      </c>
      <c r="H21" s="449"/>
      <c r="I21" s="449" t="str">
        <f>IF($E21="","",VLOOKUP($E21,'1Q ELO (4)'!$A$7:$M$38,4))</f>
        <v/>
      </c>
      <c r="J21" s="154"/>
      <c r="K21" s="125"/>
      <c r="L21" s="125"/>
      <c r="M21" s="654"/>
      <c r="N21" s="653"/>
      <c r="O21" s="653"/>
      <c r="P21" s="653"/>
      <c r="Q21" s="376"/>
      <c r="R21" s="132"/>
      <c r="S21" s="133"/>
    </row>
    <row r="22" spans="1:19" s="37" customFormat="1" ht="9.6" customHeight="1" x14ac:dyDescent="0.25">
      <c r="A22" s="135"/>
      <c r="B22" s="422"/>
      <c r="C22" s="422"/>
      <c r="D22" s="418"/>
      <c r="E22" s="136"/>
      <c r="F22" s="155"/>
      <c r="G22" s="155"/>
      <c r="H22" s="159"/>
      <c r="I22" s="155"/>
      <c r="J22" s="147"/>
      <c r="K22" s="125"/>
      <c r="L22" s="125"/>
      <c r="M22" s="125"/>
      <c r="N22" s="150"/>
      <c r="O22" s="150"/>
      <c r="P22" s="150"/>
      <c r="Q22" s="131"/>
      <c r="R22" s="132"/>
      <c r="S22" s="133"/>
    </row>
    <row r="23" spans="1:19" s="37" customFormat="1" ht="9.6" customHeight="1" x14ac:dyDescent="0.25">
      <c r="A23" s="167"/>
      <c r="B23" s="167"/>
      <c r="C23" s="167"/>
      <c r="D23" s="167"/>
      <c r="E23" s="167"/>
      <c r="F23" s="168"/>
      <c r="G23" s="168"/>
      <c r="H23" s="168"/>
      <c r="I23" s="168"/>
      <c r="J23" s="169"/>
      <c r="K23" s="170"/>
      <c r="L23" s="171"/>
      <c r="M23" s="170"/>
      <c r="N23" s="171"/>
      <c r="O23" s="170"/>
      <c r="P23" s="171"/>
      <c r="Q23" s="170"/>
      <c r="R23" s="171"/>
      <c r="S23" s="133"/>
    </row>
    <row r="24" spans="1:19" s="37" customFormat="1" ht="9.6" customHeight="1" x14ac:dyDescent="0.25">
      <c r="A24" s="173" t="s">
        <v>102</v>
      </c>
      <c r="B24" s="174"/>
      <c r="C24" s="175"/>
      <c r="D24" s="174"/>
      <c r="E24" s="176" t="s">
        <v>6</v>
      </c>
      <c r="F24" s="177" t="s">
        <v>104</v>
      </c>
      <c r="G24" s="176"/>
      <c r="H24" s="178"/>
      <c r="I24" s="179"/>
      <c r="J24" s="176" t="s">
        <v>6</v>
      </c>
      <c r="K24" s="177" t="s">
        <v>105</v>
      </c>
      <c r="L24" s="180"/>
      <c r="M24" s="177" t="s">
        <v>106</v>
      </c>
      <c r="N24" s="181"/>
      <c r="O24" s="182" t="s">
        <v>107</v>
      </c>
      <c r="P24" s="182"/>
      <c r="Q24" s="183"/>
      <c r="R24" s="184"/>
      <c r="S24" s="133"/>
    </row>
    <row r="25" spans="1:19" s="37" customFormat="1" ht="9.6" customHeight="1" x14ac:dyDescent="0.25">
      <c r="A25" s="186" t="s">
        <v>103</v>
      </c>
      <c r="B25" s="185"/>
      <c r="C25" s="187"/>
      <c r="D25" s="404"/>
      <c r="E25" s="188">
        <v>1</v>
      </c>
      <c r="F25" s="56" t="str">
        <f>IF(E25&gt;$R$32,,UPPER(VLOOKUP(E25,'1Q ELO (4)'!$A$7:$O$134,2)))</f>
        <v/>
      </c>
      <c r="G25" s="189"/>
      <c r="H25" s="56"/>
      <c r="I25" s="55"/>
      <c r="J25" s="190" t="s">
        <v>7</v>
      </c>
      <c r="K25" s="185"/>
      <c r="L25" s="191"/>
      <c r="M25" s="185"/>
      <c r="N25" s="192"/>
      <c r="O25" s="193" t="s">
        <v>108</v>
      </c>
      <c r="P25" s="194"/>
      <c r="Q25" s="194"/>
      <c r="R25" s="195"/>
      <c r="S25" s="133"/>
    </row>
    <row r="26" spans="1:19" s="37" customFormat="1" ht="9.6" customHeight="1" x14ac:dyDescent="0.25">
      <c r="A26" s="200" t="s">
        <v>116</v>
      </c>
      <c r="B26" s="198"/>
      <c r="C26" s="201"/>
      <c r="D26" s="404"/>
      <c r="E26" s="188">
        <v>2</v>
      </c>
      <c r="F26" s="56" t="str">
        <f>IF(E26&gt;$R$32,,UPPER(VLOOKUP(E26,'1Q ELO (4)'!$A$7:$O$134,2)))</f>
        <v/>
      </c>
      <c r="G26" s="189"/>
      <c r="H26" s="56"/>
      <c r="I26" s="55"/>
      <c r="J26" s="190" t="s">
        <v>8</v>
      </c>
      <c r="K26" s="185"/>
      <c r="L26" s="191"/>
      <c r="M26" s="185"/>
      <c r="N26" s="192"/>
      <c r="O26" s="196"/>
      <c r="P26" s="197"/>
      <c r="Q26" s="198"/>
      <c r="R26" s="199"/>
      <c r="S26" s="133"/>
    </row>
    <row r="27" spans="1:19" s="37" customFormat="1" ht="9.6" customHeight="1" x14ac:dyDescent="0.25">
      <c r="A27" s="341"/>
      <c r="B27" s="342"/>
      <c r="C27" s="343"/>
      <c r="D27" s="405"/>
      <c r="E27" s="680">
        <v>3</v>
      </c>
      <c r="F27" s="56" t="str">
        <f>IF(E27&gt;$R$32,,UPPER(VLOOKUP(E27,'1Q ELO (4)'!$A$7:$O$134,2)))</f>
        <v/>
      </c>
      <c r="G27" s="189"/>
      <c r="H27" s="56"/>
      <c r="I27" s="55"/>
      <c r="J27" s="190" t="s">
        <v>9</v>
      </c>
      <c r="K27" s="185"/>
      <c r="L27" s="191"/>
      <c r="M27" s="185"/>
      <c r="N27" s="192"/>
      <c r="O27" s="193" t="s">
        <v>109</v>
      </c>
      <c r="P27" s="194"/>
      <c r="Q27" s="194"/>
      <c r="R27" s="195"/>
      <c r="S27" s="133"/>
    </row>
    <row r="28" spans="1:19" s="37" customFormat="1" ht="9.6" customHeight="1" x14ac:dyDescent="0.25">
      <c r="A28" s="202"/>
      <c r="B28" s="114"/>
      <c r="C28" s="203"/>
      <c r="D28" s="405"/>
      <c r="E28" s="680">
        <v>4</v>
      </c>
      <c r="F28" s="56" t="str">
        <f>IF(E28&gt;$R$32,,UPPER(VLOOKUP(E28,'1Q ELO (4)'!$A$7:$O$134,2)))</f>
        <v/>
      </c>
      <c r="G28" s="189"/>
      <c r="H28" s="56"/>
      <c r="I28" s="55"/>
      <c r="J28" s="190" t="s">
        <v>10</v>
      </c>
      <c r="K28" s="185"/>
      <c r="L28" s="191"/>
      <c r="M28" s="185"/>
      <c r="N28" s="192"/>
      <c r="O28" s="185"/>
      <c r="P28" s="191"/>
      <c r="Q28" s="185"/>
      <c r="R28" s="192"/>
      <c r="S28" s="133"/>
    </row>
    <row r="29" spans="1:19" s="37" customFormat="1" ht="9.6" customHeight="1" x14ac:dyDescent="0.25">
      <c r="A29" s="330"/>
      <c r="B29" s="344"/>
      <c r="C29" s="345"/>
      <c r="D29" s="344"/>
      <c r="E29" s="188"/>
      <c r="F29" s="56"/>
      <c r="G29" s="189"/>
      <c r="H29" s="56"/>
      <c r="I29" s="55"/>
      <c r="J29" s="190" t="s">
        <v>11</v>
      </c>
      <c r="K29" s="185"/>
      <c r="L29" s="191"/>
      <c r="M29" s="185"/>
      <c r="N29" s="192"/>
      <c r="O29" s="198"/>
      <c r="P29" s="197"/>
      <c r="Q29" s="198"/>
      <c r="R29" s="199"/>
      <c r="S29" s="133"/>
    </row>
    <row r="30" spans="1:19" s="37" customFormat="1" ht="9.6" customHeight="1" x14ac:dyDescent="0.25">
      <c r="A30" s="331"/>
      <c r="B30" s="24"/>
      <c r="C30" s="203"/>
      <c r="D30" s="405"/>
      <c r="E30" s="188"/>
      <c r="F30" s="56"/>
      <c r="G30" s="189"/>
      <c r="H30" s="56"/>
      <c r="I30" s="55"/>
      <c r="J30" s="190" t="s">
        <v>12</v>
      </c>
      <c r="K30" s="185"/>
      <c r="L30" s="191"/>
      <c r="M30" s="185"/>
      <c r="N30" s="192"/>
      <c r="O30" s="193" t="s">
        <v>89</v>
      </c>
      <c r="P30" s="194"/>
      <c r="Q30" s="194"/>
      <c r="R30" s="195"/>
      <c r="S30" s="133"/>
    </row>
    <row r="31" spans="1:19" s="37" customFormat="1" ht="9.6" customHeight="1" x14ac:dyDescent="0.25">
      <c r="A31" s="331"/>
      <c r="B31" s="24"/>
      <c r="C31" s="339"/>
      <c r="D31" s="406"/>
      <c r="E31" s="188"/>
      <c r="F31" s="56"/>
      <c r="G31" s="189"/>
      <c r="H31" s="56"/>
      <c r="I31" s="55"/>
      <c r="J31" s="190" t="s">
        <v>13</v>
      </c>
      <c r="K31" s="185"/>
      <c r="L31" s="191"/>
      <c r="M31" s="185"/>
      <c r="N31" s="192"/>
      <c r="O31" s="185"/>
      <c r="P31" s="191"/>
      <c r="Q31" s="185"/>
      <c r="R31" s="192"/>
      <c r="S31" s="133"/>
    </row>
    <row r="32" spans="1:19" s="37" customFormat="1" ht="9.6" customHeight="1" x14ac:dyDescent="0.25">
      <c r="A32" s="332"/>
      <c r="B32" s="329"/>
      <c r="C32" s="340"/>
      <c r="D32" s="407"/>
      <c r="E32" s="204"/>
      <c r="F32" s="205"/>
      <c r="G32" s="206"/>
      <c r="H32" s="205"/>
      <c r="I32" s="207"/>
      <c r="J32" s="208" t="s">
        <v>14</v>
      </c>
      <c r="K32" s="198"/>
      <c r="L32" s="197"/>
      <c r="M32" s="198"/>
      <c r="N32" s="199"/>
      <c r="O32" s="198" t="str">
        <f>R4</f>
        <v>Nagyistók-Nádasi Judit</v>
      </c>
      <c r="P32" s="197"/>
      <c r="Q32" s="198"/>
      <c r="R32" s="209">
        <f>MIN(8,'1Q ELO (4)'!O5)</f>
        <v>8</v>
      </c>
      <c r="S32" s="133"/>
    </row>
    <row r="33" spans="1:19" s="37" customFormat="1" ht="9.6" customHeight="1" x14ac:dyDescent="0.25">
      <c r="A33"/>
      <c r="B33"/>
      <c r="C33"/>
      <c r="D33"/>
      <c r="E33"/>
      <c r="F33"/>
      <c r="G33"/>
      <c r="H33"/>
      <c r="I33"/>
      <c r="J33" s="98"/>
      <c r="K33"/>
      <c r="L33" s="98"/>
      <c r="M33"/>
      <c r="N33" s="99"/>
      <c r="O33"/>
      <c r="P33" s="98"/>
      <c r="Q33"/>
      <c r="R33" s="99"/>
      <c r="S33" s="133"/>
    </row>
    <row r="34" spans="1:19" s="37" customFormat="1" ht="9.6" customHeight="1" x14ac:dyDescent="0.25">
      <c r="A34"/>
      <c r="B34"/>
      <c r="C34"/>
      <c r="D34"/>
      <c r="E34"/>
      <c r="F34"/>
      <c r="G34"/>
      <c r="H34"/>
      <c r="I34"/>
      <c r="J34" s="98"/>
      <c r="K34"/>
      <c r="L34" s="98"/>
      <c r="M34"/>
      <c r="N34" s="99"/>
      <c r="O34"/>
      <c r="P34" s="98"/>
      <c r="Q34"/>
      <c r="R34" s="99"/>
      <c r="S34" s="133"/>
    </row>
    <row r="35" spans="1:19" s="37" customFormat="1" ht="9.6" customHeight="1" x14ac:dyDescent="0.25">
      <c r="A35"/>
      <c r="B35"/>
      <c r="C35"/>
      <c r="D35"/>
      <c r="E35"/>
      <c r="F35"/>
      <c r="G35"/>
      <c r="H35"/>
      <c r="I35"/>
      <c r="J35" s="98"/>
      <c r="K35"/>
      <c r="L35" s="98"/>
      <c r="M35"/>
      <c r="N35" s="99"/>
      <c r="O35"/>
      <c r="P35" s="98"/>
      <c r="Q35"/>
      <c r="R35" s="99"/>
      <c r="S35" s="133"/>
    </row>
    <row r="36" spans="1:19" s="37" customFormat="1" ht="9.6" customHeight="1" x14ac:dyDescent="0.25">
      <c r="A36"/>
      <c r="B36"/>
      <c r="C36"/>
      <c r="D36"/>
      <c r="E36"/>
      <c r="F36"/>
      <c r="G36"/>
      <c r="H36"/>
      <c r="I36"/>
      <c r="J36" s="98"/>
      <c r="K36"/>
      <c r="L36" s="98"/>
      <c r="M36"/>
      <c r="N36" s="99"/>
      <c r="O36"/>
      <c r="P36" s="98"/>
      <c r="Q36"/>
      <c r="R36" s="99"/>
      <c r="S36" s="133"/>
    </row>
    <row r="37" spans="1:19" s="37" customFormat="1" ht="9.6" customHeight="1" x14ac:dyDescent="0.25">
      <c r="A37"/>
      <c r="B37"/>
      <c r="C37"/>
      <c r="D37"/>
      <c r="E37"/>
      <c r="F37"/>
      <c r="G37"/>
      <c r="H37"/>
      <c r="I37"/>
      <c r="J37" s="98"/>
      <c r="K37"/>
      <c r="L37" s="98"/>
      <c r="M37"/>
      <c r="N37" s="99"/>
      <c r="O37"/>
      <c r="P37" s="98"/>
      <c r="Q37"/>
      <c r="R37" s="99"/>
      <c r="S37" s="133"/>
    </row>
    <row r="38" spans="1:19" s="37" customFormat="1" ht="9.6" customHeight="1" x14ac:dyDescent="0.25">
      <c r="A38"/>
      <c r="B38"/>
      <c r="C38"/>
      <c r="D38"/>
      <c r="E38"/>
      <c r="F38"/>
      <c r="G38"/>
      <c r="H38"/>
      <c r="I38"/>
      <c r="J38" s="98"/>
      <c r="K38"/>
      <c r="L38" s="98"/>
      <c r="M38"/>
      <c r="N38" s="99"/>
      <c r="O38"/>
      <c r="P38" s="98"/>
      <c r="Q38"/>
      <c r="R38" s="99"/>
      <c r="S38" s="133"/>
    </row>
    <row r="39" spans="1:19" s="37" customFormat="1" ht="9.6" customHeight="1" x14ac:dyDescent="0.25">
      <c r="A39"/>
      <c r="B39"/>
      <c r="C39"/>
      <c r="D39"/>
      <c r="E39"/>
      <c r="F39"/>
      <c r="G39"/>
      <c r="H39"/>
      <c r="I39"/>
      <c r="J39" s="98"/>
      <c r="K39"/>
      <c r="L39" s="98"/>
      <c r="M39"/>
      <c r="N39" s="99"/>
      <c r="O39"/>
      <c r="P39" s="98"/>
      <c r="Q39"/>
      <c r="R39" s="99"/>
      <c r="S39" s="133"/>
    </row>
    <row r="40" spans="1:19" s="37" customFormat="1" ht="9.6" customHeight="1" x14ac:dyDescent="0.25">
      <c r="A40"/>
      <c r="B40"/>
      <c r="C40"/>
      <c r="D40"/>
      <c r="E40"/>
      <c r="F40"/>
      <c r="G40"/>
      <c r="H40"/>
      <c r="I40"/>
      <c r="J40" s="98"/>
      <c r="K40"/>
      <c r="L40" s="98"/>
      <c r="M40"/>
      <c r="N40" s="99"/>
      <c r="O40"/>
      <c r="P40" s="98"/>
      <c r="Q40"/>
      <c r="R40" s="99"/>
      <c r="S40" s="133"/>
    </row>
    <row r="41" spans="1:19" s="37" customFormat="1" ht="9.6" customHeight="1" x14ac:dyDescent="0.25">
      <c r="A41"/>
      <c r="B41"/>
      <c r="C41"/>
      <c r="D41"/>
      <c r="E41"/>
      <c r="F41"/>
      <c r="G41"/>
      <c r="H41"/>
      <c r="I41"/>
      <c r="J41" s="98"/>
      <c r="K41"/>
      <c r="L41" s="98"/>
      <c r="M41"/>
      <c r="N41" s="99"/>
      <c r="O41"/>
      <c r="P41" s="98"/>
      <c r="Q41"/>
      <c r="R41" s="99"/>
      <c r="S41" s="133"/>
    </row>
    <row r="42" spans="1:19" s="37" customFormat="1" ht="9.6" customHeight="1" x14ac:dyDescent="0.25">
      <c r="A42"/>
      <c r="B42"/>
      <c r="C42"/>
      <c r="D42"/>
      <c r="E42"/>
      <c r="F42"/>
      <c r="G42"/>
      <c r="H42"/>
      <c r="I42"/>
      <c r="J42" s="98"/>
      <c r="K42"/>
      <c r="L42" s="98"/>
      <c r="M42"/>
      <c r="N42" s="99"/>
      <c r="O42"/>
      <c r="P42" s="98"/>
      <c r="Q42"/>
      <c r="R42" s="99"/>
      <c r="S42" s="133"/>
    </row>
    <row r="43" spans="1:19" s="37" customFormat="1" ht="9.6" customHeight="1" x14ac:dyDescent="0.25">
      <c r="A43"/>
      <c r="B43"/>
      <c r="C43"/>
      <c r="D43"/>
      <c r="E43"/>
      <c r="F43"/>
      <c r="G43"/>
      <c r="H43"/>
      <c r="I43"/>
      <c r="J43" s="98"/>
      <c r="K43"/>
      <c r="L43" s="98"/>
      <c r="M43"/>
      <c r="N43" s="99"/>
      <c r="O43"/>
      <c r="P43" s="98"/>
      <c r="Q43"/>
      <c r="R43" s="99"/>
      <c r="S43" s="133"/>
    </row>
    <row r="44" spans="1:19" s="37" customFormat="1" ht="9.6" customHeight="1" x14ac:dyDescent="0.25">
      <c r="A44"/>
      <c r="B44"/>
      <c r="C44"/>
      <c r="D44"/>
      <c r="E44"/>
      <c r="F44"/>
      <c r="G44"/>
      <c r="H44"/>
      <c r="I44"/>
      <c r="J44" s="98"/>
      <c r="K44"/>
      <c r="L44" s="98"/>
      <c r="M44"/>
      <c r="N44" s="99"/>
      <c r="O44"/>
      <c r="P44" s="98"/>
      <c r="Q44"/>
      <c r="R44" s="99"/>
      <c r="S44" s="133"/>
    </row>
    <row r="45" spans="1:19" s="37" customFormat="1" ht="9.6" customHeight="1" x14ac:dyDescent="0.25">
      <c r="A45"/>
      <c r="B45"/>
      <c r="C45"/>
      <c r="D45"/>
      <c r="E45"/>
      <c r="F45"/>
      <c r="G45"/>
      <c r="H45"/>
      <c r="I45"/>
      <c r="J45" s="98"/>
      <c r="K45"/>
      <c r="L45" s="98"/>
      <c r="M45"/>
      <c r="N45" s="99"/>
      <c r="O45"/>
      <c r="P45" s="98"/>
      <c r="Q45"/>
      <c r="R45" s="99"/>
      <c r="S45" s="133"/>
    </row>
    <row r="46" spans="1:19" s="37" customFormat="1" ht="9.6" customHeight="1" x14ac:dyDescent="0.25">
      <c r="A46"/>
      <c r="B46"/>
      <c r="C46"/>
      <c r="D46"/>
      <c r="E46"/>
      <c r="F46"/>
      <c r="G46"/>
      <c r="H46"/>
      <c r="I46"/>
      <c r="J46" s="98"/>
      <c r="K46"/>
      <c r="L46" s="98"/>
      <c r="M46"/>
      <c r="N46" s="99"/>
      <c r="O46"/>
      <c r="P46" s="98"/>
      <c r="Q46"/>
      <c r="R46" s="99"/>
      <c r="S46" s="133"/>
    </row>
    <row r="47" spans="1:19" s="37" customFormat="1" ht="9.6" customHeight="1" x14ac:dyDescent="0.25">
      <c r="A47"/>
      <c r="B47"/>
      <c r="C47"/>
      <c r="D47"/>
      <c r="E47"/>
      <c r="F47"/>
      <c r="G47"/>
      <c r="H47"/>
      <c r="I47"/>
      <c r="J47" s="98"/>
      <c r="K47"/>
      <c r="L47" s="98"/>
      <c r="M47"/>
      <c r="N47" s="99"/>
      <c r="O47"/>
      <c r="P47" s="98"/>
      <c r="Q47"/>
      <c r="R47" s="99"/>
      <c r="S47" s="133"/>
    </row>
    <row r="48" spans="1:19" s="37" customFormat="1" ht="9.6" customHeight="1" x14ac:dyDescent="0.25">
      <c r="A48"/>
      <c r="B48"/>
      <c r="C48"/>
      <c r="D48"/>
      <c r="E48"/>
      <c r="F48"/>
      <c r="G48"/>
      <c r="H48"/>
      <c r="I48"/>
      <c r="J48" s="98"/>
      <c r="K48"/>
      <c r="L48" s="98"/>
      <c r="M48"/>
      <c r="N48" s="99"/>
      <c r="O48"/>
      <c r="P48" s="98"/>
      <c r="Q48"/>
      <c r="R48" s="99"/>
      <c r="S48" s="133"/>
    </row>
    <row r="49" spans="1:19" s="37" customFormat="1" ht="9.6" customHeight="1" x14ac:dyDescent="0.25">
      <c r="A49"/>
      <c r="B49"/>
      <c r="C49"/>
      <c r="D49"/>
      <c r="E49"/>
      <c r="F49"/>
      <c r="G49"/>
      <c r="H49"/>
      <c r="I49"/>
      <c r="J49" s="98"/>
      <c r="K49"/>
      <c r="L49" s="98"/>
      <c r="M49"/>
      <c r="N49" s="99"/>
      <c r="O49"/>
      <c r="P49" s="98"/>
      <c r="Q49"/>
      <c r="R49" s="99"/>
      <c r="S49" s="133"/>
    </row>
    <row r="50" spans="1:19" s="37" customFormat="1" ht="9.6" customHeight="1" x14ac:dyDescent="0.25">
      <c r="A50"/>
      <c r="B50"/>
      <c r="C50"/>
      <c r="D50"/>
      <c r="E50"/>
      <c r="F50"/>
      <c r="G50"/>
      <c r="H50"/>
      <c r="I50"/>
      <c r="J50" s="98"/>
      <c r="K50"/>
      <c r="L50" s="98"/>
      <c r="M50"/>
      <c r="N50" s="99"/>
      <c r="O50"/>
      <c r="P50" s="98"/>
      <c r="Q50"/>
      <c r="R50" s="99"/>
      <c r="S50" s="133"/>
    </row>
    <row r="51" spans="1:19" s="37" customFormat="1" ht="9.6" customHeight="1" x14ac:dyDescent="0.25">
      <c r="A51"/>
      <c r="B51"/>
      <c r="C51"/>
      <c r="D51"/>
      <c r="E51"/>
      <c r="F51"/>
      <c r="G51"/>
      <c r="H51"/>
      <c r="I51"/>
      <c r="J51" s="98"/>
      <c r="K51"/>
      <c r="L51" s="98"/>
      <c r="M51"/>
      <c r="N51" s="99"/>
      <c r="O51"/>
      <c r="P51" s="98"/>
      <c r="Q51"/>
      <c r="R51" s="99"/>
      <c r="S51" s="133"/>
    </row>
    <row r="52" spans="1:19" s="37" customFormat="1" ht="9.6" customHeight="1" x14ac:dyDescent="0.25">
      <c r="A52"/>
      <c r="B52"/>
      <c r="C52"/>
      <c r="D52"/>
      <c r="E52"/>
      <c r="F52"/>
      <c r="G52"/>
      <c r="H52"/>
      <c r="I52"/>
      <c r="J52" s="98"/>
      <c r="K52"/>
      <c r="L52" s="98"/>
      <c r="M52"/>
      <c r="N52" s="99"/>
      <c r="O52"/>
      <c r="P52" s="98"/>
      <c r="Q52"/>
      <c r="R52" s="99"/>
      <c r="S52" s="133"/>
    </row>
    <row r="53" spans="1:19" s="37" customFormat="1" ht="9.6" customHeight="1" x14ac:dyDescent="0.25">
      <c r="A53"/>
      <c r="B53"/>
      <c r="C53"/>
      <c r="D53"/>
      <c r="E53"/>
      <c r="F53"/>
      <c r="G53"/>
      <c r="H53"/>
      <c r="I53"/>
      <c r="J53" s="98"/>
      <c r="K53"/>
      <c r="L53" s="98"/>
      <c r="M53"/>
      <c r="N53" s="99"/>
      <c r="O53"/>
      <c r="P53" s="98"/>
      <c r="Q53"/>
      <c r="R53" s="99"/>
      <c r="S53" s="133"/>
    </row>
    <row r="54" spans="1:19" s="37" customFormat="1" ht="9.6" customHeight="1" x14ac:dyDescent="0.25">
      <c r="A54"/>
      <c r="B54"/>
      <c r="C54"/>
      <c r="D54"/>
      <c r="E54"/>
      <c r="F54"/>
      <c r="G54"/>
      <c r="H54"/>
      <c r="I54"/>
      <c r="J54" s="98"/>
      <c r="K54"/>
      <c r="L54" s="98"/>
      <c r="M54"/>
      <c r="N54" s="99"/>
      <c r="O54"/>
      <c r="P54" s="98"/>
      <c r="Q54"/>
      <c r="R54" s="99"/>
      <c r="S54" s="133"/>
    </row>
    <row r="55" spans="1:19" s="37" customFormat="1" ht="9.6" customHeight="1" x14ac:dyDescent="0.25">
      <c r="A55"/>
      <c r="B55"/>
      <c r="C55"/>
      <c r="D55"/>
      <c r="E55"/>
      <c r="F55"/>
      <c r="G55"/>
      <c r="H55"/>
      <c r="I55"/>
      <c r="J55" s="98"/>
      <c r="K55"/>
      <c r="L55" s="98"/>
      <c r="M55"/>
      <c r="N55" s="99"/>
      <c r="O55"/>
      <c r="P55" s="98"/>
      <c r="Q55"/>
      <c r="R55" s="99"/>
      <c r="S55" s="133"/>
    </row>
    <row r="56" spans="1:19" s="37" customFormat="1" ht="9.6" customHeight="1" x14ac:dyDescent="0.25">
      <c r="A56"/>
      <c r="B56"/>
      <c r="C56"/>
      <c r="D56"/>
      <c r="E56"/>
      <c r="F56"/>
      <c r="G56"/>
      <c r="H56"/>
      <c r="I56"/>
      <c r="J56" s="98"/>
      <c r="K56"/>
      <c r="L56" s="98"/>
      <c r="M56"/>
      <c r="N56" s="99"/>
      <c r="O56"/>
      <c r="P56" s="98"/>
      <c r="Q56"/>
      <c r="R56" s="99"/>
      <c r="S56" s="133"/>
    </row>
    <row r="57" spans="1:19" s="37" customFormat="1" ht="9.6" customHeight="1" x14ac:dyDescent="0.25">
      <c r="A57"/>
      <c r="B57"/>
      <c r="C57"/>
      <c r="D57"/>
      <c r="E57"/>
      <c r="F57"/>
      <c r="G57"/>
      <c r="H57"/>
      <c r="I57"/>
      <c r="J57" s="98"/>
      <c r="K57"/>
      <c r="L57" s="98"/>
      <c r="M57"/>
      <c r="N57" s="99"/>
      <c r="O57"/>
      <c r="P57" s="98"/>
      <c r="Q57"/>
      <c r="R57" s="99"/>
      <c r="S57" s="133"/>
    </row>
    <row r="58" spans="1:19" s="37" customFormat="1" ht="9.6" customHeight="1" x14ac:dyDescent="0.25">
      <c r="A58"/>
      <c r="B58"/>
      <c r="C58"/>
      <c r="D58"/>
      <c r="E58"/>
      <c r="F58"/>
      <c r="G58"/>
      <c r="H58"/>
      <c r="I58"/>
      <c r="J58" s="98"/>
      <c r="K58"/>
      <c r="L58" s="98"/>
      <c r="M58"/>
      <c r="N58" s="99"/>
      <c r="O58"/>
      <c r="P58" s="98"/>
      <c r="Q58"/>
      <c r="R58" s="99"/>
      <c r="S58" s="133"/>
    </row>
    <row r="59" spans="1:19" s="37" customFormat="1" ht="9.6" customHeight="1" x14ac:dyDescent="0.25">
      <c r="A59"/>
      <c r="B59"/>
      <c r="C59"/>
      <c r="D59"/>
      <c r="E59"/>
      <c r="F59"/>
      <c r="G59"/>
      <c r="H59"/>
      <c r="I59"/>
      <c r="J59" s="98"/>
      <c r="K59"/>
      <c r="L59" s="98"/>
      <c r="M59"/>
      <c r="N59" s="99"/>
      <c r="O59"/>
      <c r="P59" s="98"/>
      <c r="Q59"/>
      <c r="R59" s="99"/>
      <c r="S59" s="166"/>
    </row>
    <row r="60" spans="1:19" s="37" customFormat="1" ht="9.6" customHeight="1" x14ac:dyDescent="0.25">
      <c r="A60"/>
      <c r="B60"/>
      <c r="C60"/>
      <c r="D60"/>
      <c r="E60"/>
      <c r="F60"/>
      <c r="G60"/>
      <c r="H60"/>
      <c r="I60"/>
      <c r="J60" s="98"/>
      <c r="K60"/>
      <c r="L60" s="98"/>
      <c r="M60"/>
      <c r="N60" s="99"/>
      <c r="O60"/>
      <c r="P60" s="98"/>
      <c r="Q60"/>
      <c r="R60" s="99"/>
      <c r="S60" s="133"/>
    </row>
    <row r="61" spans="1:19" s="37" customFormat="1" ht="9.6" customHeight="1" x14ac:dyDescent="0.25">
      <c r="A61"/>
      <c r="B61"/>
      <c r="C61"/>
      <c r="D61"/>
      <c r="E61"/>
      <c r="F61"/>
      <c r="G61"/>
      <c r="H61"/>
      <c r="I61"/>
      <c r="J61" s="98"/>
      <c r="K61"/>
      <c r="L61" s="98"/>
      <c r="M61"/>
      <c r="N61" s="99"/>
      <c r="O61"/>
      <c r="P61" s="98"/>
      <c r="Q61"/>
      <c r="R61" s="99"/>
      <c r="S61" s="133"/>
    </row>
    <row r="62" spans="1:19" s="37" customFormat="1" ht="9.6" customHeight="1" x14ac:dyDescent="0.25">
      <c r="A62"/>
      <c r="B62"/>
      <c r="C62"/>
      <c r="D62"/>
      <c r="E62"/>
      <c r="F62"/>
      <c r="G62"/>
      <c r="H62"/>
      <c r="I62"/>
      <c r="J62" s="98"/>
      <c r="K62"/>
      <c r="L62" s="98"/>
      <c r="M62"/>
      <c r="N62" s="99"/>
      <c r="O62"/>
      <c r="P62" s="98"/>
      <c r="Q62"/>
      <c r="R62" s="99"/>
      <c r="S62" s="133"/>
    </row>
    <row r="63" spans="1:19" s="37" customFormat="1" ht="9.6" customHeight="1" x14ac:dyDescent="0.25">
      <c r="A63"/>
      <c r="B63"/>
      <c r="C63"/>
      <c r="D63"/>
      <c r="E63"/>
      <c r="F63"/>
      <c r="G63"/>
      <c r="H63"/>
      <c r="I63"/>
      <c r="J63" s="98"/>
      <c r="K63"/>
      <c r="L63" s="98"/>
      <c r="M63"/>
      <c r="N63" s="99"/>
      <c r="O63"/>
      <c r="P63" s="98"/>
      <c r="Q63"/>
      <c r="R63" s="99"/>
      <c r="S63" s="133"/>
    </row>
    <row r="64" spans="1:19" s="37" customFormat="1" ht="9.6" customHeight="1" x14ac:dyDescent="0.25">
      <c r="A64"/>
      <c r="B64"/>
      <c r="C64"/>
      <c r="D64"/>
      <c r="E64"/>
      <c r="F64"/>
      <c r="G64"/>
      <c r="H64"/>
      <c r="I64"/>
      <c r="J64" s="98"/>
      <c r="K64"/>
      <c r="L64" s="98"/>
      <c r="M64"/>
      <c r="N64" s="99"/>
      <c r="O64"/>
      <c r="P64" s="98"/>
      <c r="Q64"/>
      <c r="R64" s="99"/>
      <c r="S64" s="133"/>
    </row>
    <row r="65" spans="1:19" s="37" customFormat="1" ht="9.6" customHeight="1" x14ac:dyDescent="0.25">
      <c r="A65"/>
      <c r="B65"/>
      <c r="C65"/>
      <c r="D65"/>
      <c r="E65"/>
      <c r="F65"/>
      <c r="G65"/>
      <c r="H65"/>
      <c r="I65"/>
      <c r="J65" s="98"/>
      <c r="K65"/>
      <c r="L65" s="98"/>
      <c r="M65"/>
      <c r="N65" s="99"/>
      <c r="O65"/>
      <c r="P65" s="98"/>
      <c r="Q65"/>
      <c r="R65" s="99"/>
      <c r="S65" s="133"/>
    </row>
    <row r="66" spans="1:19" s="37" customFormat="1" ht="9.6" customHeight="1" x14ac:dyDescent="0.25">
      <c r="A66"/>
      <c r="B66"/>
      <c r="C66"/>
      <c r="D66"/>
      <c r="E66"/>
      <c r="F66"/>
      <c r="G66"/>
      <c r="H66"/>
      <c r="I66"/>
      <c r="J66" s="98"/>
      <c r="K66"/>
      <c r="L66" s="98"/>
      <c r="M66"/>
      <c r="N66" s="99"/>
      <c r="O66"/>
      <c r="P66" s="98"/>
      <c r="Q66"/>
      <c r="R66" s="99"/>
      <c r="S66" s="133"/>
    </row>
    <row r="67" spans="1:19" s="37" customFormat="1" ht="9.6" customHeight="1" x14ac:dyDescent="0.25">
      <c r="A67"/>
      <c r="B67"/>
      <c r="C67"/>
      <c r="D67"/>
      <c r="E67"/>
      <c r="F67"/>
      <c r="G67"/>
      <c r="H67"/>
      <c r="I67"/>
      <c r="J67" s="98"/>
      <c r="K67"/>
      <c r="L67" s="98"/>
      <c r="M67"/>
      <c r="N67" s="99"/>
      <c r="O67"/>
      <c r="P67" s="98"/>
      <c r="Q67"/>
      <c r="R67" s="99"/>
      <c r="S67" s="133"/>
    </row>
    <row r="68" spans="1:19" s="37" customFormat="1" ht="9.6" customHeight="1" x14ac:dyDescent="0.25">
      <c r="A68"/>
      <c r="B68"/>
      <c r="C68"/>
      <c r="D68"/>
      <c r="E68"/>
      <c r="F68"/>
      <c r="G68"/>
      <c r="H68"/>
      <c r="I68"/>
      <c r="J68" s="98"/>
      <c r="K68"/>
      <c r="L68" s="98"/>
      <c r="M68"/>
      <c r="N68" s="99"/>
      <c r="O68"/>
      <c r="P68" s="98"/>
      <c r="Q68"/>
      <c r="R68" s="99"/>
      <c r="S68" s="133"/>
    </row>
    <row r="69" spans="1:19" s="37" customFormat="1" ht="9.6" customHeight="1" x14ac:dyDescent="0.25">
      <c r="A69"/>
      <c r="B69"/>
      <c r="C69"/>
      <c r="D69"/>
      <c r="E69"/>
      <c r="F69"/>
      <c r="G69"/>
      <c r="H69"/>
      <c r="I69"/>
      <c r="J69" s="98"/>
      <c r="K69"/>
      <c r="L69" s="98"/>
      <c r="M69"/>
      <c r="N69" s="99"/>
      <c r="O69"/>
      <c r="P69" s="98"/>
      <c r="Q69"/>
      <c r="R69" s="99"/>
      <c r="S69" s="133"/>
    </row>
    <row r="70" spans="1:19" s="2" customFormat="1" ht="6.75" customHeight="1" x14ac:dyDescent="0.25">
      <c r="A70"/>
      <c r="B70"/>
      <c r="C70"/>
      <c r="D70"/>
      <c r="E70"/>
      <c r="F70"/>
      <c r="G70"/>
      <c r="H70"/>
      <c r="I70"/>
      <c r="J70" s="98"/>
      <c r="K70"/>
      <c r="L70" s="98"/>
      <c r="M70"/>
      <c r="N70" s="99"/>
      <c r="O70"/>
      <c r="P70" s="98"/>
      <c r="Q70"/>
      <c r="R70" s="99"/>
      <c r="S70" s="172"/>
    </row>
    <row r="71" spans="1:19" s="18" customFormat="1" ht="10.5" customHeight="1" x14ac:dyDescent="0.25">
      <c r="A71"/>
      <c r="B71"/>
      <c r="C71"/>
      <c r="D71"/>
      <c r="E71"/>
      <c r="F71"/>
      <c r="G71"/>
      <c r="H71"/>
      <c r="I71"/>
      <c r="J71" s="98"/>
      <c r="K71"/>
      <c r="L71" s="98"/>
      <c r="M71"/>
      <c r="N71" s="99"/>
      <c r="O71"/>
      <c r="P71" s="98"/>
      <c r="Q71"/>
      <c r="R71" s="99"/>
    </row>
    <row r="72" spans="1:19" s="18" customFormat="1" ht="9" customHeight="1" x14ac:dyDescent="0.25">
      <c r="A72"/>
      <c r="B72"/>
      <c r="C72"/>
      <c r="D72"/>
      <c r="E72"/>
      <c r="F72"/>
      <c r="G72"/>
      <c r="H72"/>
      <c r="I72"/>
      <c r="J72" s="98"/>
      <c r="K72"/>
      <c r="L72" s="98"/>
      <c r="M72"/>
      <c r="N72" s="99"/>
      <c r="O72"/>
      <c r="P72" s="98"/>
      <c r="Q72"/>
      <c r="R72" s="99"/>
    </row>
    <row r="73" spans="1:19" s="18" customFormat="1" ht="9" customHeight="1" x14ac:dyDescent="0.25">
      <c r="A73"/>
      <c r="B73"/>
      <c r="C73"/>
      <c r="D73"/>
      <c r="E73"/>
      <c r="F73"/>
      <c r="G73"/>
      <c r="H73"/>
      <c r="I73"/>
      <c r="J73" s="98"/>
      <c r="K73"/>
      <c r="L73" s="98"/>
      <c r="M73"/>
      <c r="N73" s="99"/>
      <c r="O73"/>
      <c r="P73" s="98"/>
      <c r="Q73"/>
      <c r="R73" s="99"/>
    </row>
    <row r="74" spans="1:19" s="18" customFormat="1" ht="9" customHeight="1" x14ac:dyDescent="0.25">
      <c r="A74"/>
      <c r="B74"/>
      <c r="C74"/>
      <c r="D74"/>
      <c r="E74"/>
      <c r="F74"/>
      <c r="G74"/>
      <c r="H74"/>
      <c r="I74"/>
      <c r="J74" s="98"/>
      <c r="K74"/>
      <c r="L74" s="98"/>
      <c r="M74"/>
      <c r="N74" s="99"/>
      <c r="O74"/>
      <c r="P74" s="98"/>
      <c r="Q74"/>
      <c r="R74" s="99"/>
    </row>
    <row r="75" spans="1:19" s="18" customFormat="1" ht="9" customHeight="1" x14ac:dyDescent="0.25">
      <c r="A75"/>
      <c r="B75"/>
      <c r="C75"/>
      <c r="D75"/>
      <c r="E75"/>
      <c r="F75"/>
      <c r="G75"/>
      <c r="H75"/>
      <c r="I75"/>
      <c r="J75" s="98"/>
      <c r="K75"/>
      <c r="L75" s="98"/>
      <c r="M75"/>
      <c r="N75" s="99"/>
      <c r="O75"/>
      <c r="P75" s="98"/>
      <c r="Q75"/>
      <c r="R75" s="99"/>
    </row>
    <row r="76" spans="1:19" s="18" customFormat="1" ht="9" customHeight="1" x14ac:dyDescent="0.25">
      <c r="A76"/>
      <c r="B76"/>
      <c r="C76"/>
      <c r="D76"/>
      <c r="E76"/>
      <c r="F76"/>
      <c r="G76"/>
      <c r="H76"/>
      <c r="I76"/>
      <c r="J76" s="98"/>
      <c r="K76"/>
      <c r="L76" s="98"/>
      <c r="M76"/>
      <c r="N76" s="99"/>
      <c r="O76"/>
      <c r="P76" s="98"/>
      <c r="Q76"/>
      <c r="R76" s="99"/>
    </row>
    <row r="77" spans="1:19" s="18" customFormat="1" ht="9" customHeight="1" x14ac:dyDescent="0.25">
      <c r="A77"/>
      <c r="B77"/>
      <c r="C77"/>
      <c r="D77"/>
      <c r="E77"/>
      <c r="F77"/>
      <c r="G77"/>
      <c r="H77"/>
      <c r="I77"/>
      <c r="J77" s="98"/>
      <c r="K77"/>
      <c r="L77" s="98"/>
      <c r="M77"/>
      <c r="N77" s="99"/>
      <c r="O77"/>
      <c r="P77" s="98"/>
      <c r="Q77"/>
      <c r="R77" s="99"/>
    </row>
    <row r="78" spans="1:19" s="18" customFormat="1" ht="9" customHeight="1" x14ac:dyDescent="0.25">
      <c r="A78"/>
      <c r="B78"/>
      <c r="C78"/>
      <c r="D78"/>
      <c r="E78"/>
      <c r="F78"/>
      <c r="G78"/>
      <c r="H78"/>
      <c r="I78"/>
      <c r="J78" s="98"/>
      <c r="K78"/>
      <c r="L78" s="98"/>
      <c r="M78"/>
      <c r="N78" s="99"/>
      <c r="O78"/>
      <c r="P78" s="98"/>
      <c r="Q78"/>
      <c r="R78" s="99"/>
    </row>
    <row r="79" spans="1:19" s="18" customFormat="1" ht="9" customHeight="1" x14ac:dyDescent="0.25">
      <c r="A79"/>
      <c r="B79"/>
      <c r="C79"/>
      <c r="D79"/>
      <c r="E79"/>
      <c r="F79"/>
      <c r="G79"/>
      <c r="H79"/>
      <c r="I79"/>
      <c r="J79" s="98"/>
      <c r="K79"/>
      <c r="L79" s="98"/>
      <c r="M79"/>
      <c r="N79" s="99"/>
      <c r="O79"/>
      <c r="P79" s="98"/>
      <c r="Q79"/>
      <c r="R79" s="99"/>
    </row>
  </sheetData>
  <mergeCells count="1">
    <mergeCell ref="A4:C4"/>
  </mergeCells>
  <conditionalFormatting sqref="H7 H9 H11 H13 H15 H17 H19 H21">
    <cfRule type="expression" dxfId="329" priority="10" stopIfTrue="1">
      <formula>AND($E7&lt;9,$C7&gt;0)</formula>
    </cfRule>
  </conditionalFormatting>
  <conditionalFormatting sqref="I8 I16 I12 I20">
    <cfRule type="expression" dxfId="328" priority="7" stopIfTrue="1">
      <formula>AND($O$1="CU",I8="Umpire")</formula>
    </cfRule>
    <cfRule type="expression" dxfId="327" priority="8" stopIfTrue="1">
      <formula>AND($O$1="CU",I8&lt;&gt;"Umpire",J8&lt;&gt;"")</formula>
    </cfRule>
    <cfRule type="expression" dxfId="326" priority="9" stopIfTrue="1">
      <formula>AND($O$1="CU",I8&lt;&gt;"Umpire")</formula>
    </cfRule>
  </conditionalFormatting>
  <conditionalFormatting sqref="K20 K12 K16 K8">
    <cfRule type="expression" dxfId="325" priority="5" stopIfTrue="1">
      <formula>J8="as"</formula>
    </cfRule>
    <cfRule type="expression" dxfId="324" priority="6" stopIfTrue="1">
      <formula>J8="bs"</formula>
    </cfRule>
  </conditionalFormatting>
  <conditionalFormatting sqref="B8 B10 B12 B14 B16 B18 B20 B22">
    <cfRule type="cellIs" dxfId="323" priority="3" stopIfTrue="1" operator="equal">
      <formula>"QA"</formula>
    </cfRule>
    <cfRule type="cellIs" dxfId="322" priority="4" stopIfTrue="1" operator="equal">
      <formula>"DA"</formula>
    </cfRule>
  </conditionalFormatting>
  <conditionalFormatting sqref="R32 J8 J12 J16 J20">
    <cfRule type="expression" dxfId="321" priority="2" stopIfTrue="1">
      <formula>$O$1="CU"</formula>
    </cfRule>
  </conditionalFormatting>
  <conditionalFormatting sqref="E7 E15 E11 E19">
    <cfRule type="expression" dxfId="320" priority="1" stopIfTrue="1">
      <formula>$E7&lt;9</formula>
    </cfRule>
  </conditionalFormatting>
  <dataValidations count="1">
    <dataValidation type="list" allowBlank="1" showInputMessage="1" sqref="I8 M14 K10 K18 I20 I16 I12" xr:uid="{00000000-0002-0000-3D00-000000000000}">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9393"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9394"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48">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5.109375" customWidth="1"/>
    <col min="18" max="18" width="1.6640625" style="99" customWidth="1"/>
    <col min="19" max="19" width="9.109375"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84" t="s">
        <v>110</v>
      </c>
      <c r="L1" s="84"/>
      <c r="M1" s="58"/>
      <c r="N1" s="104"/>
      <c r="O1" s="104" t="s">
        <v>71</v>
      </c>
      <c r="P1" s="104"/>
      <c r="Q1" s="103"/>
      <c r="R1" s="104"/>
    </row>
    <row r="2" spans="1:21" s="72" customFormat="1" x14ac:dyDescent="0.25">
      <c r="A2" s="60" t="s">
        <v>119</v>
      </c>
      <c r="B2" s="60"/>
      <c r="C2" s="60"/>
      <c r="D2" s="426"/>
      <c r="E2" s="426">
        <f>Altalanos!$D$8</f>
        <v>0</v>
      </c>
      <c r="F2" s="60"/>
      <c r="G2" s="105"/>
      <c r="H2" s="74"/>
      <c r="I2" s="74"/>
      <c r="J2" s="106"/>
      <c r="K2" s="400" t="s">
        <v>111</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98</v>
      </c>
      <c r="F5" s="116" t="s">
        <v>82</v>
      </c>
      <c r="G5" s="116" t="s">
        <v>83</v>
      </c>
      <c r="H5" s="116"/>
      <c r="I5" s="116" t="s">
        <v>87</v>
      </c>
      <c r="J5" s="116"/>
      <c r="K5" s="115" t="s">
        <v>126</v>
      </c>
      <c r="L5" s="117"/>
      <c r="M5" s="115" t="s">
        <v>100</v>
      </c>
      <c r="N5" s="117"/>
      <c r="O5" s="115"/>
      <c r="P5" s="117"/>
      <c r="Q5" s="115"/>
      <c r="R5" s="118"/>
    </row>
    <row r="6" spans="1:21" s="753" customFormat="1" ht="14.2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(4)'!$A$7:$M$32,12))</f>
        <v/>
      </c>
      <c r="C7" s="352" t="str">
        <f>IF($E7="","",VLOOKUP($E7,'1Q ELO (4)'!$A$7:$M$32,13))</f>
        <v/>
      </c>
      <c r="D7" s="408" t="str">
        <f>IF($E7="","",VLOOKUP($E7,'1Q ELO (4)'!$A$7:$M$32,5))</f>
        <v/>
      </c>
      <c r="E7" s="123"/>
      <c r="F7" s="643" t="str">
        <f>UPPER(IF($E7="","",VLOOKUP($E7,'1Q ELO (4)'!$A$7:$M$32,2)))</f>
        <v/>
      </c>
      <c r="G7" s="643" t="str">
        <f>IF($E7="","",VLOOKUP($E7,'1Q ELO (4)'!$A$7:$M$32,3))</f>
        <v/>
      </c>
      <c r="H7" s="643"/>
      <c r="I7" s="643" t="str">
        <f>IF($E7="","",VLOOKUP($E7,'1Q ELO (4)'!$A$7:$M$32,4))</f>
        <v/>
      </c>
      <c r="J7" s="126"/>
      <c r="K7" s="125"/>
      <c r="L7" s="125"/>
      <c r="M7" s="125"/>
      <c r="N7" s="125"/>
      <c r="O7" s="128"/>
      <c r="P7" s="130"/>
      <c r="Q7" s="131"/>
      <c r="R7" s="132"/>
      <c r="S7" s="133"/>
      <c r="U7" s="134" t="e">
        <f>#REF!</f>
        <v>#REF!</v>
      </c>
    </row>
    <row r="8" spans="1:21" s="37" customFormat="1" ht="9.6" customHeight="1" x14ac:dyDescent="0.25">
      <c r="A8" s="135"/>
      <c r="B8" s="679"/>
      <c r="C8" s="136"/>
      <c r="D8" s="409"/>
      <c r="E8" s="136"/>
      <c r="F8" s="137"/>
      <c r="G8" s="137"/>
      <c r="H8" s="138"/>
      <c r="I8" s="682"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(4)'!$A$7:$M$32,12))</f>
        <v/>
      </c>
      <c r="C9" s="352" t="str">
        <f>IF($E9="","",VLOOKUP($E9,'1Q ELO (4)'!$A$7:$M$32,13))</f>
        <v/>
      </c>
      <c r="D9" s="408" t="str">
        <f>IF($E9="","",VLOOKUP($E9,'1Q ELO (4)'!$A$7:$M$32,5))</f>
        <v/>
      </c>
      <c r="E9" s="123"/>
      <c r="F9" s="449" t="str">
        <f>UPPER(IF($E9="","",VLOOKUP($E9,'1Q ELO (4)'!$A$7:$M$32,2)))</f>
        <v/>
      </c>
      <c r="G9" s="449" t="str">
        <f>IF($E9="","",VLOOKUP($E9,'1Q ELO (4)'!$A$7:$M$32,3))</f>
        <v/>
      </c>
      <c r="H9" s="449"/>
      <c r="I9" s="449" t="str">
        <f>IF($E9="","",VLOOKUP($E9,'1Q ELO (4)'!$A$7:$M$32,4))</f>
        <v/>
      </c>
      <c r="J9" s="144"/>
      <c r="K9" s="125"/>
      <c r="L9" s="145"/>
      <c r="M9" s="125"/>
      <c r="N9" s="125"/>
      <c r="O9" s="128"/>
      <c r="P9" s="130"/>
      <c r="Q9" s="131"/>
      <c r="R9" s="132"/>
      <c r="S9" s="133"/>
      <c r="U9" s="142" t="e">
        <f>#REF!</f>
        <v>#REF!</v>
      </c>
    </row>
    <row r="10" spans="1:21" s="37" customFormat="1" ht="9.6" customHeight="1" x14ac:dyDescent="0.25">
      <c r="A10" s="135"/>
      <c r="B10" s="679" t="str">
        <f>IF($E10="","",VLOOKUP($E10,'1Q ELO (4)'!$A$7:$M$32,12))</f>
        <v/>
      </c>
      <c r="C10" s="136"/>
      <c r="D10" s="409"/>
      <c r="E10" s="146"/>
      <c r="F10" s="450"/>
      <c r="G10" s="450"/>
      <c r="H10" s="451"/>
      <c r="I10" s="450"/>
      <c r="J10" s="147"/>
      <c r="K10" s="683" t="s">
        <v>0</v>
      </c>
      <c r="L10" s="148"/>
      <c r="M10" s="141" t="str">
        <f>UPPER(IF(OR(L10="a",L10="as"),K8,IF(OR(L10="b",L10="bs"),K12,)))</f>
        <v/>
      </c>
      <c r="N10" s="149"/>
      <c r="O10" s="150"/>
      <c r="P10" s="150"/>
      <c r="Q10" s="131"/>
      <c r="R10" s="132"/>
      <c r="S10" s="133"/>
      <c r="U10" s="142" t="e">
        <f>#REF!</f>
        <v>#REF!</v>
      </c>
    </row>
    <row r="11" spans="1:21" s="37" customFormat="1" ht="9.6" customHeight="1" x14ac:dyDescent="0.25">
      <c r="A11" s="135">
        <v>3</v>
      </c>
      <c r="B11" s="352" t="str">
        <f>IF($E11="","",VLOOKUP($E11,'1Q ELO (4)'!$A$7:$M$32,12))</f>
        <v/>
      </c>
      <c r="C11" s="352" t="str">
        <f>IF($E11="","",VLOOKUP($E11,'1Q ELO (4)'!$A$7:$M$32,13))</f>
        <v/>
      </c>
      <c r="D11" s="408" t="str">
        <f>IF($E11="","",VLOOKUP($E11,'1Q ELO (4)'!$A$7:$M$32,5))</f>
        <v/>
      </c>
      <c r="E11" s="123"/>
      <c r="F11" s="449" t="str">
        <f>UPPER(IF($E11="","",VLOOKUP($E11,'1Q ELO (4)'!$A$7:$M$32,2)))</f>
        <v/>
      </c>
      <c r="G11" s="449" t="str">
        <f>IF($E11="","",VLOOKUP($E11,'1Q ELO (4)'!$A$7:$M$32,3))</f>
        <v/>
      </c>
      <c r="H11" s="449"/>
      <c r="I11" s="449" t="str">
        <f>IF($E11="","",VLOOKUP($E11,'1Q ELO (4)'!$A$7:$M$32,4))</f>
        <v/>
      </c>
      <c r="J11" s="126"/>
      <c r="K11" s="125"/>
      <c r="L11" s="151"/>
      <c r="M11" s="125"/>
      <c r="N11" s="653"/>
      <c r="O11" s="653"/>
      <c r="P11" s="653"/>
      <c r="Q11" s="131"/>
      <c r="R11" s="132"/>
      <c r="S11" s="133"/>
      <c r="U11" s="142" t="e">
        <f>#REF!</f>
        <v>#REF!</v>
      </c>
    </row>
    <row r="12" spans="1:21" s="37" customFormat="1" ht="9.6" customHeight="1" x14ac:dyDescent="0.25">
      <c r="A12" s="135"/>
      <c r="B12" s="679" t="str">
        <f>IF($E12="","",VLOOKUP($E12,'1Q ELO (4)'!$A$7:$M$32,12))</f>
        <v/>
      </c>
      <c r="C12" s="136"/>
      <c r="D12" s="409"/>
      <c r="E12" s="146"/>
      <c r="F12" s="450"/>
      <c r="G12" s="450"/>
      <c r="H12" s="451"/>
      <c r="I12" s="683" t="s">
        <v>0</v>
      </c>
      <c r="J12" s="140"/>
      <c r="K12" s="141" t="str">
        <f>UPPER(IF(OR(J12="a",J12="as"),F11,IF(OR(J12="b",J12="bs"),F13,)))</f>
        <v/>
      </c>
      <c r="L12" s="153"/>
      <c r="M12" s="125"/>
      <c r="N12" s="653"/>
      <c r="O12" s="653"/>
      <c r="P12" s="653"/>
      <c r="Q12" s="131"/>
      <c r="R12" s="132"/>
      <c r="S12" s="133"/>
      <c r="U12" s="142" t="e">
        <f>#REF!</f>
        <v>#REF!</v>
      </c>
    </row>
    <row r="13" spans="1:21" s="37" customFormat="1" ht="9.6" customHeight="1" x14ac:dyDescent="0.25">
      <c r="A13" s="135">
        <v>4</v>
      </c>
      <c r="B13" s="352" t="str">
        <f>IF($E13="","",VLOOKUP($E13,'1Q ELO (4)'!$A$7:$M$32,12))</f>
        <v/>
      </c>
      <c r="C13" s="352" t="str">
        <f>IF($E13="","",VLOOKUP($E13,'1Q ELO (4)'!$A$7:$M$32,13))</f>
        <v/>
      </c>
      <c r="D13" s="408" t="str">
        <f>IF($E13="","",VLOOKUP($E13,'1Q ELO (4)'!$A$7:$M$32,5))</f>
        <v/>
      </c>
      <c r="E13" s="123"/>
      <c r="F13" s="449" t="str">
        <f>UPPER(IF($E13="","",VLOOKUP($E13,'1Q ELO (4)'!$A$7:$M$32,2)))</f>
        <v/>
      </c>
      <c r="G13" s="449" t="str">
        <f>IF($E13="","",VLOOKUP($E13,'1Q ELO (4)'!$A$7:$M$32,3))</f>
        <v/>
      </c>
      <c r="H13" s="449"/>
      <c r="I13" s="449" t="str">
        <f>IF($E13="","",VLOOKUP($E13,'1Q ELO (4)'!$A$7:$M$32,4))</f>
        <v/>
      </c>
      <c r="J13" s="154"/>
      <c r="K13" s="125"/>
      <c r="L13" s="125"/>
      <c r="M13" s="125"/>
      <c r="N13" s="653"/>
      <c r="O13" s="653"/>
      <c r="P13" s="653"/>
      <c r="Q13" s="131"/>
      <c r="R13" s="132"/>
      <c r="S13" s="133"/>
      <c r="U13" s="142" t="e">
        <f>#REF!</f>
        <v>#REF!</v>
      </c>
    </row>
    <row r="14" spans="1:21" s="37" customFormat="1" ht="9.6" customHeight="1" x14ac:dyDescent="0.25">
      <c r="A14" s="135"/>
      <c r="B14" s="422" t="str">
        <f>IF($E14="","",VLOOKUP($E14,'1Q ELO (4)'!$A$7:$M$32,12))</f>
        <v/>
      </c>
      <c r="C14" s="136"/>
      <c r="D14" s="409"/>
      <c r="E14" s="146"/>
      <c r="F14" s="450"/>
      <c r="G14" s="450"/>
      <c r="H14" s="451"/>
      <c r="I14" s="450"/>
      <c r="J14" s="147"/>
      <c r="K14" s="125"/>
      <c r="L14" s="125"/>
      <c r="M14" s="139"/>
      <c r="N14" s="655"/>
      <c r="O14" s="654"/>
      <c r="P14" s="653"/>
      <c r="Q14" s="376"/>
      <c r="R14" s="132"/>
      <c r="S14" s="133"/>
      <c r="U14" s="142" t="e">
        <f>#REF!</f>
        <v>#REF!</v>
      </c>
    </row>
    <row r="15" spans="1:21" s="37" customFormat="1" ht="9.6" customHeight="1" x14ac:dyDescent="0.25">
      <c r="A15" s="543">
        <v>5</v>
      </c>
      <c r="B15" s="352" t="str">
        <f>IF($E15="","",VLOOKUP($E15,'1Q ELO (4)'!$A$7:$M$32,12))</f>
        <v/>
      </c>
      <c r="C15" s="352" t="str">
        <f>IF($E15="","",VLOOKUP($E15,'1Q ELO (4)'!$A$7:$M$32,13))</f>
        <v/>
      </c>
      <c r="D15" s="408" t="str">
        <f>IF($E15="","",VLOOKUP($E15,'1Q ELO (4)'!$A$7:$M$32,5))</f>
        <v/>
      </c>
      <c r="E15" s="688"/>
      <c r="F15" s="643" t="str">
        <f>UPPER(IF($E15="","",VLOOKUP($E15,'1Q ELO (4)'!$A$7:$M$32,2)))</f>
        <v/>
      </c>
      <c r="G15" s="643" t="str">
        <f>IF($E15="","",VLOOKUP($E15,'1Q ELO (4)'!$A$7:$M$32,3))</f>
        <v/>
      </c>
      <c r="H15" s="643"/>
      <c r="I15" s="643" t="str">
        <f>IF($E15="","",VLOOKUP($E15,'1Q ELO (4)'!$A$7:$M$32,4))</f>
        <v/>
      </c>
      <c r="J15" s="681"/>
      <c r="K15" s="125"/>
      <c r="L15" s="125"/>
      <c r="M15" s="125"/>
      <c r="N15" s="653"/>
      <c r="O15" s="654"/>
      <c r="P15" s="653"/>
      <c r="Q15" s="376"/>
      <c r="R15" s="132"/>
      <c r="S15" s="133"/>
      <c r="U15" s="142" t="e">
        <f>#REF!</f>
        <v>#REF!</v>
      </c>
    </row>
    <row r="16" spans="1:21" s="37" customFormat="1" ht="9.6" customHeight="1" thickBot="1" x14ac:dyDescent="0.3">
      <c r="A16" s="135"/>
      <c r="B16" s="422" t="str">
        <f>IF($E16="","",VLOOKUP($E16,'1Q ELO (4)'!$A$7:$M$32,12))</f>
        <v/>
      </c>
      <c r="C16" s="136"/>
      <c r="D16" s="409"/>
      <c r="E16" s="146"/>
      <c r="F16" s="450"/>
      <c r="G16" s="450"/>
      <c r="H16" s="451"/>
      <c r="I16" s="683" t="s">
        <v>0</v>
      </c>
      <c r="J16" s="140"/>
      <c r="K16" s="141" t="str">
        <f>UPPER(IF(OR(J16="a",J16="as"),F15,IF(OR(J16="b",J16="bs"),F17,)))</f>
        <v/>
      </c>
      <c r="L16" s="141"/>
      <c r="M16" s="125"/>
      <c r="N16" s="653"/>
      <c r="O16" s="653"/>
      <c r="P16" s="653"/>
      <c r="Q16" s="376"/>
      <c r="R16" s="132"/>
      <c r="S16" s="133"/>
      <c r="U16" s="157" t="e">
        <f>#REF!</f>
        <v>#REF!</v>
      </c>
    </row>
    <row r="17" spans="1:19" s="37" customFormat="1" ht="9.6" customHeight="1" x14ac:dyDescent="0.25">
      <c r="A17" s="135">
        <v>6</v>
      </c>
      <c r="B17" s="352" t="str">
        <f>IF($E17="","",VLOOKUP($E17,'1Q ELO (4)'!$A$7:$M$32,12))</f>
        <v/>
      </c>
      <c r="C17" s="352" t="str">
        <f>IF($E17="","",VLOOKUP($E17,'1Q ELO (4)'!$A$7:$M$32,13))</f>
        <v/>
      </c>
      <c r="D17" s="408" t="str">
        <f>IF($E17="","",VLOOKUP($E17,'1Q ELO (4)'!$A$7:$M$32,5))</f>
        <v/>
      </c>
      <c r="E17" s="123"/>
      <c r="F17" s="449" t="str">
        <f>UPPER(IF($E17="","",VLOOKUP($E17,'1Q ELO (4)'!$A$7:$M$32,2)))</f>
        <v/>
      </c>
      <c r="G17" s="449" t="str">
        <f>IF($E17="","",VLOOKUP($E17,'1Q ELO (4)'!$A$7:$M$32,3))</f>
        <v/>
      </c>
      <c r="H17" s="449"/>
      <c r="I17" s="449" t="str">
        <f>IF($E17="","",VLOOKUP($E17,'1Q ELO (4)'!$A$7:$M$32,4))</f>
        <v/>
      </c>
      <c r="J17" s="144"/>
      <c r="K17" s="125"/>
      <c r="L17" s="145"/>
      <c r="M17" s="125"/>
      <c r="N17" s="653"/>
      <c r="O17" s="653"/>
      <c r="P17" s="653"/>
      <c r="Q17" s="376"/>
      <c r="R17" s="132"/>
      <c r="S17" s="133"/>
    </row>
    <row r="18" spans="1:19" s="37" customFormat="1" ht="9.6" customHeight="1" x14ac:dyDescent="0.25">
      <c r="A18" s="135"/>
      <c r="B18" s="422" t="str">
        <f>IF($E18="","",VLOOKUP($E18,'1Q ELO (4)'!$A$7:$M$32,12))</f>
        <v/>
      </c>
      <c r="C18" s="136"/>
      <c r="D18" s="409"/>
      <c r="E18" s="146"/>
      <c r="F18" s="450"/>
      <c r="G18" s="450"/>
      <c r="H18" s="451"/>
      <c r="I18" s="450"/>
      <c r="J18" s="147"/>
      <c r="K18" s="683" t="s">
        <v>0</v>
      </c>
      <c r="L18" s="148"/>
      <c r="M18" s="141" t="str">
        <f>UPPER(IF(OR(L18="a",L18="as"),K16,IF(OR(L18="b",L18="bs"),K20,)))</f>
        <v/>
      </c>
      <c r="N18" s="149"/>
      <c r="O18" s="653"/>
      <c r="P18" s="653"/>
      <c r="Q18" s="376"/>
      <c r="R18" s="132"/>
      <c r="S18" s="133"/>
    </row>
    <row r="19" spans="1:19" s="37" customFormat="1" ht="9.6" customHeight="1" x14ac:dyDescent="0.25">
      <c r="A19" s="135">
        <v>7</v>
      </c>
      <c r="B19" s="352" t="str">
        <f>IF($E19="","",VLOOKUP($E19,'1Q ELO (4)'!$A$7:$M$32,12))</f>
        <v/>
      </c>
      <c r="C19" s="352" t="str">
        <f>IF($E19="","",VLOOKUP($E19,'1Q ELO (4)'!$A$7:$M$32,13))</f>
        <v/>
      </c>
      <c r="D19" s="408" t="str">
        <f>IF($E19="","",VLOOKUP($E19,'1Q ELO (4)'!$A$7:$M$32,5))</f>
        <v/>
      </c>
      <c r="E19" s="123"/>
      <c r="F19" s="449" t="str">
        <f>UPPER(IF($E19="","",VLOOKUP($E19,'1Q ELO (4)'!$A$7:$M$32,2)))</f>
        <v/>
      </c>
      <c r="G19" s="449" t="str">
        <f>IF($E19="","",VLOOKUP($E19,'1Q ELO (4)'!$A$7:$M$32,3))</f>
        <v/>
      </c>
      <c r="H19" s="449"/>
      <c r="I19" s="449" t="str">
        <f>IF($E19="","",VLOOKUP($E19,'1Q ELO (4)'!$A$7:$M$32,4))</f>
        <v/>
      </c>
      <c r="J19" s="126"/>
      <c r="K19" s="125"/>
      <c r="L19" s="151"/>
      <c r="M19" s="125"/>
      <c r="N19" s="150"/>
      <c r="O19" s="653"/>
      <c r="P19" s="653"/>
      <c r="Q19" s="376"/>
      <c r="R19" s="132"/>
      <c r="S19" s="133"/>
    </row>
    <row r="20" spans="1:19" s="37" customFormat="1" ht="9.6" customHeight="1" x14ac:dyDescent="0.25">
      <c r="A20" s="135"/>
      <c r="B20" s="422" t="str">
        <f>IF($E20="","",VLOOKUP($E20,'1Q ELO (4)'!$A$7:$M$32,12))</f>
        <v/>
      </c>
      <c r="C20" s="136"/>
      <c r="D20" s="418"/>
      <c r="E20" s="136"/>
      <c r="F20" s="137"/>
      <c r="G20" s="137"/>
      <c r="H20" s="138"/>
      <c r="I20" s="683" t="s">
        <v>0</v>
      </c>
      <c r="J20" s="140"/>
      <c r="K20" s="141" t="str">
        <f>UPPER(IF(OR(J20="a",J20="as"),F19,IF(OR(J20="b",J20="bs"),F21,)))</f>
        <v/>
      </c>
      <c r="L20" s="153"/>
      <c r="M20" s="125"/>
      <c r="N20" s="150"/>
      <c r="O20" s="653"/>
      <c r="P20" s="653"/>
      <c r="Q20" s="376"/>
      <c r="R20" s="132"/>
      <c r="S20" s="133"/>
    </row>
    <row r="21" spans="1:19" s="37" customFormat="1" ht="9.6" customHeight="1" x14ac:dyDescent="0.25">
      <c r="A21" s="540" t="s">
        <v>14</v>
      </c>
      <c r="B21" s="352" t="str">
        <f>IF($E21="","",VLOOKUP($E21,'1Q ELO (4)'!$A$7:$M$32,12))</f>
        <v/>
      </c>
      <c r="C21" s="352" t="str">
        <f>IF($E21="","",VLOOKUP($E21,'1Q ELO (4)'!$A$7:$M$32,13))</f>
        <v/>
      </c>
      <c r="D21" s="408" t="str">
        <f>IF($E21="","",VLOOKUP($E21,'1Q ELO (4)'!$A$7:$M$32,5))</f>
        <v/>
      </c>
      <c r="E21" s="123"/>
      <c r="F21" s="449" t="str">
        <f>UPPER(IF($E21="","",VLOOKUP($E21,'1Q ELO (4)'!$A$7:$M$32,2)))</f>
        <v/>
      </c>
      <c r="G21" s="449" t="str">
        <f>IF($E21="","",VLOOKUP($E21,'1Q ELO (4)'!$A$7:$M$32,3))</f>
        <v/>
      </c>
      <c r="H21" s="449"/>
      <c r="I21" s="449" t="str">
        <f>IF($E21="","",VLOOKUP($E21,'1Q ELO (4)'!$A$7:$M$32,4))</f>
        <v/>
      </c>
      <c r="J21" s="154"/>
      <c r="K21" s="125"/>
      <c r="L21" s="125"/>
      <c r="M21" s="125"/>
      <c r="N21" s="150"/>
      <c r="O21" s="653"/>
      <c r="P21" s="653"/>
      <c r="Q21" s="376"/>
      <c r="R21" s="132"/>
      <c r="S21" s="133"/>
    </row>
    <row r="22" spans="1:19" s="37" customFormat="1" ht="9.6" customHeight="1" x14ac:dyDescent="0.25">
      <c r="A22" s="135"/>
      <c r="B22" s="422" t="str">
        <f>IF($E22="","",VLOOKUP($E22,'1Q ELO (4)'!$A$7:$M$32,12))</f>
        <v/>
      </c>
      <c r="C22" s="136"/>
      <c r="D22" s="418"/>
      <c r="E22" s="136"/>
      <c r="F22" s="155"/>
      <c r="G22" s="155"/>
      <c r="H22" s="159"/>
      <c r="I22" s="155"/>
      <c r="J22" s="147"/>
      <c r="K22" s="125"/>
      <c r="L22" s="125"/>
      <c r="M22" s="125"/>
      <c r="N22" s="150"/>
      <c r="O22" s="653"/>
      <c r="P22" s="653"/>
      <c r="Q22" s="376"/>
      <c r="R22" s="132"/>
      <c r="S22" s="133"/>
    </row>
    <row r="23" spans="1:19" s="37" customFormat="1" ht="9.6" customHeight="1" x14ac:dyDescent="0.25">
      <c r="A23" s="121">
        <v>9</v>
      </c>
      <c r="B23" s="352" t="str">
        <f>IF($E23="","",VLOOKUP($E23,'1Q ELO (4)'!$A$7:$M$32,12))</f>
        <v/>
      </c>
      <c r="C23" s="352" t="str">
        <f>IF($E23="","",VLOOKUP($E23,'1Q ELO (4)'!$A$7:$M$32,13))</f>
        <v/>
      </c>
      <c r="D23" s="408" t="str">
        <f>IF($E23="","",VLOOKUP($E23,'1Q ELO (4)'!$A$7:$M$32,5))</f>
        <v/>
      </c>
      <c r="E23" s="123"/>
      <c r="F23" s="643" t="str">
        <f>UPPER(IF($E23="","",VLOOKUP($E23,'1Q ELO (4)'!$A$7:$M$32,2)))</f>
        <v/>
      </c>
      <c r="G23" s="643" t="str">
        <f>IF($E23="","",VLOOKUP($E23,'1Q ELO (4)'!$A$7:$M$32,3))</f>
        <v/>
      </c>
      <c r="H23" s="643"/>
      <c r="I23" s="643" t="str">
        <f>IF($E23="","",VLOOKUP($E23,'1Q ELO (4)'!$A$7:$M$32,4))</f>
        <v/>
      </c>
      <c r="J23" s="126"/>
      <c r="K23" s="125"/>
      <c r="L23" s="125"/>
      <c r="M23" s="125"/>
      <c r="N23" s="150"/>
      <c r="O23" s="653"/>
      <c r="P23" s="653"/>
      <c r="Q23" s="376"/>
      <c r="R23" s="132"/>
      <c r="S23" s="133"/>
    </row>
    <row r="24" spans="1:19" s="37" customFormat="1" ht="9.6" customHeight="1" x14ac:dyDescent="0.25">
      <c r="A24" s="135"/>
      <c r="B24" s="679" t="str">
        <f>IF($E24="","",VLOOKUP($E24,'1Q ELO (4)'!$A$7:$M$32,12))</f>
        <v/>
      </c>
      <c r="C24" s="136"/>
      <c r="D24" s="418"/>
      <c r="E24" s="136"/>
      <c r="F24" s="137"/>
      <c r="G24" s="137"/>
      <c r="H24" s="138"/>
      <c r="I24" s="683" t="s">
        <v>0</v>
      </c>
      <c r="J24" s="140"/>
      <c r="K24" s="141" t="str">
        <f>UPPER(IF(OR(J24="a",J24="as"),F23,IF(OR(J24="b",J24="bs"),F25,)))</f>
        <v/>
      </c>
      <c r="L24" s="141"/>
      <c r="M24" s="125"/>
      <c r="N24" s="150"/>
      <c r="O24" s="653"/>
      <c r="P24" s="653"/>
      <c r="Q24" s="376"/>
      <c r="R24" s="132"/>
      <c r="S24" s="133"/>
    </row>
    <row r="25" spans="1:19" s="37" customFormat="1" ht="9.6" customHeight="1" x14ac:dyDescent="0.25">
      <c r="A25" s="135">
        <v>10</v>
      </c>
      <c r="B25" s="352" t="str">
        <f>IF($E25="","",VLOOKUP($E25,'1Q ELO (4)'!$A$7:$M$32,12))</f>
        <v/>
      </c>
      <c r="C25" s="352" t="str">
        <f>IF($E25="","",VLOOKUP($E25,'1Q ELO (4)'!$A$7:$M$32,13))</f>
        <v/>
      </c>
      <c r="D25" s="408" t="str">
        <f>IF($E25="","",VLOOKUP($E25,'1Q ELO (4)'!$A$7:$M$32,5))</f>
        <v/>
      </c>
      <c r="E25" s="123"/>
      <c r="F25" s="449" t="str">
        <f>UPPER(IF($E25="","",VLOOKUP($E25,'1Q ELO (4)'!$A$7:$M$32,2)))</f>
        <v/>
      </c>
      <c r="G25" s="449" t="str">
        <f>IF($E25="","",VLOOKUP($E25,'1Q ELO (4)'!$A$7:$M$32,3))</f>
        <v/>
      </c>
      <c r="H25" s="449"/>
      <c r="I25" s="449" t="str">
        <f>IF($E25="","",VLOOKUP($E25,'1Q ELO (4)'!$A$7:$M$32,4))</f>
        <v/>
      </c>
      <c r="J25" s="144"/>
      <c r="K25" s="125"/>
      <c r="L25" s="145"/>
      <c r="M25" s="125"/>
      <c r="N25" s="150"/>
      <c r="O25" s="653"/>
      <c r="P25" s="653"/>
      <c r="Q25" s="376"/>
      <c r="R25" s="132"/>
      <c r="S25" s="133"/>
    </row>
    <row r="26" spans="1:19" s="37" customFormat="1" ht="9.6" customHeight="1" x14ac:dyDescent="0.25">
      <c r="A26" s="135"/>
      <c r="B26" s="422" t="str">
        <f>IF($E26="","",VLOOKUP($E26,'1Q ELO (4)'!$A$7:$M$32,12))</f>
        <v/>
      </c>
      <c r="C26" s="136"/>
      <c r="D26" s="418"/>
      <c r="E26" s="146"/>
      <c r="F26" s="450"/>
      <c r="G26" s="450"/>
      <c r="H26" s="451"/>
      <c r="I26" s="450"/>
      <c r="J26" s="147"/>
      <c r="K26" s="683" t="s">
        <v>0</v>
      </c>
      <c r="L26" s="148"/>
      <c r="M26" s="141" t="str">
        <f>UPPER(IF(OR(L26="a",L26="as"),K24,IF(OR(L26="b",L26="bs"),K28,)))</f>
        <v/>
      </c>
      <c r="N26" s="149"/>
      <c r="O26" s="653"/>
      <c r="P26" s="653"/>
      <c r="Q26" s="376"/>
      <c r="R26" s="132"/>
      <c r="S26" s="133"/>
    </row>
    <row r="27" spans="1:19" s="37" customFormat="1" ht="9.6" customHeight="1" x14ac:dyDescent="0.25">
      <c r="A27" s="135">
        <v>11</v>
      </c>
      <c r="B27" s="352" t="str">
        <f>IF($E27="","",VLOOKUP($E27,'1Q ELO (4)'!$A$7:$M$32,12))</f>
        <v/>
      </c>
      <c r="C27" s="352" t="str">
        <f>IF($E27="","",VLOOKUP($E27,'1Q ELO (4)'!$A$7:$M$32,13))</f>
        <v/>
      </c>
      <c r="D27" s="408" t="str">
        <f>IF($E27="","",VLOOKUP($E27,'1Q ELO (4)'!$A$7:$M$32,5))</f>
        <v/>
      </c>
      <c r="E27" s="123"/>
      <c r="F27" s="449" t="str">
        <f>UPPER(IF($E27="","",VLOOKUP($E27,'1Q ELO (4)'!$A$7:$M$32,2)))</f>
        <v/>
      </c>
      <c r="G27" s="449" t="str">
        <f>IF($E27="","",VLOOKUP($E27,'1Q ELO (4)'!$A$7:$M$32,3))</f>
        <v/>
      </c>
      <c r="H27" s="449"/>
      <c r="I27" s="449" t="str">
        <f>IF($E27="","",VLOOKUP($E27,'1Q ELO (4)'!$A$7:$M$32,4))</f>
        <v/>
      </c>
      <c r="J27" s="126"/>
      <c r="K27" s="125"/>
      <c r="L27" s="151"/>
      <c r="M27" s="125"/>
      <c r="N27" s="653"/>
      <c r="O27" s="653"/>
      <c r="P27" s="653"/>
      <c r="Q27" s="376"/>
      <c r="R27" s="132"/>
      <c r="S27" s="133"/>
    </row>
    <row r="28" spans="1:19" s="37" customFormat="1" ht="9.6" customHeight="1" x14ac:dyDescent="0.25">
      <c r="A28" s="160"/>
      <c r="B28" s="422" t="str">
        <f>IF($E28="","",VLOOKUP($E28,'1Q ELO (4)'!$A$7:$M$32,12))</f>
        <v/>
      </c>
      <c r="C28" s="136"/>
      <c r="D28" s="418"/>
      <c r="E28" s="146"/>
      <c r="F28" s="450"/>
      <c r="G28" s="450"/>
      <c r="H28" s="451"/>
      <c r="I28" s="683" t="s">
        <v>0</v>
      </c>
      <c r="J28" s="140"/>
      <c r="K28" s="141" t="str">
        <f>UPPER(IF(OR(J28="a",J28="as"),F27,IF(OR(J28="b",J28="bs"),F29,)))</f>
        <v/>
      </c>
      <c r="L28" s="153"/>
      <c r="M28" s="125"/>
      <c r="N28" s="653"/>
      <c r="O28" s="653"/>
      <c r="P28" s="653"/>
      <c r="Q28" s="376"/>
      <c r="R28" s="132"/>
      <c r="S28" s="133"/>
    </row>
    <row r="29" spans="1:19" s="37" customFormat="1" ht="9.6" customHeight="1" x14ac:dyDescent="0.25">
      <c r="A29" s="135">
        <v>12</v>
      </c>
      <c r="B29" s="352" t="str">
        <f>IF($E29="","",VLOOKUP($E29,'1Q ELO (4)'!$A$7:$M$32,12))</f>
        <v/>
      </c>
      <c r="C29" s="352" t="str">
        <f>IF($E29="","",VLOOKUP($E29,'1Q ELO (4)'!$A$7:$M$32,13))</f>
        <v/>
      </c>
      <c r="D29" s="408" t="str">
        <f>IF($E29="","",VLOOKUP($E29,'1Q ELO (4)'!$A$7:$M$32,5))</f>
        <v/>
      </c>
      <c r="E29" s="123"/>
      <c r="F29" s="449" t="str">
        <f>UPPER(IF($E29="","",VLOOKUP($E29,'1Q ELO (4)'!$A$7:$M$32,2)))</f>
        <v/>
      </c>
      <c r="G29" s="449" t="str">
        <f>IF($E29="","",VLOOKUP($E29,'1Q ELO (4)'!$A$7:$M$32,3))</f>
        <v/>
      </c>
      <c r="H29" s="449"/>
      <c r="I29" s="449" t="str">
        <f>IF($E29="","",VLOOKUP($E29,'1Q ELO (4)'!$A$7:$M$32,4))</f>
        <v/>
      </c>
      <c r="J29" s="154"/>
      <c r="K29" s="125"/>
      <c r="L29" s="125"/>
      <c r="M29" s="125"/>
      <c r="N29" s="653"/>
      <c r="O29" s="653"/>
      <c r="P29" s="653"/>
      <c r="Q29" s="376"/>
      <c r="R29" s="132"/>
      <c r="S29" s="133"/>
    </row>
    <row r="30" spans="1:19" s="37" customFormat="1" ht="9.6" customHeight="1" x14ac:dyDescent="0.25">
      <c r="A30" s="135"/>
      <c r="B30" s="422" t="str">
        <f>IF($E30="","",VLOOKUP($E30,'1Q ELO (4)'!$A$7:$M$32,12))</f>
        <v/>
      </c>
      <c r="C30" s="136"/>
      <c r="D30" s="418"/>
      <c r="E30" s="146"/>
      <c r="F30" s="450"/>
      <c r="G30" s="450"/>
      <c r="H30" s="451"/>
      <c r="I30" s="450"/>
      <c r="J30" s="147"/>
      <c r="K30" s="125"/>
      <c r="L30" s="125"/>
      <c r="M30" s="139"/>
      <c r="N30" s="655"/>
      <c r="O30" s="654"/>
      <c r="P30" s="653"/>
      <c r="Q30" s="376"/>
      <c r="R30" s="132"/>
      <c r="S30" s="133"/>
    </row>
    <row r="31" spans="1:19" s="37" customFormat="1" ht="9.6" customHeight="1" x14ac:dyDescent="0.25">
      <c r="A31" s="543">
        <v>13</v>
      </c>
      <c r="B31" s="352" t="str">
        <f>IF($E31="","",VLOOKUP($E31,'1Q ELO (4)'!$A$7:$M$32,12))</f>
        <v/>
      </c>
      <c r="C31" s="352" t="str">
        <f>IF($E31="","",VLOOKUP($E31,'1Q ELO (4)'!$A$7:$M$32,13))</f>
        <v/>
      </c>
      <c r="D31" s="408" t="str">
        <f>IF($E31="","",VLOOKUP($E31,'1Q ELO (4)'!$A$7:$M$32,5))</f>
        <v/>
      </c>
      <c r="E31" s="688"/>
      <c r="F31" s="643" t="str">
        <f>UPPER(IF($E31="","",VLOOKUP($E31,'1Q ELO (4)'!$A$7:$M$32,2)))</f>
        <v/>
      </c>
      <c r="G31" s="643" t="str">
        <f>IF($E31="","",VLOOKUP($E31,'1Q ELO (4)'!$A$7:$M$32,3))</f>
        <v/>
      </c>
      <c r="H31" s="643"/>
      <c r="I31" s="643" t="str">
        <f>IF($E31="","",VLOOKUP($E31,'1Q ELO (4)'!$A$7:$M$32,4))</f>
        <v/>
      </c>
      <c r="J31" s="156"/>
      <c r="K31" s="125"/>
      <c r="L31" s="125"/>
      <c r="M31" s="125"/>
      <c r="N31" s="653"/>
      <c r="O31" s="654"/>
      <c r="P31" s="653"/>
      <c r="Q31" s="376"/>
      <c r="R31" s="132"/>
      <c r="S31" s="133"/>
    </row>
    <row r="32" spans="1:19" s="37" customFormat="1" ht="9.6" customHeight="1" x14ac:dyDescent="0.25">
      <c r="A32" s="135"/>
      <c r="B32" s="679" t="str">
        <f>IF($E32="","",VLOOKUP($E32,'1Q ELO (4)'!$A$7:$M$32,12))</f>
        <v/>
      </c>
      <c r="C32" s="136"/>
      <c r="D32" s="418"/>
      <c r="E32" s="146"/>
      <c r="F32" s="450"/>
      <c r="G32" s="450"/>
      <c r="H32" s="451"/>
      <c r="I32" s="683" t="s">
        <v>0</v>
      </c>
      <c r="J32" s="140"/>
      <c r="K32" s="141" t="str">
        <f>UPPER(IF(OR(J32="a",J32="as"),F31,IF(OR(J32="b",J32="bs"),F33,)))</f>
        <v/>
      </c>
      <c r="L32" s="141"/>
      <c r="M32" s="125"/>
      <c r="N32" s="653"/>
      <c r="O32" s="653"/>
      <c r="P32" s="150"/>
      <c r="Q32" s="131"/>
      <c r="R32" s="132"/>
      <c r="S32" s="133"/>
    </row>
    <row r="33" spans="1:19" s="37" customFormat="1" ht="9.6" customHeight="1" x14ac:dyDescent="0.25">
      <c r="A33" s="135">
        <v>14</v>
      </c>
      <c r="B33" s="352" t="str">
        <f>IF($E33="","",VLOOKUP($E33,'1Q ELO (4)'!$A$7:$M$32,12))</f>
        <v/>
      </c>
      <c r="C33" s="352" t="str">
        <f>IF($E33="","",VLOOKUP($E33,'1Q ELO (4)'!$A$7:$M$32,13))</f>
        <v/>
      </c>
      <c r="D33" s="408" t="str">
        <f>IF($E33="","",VLOOKUP($E33,'1Q ELO (4)'!$A$7:$M$32,5))</f>
        <v/>
      </c>
      <c r="E33" s="123"/>
      <c r="F33" s="449" t="str">
        <f>UPPER(IF($E33="","",VLOOKUP($E33,'1Q ELO (4)'!$A$7:$M$32,2)))</f>
        <v/>
      </c>
      <c r="G33" s="449" t="str">
        <f>IF($E33="","",VLOOKUP($E33,'1Q ELO (4)'!$A$7:$M$32,3))</f>
        <v/>
      </c>
      <c r="H33" s="449"/>
      <c r="I33" s="449" t="str">
        <f>IF($E33="","",VLOOKUP($E33,'1Q ELO (4)'!$A$7:$M$32,4))</f>
        <v/>
      </c>
      <c r="J33" s="144"/>
      <c r="K33" s="125"/>
      <c r="L33" s="145"/>
      <c r="M33" s="125"/>
      <c r="N33" s="653"/>
      <c r="O33" s="653"/>
      <c r="P33" s="150"/>
      <c r="Q33" s="131"/>
      <c r="R33" s="132"/>
      <c r="S33" s="133"/>
    </row>
    <row r="34" spans="1:19" s="37" customFormat="1" ht="9.6" customHeight="1" x14ac:dyDescent="0.25">
      <c r="A34" s="135"/>
      <c r="B34" s="679" t="str">
        <f>IF($E34="","",VLOOKUP($E34,'1Q ELO (4)'!$A$7:$M$32,12))</f>
        <v/>
      </c>
      <c r="C34" s="136"/>
      <c r="D34" s="418"/>
      <c r="E34" s="146"/>
      <c r="F34" s="450"/>
      <c r="G34" s="450"/>
      <c r="H34" s="451"/>
      <c r="I34" s="450"/>
      <c r="J34" s="147"/>
      <c r="K34" s="683" t="s">
        <v>0</v>
      </c>
      <c r="L34" s="148"/>
      <c r="M34" s="141" t="str">
        <f>UPPER(IF(OR(L34="a",L34="as"),K32,IF(OR(L34="b",L34="bs"),K36,)))</f>
        <v/>
      </c>
      <c r="N34" s="149"/>
      <c r="O34" s="653"/>
      <c r="P34" s="150"/>
      <c r="Q34" s="131"/>
      <c r="R34" s="132"/>
      <c r="S34" s="133"/>
    </row>
    <row r="35" spans="1:19" s="37" customFormat="1" ht="9.6" customHeight="1" x14ac:dyDescent="0.25">
      <c r="A35" s="135">
        <v>15</v>
      </c>
      <c r="B35" s="352" t="str">
        <f>IF($E35="","",VLOOKUP($E35,'1Q ELO (4)'!$A$7:$M$32,12))</f>
        <v/>
      </c>
      <c r="C35" s="352" t="str">
        <f>IF($E35="","",VLOOKUP($E35,'1Q ELO (4)'!$A$7:$M$32,13))</f>
        <v/>
      </c>
      <c r="D35" s="408" t="str">
        <f>IF($E35="","",VLOOKUP($E35,'1Q ELO (4)'!$A$7:$M$32,5))</f>
        <v/>
      </c>
      <c r="E35" s="123"/>
      <c r="F35" s="449" t="str">
        <f>UPPER(IF($E35="","",VLOOKUP($E35,'1Q ELO (4)'!$A$7:$M$32,2)))</f>
        <v/>
      </c>
      <c r="G35" s="449" t="str">
        <f>IF($E35="","",VLOOKUP($E35,'1Q ELO (4)'!$A$7:$M$32,3))</f>
        <v/>
      </c>
      <c r="H35" s="449"/>
      <c r="I35" s="449" t="str">
        <f>IF($E35="","",VLOOKUP($E35,'1Q ELO (4)'!$A$7:$M$32,4))</f>
        <v/>
      </c>
      <c r="J35" s="126"/>
      <c r="K35" s="125"/>
      <c r="L35" s="151"/>
      <c r="M35" s="125"/>
      <c r="N35" s="150"/>
      <c r="O35" s="150"/>
      <c r="P35" s="150"/>
      <c r="Q35" s="131"/>
      <c r="R35" s="132"/>
      <c r="S35" s="133"/>
    </row>
    <row r="36" spans="1:19" s="37" customFormat="1" ht="9.6" customHeight="1" x14ac:dyDescent="0.25">
      <c r="A36" s="135"/>
      <c r="B36" s="679" t="str">
        <f>IF($E36="","",VLOOKUP($E36,'1Q ELO (4)'!$A$7:$M$32,12))</f>
        <v/>
      </c>
      <c r="C36" s="136"/>
      <c r="D36" s="418"/>
      <c r="E36" s="136"/>
      <c r="F36" s="137"/>
      <c r="G36" s="137"/>
      <c r="H36" s="138"/>
      <c r="I36" s="683" t="s">
        <v>0</v>
      </c>
      <c r="J36" s="140"/>
      <c r="K36" s="141" t="str">
        <f>UPPER(IF(OR(J36="a",J36="as"),F35,IF(OR(J36="b",J36="bs"),F37,)))</f>
        <v/>
      </c>
      <c r="L36" s="153"/>
      <c r="M36" s="125"/>
      <c r="N36" s="150"/>
      <c r="O36" s="150"/>
      <c r="P36" s="150"/>
      <c r="Q36" s="131"/>
      <c r="R36" s="132"/>
      <c r="S36" s="133"/>
    </row>
    <row r="37" spans="1:19" s="37" customFormat="1" ht="9.6" customHeight="1" x14ac:dyDescent="0.25">
      <c r="A37" s="540">
        <v>16</v>
      </c>
      <c r="B37" s="352" t="str">
        <f>IF($E37="","",VLOOKUP($E37,'1Q ELO (4)'!$A$7:$M$32,12))</f>
        <v/>
      </c>
      <c r="C37" s="352" t="str">
        <f>IF($E37="","",VLOOKUP($E37,'1Q ELO (4)'!$A$7:$M$32,13))</f>
        <v/>
      </c>
      <c r="D37" s="408" t="str">
        <f>IF($E37="","",VLOOKUP($E37,'1Q ELO (4)'!$A$7:$M$32,5))</f>
        <v/>
      </c>
      <c r="E37" s="123"/>
      <c r="F37" s="449" t="str">
        <f>UPPER(IF($E37="","",VLOOKUP($E37,'1Q ELO (4)'!$A$7:$M$32,2)))</f>
        <v/>
      </c>
      <c r="G37" s="449" t="str">
        <f>IF($E37="","",VLOOKUP($E37,'1Q ELO (4)'!$A$7:$M$32,3))</f>
        <v/>
      </c>
      <c r="H37" s="449"/>
      <c r="I37" s="449" t="str">
        <f>IF($E37="","",VLOOKUP($E37,'1Q ELO (4)'!$A$7:$M$32,4))</f>
        <v/>
      </c>
      <c r="J37" s="154"/>
      <c r="K37" s="125"/>
      <c r="L37" s="125"/>
      <c r="M37" s="125"/>
      <c r="N37" s="150"/>
      <c r="O37" s="150"/>
      <c r="P37" s="150"/>
      <c r="Q37" s="131"/>
      <c r="R37" s="132"/>
      <c r="S37" s="133"/>
    </row>
    <row r="38" spans="1:19" s="37" customFormat="1" ht="9.6" customHeight="1" x14ac:dyDescent="0.25">
      <c r="A38" s="161"/>
      <c r="B38" s="136"/>
      <c r="C38" s="136"/>
      <c r="D38" s="136"/>
      <c r="E38" s="136"/>
      <c r="F38" s="155"/>
      <c r="G38" s="155"/>
      <c r="H38" s="159"/>
      <c r="I38" s="125"/>
      <c r="J38" s="147"/>
      <c r="K38" s="125"/>
      <c r="L38" s="125"/>
      <c r="M38" s="125"/>
      <c r="N38" s="150"/>
      <c r="O38" s="150"/>
      <c r="P38" s="150"/>
      <c r="Q38" s="131"/>
      <c r="R38" s="132"/>
      <c r="S38" s="133"/>
    </row>
    <row r="39" spans="1:19" s="18" customFormat="1" ht="10.5" customHeight="1" x14ac:dyDescent="0.25">
      <c r="A39" s="173" t="s">
        <v>102</v>
      </c>
      <c r="B39" s="174"/>
      <c r="C39" s="174"/>
      <c r="D39" s="413"/>
      <c r="E39" s="176" t="s">
        <v>6</v>
      </c>
      <c r="F39" s="177" t="s">
        <v>104</v>
      </c>
      <c r="G39" s="176"/>
      <c r="H39" s="178"/>
      <c r="I39" s="179"/>
      <c r="J39" s="176" t="s">
        <v>6</v>
      </c>
      <c r="K39" s="177" t="s">
        <v>105</v>
      </c>
      <c r="L39" s="180"/>
      <c r="M39" s="177" t="s">
        <v>106</v>
      </c>
      <c r="N39" s="181"/>
      <c r="O39" s="182" t="s">
        <v>107</v>
      </c>
      <c r="P39" s="182"/>
      <c r="Q39" s="183"/>
      <c r="R39" s="184"/>
    </row>
    <row r="40" spans="1:19" s="18" customFormat="1" ht="9" customHeight="1" x14ac:dyDescent="0.25">
      <c r="A40" s="414" t="s">
        <v>103</v>
      </c>
      <c r="B40" s="415"/>
      <c r="C40" s="416"/>
      <c r="D40" s="417"/>
      <c r="E40" s="188">
        <v>1</v>
      </c>
      <c r="F40" s="56" t="str">
        <f>IF(E40&gt;$R$47,,UPPER(VLOOKUP(E40,'1Q ELO (4)'!$A$7:$O$134,2)))</f>
        <v/>
      </c>
      <c r="G40" s="189"/>
      <c r="H40" s="56"/>
      <c r="I40" s="55"/>
      <c r="J40" s="190" t="s">
        <v>7</v>
      </c>
      <c r="K40" s="185"/>
      <c r="L40" s="191"/>
      <c r="M40" s="185"/>
      <c r="N40" s="192"/>
      <c r="O40" s="193" t="s">
        <v>108</v>
      </c>
      <c r="P40" s="194"/>
      <c r="Q40" s="194"/>
      <c r="R40" s="195"/>
    </row>
    <row r="41" spans="1:19" s="18" customFormat="1" ht="9" customHeight="1" x14ac:dyDescent="0.25">
      <c r="A41" s="200" t="s">
        <v>116</v>
      </c>
      <c r="B41" s="198"/>
      <c r="C41" s="410"/>
      <c r="D41" s="201"/>
      <c r="E41" s="188">
        <v>2</v>
      </c>
      <c r="F41" s="56" t="str">
        <f>IF(E41&gt;$R$47,,UPPER(VLOOKUP(E41,'1Q ELO (4)'!$A$7:$O$134,2)))</f>
        <v/>
      </c>
      <c r="G41" s="189"/>
      <c r="H41" s="56"/>
      <c r="I41" s="55"/>
      <c r="J41" s="190" t="s">
        <v>8</v>
      </c>
      <c r="K41" s="185"/>
      <c r="L41" s="191"/>
      <c r="M41" s="185"/>
      <c r="N41" s="192"/>
      <c r="O41" s="196"/>
      <c r="P41" s="197"/>
      <c r="Q41" s="198"/>
      <c r="R41" s="199"/>
    </row>
    <row r="42" spans="1:19" s="18" customFormat="1" ht="9" customHeight="1" x14ac:dyDescent="0.25">
      <c r="A42" s="341"/>
      <c r="B42" s="342"/>
      <c r="C42" s="411"/>
      <c r="D42" s="343"/>
      <c r="E42" s="188">
        <v>3</v>
      </c>
      <c r="F42" s="56" t="str">
        <f>IF(E42&gt;$R$47,,UPPER(VLOOKUP(E42,'1Q ELO (4)'!$A$7:$O$134,2)))</f>
        <v/>
      </c>
      <c r="G42" s="189"/>
      <c r="H42" s="56"/>
      <c r="I42" s="55"/>
      <c r="J42" s="190" t="s">
        <v>9</v>
      </c>
      <c r="K42" s="185"/>
      <c r="L42" s="191"/>
      <c r="M42" s="185"/>
      <c r="N42" s="192"/>
      <c r="O42" s="193" t="s">
        <v>109</v>
      </c>
      <c r="P42" s="194"/>
      <c r="Q42" s="194"/>
      <c r="R42" s="195"/>
    </row>
    <row r="43" spans="1:19" s="18" customFormat="1" ht="9" customHeight="1" x14ac:dyDescent="0.25">
      <c r="A43" s="202"/>
      <c r="B43" s="405"/>
      <c r="C43" s="405"/>
      <c r="D43" s="203"/>
      <c r="E43" s="188">
        <v>4</v>
      </c>
      <c r="F43" s="56" t="str">
        <f>IF(E43&gt;$R$47,,UPPER(VLOOKUP(E43,'1Q ELO (4)'!$A$7:$O$134,2)))</f>
        <v/>
      </c>
      <c r="G43" s="189"/>
      <c r="H43" s="56"/>
      <c r="I43" s="55"/>
      <c r="J43" s="190" t="s">
        <v>10</v>
      </c>
      <c r="K43" s="185"/>
      <c r="L43" s="191"/>
      <c r="M43" s="185"/>
      <c r="N43" s="192"/>
      <c r="O43" s="185"/>
      <c r="P43" s="191"/>
      <c r="Q43" s="185"/>
      <c r="R43" s="192"/>
    </row>
    <row r="44" spans="1:19" s="18" customFormat="1" ht="9" customHeight="1" x14ac:dyDescent="0.25">
      <c r="A44" s="330"/>
      <c r="B44" s="344"/>
      <c r="C44" s="344"/>
      <c r="D44" s="412"/>
      <c r="E44" s="188"/>
      <c r="F44" s="56"/>
      <c r="G44" s="189"/>
      <c r="H44" s="56"/>
      <c r="I44" s="55"/>
      <c r="J44" s="190" t="s">
        <v>11</v>
      </c>
      <c r="K44" s="185"/>
      <c r="L44" s="191"/>
      <c r="M44" s="185"/>
      <c r="N44" s="192"/>
      <c r="O44" s="198"/>
      <c r="P44" s="197"/>
      <c r="Q44" s="198"/>
      <c r="R44" s="199"/>
    </row>
    <row r="45" spans="1:19" s="18" customFormat="1" ht="9" customHeight="1" x14ac:dyDescent="0.25">
      <c r="A45" s="331"/>
      <c r="B45" s="350"/>
      <c r="C45" s="405"/>
      <c r="D45" s="203"/>
      <c r="E45" s="188"/>
      <c r="F45" s="56"/>
      <c r="G45" s="189"/>
      <c r="H45" s="56"/>
      <c r="I45" s="55"/>
      <c r="J45" s="190" t="s">
        <v>12</v>
      </c>
      <c r="K45" s="185"/>
      <c r="L45" s="191"/>
      <c r="M45" s="185"/>
      <c r="N45" s="192"/>
      <c r="O45" s="193" t="s">
        <v>89</v>
      </c>
      <c r="P45" s="194"/>
      <c r="Q45" s="194"/>
      <c r="R45" s="195"/>
    </row>
    <row r="46" spans="1:19" s="18" customFormat="1" ht="9" customHeight="1" x14ac:dyDescent="0.25">
      <c r="A46" s="331"/>
      <c r="B46" s="350"/>
      <c r="C46" s="406"/>
      <c r="D46" s="339"/>
      <c r="E46" s="188"/>
      <c r="F46" s="56"/>
      <c r="G46" s="189"/>
      <c r="H46" s="56"/>
      <c r="I46" s="55"/>
      <c r="J46" s="190" t="s">
        <v>13</v>
      </c>
      <c r="K46" s="185"/>
      <c r="L46" s="191"/>
      <c r="M46" s="185"/>
      <c r="N46" s="192"/>
      <c r="O46" s="185"/>
      <c r="P46" s="191"/>
      <c r="Q46" s="185"/>
      <c r="R46" s="192"/>
    </row>
    <row r="47" spans="1:19" s="18" customFormat="1" ht="9" customHeight="1" x14ac:dyDescent="0.25">
      <c r="A47" s="332"/>
      <c r="B47" s="329"/>
      <c r="C47" s="407"/>
      <c r="D47" s="340"/>
      <c r="E47" s="204"/>
      <c r="F47" s="205"/>
      <c r="G47" s="206"/>
      <c r="H47" s="205"/>
      <c r="I47" s="207"/>
      <c r="J47" s="208" t="s">
        <v>14</v>
      </c>
      <c r="K47" s="198"/>
      <c r="L47" s="197"/>
      <c r="M47" s="198"/>
      <c r="N47" s="199"/>
      <c r="O47" s="198" t="str">
        <f>R4</f>
        <v>Nagyistók-Nádasi Judit</v>
      </c>
      <c r="P47" s="197"/>
      <c r="Q47" s="198"/>
      <c r="R47" s="209">
        <f>MIN(4,'1Q ELO (4)'!O5)</f>
        <v>4</v>
      </c>
    </row>
  </sheetData>
  <mergeCells count="1">
    <mergeCell ref="A4:C4"/>
  </mergeCells>
  <conditionalFormatting sqref="H21 H23 H25 H27 H29 H31 H33 H35 H7 H19 H9 H11 H13 H15 H17 H37">
    <cfRule type="expression" dxfId="319" priority="9" stopIfTrue="1">
      <formula>AND($E7&lt;9,$C7&gt;0)</formula>
    </cfRule>
  </conditionalFormatting>
  <conditionalFormatting sqref="M14 M30 I8 I12 I16 I20 I24 I28 I32 I36 K34 K26 K18 K10">
    <cfRule type="expression" dxfId="318" priority="6" stopIfTrue="1">
      <formula>AND($O$1="CU",I8="Umpire")</formula>
    </cfRule>
    <cfRule type="expression" dxfId="317" priority="7" stopIfTrue="1">
      <formula>AND($O$1="CU",I8&lt;&gt;"Umpire",J8&lt;&gt;"")</formula>
    </cfRule>
    <cfRule type="expression" dxfId="316" priority="8" stopIfTrue="1">
      <formula>AND($O$1="CU",I8&lt;&gt;"Umpire")</formula>
    </cfRule>
  </conditionalFormatting>
  <conditionalFormatting sqref="M10 M18 M26 M34 O30 O14 K8 K12 K16 K20 K24 K28 K32 K36">
    <cfRule type="expression" dxfId="315" priority="4" stopIfTrue="1">
      <formula>J8="as"</formula>
    </cfRule>
    <cfRule type="expression" dxfId="314" priority="5" stopIfTrue="1">
      <formula>J8="bs"</formula>
    </cfRule>
  </conditionalFormatting>
  <conditionalFormatting sqref="R47 J8 J12 J16 J20 J24 J28 J32 J36 N30 N14 L10 L34 L18 L26">
    <cfRule type="expression" dxfId="313" priority="3" stopIfTrue="1">
      <formula>$O$1="CU"</formula>
    </cfRule>
  </conditionalFormatting>
  <conditionalFormatting sqref="F33 F35 F23 F31 F29 F27 F25 F21 F17 F19 F7 F15 F13 F11 F9 F37">
    <cfRule type="cellIs" dxfId="312" priority="2" stopIfTrue="1" operator="equal">
      <formula>"Bye"</formula>
    </cfRule>
  </conditionalFormatting>
  <conditionalFormatting sqref="E7 E21 E23 E19 E15 E17">
    <cfRule type="expression" dxfId="311" priority="1" stopIfTrue="1">
      <formula>$E7&lt;5</formula>
    </cfRule>
  </conditionalFormatting>
  <dataValidations count="1">
    <dataValidation type="list" allowBlank="1" showInputMessage="1" sqref="I32 I20 I24 I28 I16 I8 I12 M14 M30 I36 K34 K26 K18 K10" xr:uid="{00000000-0002-0000-3E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041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041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1">
    <tabColor indexed="11"/>
  </sheetPr>
  <dimension ref="A1:AK43"/>
  <sheetViews>
    <sheetView workbookViewId="0">
      <selection activeCell="L17" sqref="L1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17" hidden="1" customWidth="1"/>
    <col min="26" max="37" width="0" style="617"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Y1"/>
      <c r="Z1"/>
      <c r="AA1"/>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477" t="s">
        <v>230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552"/>
      <c r="Y3" s="618" t="str">
        <f>IF(H4="OB","A",IF(H4="IX","W",H4))</f>
        <v>A</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159</v>
      </c>
      <c r="I4" s="482"/>
      <c r="J4" s="484"/>
      <c r="K4" s="485"/>
      <c r="L4" s="487" t="str">
        <f>Altalanos!$E$10</f>
        <v>Nagyistók-Nádasi Judit</v>
      </c>
      <c r="M4" s="485"/>
      <c r="N4" s="558"/>
      <c r="O4" s="559"/>
      <c r="P4" s="558"/>
      <c r="Q4" s="608" t="s">
        <v>180</v>
      </c>
      <c r="R4" s="609" t="s">
        <v>175</v>
      </c>
      <c r="S4" s="552"/>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552"/>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46">
        <v>150703</v>
      </c>
      <c r="D7" s="546" t="str">
        <f>IF($B7="","",VLOOKUP($B7,#REF!,15))</f>
        <v/>
      </c>
      <c r="E7" s="778" t="s">
        <v>237</v>
      </c>
      <c r="F7" s="547"/>
      <c r="G7" s="778" t="s">
        <v>231</v>
      </c>
      <c r="H7" s="547"/>
      <c r="I7" s="778" t="s">
        <v>232</v>
      </c>
      <c r="J7" s="521"/>
      <c r="K7" s="815" t="s">
        <v>422</v>
      </c>
      <c r="L7" s="620"/>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46">
        <v>150114</v>
      </c>
      <c r="D9" s="546" t="str">
        <f>IF($B9="","",VLOOKUP($B9,#REF!,15))</f>
        <v/>
      </c>
      <c r="E9" s="778" t="s">
        <v>238</v>
      </c>
      <c r="F9" s="547"/>
      <c r="G9" s="778" t="s">
        <v>233</v>
      </c>
      <c r="H9" s="547"/>
      <c r="I9" s="778" t="s">
        <v>234</v>
      </c>
      <c r="J9" s="521"/>
      <c r="K9" s="815" t="s">
        <v>423</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46">
        <v>150728</v>
      </c>
      <c r="D11" s="546" t="str">
        <f>IF($B11="","",VLOOKUP($B11,#REF!,15))</f>
        <v/>
      </c>
      <c r="E11" s="778" t="s">
        <v>239</v>
      </c>
      <c r="F11" s="547"/>
      <c r="G11" s="778" t="s">
        <v>235</v>
      </c>
      <c r="H11" s="547"/>
      <c r="I11" s="778" t="s">
        <v>236</v>
      </c>
      <c r="J11" s="521"/>
      <c r="K11" s="815" t="s">
        <v>424</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21"/>
      <c r="C12" s="521"/>
      <c r="D12" s="521"/>
      <c r="E12" s="521"/>
      <c r="F12" s="521"/>
      <c r="G12" s="521"/>
      <c r="H12" s="521"/>
      <c r="I12" s="521"/>
      <c r="J12" s="521"/>
      <c r="K12" s="521"/>
      <c r="L12" s="521"/>
      <c r="M12" s="521"/>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21"/>
      <c r="B13" s="521"/>
      <c r="C13" s="521"/>
      <c r="D13" s="521"/>
      <c r="E13" s="521"/>
      <c r="F13" s="521"/>
      <c r="G13" s="521"/>
      <c r="H13" s="521"/>
      <c r="I13" s="521"/>
      <c r="J13" s="521"/>
      <c r="K13" s="521"/>
      <c r="L13" s="521"/>
      <c r="M13" s="521"/>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PATKÓ</v>
      </c>
      <c r="E18" s="831"/>
      <c r="F18" s="831" t="str">
        <f>E9</f>
        <v>TÓTH</v>
      </c>
      <c r="G18" s="831"/>
      <c r="H18" s="831" t="str">
        <f>E11</f>
        <v>VARGA</v>
      </c>
      <c r="I18" s="83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PATKÓ</v>
      </c>
      <c r="C19" s="835"/>
      <c r="D19" s="830"/>
      <c r="E19" s="830"/>
      <c r="F19" s="827" t="s">
        <v>414</v>
      </c>
      <c r="G19" s="828"/>
      <c r="H19" s="827" t="s">
        <v>415</v>
      </c>
      <c r="I19" s="828"/>
      <c r="J19" s="589" t="s">
        <v>420</v>
      </c>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TÓTH</v>
      </c>
      <c r="C20" s="835"/>
      <c r="D20" s="827" t="s">
        <v>416</v>
      </c>
      <c r="E20" s="828"/>
      <c r="F20" s="830"/>
      <c r="G20" s="830"/>
      <c r="H20" s="827" t="s">
        <v>418</v>
      </c>
      <c r="I20" s="828"/>
      <c r="J20" s="589" t="s">
        <v>421</v>
      </c>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VARGA</v>
      </c>
      <c r="C21" s="835"/>
      <c r="D21" s="827" t="s">
        <v>417</v>
      </c>
      <c r="E21" s="828"/>
      <c r="F21" s="827" t="s">
        <v>419</v>
      </c>
      <c r="G21" s="828"/>
      <c r="H21" s="830"/>
      <c r="I21" s="830"/>
      <c r="J21" s="816" t="s">
        <v>425</v>
      </c>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x14ac:dyDescent="0.25">
      <c r="A22" s="521"/>
      <c r="B22" s="521"/>
      <c r="C22" s="521"/>
      <c r="D22" s="521"/>
      <c r="E22" s="521"/>
      <c r="F22" s="521"/>
      <c r="G22" s="521"/>
      <c r="H22" s="521"/>
      <c r="I22" s="521"/>
      <c r="J22" s="521"/>
      <c r="K22" s="521"/>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721"/>
      <c r="N33" s="720"/>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6"/>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20">
    <mergeCell ref="B18:C18"/>
    <mergeCell ref="F19:G19"/>
    <mergeCell ref="A1:F1"/>
    <mergeCell ref="E34:F34"/>
    <mergeCell ref="B19:C19"/>
    <mergeCell ref="B20:C20"/>
    <mergeCell ref="B21:C21"/>
    <mergeCell ref="D21:E21"/>
    <mergeCell ref="D19:E19"/>
    <mergeCell ref="A4:C4"/>
    <mergeCell ref="D18:E18"/>
    <mergeCell ref="F18:G18"/>
    <mergeCell ref="D20:E20"/>
    <mergeCell ref="F20:G20"/>
    <mergeCell ref="H20:I20"/>
    <mergeCell ref="E35:F35"/>
    <mergeCell ref="F21:G21"/>
    <mergeCell ref="H21:I21"/>
    <mergeCell ref="H18:I18"/>
    <mergeCell ref="H19:I19"/>
  </mergeCells>
  <phoneticPr fontId="68" type="noConversion"/>
  <conditionalFormatting sqref="E7 E9 E11">
    <cfRule type="cellIs" dxfId="440" priority="1" stopIfTrue="1" operator="equal">
      <formula>"Bye"</formula>
    </cfRule>
  </conditionalFormatting>
  <conditionalFormatting sqref="R41">
    <cfRule type="expression" dxfId="439"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4294967294" verticalDpi="12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8">
    <tabColor indexed="42"/>
  </sheetPr>
  <dimension ref="A1:Q156"/>
  <sheetViews>
    <sheetView showGridLines="0" showZeros="0" workbookViewId="0">
      <pane ySplit="6" topLeftCell="A7" activePane="bottomLeft" state="frozen"/>
      <selection activeCell="F2" sqref="F2"/>
      <selection pane="bottomLeft" activeCell="R9" sqref="R9"/>
    </sheetView>
  </sheetViews>
  <sheetFormatPr defaultRowHeight="13.2" x14ac:dyDescent="0.25"/>
  <cols>
    <col min="1" max="1" width="3.88671875" customWidth="1"/>
    <col min="2" max="2" width="14" customWidth="1"/>
    <col min="3" max="3" width="12.44140625" customWidth="1"/>
    <col min="4" max="4" width="10.109375" style="42" customWidth="1"/>
    <col min="5" max="5" width="12.109375" style="690" customWidth="1"/>
    <col min="6" max="6" width="6.109375" style="66" hidden="1" customWidth="1"/>
    <col min="7" max="7" width="31.44140625" style="66" customWidth="1"/>
    <col min="8" max="8" width="7.6640625" style="42" customWidth="1"/>
    <col min="9" max="13" width="7.44140625" style="42" hidden="1" customWidth="1"/>
    <col min="14" max="15" width="7.44140625" style="42" customWidth="1"/>
    <col min="16" max="16" width="7.44140625" style="42" hidden="1" customWidth="1"/>
    <col min="17" max="17" width="7.44140625" style="42" customWidth="1"/>
  </cols>
  <sheetData>
    <row r="1" spans="1:17" ht="24.6" x14ac:dyDescent="0.4">
      <c r="A1" s="356" t="str">
        <f>Altalanos!$A$6</f>
        <v>Baranya Vármegyei Tenisz Diákolimpia</v>
      </c>
      <c r="B1" s="57"/>
      <c r="C1" s="57"/>
      <c r="D1" s="346"/>
      <c r="E1" s="400" t="s">
        <v>120</v>
      </c>
      <c r="F1" s="389"/>
      <c r="G1" s="390"/>
      <c r="H1" s="391"/>
      <c r="I1" s="391"/>
      <c r="J1" s="392"/>
      <c r="K1" s="392"/>
      <c r="L1" s="392"/>
      <c r="M1" s="392"/>
      <c r="N1" s="392"/>
      <c r="O1" s="392"/>
      <c r="P1" s="392"/>
      <c r="Q1" s="393"/>
    </row>
    <row r="2" spans="1:17" ht="13.8" thickBot="1" x14ac:dyDescent="0.3">
      <c r="B2" s="60" t="s">
        <v>119</v>
      </c>
      <c r="C2" s="738">
        <f>Altalanos!$D$8</f>
        <v>0</v>
      </c>
      <c r="D2" s="84"/>
      <c r="E2" s="400" t="s">
        <v>91</v>
      </c>
      <c r="F2" s="67"/>
      <c r="G2" s="67"/>
      <c r="H2" s="666"/>
      <c r="I2" s="666"/>
      <c r="J2" s="58"/>
      <c r="K2" s="58"/>
      <c r="L2" s="58"/>
      <c r="M2" s="58"/>
      <c r="N2" s="75"/>
      <c r="O2" s="50"/>
      <c r="P2" s="50"/>
      <c r="Q2" s="75"/>
    </row>
    <row r="3" spans="1:17" s="2" customFormat="1" ht="13.8" thickBot="1" x14ac:dyDescent="0.3">
      <c r="A3" s="645" t="s">
        <v>118</v>
      </c>
      <c r="B3" s="664"/>
      <c r="C3" s="664"/>
      <c r="D3" s="664"/>
      <c r="E3" s="664"/>
      <c r="F3" s="664"/>
      <c r="G3" s="664"/>
      <c r="H3" s="664"/>
      <c r="I3" s="665"/>
      <c r="J3" s="76"/>
      <c r="K3" s="87"/>
      <c r="L3" s="87"/>
      <c r="M3" s="87"/>
      <c r="N3" s="447" t="s">
        <v>89</v>
      </c>
      <c r="O3" s="77"/>
      <c r="P3" s="88"/>
      <c r="Q3" s="401"/>
    </row>
    <row r="4" spans="1:17" s="2" customFormat="1" x14ac:dyDescent="0.25">
      <c r="A4" s="45" t="s">
        <v>81</v>
      </c>
      <c r="B4" s="45"/>
      <c r="C4" s="43" t="s">
        <v>79</v>
      </c>
      <c r="D4" s="45" t="s">
        <v>84</v>
      </c>
      <c r="E4" s="52"/>
      <c r="G4" s="89"/>
      <c r="H4" s="700" t="s">
        <v>85</v>
      </c>
      <c r="I4" s="675"/>
      <c r="J4" s="90"/>
      <c r="K4" s="91"/>
      <c r="L4" s="91"/>
      <c r="M4" s="91"/>
      <c r="N4" s="90"/>
      <c r="O4" s="402"/>
      <c r="P4" s="402"/>
      <c r="Q4" s="92"/>
    </row>
    <row r="5" spans="1:17" s="2" customFormat="1" ht="13.8" thickBot="1" x14ac:dyDescent="0.3">
      <c r="A5" s="394" t="str">
        <f>Altalanos!$A$10</f>
        <v>2024.04.25-26.</v>
      </c>
      <c r="B5" s="394"/>
      <c r="C5" s="61" t="str">
        <f>Altalanos!$C$10</f>
        <v>Pécs</v>
      </c>
      <c r="D5" s="62" t="str">
        <f>Altalanos!$D$10</f>
        <v xml:space="preserve">  </v>
      </c>
      <c r="E5" s="62"/>
      <c r="F5" s="62"/>
      <c r="G5" s="62"/>
      <c r="H5" s="432" t="str">
        <f>Altalanos!$E$10</f>
        <v>Nagyistók-Nádasi Judit</v>
      </c>
      <c r="I5" s="701"/>
      <c r="J5" s="93"/>
      <c r="K5" s="53"/>
      <c r="L5" s="53"/>
      <c r="M5" s="53"/>
      <c r="N5" s="93"/>
      <c r="O5" s="62"/>
      <c r="P5" s="62"/>
      <c r="Q5" s="718"/>
    </row>
    <row r="6" spans="1:17" ht="30" customHeight="1" thickBot="1" x14ac:dyDescent="0.3">
      <c r="A6" s="354" t="s">
        <v>92</v>
      </c>
      <c r="B6" s="79" t="s">
        <v>82</v>
      </c>
      <c r="C6" s="79" t="s">
        <v>83</v>
      </c>
      <c r="D6" s="79" t="s">
        <v>87</v>
      </c>
      <c r="E6" s="80" t="s">
        <v>88</v>
      </c>
      <c r="F6" s="80" t="s">
        <v>93</v>
      </c>
      <c r="G6" s="80" t="s">
        <v>208</v>
      </c>
      <c r="H6" s="667" t="s">
        <v>94</v>
      </c>
      <c r="I6" s="668"/>
      <c r="J6" s="384" t="s">
        <v>74</v>
      </c>
      <c r="K6" s="81" t="s">
        <v>72</v>
      </c>
      <c r="L6" s="386" t="s">
        <v>1</v>
      </c>
      <c r="M6" s="258" t="s">
        <v>73</v>
      </c>
      <c r="N6" s="419" t="s">
        <v>114</v>
      </c>
      <c r="O6" s="398" t="s">
        <v>96</v>
      </c>
      <c r="P6" s="399" t="s">
        <v>2</v>
      </c>
      <c r="Q6" s="80" t="s">
        <v>97</v>
      </c>
    </row>
    <row r="7" spans="1:17" s="11" customFormat="1" ht="18.899999999999999" customHeight="1" x14ac:dyDescent="0.25">
      <c r="A7" s="388">
        <v>1</v>
      </c>
      <c r="B7" s="69"/>
      <c r="C7" s="69"/>
      <c r="D7" s="70"/>
      <c r="E7" s="403"/>
      <c r="F7" s="648"/>
      <c r="G7" s="649"/>
      <c r="H7" s="70"/>
      <c r="I7" s="70"/>
      <c r="J7" s="385"/>
      <c r="K7" s="383"/>
      <c r="L7" s="387"/>
      <c r="M7" s="383"/>
      <c r="N7" s="349"/>
      <c r="O7" s="730"/>
      <c r="P7" s="97"/>
      <c r="Q7" s="71"/>
    </row>
    <row r="8" spans="1:17" s="11" customFormat="1" ht="18.899999999999999" customHeight="1" x14ac:dyDescent="0.25">
      <c r="A8" s="388">
        <v>2</v>
      </c>
      <c r="B8" s="69"/>
      <c r="C8" s="69"/>
      <c r="D8" s="70"/>
      <c r="E8" s="403"/>
      <c r="F8" s="650"/>
      <c r="G8" s="651"/>
      <c r="H8" s="70"/>
      <c r="I8" s="70"/>
      <c r="J8" s="385"/>
      <c r="K8" s="383"/>
      <c r="L8" s="387"/>
      <c r="M8" s="383"/>
      <c r="N8" s="349"/>
      <c r="O8" s="70"/>
      <c r="P8" s="97"/>
      <c r="Q8" s="71"/>
    </row>
    <row r="9" spans="1:17" s="11" customFormat="1" ht="18.899999999999999" customHeight="1" x14ac:dyDescent="0.25">
      <c r="A9" s="388">
        <v>3</v>
      </c>
      <c r="B9" s="69"/>
      <c r="C9" s="69"/>
      <c r="D9" s="70"/>
      <c r="E9" s="403"/>
      <c r="F9" s="650"/>
      <c r="G9" s="651"/>
      <c r="H9" s="70"/>
      <c r="I9" s="70"/>
      <c r="J9" s="385"/>
      <c r="K9" s="383"/>
      <c r="L9" s="387"/>
      <c r="M9" s="383"/>
      <c r="N9" s="349"/>
      <c r="O9" s="70"/>
      <c r="P9" s="677"/>
      <c r="Q9" s="420"/>
    </row>
    <row r="10" spans="1:17" s="11" customFormat="1" ht="18.899999999999999" customHeight="1" x14ac:dyDescent="0.25">
      <c r="A10" s="388">
        <v>4</v>
      </c>
      <c r="B10" s="69"/>
      <c r="C10" s="69"/>
      <c r="D10" s="70"/>
      <c r="E10" s="403"/>
      <c r="F10" s="650"/>
      <c r="G10" s="651"/>
      <c r="H10" s="70"/>
      <c r="I10" s="70"/>
      <c r="J10" s="385"/>
      <c r="K10" s="383"/>
      <c r="L10" s="387"/>
      <c r="M10" s="383"/>
      <c r="N10" s="349"/>
      <c r="O10" s="70"/>
      <c r="P10" s="676"/>
      <c r="Q10" s="669"/>
    </row>
    <row r="11" spans="1:17" s="11" customFormat="1" ht="18.899999999999999" customHeight="1" x14ac:dyDescent="0.25">
      <c r="A11" s="388">
        <v>5</v>
      </c>
      <c r="B11" s="69"/>
      <c r="C11" s="69"/>
      <c r="D11" s="70"/>
      <c r="E11" s="403"/>
      <c r="F11" s="650"/>
      <c r="G11" s="651"/>
      <c r="H11" s="70"/>
      <c r="I11" s="70"/>
      <c r="J11" s="385"/>
      <c r="K11" s="383"/>
      <c r="L11" s="387"/>
      <c r="M11" s="383"/>
      <c r="N11" s="349"/>
      <c r="O11" s="70"/>
      <c r="P11" s="676"/>
      <c r="Q11" s="669"/>
    </row>
    <row r="12" spans="1:17" s="11" customFormat="1" ht="18.899999999999999" customHeight="1" x14ac:dyDescent="0.25">
      <c r="A12" s="388">
        <v>6</v>
      </c>
      <c r="B12" s="69"/>
      <c r="C12" s="69"/>
      <c r="D12" s="70"/>
      <c r="E12" s="403"/>
      <c r="F12" s="650"/>
      <c r="G12" s="651"/>
      <c r="H12" s="70"/>
      <c r="I12" s="70"/>
      <c r="J12" s="385"/>
      <c r="K12" s="383"/>
      <c r="L12" s="387"/>
      <c r="M12" s="383"/>
      <c r="N12" s="349"/>
      <c r="O12" s="70"/>
      <c r="P12" s="676"/>
      <c r="Q12" s="669"/>
    </row>
    <row r="13" spans="1:17" s="11" customFormat="1" ht="18.899999999999999" customHeight="1" x14ac:dyDescent="0.25">
      <c r="A13" s="388">
        <v>7</v>
      </c>
      <c r="B13" s="69"/>
      <c r="C13" s="69"/>
      <c r="D13" s="70"/>
      <c r="E13" s="403"/>
      <c r="F13" s="650"/>
      <c r="G13" s="651"/>
      <c r="H13" s="70"/>
      <c r="I13" s="70"/>
      <c r="J13" s="385"/>
      <c r="K13" s="383"/>
      <c r="L13" s="387"/>
      <c r="M13" s="383"/>
      <c r="N13" s="349"/>
      <c r="O13" s="70"/>
      <c r="P13" s="676"/>
      <c r="Q13" s="669"/>
    </row>
    <row r="14" spans="1:17" s="11" customFormat="1" ht="18.899999999999999" customHeight="1" x14ac:dyDescent="0.25">
      <c r="A14" s="388">
        <v>8</v>
      </c>
      <c r="B14" s="69"/>
      <c r="C14" s="69"/>
      <c r="D14" s="70"/>
      <c r="E14" s="403"/>
      <c r="F14" s="650"/>
      <c r="G14" s="651"/>
      <c r="H14" s="70"/>
      <c r="I14" s="70"/>
      <c r="J14" s="385"/>
      <c r="K14" s="383"/>
      <c r="L14" s="387"/>
      <c r="M14" s="383"/>
      <c r="N14" s="349"/>
      <c r="O14" s="70"/>
      <c r="P14" s="676"/>
      <c r="Q14" s="669"/>
    </row>
    <row r="15" spans="1:17" s="11" customFormat="1" ht="18.899999999999999" customHeight="1" x14ac:dyDescent="0.25">
      <c r="A15" s="388">
        <v>9</v>
      </c>
      <c r="B15" s="69"/>
      <c r="C15" s="69"/>
      <c r="D15" s="70"/>
      <c r="E15" s="403"/>
      <c r="F15" s="96"/>
      <c r="G15" s="96"/>
      <c r="H15" s="70"/>
      <c r="I15" s="70"/>
      <c r="J15" s="385"/>
      <c r="K15" s="383"/>
      <c r="L15" s="387"/>
      <c r="M15" s="428"/>
      <c r="N15" s="349"/>
      <c r="O15" s="70"/>
      <c r="P15" s="71"/>
      <c r="Q15" s="71"/>
    </row>
    <row r="16" spans="1:17" s="11" customFormat="1" ht="18.899999999999999" customHeight="1" x14ac:dyDescent="0.25">
      <c r="A16" s="388">
        <v>10</v>
      </c>
      <c r="B16" s="728"/>
      <c r="C16" s="69"/>
      <c r="D16" s="70"/>
      <c r="E16" s="403"/>
      <c r="F16" s="96"/>
      <c r="G16" s="96"/>
      <c r="H16" s="70"/>
      <c r="I16" s="70"/>
      <c r="J16" s="385"/>
      <c r="K16" s="383"/>
      <c r="L16" s="387"/>
      <c r="M16" s="428"/>
      <c r="N16" s="349"/>
      <c r="O16" s="70"/>
      <c r="P16" s="97"/>
      <c r="Q16" s="71"/>
    </row>
    <row r="17" spans="1:17" s="11" customFormat="1" ht="18.899999999999999" customHeight="1" x14ac:dyDescent="0.25">
      <c r="A17" s="388">
        <v>11</v>
      </c>
      <c r="B17" s="69"/>
      <c r="C17" s="69"/>
      <c r="D17" s="70"/>
      <c r="E17" s="403"/>
      <c r="F17" s="96"/>
      <c r="G17" s="96"/>
      <c r="H17" s="70"/>
      <c r="I17" s="70"/>
      <c r="J17" s="385"/>
      <c r="K17" s="383"/>
      <c r="L17" s="387"/>
      <c r="M17" s="428"/>
      <c r="N17" s="349"/>
      <c r="O17" s="70"/>
      <c r="P17" s="97"/>
      <c r="Q17" s="71"/>
    </row>
    <row r="18" spans="1:17" s="11" customFormat="1" ht="18.899999999999999" customHeight="1" x14ac:dyDescent="0.25">
      <c r="A18" s="388">
        <v>12</v>
      </c>
      <c r="B18" s="69"/>
      <c r="C18" s="69"/>
      <c r="D18" s="70"/>
      <c r="E18" s="403"/>
      <c r="F18" s="96"/>
      <c r="G18" s="96"/>
      <c r="H18" s="70"/>
      <c r="I18" s="70"/>
      <c r="J18" s="385"/>
      <c r="K18" s="383"/>
      <c r="L18" s="387"/>
      <c r="M18" s="428"/>
      <c r="N18" s="349"/>
      <c r="O18" s="70"/>
      <c r="P18" s="97"/>
      <c r="Q18" s="71"/>
    </row>
    <row r="19" spans="1:17" s="11" customFormat="1" ht="18.899999999999999" customHeight="1" x14ac:dyDescent="0.25">
      <c r="A19" s="388">
        <v>13</v>
      </c>
      <c r="B19" s="69"/>
      <c r="C19" s="69"/>
      <c r="D19" s="70"/>
      <c r="E19" s="403"/>
      <c r="F19" s="96"/>
      <c r="G19" s="96"/>
      <c r="H19" s="70"/>
      <c r="I19" s="70"/>
      <c r="J19" s="385"/>
      <c r="K19" s="383"/>
      <c r="L19" s="387"/>
      <c r="M19" s="428"/>
      <c r="N19" s="349"/>
      <c r="O19" s="70"/>
      <c r="P19" s="97"/>
      <c r="Q19" s="71"/>
    </row>
    <row r="20" spans="1:17" s="11" customFormat="1" ht="18.899999999999999" customHeight="1" x14ac:dyDescent="0.25">
      <c r="A20" s="388">
        <v>14</v>
      </c>
      <c r="B20" s="69"/>
      <c r="C20" s="69"/>
      <c r="D20" s="70"/>
      <c r="E20" s="403"/>
      <c r="F20" s="96"/>
      <c r="G20" s="96"/>
      <c r="H20" s="70"/>
      <c r="I20" s="70"/>
      <c r="J20" s="385"/>
      <c r="K20" s="383"/>
      <c r="L20" s="387"/>
      <c r="M20" s="428"/>
      <c r="N20" s="349"/>
      <c r="O20" s="70"/>
      <c r="P20" s="97"/>
      <c r="Q20" s="71"/>
    </row>
    <row r="21" spans="1:17" s="11" customFormat="1" ht="18.899999999999999" customHeight="1" x14ac:dyDescent="0.25">
      <c r="A21" s="388">
        <v>15</v>
      </c>
      <c r="B21" s="69"/>
      <c r="C21" s="69"/>
      <c r="D21" s="70"/>
      <c r="E21" s="403"/>
      <c r="F21" s="96"/>
      <c r="G21" s="96"/>
      <c r="H21" s="70"/>
      <c r="I21" s="70"/>
      <c r="J21" s="385"/>
      <c r="K21" s="383"/>
      <c r="L21" s="387"/>
      <c r="M21" s="428"/>
      <c r="N21" s="349"/>
      <c r="O21" s="70"/>
      <c r="P21" s="97"/>
      <c r="Q21" s="71"/>
    </row>
    <row r="22" spans="1:17" s="11" customFormat="1" ht="18.899999999999999" customHeight="1" x14ac:dyDescent="0.25">
      <c r="A22" s="388">
        <v>16</v>
      </c>
      <c r="B22" s="69"/>
      <c r="C22" s="69"/>
      <c r="D22" s="70"/>
      <c r="E22" s="403"/>
      <c r="F22" s="96"/>
      <c r="G22" s="96"/>
      <c r="H22" s="70"/>
      <c r="I22" s="70"/>
      <c r="J22" s="385"/>
      <c r="K22" s="383"/>
      <c r="L22" s="387"/>
      <c r="M22" s="428"/>
      <c r="N22" s="349"/>
      <c r="O22" s="70"/>
      <c r="P22" s="97"/>
      <c r="Q22" s="71"/>
    </row>
    <row r="23" spans="1:17" s="11" customFormat="1" ht="18.899999999999999" customHeight="1" x14ac:dyDescent="0.25">
      <c r="A23" s="388">
        <v>17</v>
      </c>
      <c r="B23" s="69"/>
      <c r="C23" s="69"/>
      <c r="D23" s="70"/>
      <c r="E23" s="403"/>
      <c r="F23" s="96"/>
      <c r="G23" s="96"/>
      <c r="H23" s="70"/>
      <c r="I23" s="70"/>
      <c r="J23" s="385"/>
      <c r="K23" s="383"/>
      <c r="L23" s="387"/>
      <c r="M23" s="428"/>
      <c r="N23" s="349"/>
      <c r="O23" s="70"/>
      <c r="P23" s="97"/>
      <c r="Q23" s="71"/>
    </row>
    <row r="24" spans="1:17" s="11" customFormat="1" ht="18.899999999999999" customHeight="1" x14ac:dyDescent="0.25">
      <c r="A24" s="388">
        <v>18</v>
      </c>
      <c r="B24" s="69"/>
      <c r="C24" s="69"/>
      <c r="D24" s="70"/>
      <c r="E24" s="403"/>
      <c r="F24" s="96"/>
      <c r="G24" s="96"/>
      <c r="H24" s="70"/>
      <c r="I24" s="70"/>
      <c r="J24" s="385"/>
      <c r="K24" s="383"/>
      <c r="L24" s="387"/>
      <c r="M24" s="428"/>
      <c r="N24" s="349"/>
      <c r="O24" s="70"/>
      <c r="P24" s="97"/>
      <c r="Q24" s="71"/>
    </row>
    <row r="25" spans="1:17" s="11" customFormat="1" ht="18.899999999999999" customHeight="1" x14ac:dyDescent="0.25">
      <c r="A25" s="388">
        <v>19</v>
      </c>
      <c r="B25" s="69"/>
      <c r="C25" s="69"/>
      <c r="D25" s="70"/>
      <c r="E25" s="403"/>
      <c r="F25" s="96"/>
      <c r="G25" s="96"/>
      <c r="H25" s="70"/>
      <c r="I25" s="70"/>
      <c r="J25" s="385"/>
      <c r="K25" s="383"/>
      <c r="L25" s="387"/>
      <c r="M25" s="428"/>
      <c r="N25" s="349"/>
      <c r="O25" s="70"/>
      <c r="P25" s="97"/>
      <c r="Q25" s="71"/>
    </row>
    <row r="26" spans="1:17" s="11" customFormat="1" ht="18.899999999999999" customHeight="1" x14ac:dyDescent="0.25">
      <c r="A26" s="388">
        <v>20</v>
      </c>
      <c r="B26" s="69"/>
      <c r="C26" s="69"/>
      <c r="D26" s="70"/>
      <c r="E26" s="403"/>
      <c r="F26" s="96"/>
      <c r="G26" s="96"/>
      <c r="H26" s="70"/>
      <c r="I26" s="70"/>
      <c r="J26" s="385"/>
      <c r="K26" s="383"/>
      <c r="L26" s="387"/>
      <c r="M26" s="428"/>
      <c r="N26" s="349"/>
      <c r="O26" s="70"/>
      <c r="P26" s="97"/>
      <c r="Q26" s="71"/>
    </row>
    <row r="27" spans="1:17" s="11" customFormat="1" ht="18.899999999999999" customHeight="1" x14ac:dyDescent="0.25">
      <c r="A27" s="388">
        <v>21</v>
      </c>
      <c r="B27" s="69"/>
      <c r="C27" s="69"/>
      <c r="D27" s="70"/>
      <c r="E27" s="403"/>
      <c r="F27" s="96"/>
      <c r="G27" s="96"/>
      <c r="H27" s="70"/>
      <c r="I27" s="70"/>
      <c r="J27" s="385"/>
      <c r="K27" s="383"/>
      <c r="L27" s="387"/>
      <c r="M27" s="428"/>
      <c r="N27" s="349"/>
      <c r="O27" s="70"/>
      <c r="P27" s="97"/>
      <c r="Q27" s="71"/>
    </row>
    <row r="28" spans="1:17" s="11" customFormat="1" ht="18.899999999999999" customHeight="1" x14ac:dyDescent="0.25">
      <c r="A28" s="388">
        <v>22</v>
      </c>
      <c r="B28" s="69"/>
      <c r="C28" s="69"/>
      <c r="D28" s="70"/>
      <c r="E28" s="736"/>
      <c r="F28" s="702"/>
      <c r="G28" s="703"/>
      <c r="H28" s="70"/>
      <c r="I28" s="70"/>
      <c r="J28" s="385"/>
      <c r="K28" s="383"/>
      <c r="L28" s="387"/>
      <c r="M28" s="428"/>
      <c r="N28" s="349"/>
      <c r="O28" s="70"/>
      <c r="P28" s="97"/>
      <c r="Q28" s="71"/>
    </row>
    <row r="29" spans="1:17" s="11" customFormat="1" ht="18.899999999999999" customHeight="1" x14ac:dyDescent="0.25">
      <c r="A29" s="388">
        <v>23</v>
      </c>
      <c r="B29" s="69"/>
      <c r="C29" s="69"/>
      <c r="D29" s="70"/>
      <c r="E29" s="737"/>
      <c r="F29" s="96"/>
      <c r="G29" s="96"/>
      <c r="H29" s="70"/>
      <c r="I29" s="70"/>
      <c r="J29" s="385"/>
      <c r="K29" s="383"/>
      <c r="L29" s="387"/>
      <c r="M29" s="428"/>
      <c r="N29" s="349"/>
      <c r="O29" s="70"/>
      <c r="P29" s="97"/>
      <c r="Q29" s="71"/>
    </row>
    <row r="30" spans="1:17" s="11" customFormat="1" ht="18.899999999999999" customHeight="1" x14ac:dyDescent="0.25">
      <c r="A30" s="388">
        <v>24</v>
      </c>
      <c r="B30" s="69"/>
      <c r="C30" s="69"/>
      <c r="D30" s="70"/>
      <c r="E30" s="403"/>
      <c r="F30" s="96"/>
      <c r="G30" s="96"/>
      <c r="H30" s="70"/>
      <c r="I30" s="70"/>
      <c r="J30" s="385"/>
      <c r="K30" s="383"/>
      <c r="L30" s="387"/>
      <c r="M30" s="428"/>
      <c r="N30" s="349"/>
      <c r="O30" s="70"/>
      <c r="P30" s="97"/>
      <c r="Q30" s="71"/>
    </row>
    <row r="31" spans="1:17" s="11" customFormat="1" ht="18.899999999999999" customHeight="1" x14ac:dyDescent="0.25">
      <c r="A31" s="388">
        <v>25</v>
      </c>
      <c r="B31" s="69"/>
      <c r="C31" s="69"/>
      <c r="D31" s="70"/>
      <c r="E31" s="403"/>
      <c r="F31" s="96"/>
      <c r="G31" s="96"/>
      <c r="H31" s="70"/>
      <c r="I31" s="70"/>
      <c r="J31" s="385"/>
      <c r="K31" s="383"/>
      <c r="L31" s="387"/>
      <c r="M31" s="428"/>
      <c r="N31" s="349"/>
      <c r="O31" s="70"/>
      <c r="P31" s="97"/>
      <c r="Q31" s="71"/>
    </row>
    <row r="32" spans="1:17" s="11" customFormat="1" ht="18.899999999999999" customHeight="1" x14ac:dyDescent="0.25">
      <c r="A32" s="388">
        <v>26</v>
      </c>
      <c r="B32" s="69"/>
      <c r="C32" s="69"/>
      <c r="D32" s="70"/>
      <c r="E32" s="699"/>
      <c r="F32" s="96"/>
      <c r="G32" s="96"/>
      <c r="H32" s="70"/>
      <c r="I32" s="70"/>
      <c r="J32" s="385"/>
      <c r="K32" s="383"/>
      <c r="L32" s="387"/>
      <c r="M32" s="428"/>
      <c r="N32" s="349"/>
      <c r="O32" s="70"/>
      <c r="P32" s="97"/>
      <c r="Q32" s="71"/>
    </row>
    <row r="33" spans="1:17" s="11" customFormat="1" ht="18.899999999999999" customHeight="1" x14ac:dyDescent="0.25">
      <c r="A33" s="388">
        <v>27</v>
      </c>
      <c r="B33" s="69"/>
      <c r="C33" s="69"/>
      <c r="D33" s="70"/>
      <c r="E33" s="403"/>
      <c r="F33" s="96"/>
      <c r="G33" s="96"/>
      <c r="H33" s="70"/>
      <c r="I33" s="70"/>
      <c r="J33" s="385"/>
      <c r="K33" s="383"/>
      <c r="L33" s="387"/>
      <c r="M33" s="428"/>
      <c r="N33" s="349"/>
      <c r="O33" s="70"/>
      <c r="P33" s="97"/>
      <c r="Q33" s="71"/>
    </row>
    <row r="34" spans="1:17" s="11" customFormat="1" ht="18.899999999999999" customHeight="1" x14ac:dyDescent="0.25">
      <c r="A34" s="388">
        <v>28</v>
      </c>
      <c r="B34" s="69"/>
      <c r="C34" s="69"/>
      <c r="D34" s="70"/>
      <c r="E34" s="403"/>
      <c r="F34" s="96"/>
      <c r="G34" s="96"/>
      <c r="H34" s="70"/>
      <c r="I34" s="70"/>
      <c r="J34" s="385"/>
      <c r="K34" s="383"/>
      <c r="L34" s="387"/>
      <c r="M34" s="428"/>
      <c r="N34" s="349"/>
      <c r="O34" s="70"/>
      <c r="P34" s="97"/>
      <c r="Q34" s="71"/>
    </row>
    <row r="35" spans="1:17" s="11" customFormat="1" ht="18.899999999999999" customHeight="1" x14ac:dyDescent="0.25">
      <c r="A35" s="388">
        <v>29</v>
      </c>
      <c r="B35" s="69"/>
      <c r="C35" s="69"/>
      <c r="D35" s="70"/>
      <c r="E35" s="403"/>
      <c r="F35" s="96"/>
      <c r="G35" s="96"/>
      <c r="H35" s="70"/>
      <c r="I35" s="70"/>
      <c r="J35" s="385"/>
      <c r="K35" s="383"/>
      <c r="L35" s="387"/>
      <c r="M35" s="428"/>
      <c r="N35" s="349"/>
      <c r="O35" s="70"/>
      <c r="P35" s="97"/>
      <c r="Q35" s="71"/>
    </row>
    <row r="36" spans="1:17" s="11" customFormat="1" ht="18.899999999999999" customHeight="1" x14ac:dyDescent="0.25">
      <c r="A36" s="388">
        <v>30</v>
      </c>
      <c r="B36" s="69"/>
      <c r="C36" s="69"/>
      <c r="D36" s="70"/>
      <c r="E36" s="403"/>
      <c r="F36" s="96"/>
      <c r="G36" s="96"/>
      <c r="H36" s="70"/>
      <c r="I36" s="70"/>
      <c r="J36" s="385"/>
      <c r="K36" s="383"/>
      <c r="L36" s="387"/>
      <c r="M36" s="428"/>
      <c r="N36" s="349"/>
      <c r="O36" s="70"/>
      <c r="P36" s="97"/>
      <c r="Q36" s="71"/>
    </row>
    <row r="37" spans="1:17" s="11" customFormat="1" ht="18.899999999999999" customHeight="1" x14ac:dyDescent="0.25">
      <c r="A37" s="388">
        <v>31</v>
      </c>
      <c r="B37" s="69"/>
      <c r="C37" s="69"/>
      <c r="D37" s="70"/>
      <c r="E37" s="403"/>
      <c r="F37" s="96"/>
      <c r="G37" s="96"/>
      <c r="H37" s="70"/>
      <c r="I37" s="70"/>
      <c r="J37" s="385"/>
      <c r="K37" s="383"/>
      <c r="L37" s="387"/>
      <c r="M37" s="428"/>
      <c r="N37" s="349"/>
      <c r="O37" s="70"/>
      <c r="P37" s="97"/>
      <c r="Q37" s="71"/>
    </row>
    <row r="38" spans="1:17" s="11" customFormat="1" ht="18.899999999999999" customHeight="1" x14ac:dyDescent="0.25">
      <c r="A38" s="388">
        <v>32</v>
      </c>
      <c r="B38" s="69"/>
      <c r="C38" s="69"/>
      <c r="D38" s="70"/>
      <c r="E38" s="403"/>
      <c r="F38" s="96"/>
      <c r="G38" s="96"/>
      <c r="H38" s="670"/>
      <c r="I38" s="431"/>
      <c r="J38" s="385"/>
      <c r="K38" s="383"/>
      <c r="L38" s="387"/>
      <c r="M38" s="428"/>
      <c r="N38" s="349"/>
      <c r="O38" s="71"/>
      <c r="P38" s="97"/>
      <c r="Q38" s="71"/>
    </row>
    <row r="39" spans="1:17" s="11" customFormat="1" ht="18.899999999999999" customHeight="1" x14ac:dyDescent="0.25">
      <c r="A39" s="388">
        <v>33</v>
      </c>
      <c r="B39" s="69"/>
      <c r="C39" s="69"/>
      <c r="D39" s="70"/>
      <c r="E39" s="403"/>
      <c r="F39" s="96"/>
      <c r="G39" s="96"/>
      <c r="H39" s="670"/>
      <c r="I39" s="431"/>
      <c r="J39" s="385"/>
      <c r="K39" s="383"/>
      <c r="L39" s="387"/>
      <c r="M39" s="428"/>
      <c r="N39" s="420"/>
      <c r="O39" s="355"/>
      <c r="P39" s="97"/>
      <c r="Q39" s="71"/>
    </row>
    <row r="40" spans="1:17" s="11" customFormat="1" ht="18.899999999999999" customHeight="1" x14ac:dyDescent="0.25">
      <c r="A40" s="388">
        <v>34</v>
      </c>
      <c r="B40" s="69"/>
      <c r="C40" s="69"/>
      <c r="D40" s="70"/>
      <c r="E40" s="403"/>
      <c r="F40" s="96"/>
      <c r="G40" s="96"/>
      <c r="H40" s="670"/>
      <c r="I40" s="431"/>
      <c r="J40" s="385" t="e">
        <f>IF(AND(Q40="",#REF!&gt;0,#REF!&lt;5),K40,)</f>
        <v>#REF!</v>
      </c>
      <c r="K40" s="383" t="str">
        <f>IF(D40="","ZZZ9",IF(AND(#REF!&gt;0,#REF!&lt;5),D40&amp;#REF!,D40&amp;"9"))</f>
        <v>ZZZ9</v>
      </c>
      <c r="L40" s="387">
        <f t="shared" ref="L40:L103" si="0">IF(Q40="",999,Q40)</f>
        <v>999</v>
      </c>
      <c r="M40" s="428">
        <f t="shared" ref="M40:M103" si="1">IF(P40=999,999,1)</f>
        <v>999</v>
      </c>
      <c r="N40" s="420"/>
      <c r="O40" s="355"/>
      <c r="P40" s="97">
        <f t="shared" ref="P40:P103" si="2">IF(N40="DA",1,IF(N40="WC",2,IF(N40="SE",3,IF(N40="Q",4,IF(N40="LL",5,999)))))</f>
        <v>999</v>
      </c>
      <c r="Q40" s="71"/>
    </row>
    <row r="41" spans="1:17" s="11" customFormat="1" ht="18.899999999999999" customHeight="1" x14ac:dyDescent="0.25">
      <c r="A41" s="388">
        <v>35</v>
      </c>
      <c r="B41" s="69"/>
      <c r="C41" s="69"/>
      <c r="D41" s="70"/>
      <c r="E41" s="403"/>
      <c r="F41" s="96"/>
      <c r="G41" s="96"/>
      <c r="H41" s="670"/>
      <c r="I41" s="431"/>
      <c r="J41" s="385" t="e">
        <f>IF(AND(Q41="",#REF!&gt;0,#REF!&lt;5),K41,)</f>
        <v>#REF!</v>
      </c>
      <c r="K41" s="383" t="str">
        <f>IF(D41="","ZZZ9",IF(AND(#REF!&gt;0,#REF!&lt;5),D41&amp;#REF!,D41&amp;"9"))</f>
        <v>ZZZ9</v>
      </c>
      <c r="L41" s="387">
        <f t="shared" si="0"/>
        <v>999</v>
      </c>
      <c r="M41" s="428">
        <f t="shared" si="1"/>
        <v>999</v>
      </c>
      <c r="N41" s="420"/>
      <c r="O41" s="355"/>
      <c r="P41" s="97">
        <f t="shared" si="2"/>
        <v>999</v>
      </c>
      <c r="Q41" s="71"/>
    </row>
    <row r="42" spans="1:17" s="11" customFormat="1" ht="18.899999999999999" customHeight="1" x14ac:dyDescent="0.25">
      <c r="A42" s="388">
        <v>36</v>
      </c>
      <c r="B42" s="69"/>
      <c r="C42" s="69"/>
      <c r="D42" s="70"/>
      <c r="E42" s="403"/>
      <c r="F42" s="96"/>
      <c r="G42" s="96"/>
      <c r="H42" s="670"/>
      <c r="I42" s="431"/>
      <c r="J42" s="385" t="e">
        <f>IF(AND(Q42="",#REF!&gt;0,#REF!&lt;5),K42,)</f>
        <v>#REF!</v>
      </c>
      <c r="K42" s="383" t="str">
        <f>IF(D42="","ZZZ9",IF(AND(#REF!&gt;0,#REF!&lt;5),D42&amp;#REF!,D42&amp;"9"))</f>
        <v>ZZZ9</v>
      </c>
      <c r="L42" s="387">
        <f t="shared" si="0"/>
        <v>999</v>
      </c>
      <c r="M42" s="428">
        <f t="shared" si="1"/>
        <v>999</v>
      </c>
      <c r="N42" s="420"/>
      <c r="O42" s="355"/>
      <c r="P42" s="97">
        <f t="shared" si="2"/>
        <v>999</v>
      </c>
      <c r="Q42" s="71"/>
    </row>
    <row r="43" spans="1:17" s="11" customFormat="1" ht="18.899999999999999" customHeight="1" x14ac:dyDescent="0.25">
      <c r="A43" s="388">
        <v>37</v>
      </c>
      <c r="B43" s="69"/>
      <c r="C43" s="69"/>
      <c r="D43" s="70"/>
      <c r="E43" s="403"/>
      <c r="F43" s="96"/>
      <c r="G43" s="96"/>
      <c r="H43" s="670"/>
      <c r="I43" s="431"/>
      <c r="J43" s="385" t="e">
        <f>IF(AND(Q43="",#REF!&gt;0,#REF!&lt;5),K43,)</f>
        <v>#REF!</v>
      </c>
      <c r="K43" s="383" t="str">
        <f>IF(D43="","ZZZ9",IF(AND(#REF!&gt;0,#REF!&lt;5),D43&amp;#REF!,D43&amp;"9"))</f>
        <v>ZZZ9</v>
      </c>
      <c r="L43" s="387">
        <f t="shared" si="0"/>
        <v>999</v>
      </c>
      <c r="M43" s="428">
        <f t="shared" si="1"/>
        <v>999</v>
      </c>
      <c r="N43" s="420"/>
      <c r="O43" s="355"/>
      <c r="P43" s="97">
        <f t="shared" si="2"/>
        <v>999</v>
      </c>
      <c r="Q43" s="71"/>
    </row>
    <row r="44" spans="1:17" s="11" customFormat="1" ht="18.899999999999999" customHeight="1" x14ac:dyDescent="0.25">
      <c r="A44" s="388">
        <v>38</v>
      </c>
      <c r="B44" s="69"/>
      <c r="C44" s="69"/>
      <c r="D44" s="70"/>
      <c r="E44" s="403"/>
      <c r="F44" s="96"/>
      <c r="G44" s="96"/>
      <c r="H44" s="670"/>
      <c r="I44" s="431"/>
      <c r="J44" s="385" t="e">
        <f>IF(AND(Q44="",#REF!&gt;0,#REF!&lt;5),K44,)</f>
        <v>#REF!</v>
      </c>
      <c r="K44" s="383" t="str">
        <f>IF(D44="","ZZZ9",IF(AND(#REF!&gt;0,#REF!&lt;5),D44&amp;#REF!,D44&amp;"9"))</f>
        <v>ZZZ9</v>
      </c>
      <c r="L44" s="387">
        <f t="shared" si="0"/>
        <v>999</v>
      </c>
      <c r="M44" s="428">
        <f t="shared" si="1"/>
        <v>999</v>
      </c>
      <c r="N44" s="420"/>
      <c r="O44" s="355"/>
      <c r="P44" s="97">
        <f t="shared" si="2"/>
        <v>999</v>
      </c>
      <c r="Q44" s="71"/>
    </row>
    <row r="45" spans="1:17" s="11" customFormat="1" ht="18.899999999999999" customHeight="1" x14ac:dyDescent="0.25">
      <c r="A45" s="388">
        <v>39</v>
      </c>
      <c r="B45" s="69"/>
      <c r="C45" s="69"/>
      <c r="D45" s="70"/>
      <c r="E45" s="403"/>
      <c r="F45" s="96"/>
      <c r="G45" s="96"/>
      <c r="H45" s="670"/>
      <c r="I45" s="431"/>
      <c r="J45" s="385" t="e">
        <f>IF(AND(Q45="",#REF!&gt;0,#REF!&lt;5),K45,)</f>
        <v>#REF!</v>
      </c>
      <c r="K45" s="383" t="str">
        <f>IF(D45="","ZZZ9",IF(AND(#REF!&gt;0,#REF!&lt;5),D45&amp;#REF!,D45&amp;"9"))</f>
        <v>ZZZ9</v>
      </c>
      <c r="L45" s="387">
        <f t="shared" si="0"/>
        <v>999</v>
      </c>
      <c r="M45" s="428">
        <f t="shared" si="1"/>
        <v>999</v>
      </c>
      <c r="N45" s="420"/>
      <c r="O45" s="355"/>
      <c r="P45" s="97">
        <f t="shared" si="2"/>
        <v>999</v>
      </c>
      <c r="Q45" s="71"/>
    </row>
    <row r="46" spans="1:17" s="11" customFormat="1" ht="18.899999999999999" customHeight="1" x14ac:dyDescent="0.25">
      <c r="A46" s="388">
        <v>40</v>
      </c>
      <c r="B46" s="69"/>
      <c r="C46" s="69"/>
      <c r="D46" s="70"/>
      <c r="E46" s="403"/>
      <c r="F46" s="96"/>
      <c r="G46" s="96"/>
      <c r="H46" s="670"/>
      <c r="I46" s="431"/>
      <c r="J46" s="385" t="e">
        <f>IF(AND(Q46="",#REF!&gt;0,#REF!&lt;5),K46,)</f>
        <v>#REF!</v>
      </c>
      <c r="K46" s="383" t="str">
        <f>IF(D46="","ZZZ9",IF(AND(#REF!&gt;0,#REF!&lt;5),D46&amp;#REF!,D46&amp;"9"))</f>
        <v>ZZZ9</v>
      </c>
      <c r="L46" s="387">
        <f t="shared" si="0"/>
        <v>999</v>
      </c>
      <c r="M46" s="428">
        <f t="shared" si="1"/>
        <v>999</v>
      </c>
      <c r="N46" s="420"/>
      <c r="O46" s="355"/>
      <c r="P46" s="97">
        <f t="shared" si="2"/>
        <v>999</v>
      </c>
      <c r="Q46" s="71"/>
    </row>
    <row r="47" spans="1:17" s="11" customFormat="1" ht="18.899999999999999" customHeight="1" x14ac:dyDescent="0.25">
      <c r="A47" s="388">
        <v>41</v>
      </c>
      <c r="B47" s="69"/>
      <c r="C47" s="69"/>
      <c r="D47" s="70"/>
      <c r="E47" s="403"/>
      <c r="F47" s="96"/>
      <c r="G47" s="96"/>
      <c r="H47" s="670"/>
      <c r="I47" s="431"/>
      <c r="J47" s="385" t="e">
        <f>IF(AND(Q47="",#REF!&gt;0,#REF!&lt;5),K47,)</f>
        <v>#REF!</v>
      </c>
      <c r="K47" s="383" t="str">
        <f>IF(D47="","ZZZ9",IF(AND(#REF!&gt;0,#REF!&lt;5),D47&amp;#REF!,D47&amp;"9"))</f>
        <v>ZZZ9</v>
      </c>
      <c r="L47" s="387">
        <f t="shared" si="0"/>
        <v>999</v>
      </c>
      <c r="M47" s="428">
        <f t="shared" si="1"/>
        <v>999</v>
      </c>
      <c r="N47" s="420"/>
      <c r="O47" s="355"/>
      <c r="P47" s="97">
        <f t="shared" si="2"/>
        <v>999</v>
      </c>
      <c r="Q47" s="71"/>
    </row>
    <row r="48" spans="1:17" s="11" customFormat="1" ht="18.899999999999999" customHeight="1" x14ac:dyDescent="0.25">
      <c r="A48" s="388">
        <v>42</v>
      </c>
      <c r="B48" s="69"/>
      <c r="C48" s="69"/>
      <c r="D48" s="70"/>
      <c r="E48" s="403"/>
      <c r="F48" s="96"/>
      <c r="G48" s="96"/>
      <c r="H48" s="670"/>
      <c r="I48" s="431"/>
      <c r="J48" s="385" t="e">
        <f>IF(AND(Q48="",#REF!&gt;0,#REF!&lt;5),K48,)</f>
        <v>#REF!</v>
      </c>
      <c r="K48" s="383" t="str">
        <f>IF(D48="","ZZZ9",IF(AND(#REF!&gt;0,#REF!&lt;5),D48&amp;#REF!,D48&amp;"9"))</f>
        <v>ZZZ9</v>
      </c>
      <c r="L48" s="387">
        <f t="shared" si="0"/>
        <v>999</v>
      </c>
      <c r="M48" s="428">
        <f t="shared" si="1"/>
        <v>999</v>
      </c>
      <c r="N48" s="420"/>
      <c r="O48" s="355"/>
      <c r="P48" s="97">
        <f t="shared" si="2"/>
        <v>999</v>
      </c>
      <c r="Q48" s="71"/>
    </row>
    <row r="49" spans="1:17" s="11" customFormat="1" ht="18.899999999999999" customHeight="1" x14ac:dyDescent="0.25">
      <c r="A49" s="388">
        <v>43</v>
      </c>
      <c r="B49" s="69"/>
      <c r="C49" s="69"/>
      <c r="D49" s="70"/>
      <c r="E49" s="403"/>
      <c r="F49" s="96"/>
      <c r="G49" s="96"/>
      <c r="H49" s="670"/>
      <c r="I49" s="431"/>
      <c r="J49" s="385" t="e">
        <f>IF(AND(Q49="",#REF!&gt;0,#REF!&lt;5),K49,)</f>
        <v>#REF!</v>
      </c>
      <c r="K49" s="383" t="str">
        <f>IF(D49="","ZZZ9",IF(AND(#REF!&gt;0,#REF!&lt;5),D49&amp;#REF!,D49&amp;"9"))</f>
        <v>ZZZ9</v>
      </c>
      <c r="L49" s="387">
        <f t="shared" si="0"/>
        <v>999</v>
      </c>
      <c r="M49" s="428">
        <f t="shared" si="1"/>
        <v>999</v>
      </c>
      <c r="N49" s="420"/>
      <c r="O49" s="355"/>
      <c r="P49" s="97">
        <f t="shared" si="2"/>
        <v>999</v>
      </c>
      <c r="Q49" s="71"/>
    </row>
    <row r="50" spans="1:17" s="11" customFormat="1" ht="18.899999999999999" customHeight="1" x14ac:dyDescent="0.25">
      <c r="A50" s="388">
        <v>44</v>
      </c>
      <c r="B50" s="69"/>
      <c r="C50" s="69"/>
      <c r="D50" s="70"/>
      <c r="E50" s="403"/>
      <c r="F50" s="96"/>
      <c r="G50" s="96"/>
      <c r="H50" s="670"/>
      <c r="I50" s="431"/>
      <c r="J50" s="385" t="e">
        <f>IF(AND(Q50="",#REF!&gt;0,#REF!&lt;5),K50,)</f>
        <v>#REF!</v>
      </c>
      <c r="K50" s="383" t="str">
        <f>IF(D50="","ZZZ9",IF(AND(#REF!&gt;0,#REF!&lt;5),D50&amp;#REF!,D50&amp;"9"))</f>
        <v>ZZZ9</v>
      </c>
      <c r="L50" s="387">
        <f t="shared" si="0"/>
        <v>999</v>
      </c>
      <c r="M50" s="428">
        <f t="shared" si="1"/>
        <v>999</v>
      </c>
      <c r="N50" s="420"/>
      <c r="O50" s="355"/>
      <c r="P50" s="97">
        <f t="shared" si="2"/>
        <v>999</v>
      </c>
      <c r="Q50" s="71"/>
    </row>
    <row r="51" spans="1:17" s="11" customFormat="1" ht="18.899999999999999" customHeight="1" x14ac:dyDescent="0.25">
      <c r="A51" s="388">
        <v>45</v>
      </c>
      <c r="B51" s="69"/>
      <c r="C51" s="69"/>
      <c r="D51" s="70"/>
      <c r="E51" s="403"/>
      <c r="F51" s="96"/>
      <c r="G51" s="96"/>
      <c r="H51" s="670"/>
      <c r="I51" s="431"/>
      <c r="J51" s="385" t="e">
        <f>IF(AND(Q51="",#REF!&gt;0,#REF!&lt;5),K51,)</f>
        <v>#REF!</v>
      </c>
      <c r="K51" s="383" t="str">
        <f>IF(D51="","ZZZ9",IF(AND(#REF!&gt;0,#REF!&lt;5),D51&amp;#REF!,D51&amp;"9"))</f>
        <v>ZZZ9</v>
      </c>
      <c r="L51" s="387">
        <f t="shared" si="0"/>
        <v>999</v>
      </c>
      <c r="M51" s="428">
        <f t="shared" si="1"/>
        <v>999</v>
      </c>
      <c r="N51" s="420"/>
      <c r="O51" s="355"/>
      <c r="P51" s="97">
        <f t="shared" si="2"/>
        <v>999</v>
      </c>
      <c r="Q51" s="71"/>
    </row>
    <row r="52" spans="1:17" s="11" customFormat="1" ht="18.899999999999999" customHeight="1" x14ac:dyDescent="0.25">
      <c r="A52" s="388">
        <v>46</v>
      </c>
      <c r="B52" s="69"/>
      <c r="C52" s="69"/>
      <c r="D52" s="70"/>
      <c r="E52" s="403"/>
      <c r="F52" s="96"/>
      <c r="G52" s="96"/>
      <c r="H52" s="670"/>
      <c r="I52" s="431"/>
      <c r="J52" s="385" t="e">
        <f>IF(AND(Q52="",#REF!&gt;0,#REF!&lt;5),K52,)</f>
        <v>#REF!</v>
      </c>
      <c r="K52" s="383" t="str">
        <f>IF(D52="","ZZZ9",IF(AND(#REF!&gt;0,#REF!&lt;5),D52&amp;#REF!,D52&amp;"9"))</f>
        <v>ZZZ9</v>
      </c>
      <c r="L52" s="387">
        <f t="shared" si="0"/>
        <v>999</v>
      </c>
      <c r="M52" s="428">
        <f t="shared" si="1"/>
        <v>999</v>
      </c>
      <c r="N52" s="420"/>
      <c r="O52" s="355"/>
      <c r="P52" s="97">
        <f t="shared" si="2"/>
        <v>999</v>
      </c>
      <c r="Q52" s="71"/>
    </row>
    <row r="53" spans="1:17" s="11" customFormat="1" ht="18.899999999999999" customHeight="1" x14ac:dyDescent="0.25">
      <c r="A53" s="388">
        <v>47</v>
      </c>
      <c r="B53" s="69"/>
      <c r="C53" s="69"/>
      <c r="D53" s="70"/>
      <c r="E53" s="403"/>
      <c r="F53" s="96"/>
      <c r="G53" s="96"/>
      <c r="H53" s="670"/>
      <c r="I53" s="431"/>
      <c r="J53" s="385" t="e">
        <f>IF(AND(Q53="",#REF!&gt;0,#REF!&lt;5),K53,)</f>
        <v>#REF!</v>
      </c>
      <c r="K53" s="383" t="str">
        <f>IF(D53="","ZZZ9",IF(AND(#REF!&gt;0,#REF!&lt;5),D53&amp;#REF!,D53&amp;"9"))</f>
        <v>ZZZ9</v>
      </c>
      <c r="L53" s="387">
        <f t="shared" si="0"/>
        <v>999</v>
      </c>
      <c r="M53" s="428">
        <f t="shared" si="1"/>
        <v>999</v>
      </c>
      <c r="N53" s="420"/>
      <c r="O53" s="355"/>
      <c r="P53" s="97">
        <f t="shared" si="2"/>
        <v>999</v>
      </c>
      <c r="Q53" s="71"/>
    </row>
    <row r="54" spans="1:17" s="11" customFormat="1" ht="18.899999999999999" customHeight="1" x14ac:dyDescent="0.25">
      <c r="A54" s="388">
        <v>48</v>
      </c>
      <c r="B54" s="69"/>
      <c r="C54" s="69"/>
      <c r="D54" s="70"/>
      <c r="E54" s="403"/>
      <c r="F54" s="96"/>
      <c r="G54" s="96"/>
      <c r="H54" s="670"/>
      <c r="I54" s="431"/>
      <c r="J54" s="385" t="e">
        <f>IF(AND(Q54="",#REF!&gt;0,#REF!&lt;5),K54,)</f>
        <v>#REF!</v>
      </c>
      <c r="K54" s="383" t="str">
        <f>IF(D54="","ZZZ9",IF(AND(#REF!&gt;0,#REF!&lt;5),D54&amp;#REF!,D54&amp;"9"))</f>
        <v>ZZZ9</v>
      </c>
      <c r="L54" s="387">
        <f t="shared" si="0"/>
        <v>999</v>
      </c>
      <c r="M54" s="428">
        <f t="shared" si="1"/>
        <v>999</v>
      </c>
      <c r="N54" s="420"/>
      <c r="O54" s="355"/>
      <c r="P54" s="97">
        <f t="shared" si="2"/>
        <v>999</v>
      </c>
      <c r="Q54" s="71"/>
    </row>
    <row r="55" spans="1:17" s="11" customFormat="1" ht="18.899999999999999" customHeight="1" x14ac:dyDescent="0.25">
      <c r="A55" s="388">
        <v>49</v>
      </c>
      <c r="B55" s="69"/>
      <c r="C55" s="69"/>
      <c r="D55" s="70"/>
      <c r="E55" s="403"/>
      <c r="F55" s="96"/>
      <c r="G55" s="96"/>
      <c r="H55" s="670"/>
      <c r="I55" s="431"/>
      <c r="J55" s="385" t="e">
        <f>IF(AND(Q55="",#REF!&gt;0,#REF!&lt;5),K55,)</f>
        <v>#REF!</v>
      </c>
      <c r="K55" s="383" t="str">
        <f>IF(D55="","ZZZ9",IF(AND(#REF!&gt;0,#REF!&lt;5),D55&amp;#REF!,D55&amp;"9"))</f>
        <v>ZZZ9</v>
      </c>
      <c r="L55" s="387">
        <f t="shared" si="0"/>
        <v>999</v>
      </c>
      <c r="M55" s="428">
        <f t="shared" si="1"/>
        <v>999</v>
      </c>
      <c r="N55" s="420"/>
      <c r="O55" s="355"/>
      <c r="P55" s="97">
        <f t="shared" si="2"/>
        <v>999</v>
      </c>
      <c r="Q55" s="71"/>
    </row>
    <row r="56" spans="1:17" s="11" customFormat="1" ht="18.899999999999999" customHeight="1" x14ac:dyDescent="0.25">
      <c r="A56" s="388">
        <v>50</v>
      </c>
      <c r="B56" s="69"/>
      <c r="C56" s="69"/>
      <c r="D56" s="70"/>
      <c r="E56" s="403"/>
      <c r="F56" s="96"/>
      <c r="G56" s="96"/>
      <c r="H56" s="670"/>
      <c r="I56" s="431"/>
      <c r="J56" s="385" t="e">
        <f>IF(AND(Q56="",#REF!&gt;0,#REF!&lt;5),K56,)</f>
        <v>#REF!</v>
      </c>
      <c r="K56" s="383" t="str">
        <f>IF(D56="","ZZZ9",IF(AND(#REF!&gt;0,#REF!&lt;5),D56&amp;#REF!,D56&amp;"9"))</f>
        <v>ZZZ9</v>
      </c>
      <c r="L56" s="387">
        <f t="shared" si="0"/>
        <v>999</v>
      </c>
      <c r="M56" s="428">
        <f t="shared" si="1"/>
        <v>999</v>
      </c>
      <c r="N56" s="420"/>
      <c r="O56" s="355"/>
      <c r="P56" s="97">
        <f t="shared" si="2"/>
        <v>999</v>
      </c>
      <c r="Q56" s="71"/>
    </row>
    <row r="57" spans="1:17" s="11" customFormat="1" ht="18.899999999999999" customHeight="1" x14ac:dyDescent="0.25">
      <c r="A57" s="388">
        <v>51</v>
      </c>
      <c r="B57" s="69"/>
      <c r="C57" s="69"/>
      <c r="D57" s="70"/>
      <c r="E57" s="403"/>
      <c r="F57" s="96"/>
      <c r="G57" s="96"/>
      <c r="H57" s="670"/>
      <c r="I57" s="431"/>
      <c r="J57" s="385" t="e">
        <f>IF(AND(Q57="",#REF!&gt;0,#REF!&lt;5),K57,)</f>
        <v>#REF!</v>
      </c>
      <c r="K57" s="383" t="str">
        <f>IF(D57="","ZZZ9",IF(AND(#REF!&gt;0,#REF!&lt;5),D57&amp;#REF!,D57&amp;"9"))</f>
        <v>ZZZ9</v>
      </c>
      <c r="L57" s="387">
        <f t="shared" si="0"/>
        <v>999</v>
      </c>
      <c r="M57" s="428">
        <f t="shared" si="1"/>
        <v>999</v>
      </c>
      <c r="N57" s="420"/>
      <c r="O57" s="355"/>
      <c r="P57" s="97">
        <f t="shared" si="2"/>
        <v>999</v>
      </c>
      <c r="Q57" s="71"/>
    </row>
    <row r="58" spans="1:17" s="11" customFormat="1" ht="18.899999999999999" customHeight="1" x14ac:dyDescent="0.25">
      <c r="A58" s="388">
        <v>52</v>
      </c>
      <c r="B58" s="69"/>
      <c r="C58" s="69"/>
      <c r="D58" s="70"/>
      <c r="E58" s="403"/>
      <c r="F58" s="96"/>
      <c r="G58" s="96"/>
      <c r="H58" s="670"/>
      <c r="I58" s="431"/>
      <c r="J58" s="385" t="e">
        <f>IF(AND(Q58="",#REF!&gt;0,#REF!&lt;5),K58,)</f>
        <v>#REF!</v>
      </c>
      <c r="K58" s="383" t="str">
        <f>IF(D58="","ZZZ9",IF(AND(#REF!&gt;0,#REF!&lt;5),D58&amp;#REF!,D58&amp;"9"))</f>
        <v>ZZZ9</v>
      </c>
      <c r="L58" s="387">
        <f t="shared" si="0"/>
        <v>999</v>
      </c>
      <c r="M58" s="428">
        <f t="shared" si="1"/>
        <v>999</v>
      </c>
      <c r="N58" s="420"/>
      <c r="O58" s="355"/>
      <c r="P58" s="97">
        <f t="shared" si="2"/>
        <v>999</v>
      </c>
      <c r="Q58" s="71"/>
    </row>
    <row r="59" spans="1:17" s="11" customFormat="1" ht="18.899999999999999" customHeight="1" x14ac:dyDescent="0.25">
      <c r="A59" s="388">
        <v>53</v>
      </c>
      <c r="B59" s="69"/>
      <c r="C59" s="69"/>
      <c r="D59" s="70"/>
      <c r="E59" s="403"/>
      <c r="F59" s="96"/>
      <c r="G59" s="96"/>
      <c r="H59" s="670"/>
      <c r="I59" s="431"/>
      <c r="J59" s="385" t="e">
        <f>IF(AND(Q59="",#REF!&gt;0,#REF!&lt;5),K59,)</f>
        <v>#REF!</v>
      </c>
      <c r="K59" s="383" t="str">
        <f>IF(D59="","ZZZ9",IF(AND(#REF!&gt;0,#REF!&lt;5),D59&amp;#REF!,D59&amp;"9"))</f>
        <v>ZZZ9</v>
      </c>
      <c r="L59" s="387">
        <f t="shared" si="0"/>
        <v>999</v>
      </c>
      <c r="M59" s="428">
        <f t="shared" si="1"/>
        <v>999</v>
      </c>
      <c r="N59" s="420"/>
      <c r="O59" s="355"/>
      <c r="P59" s="97">
        <f t="shared" si="2"/>
        <v>999</v>
      </c>
      <c r="Q59" s="71"/>
    </row>
    <row r="60" spans="1:17" s="11" customFormat="1" ht="18.899999999999999" customHeight="1" x14ac:dyDescent="0.25">
      <c r="A60" s="388">
        <v>54</v>
      </c>
      <c r="B60" s="69"/>
      <c r="C60" s="69"/>
      <c r="D60" s="70"/>
      <c r="E60" s="403"/>
      <c r="F60" s="96"/>
      <c r="G60" s="96"/>
      <c r="H60" s="670"/>
      <c r="I60" s="431"/>
      <c r="J60" s="385" t="e">
        <f>IF(AND(Q60="",#REF!&gt;0,#REF!&lt;5),K60,)</f>
        <v>#REF!</v>
      </c>
      <c r="K60" s="383" t="str">
        <f>IF(D60="","ZZZ9",IF(AND(#REF!&gt;0,#REF!&lt;5),D60&amp;#REF!,D60&amp;"9"))</f>
        <v>ZZZ9</v>
      </c>
      <c r="L60" s="387">
        <f t="shared" si="0"/>
        <v>999</v>
      </c>
      <c r="M60" s="428">
        <f t="shared" si="1"/>
        <v>999</v>
      </c>
      <c r="N60" s="420"/>
      <c r="O60" s="355"/>
      <c r="P60" s="97">
        <f t="shared" si="2"/>
        <v>999</v>
      </c>
      <c r="Q60" s="71"/>
    </row>
    <row r="61" spans="1:17" s="11" customFormat="1" ht="18.899999999999999" customHeight="1" x14ac:dyDescent="0.25">
      <c r="A61" s="388">
        <v>55</v>
      </c>
      <c r="B61" s="69"/>
      <c r="C61" s="69"/>
      <c r="D61" s="70"/>
      <c r="E61" s="403"/>
      <c r="F61" s="96"/>
      <c r="G61" s="96"/>
      <c r="H61" s="670"/>
      <c r="I61" s="431"/>
      <c r="J61" s="385" t="e">
        <f>IF(AND(Q61="",#REF!&gt;0,#REF!&lt;5),K61,)</f>
        <v>#REF!</v>
      </c>
      <c r="K61" s="383" t="str">
        <f>IF(D61="","ZZZ9",IF(AND(#REF!&gt;0,#REF!&lt;5),D61&amp;#REF!,D61&amp;"9"))</f>
        <v>ZZZ9</v>
      </c>
      <c r="L61" s="387">
        <f t="shared" si="0"/>
        <v>999</v>
      </c>
      <c r="M61" s="428">
        <f t="shared" si="1"/>
        <v>999</v>
      </c>
      <c r="N61" s="420"/>
      <c r="O61" s="355"/>
      <c r="P61" s="97">
        <f t="shared" si="2"/>
        <v>999</v>
      </c>
      <c r="Q61" s="71"/>
    </row>
    <row r="62" spans="1:17" s="11" customFormat="1" ht="18.899999999999999" customHeight="1" x14ac:dyDescent="0.25">
      <c r="A62" s="388">
        <v>56</v>
      </c>
      <c r="B62" s="69"/>
      <c r="C62" s="69"/>
      <c r="D62" s="70"/>
      <c r="E62" s="403"/>
      <c r="F62" s="96"/>
      <c r="G62" s="96"/>
      <c r="H62" s="670"/>
      <c r="I62" s="431"/>
      <c r="J62" s="385" t="e">
        <f>IF(AND(Q62="",#REF!&gt;0,#REF!&lt;5),K62,)</f>
        <v>#REF!</v>
      </c>
      <c r="K62" s="383" t="str">
        <f>IF(D62="","ZZZ9",IF(AND(#REF!&gt;0,#REF!&lt;5),D62&amp;#REF!,D62&amp;"9"))</f>
        <v>ZZZ9</v>
      </c>
      <c r="L62" s="387">
        <f t="shared" si="0"/>
        <v>999</v>
      </c>
      <c r="M62" s="428">
        <f t="shared" si="1"/>
        <v>999</v>
      </c>
      <c r="N62" s="420"/>
      <c r="O62" s="355"/>
      <c r="P62" s="97">
        <f t="shared" si="2"/>
        <v>999</v>
      </c>
      <c r="Q62" s="71"/>
    </row>
    <row r="63" spans="1:17" s="11" customFormat="1" ht="18.899999999999999" customHeight="1" x14ac:dyDescent="0.25">
      <c r="A63" s="388">
        <v>57</v>
      </c>
      <c r="B63" s="69"/>
      <c r="C63" s="69"/>
      <c r="D63" s="70"/>
      <c r="E63" s="403"/>
      <c r="F63" s="96"/>
      <c r="G63" s="96"/>
      <c r="H63" s="670"/>
      <c r="I63" s="431"/>
      <c r="J63" s="385" t="e">
        <f>IF(AND(Q63="",#REF!&gt;0,#REF!&lt;5),K63,)</f>
        <v>#REF!</v>
      </c>
      <c r="K63" s="383" t="str">
        <f>IF(D63="","ZZZ9",IF(AND(#REF!&gt;0,#REF!&lt;5),D63&amp;#REF!,D63&amp;"9"))</f>
        <v>ZZZ9</v>
      </c>
      <c r="L63" s="387">
        <f t="shared" si="0"/>
        <v>999</v>
      </c>
      <c r="M63" s="428">
        <f t="shared" si="1"/>
        <v>999</v>
      </c>
      <c r="N63" s="420"/>
      <c r="O63" s="355"/>
      <c r="P63" s="97">
        <f t="shared" si="2"/>
        <v>999</v>
      </c>
      <c r="Q63" s="71"/>
    </row>
    <row r="64" spans="1:17" s="11" customFormat="1" ht="18.899999999999999" customHeight="1" x14ac:dyDescent="0.25">
      <c r="A64" s="388">
        <v>58</v>
      </c>
      <c r="B64" s="69"/>
      <c r="C64" s="69"/>
      <c r="D64" s="70"/>
      <c r="E64" s="403"/>
      <c r="F64" s="96"/>
      <c r="G64" s="96"/>
      <c r="H64" s="670"/>
      <c r="I64" s="431"/>
      <c r="J64" s="385" t="e">
        <f>IF(AND(Q64="",#REF!&gt;0,#REF!&lt;5),K64,)</f>
        <v>#REF!</v>
      </c>
      <c r="K64" s="383" t="str">
        <f>IF(D64="","ZZZ9",IF(AND(#REF!&gt;0,#REF!&lt;5),D64&amp;#REF!,D64&amp;"9"))</f>
        <v>ZZZ9</v>
      </c>
      <c r="L64" s="387">
        <f t="shared" si="0"/>
        <v>999</v>
      </c>
      <c r="M64" s="428">
        <f t="shared" si="1"/>
        <v>999</v>
      </c>
      <c r="N64" s="420"/>
      <c r="O64" s="355"/>
      <c r="P64" s="97">
        <f t="shared" si="2"/>
        <v>999</v>
      </c>
      <c r="Q64" s="71"/>
    </row>
    <row r="65" spans="1:17" s="11" customFormat="1" ht="18.899999999999999" customHeight="1" x14ac:dyDescent="0.25">
      <c r="A65" s="388">
        <v>59</v>
      </c>
      <c r="B65" s="69"/>
      <c r="C65" s="69"/>
      <c r="D65" s="70"/>
      <c r="E65" s="403"/>
      <c r="F65" s="96"/>
      <c r="G65" s="96"/>
      <c r="H65" s="670"/>
      <c r="I65" s="431"/>
      <c r="J65" s="385" t="e">
        <f>IF(AND(Q65="",#REF!&gt;0,#REF!&lt;5),K65,)</f>
        <v>#REF!</v>
      </c>
      <c r="K65" s="383" t="str">
        <f>IF(D65="","ZZZ9",IF(AND(#REF!&gt;0,#REF!&lt;5),D65&amp;#REF!,D65&amp;"9"))</f>
        <v>ZZZ9</v>
      </c>
      <c r="L65" s="387">
        <f t="shared" si="0"/>
        <v>999</v>
      </c>
      <c r="M65" s="428">
        <f t="shared" si="1"/>
        <v>999</v>
      </c>
      <c r="N65" s="420"/>
      <c r="O65" s="355"/>
      <c r="P65" s="97">
        <f t="shared" si="2"/>
        <v>999</v>
      </c>
      <c r="Q65" s="71"/>
    </row>
    <row r="66" spans="1:17" s="11" customFormat="1" ht="18.899999999999999" customHeight="1" x14ac:dyDescent="0.25">
      <c r="A66" s="388">
        <v>60</v>
      </c>
      <c r="B66" s="69"/>
      <c r="C66" s="69"/>
      <c r="D66" s="70"/>
      <c r="E66" s="403"/>
      <c r="F66" s="96"/>
      <c r="G66" s="96"/>
      <c r="H66" s="670"/>
      <c r="I66" s="431"/>
      <c r="J66" s="385" t="e">
        <f>IF(AND(Q66="",#REF!&gt;0,#REF!&lt;5),K66,)</f>
        <v>#REF!</v>
      </c>
      <c r="K66" s="383" t="str">
        <f>IF(D66="","ZZZ9",IF(AND(#REF!&gt;0,#REF!&lt;5),D66&amp;#REF!,D66&amp;"9"))</f>
        <v>ZZZ9</v>
      </c>
      <c r="L66" s="387">
        <f t="shared" si="0"/>
        <v>999</v>
      </c>
      <c r="M66" s="428">
        <f t="shared" si="1"/>
        <v>999</v>
      </c>
      <c r="N66" s="420"/>
      <c r="O66" s="355"/>
      <c r="P66" s="97">
        <f t="shared" si="2"/>
        <v>999</v>
      </c>
      <c r="Q66" s="71"/>
    </row>
    <row r="67" spans="1:17" s="11" customFormat="1" ht="18.899999999999999" customHeight="1" x14ac:dyDescent="0.25">
      <c r="A67" s="388">
        <v>61</v>
      </c>
      <c r="B67" s="69"/>
      <c r="C67" s="69"/>
      <c r="D67" s="70"/>
      <c r="E67" s="403"/>
      <c r="F67" s="96"/>
      <c r="G67" s="96"/>
      <c r="H67" s="670"/>
      <c r="I67" s="431"/>
      <c r="J67" s="385" t="e">
        <f>IF(AND(Q67="",#REF!&gt;0,#REF!&lt;5),K67,)</f>
        <v>#REF!</v>
      </c>
      <c r="K67" s="383" t="str">
        <f>IF(D67="","ZZZ9",IF(AND(#REF!&gt;0,#REF!&lt;5),D67&amp;#REF!,D67&amp;"9"))</f>
        <v>ZZZ9</v>
      </c>
      <c r="L67" s="387">
        <f t="shared" si="0"/>
        <v>999</v>
      </c>
      <c r="M67" s="428">
        <f t="shared" si="1"/>
        <v>999</v>
      </c>
      <c r="N67" s="420"/>
      <c r="O67" s="355"/>
      <c r="P67" s="97">
        <f t="shared" si="2"/>
        <v>999</v>
      </c>
      <c r="Q67" s="71"/>
    </row>
    <row r="68" spans="1:17" s="11" customFormat="1" ht="18.899999999999999" customHeight="1" x14ac:dyDescent="0.25">
      <c r="A68" s="388">
        <v>62</v>
      </c>
      <c r="B68" s="69"/>
      <c r="C68" s="69"/>
      <c r="D68" s="70"/>
      <c r="E68" s="403"/>
      <c r="F68" s="96"/>
      <c r="G68" s="96"/>
      <c r="H68" s="670"/>
      <c r="I68" s="431"/>
      <c r="J68" s="385" t="e">
        <f>IF(AND(Q68="",#REF!&gt;0,#REF!&lt;5),K68,)</f>
        <v>#REF!</v>
      </c>
      <c r="K68" s="383" t="str">
        <f>IF(D68="","ZZZ9",IF(AND(#REF!&gt;0,#REF!&lt;5),D68&amp;#REF!,D68&amp;"9"))</f>
        <v>ZZZ9</v>
      </c>
      <c r="L68" s="387">
        <f t="shared" si="0"/>
        <v>999</v>
      </c>
      <c r="M68" s="428">
        <f t="shared" si="1"/>
        <v>999</v>
      </c>
      <c r="N68" s="420"/>
      <c r="O68" s="355"/>
      <c r="P68" s="97">
        <f t="shared" si="2"/>
        <v>999</v>
      </c>
      <c r="Q68" s="71"/>
    </row>
    <row r="69" spans="1:17" s="11" customFormat="1" ht="18.899999999999999" customHeight="1" x14ac:dyDescent="0.25">
      <c r="A69" s="388">
        <v>63</v>
      </c>
      <c r="B69" s="69"/>
      <c r="C69" s="69"/>
      <c r="D69" s="70"/>
      <c r="E69" s="403"/>
      <c r="F69" s="96"/>
      <c r="G69" s="96"/>
      <c r="H69" s="670"/>
      <c r="I69" s="431"/>
      <c r="J69" s="385" t="e">
        <f>IF(AND(Q69="",#REF!&gt;0,#REF!&lt;5),K69,)</f>
        <v>#REF!</v>
      </c>
      <c r="K69" s="383" t="str">
        <f>IF(D69="","ZZZ9",IF(AND(#REF!&gt;0,#REF!&lt;5),D69&amp;#REF!,D69&amp;"9"))</f>
        <v>ZZZ9</v>
      </c>
      <c r="L69" s="387">
        <f t="shared" si="0"/>
        <v>999</v>
      </c>
      <c r="M69" s="428">
        <f t="shared" si="1"/>
        <v>999</v>
      </c>
      <c r="N69" s="420"/>
      <c r="O69" s="355"/>
      <c r="P69" s="97">
        <f t="shared" si="2"/>
        <v>999</v>
      </c>
      <c r="Q69" s="71"/>
    </row>
    <row r="70" spans="1:17" s="11" customFormat="1" ht="18.899999999999999" customHeight="1" x14ac:dyDescent="0.25">
      <c r="A70" s="388">
        <v>64</v>
      </c>
      <c r="B70" s="69"/>
      <c r="C70" s="69"/>
      <c r="D70" s="70"/>
      <c r="E70" s="403"/>
      <c r="F70" s="96"/>
      <c r="G70" s="96"/>
      <c r="H70" s="670"/>
      <c r="I70" s="431"/>
      <c r="J70" s="385" t="e">
        <f>IF(AND(Q70="",#REF!&gt;0,#REF!&lt;5),K70,)</f>
        <v>#REF!</v>
      </c>
      <c r="K70" s="383" t="str">
        <f>IF(D70="","ZZZ9",IF(AND(#REF!&gt;0,#REF!&lt;5),D70&amp;#REF!,D70&amp;"9"))</f>
        <v>ZZZ9</v>
      </c>
      <c r="L70" s="387">
        <f t="shared" si="0"/>
        <v>999</v>
      </c>
      <c r="M70" s="428">
        <f t="shared" si="1"/>
        <v>999</v>
      </c>
      <c r="N70" s="420"/>
      <c r="O70" s="355"/>
      <c r="P70" s="97">
        <f t="shared" si="2"/>
        <v>999</v>
      </c>
      <c r="Q70" s="71"/>
    </row>
    <row r="71" spans="1:17" s="11" customFormat="1" ht="18.899999999999999" customHeight="1" x14ac:dyDescent="0.25">
      <c r="A71" s="388">
        <v>65</v>
      </c>
      <c r="B71" s="69"/>
      <c r="C71" s="69"/>
      <c r="D71" s="70"/>
      <c r="E71" s="403"/>
      <c r="F71" s="96"/>
      <c r="G71" s="96"/>
      <c r="H71" s="670"/>
      <c r="I71" s="431"/>
      <c r="J71" s="385" t="e">
        <f>IF(AND(Q71="",#REF!&gt;0,#REF!&lt;5),K71,)</f>
        <v>#REF!</v>
      </c>
      <c r="K71" s="383" t="str">
        <f>IF(D71="","ZZZ9",IF(AND(#REF!&gt;0,#REF!&lt;5),D71&amp;#REF!,D71&amp;"9"))</f>
        <v>ZZZ9</v>
      </c>
      <c r="L71" s="387">
        <f t="shared" si="0"/>
        <v>999</v>
      </c>
      <c r="M71" s="428">
        <f t="shared" si="1"/>
        <v>999</v>
      </c>
      <c r="N71" s="420"/>
      <c r="O71" s="355"/>
      <c r="P71" s="97">
        <f t="shared" si="2"/>
        <v>999</v>
      </c>
      <c r="Q71" s="71"/>
    </row>
    <row r="72" spans="1:17" s="11" customFormat="1" ht="18.899999999999999" customHeight="1" x14ac:dyDescent="0.25">
      <c r="A72" s="388">
        <v>66</v>
      </c>
      <c r="B72" s="69"/>
      <c r="C72" s="69"/>
      <c r="D72" s="70"/>
      <c r="E72" s="403"/>
      <c r="F72" s="96"/>
      <c r="G72" s="96"/>
      <c r="H72" s="670"/>
      <c r="I72" s="431"/>
      <c r="J72" s="385" t="e">
        <f>IF(AND(Q72="",#REF!&gt;0,#REF!&lt;5),K72,)</f>
        <v>#REF!</v>
      </c>
      <c r="K72" s="383" t="str">
        <f>IF(D72="","ZZZ9",IF(AND(#REF!&gt;0,#REF!&lt;5),D72&amp;#REF!,D72&amp;"9"))</f>
        <v>ZZZ9</v>
      </c>
      <c r="L72" s="387">
        <f t="shared" si="0"/>
        <v>999</v>
      </c>
      <c r="M72" s="428">
        <f t="shared" si="1"/>
        <v>999</v>
      </c>
      <c r="N72" s="420"/>
      <c r="O72" s="355"/>
      <c r="P72" s="97">
        <f t="shared" si="2"/>
        <v>999</v>
      </c>
      <c r="Q72" s="71"/>
    </row>
    <row r="73" spans="1:17" s="11" customFormat="1" ht="18.899999999999999" customHeight="1" x14ac:dyDescent="0.25">
      <c r="A73" s="388">
        <v>67</v>
      </c>
      <c r="B73" s="69"/>
      <c r="C73" s="69"/>
      <c r="D73" s="70"/>
      <c r="E73" s="403"/>
      <c r="F73" s="96"/>
      <c r="G73" s="96"/>
      <c r="H73" s="670"/>
      <c r="I73" s="431"/>
      <c r="J73" s="385" t="e">
        <f>IF(AND(Q73="",#REF!&gt;0,#REF!&lt;5),K73,)</f>
        <v>#REF!</v>
      </c>
      <c r="K73" s="383" t="str">
        <f>IF(D73="","ZZZ9",IF(AND(#REF!&gt;0,#REF!&lt;5),D73&amp;#REF!,D73&amp;"9"))</f>
        <v>ZZZ9</v>
      </c>
      <c r="L73" s="387">
        <f t="shared" si="0"/>
        <v>999</v>
      </c>
      <c r="M73" s="428">
        <f t="shared" si="1"/>
        <v>999</v>
      </c>
      <c r="N73" s="420"/>
      <c r="O73" s="355"/>
      <c r="P73" s="97">
        <f t="shared" si="2"/>
        <v>999</v>
      </c>
      <c r="Q73" s="71"/>
    </row>
    <row r="74" spans="1:17" s="11" customFormat="1" ht="18.899999999999999" customHeight="1" x14ac:dyDescent="0.25">
      <c r="A74" s="388">
        <v>68</v>
      </c>
      <c r="B74" s="69"/>
      <c r="C74" s="69"/>
      <c r="D74" s="70"/>
      <c r="E74" s="403"/>
      <c r="F74" s="96"/>
      <c r="G74" s="96"/>
      <c r="H74" s="670"/>
      <c r="I74" s="431"/>
      <c r="J74" s="385" t="e">
        <f>IF(AND(Q74="",#REF!&gt;0,#REF!&lt;5),K74,)</f>
        <v>#REF!</v>
      </c>
      <c r="K74" s="383" t="str">
        <f>IF(D74="","ZZZ9",IF(AND(#REF!&gt;0,#REF!&lt;5),D74&amp;#REF!,D74&amp;"9"))</f>
        <v>ZZZ9</v>
      </c>
      <c r="L74" s="387">
        <f t="shared" si="0"/>
        <v>999</v>
      </c>
      <c r="M74" s="428">
        <f t="shared" si="1"/>
        <v>999</v>
      </c>
      <c r="N74" s="420"/>
      <c r="O74" s="355"/>
      <c r="P74" s="97">
        <f t="shared" si="2"/>
        <v>999</v>
      </c>
      <c r="Q74" s="71"/>
    </row>
    <row r="75" spans="1:17" s="11" customFormat="1" ht="18.899999999999999" customHeight="1" x14ac:dyDescent="0.25">
      <c r="A75" s="388">
        <v>69</v>
      </c>
      <c r="B75" s="69"/>
      <c r="C75" s="69"/>
      <c r="D75" s="70"/>
      <c r="E75" s="403"/>
      <c r="F75" s="96"/>
      <c r="G75" s="96"/>
      <c r="H75" s="670"/>
      <c r="I75" s="431"/>
      <c r="J75" s="385" t="e">
        <f>IF(AND(Q75="",#REF!&gt;0,#REF!&lt;5),K75,)</f>
        <v>#REF!</v>
      </c>
      <c r="K75" s="383" t="str">
        <f>IF(D75="","ZZZ9",IF(AND(#REF!&gt;0,#REF!&lt;5),D75&amp;#REF!,D75&amp;"9"))</f>
        <v>ZZZ9</v>
      </c>
      <c r="L75" s="387">
        <f t="shared" si="0"/>
        <v>999</v>
      </c>
      <c r="M75" s="428">
        <f t="shared" si="1"/>
        <v>999</v>
      </c>
      <c r="N75" s="420"/>
      <c r="O75" s="355"/>
      <c r="P75" s="97">
        <f t="shared" si="2"/>
        <v>999</v>
      </c>
      <c r="Q75" s="71"/>
    </row>
    <row r="76" spans="1:17" s="11" customFormat="1" ht="18.899999999999999" customHeight="1" x14ac:dyDescent="0.25">
      <c r="A76" s="388">
        <v>70</v>
      </c>
      <c r="B76" s="69"/>
      <c r="C76" s="69"/>
      <c r="D76" s="70"/>
      <c r="E76" s="403"/>
      <c r="F76" s="96"/>
      <c r="G76" s="96"/>
      <c r="H76" s="670"/>
      <c r="I76" s="431"/>
      <c r="J76" s="385" t="e">
        <f>IF(AND(Q76="",#REF!&gt;0,#REF!&lt;5),K76,)</f>
        <v>#REF!</v>
      </c>
      <c r="K76" s="383" t="str">
        <f>IF(D76="","ZZZ9",IF(AND(#REF!&gt;0,#REF!&lt;5),D76&amp;#REF!,D76&amp;"9"))</f>
        <v>ZZZ9</v>
      </c>
      <c r="L76" s="387">
        <f t="shared" si="0"/>
        <v>999</v>
      </c>
      <c r="M76" s="428">
        <f t="shared" si="1"/>
        <v>999</v>
      </c>
      <c r="N76" s="420"/>
      <c r="O76" s="355"/>
      <c r="P76" s="97">
        <f t="shared" si="2"/>
        <v>999</v>
      </c>
      <c r="Q76" s="71"/>
    </row>
    <row r="77" spans="1:17" s="11" customFormat="1" ht="18.899999999999999" customHeight="1" x14ac:dyDescent="0.25">
      <c r="A77" s="388">
        <v>71</v>
      </c>
      <c r="B77" s="69"/>
      <c r="C77" s="69"/>
      <c r="D77" s="70"/>
      <c r="E77" s="403"/>
      <c r="F77" s="96"/>
      <c r="G77" s="96"/>
      <c r="H77" s="670"/>
      <c r="I77" s="431"/>
      <c r="J77" s="385" t="e">
        <f>IF(AND(Q77="",#REF!&gt;0,#REF!&lt;5),K77,)</f>
        <v>#REF!</v>
      </c>
      <c r="K77" s="383" t="str">
        <f>IF(D77="","ZZZ9",IF(AND(#REF!&gt;0,#REF!&lt;5),D77&amp;#REF!,D77&amp;"9"))</f>
        <v>ZZZ9</v>
      </c>
      <c r="L77" s="387">
        <f t="shared" si="0"/>
        <v>999</v>
      </c>
      <c r="M77" s="428">
        <f t="shared" si="1"/>
        <v>999</v>
      </c>
      <c r="N77" s="420"/>
      <c r="O77" s="355"/>
      <c r="P77" s="97">
        <f t="shared" si="2"/>
        <v>999</v>
      </c>
      <c r="Q77" s="71"/>
    </row>
    <row r="78" spans="1:17" s="11" customFormat="1" ht="18.899999999999999" customHeight="1" x14ac:dyDescent="0.25">
      <c r="A78" s="388">
        <v>72</v>
      </c>
      <c r="B78" s="69"/>
      <c r="C78" s="69"/>
      <c r="D78" s="70"/>
      <c r="E78" s="403"/>
      <c r="F78" s="96"/>
      <c r="G78" s="96"/>
      <c r="H78" s="670"/>
      <c r="I78" s="431"/>
      <c r="J78" s="385" t="e">
        <f>IF(AND(Q78="",#REF!&gt;0,#REF!&lt;5),K78,)</f>
        <v>#REF!</v>
      </c>
      <c r="K78" s="383" t="str">
        <f>IF(D78="","ZZZ9",IF(AND(#REF!&gt;0,#REF!&lt;5),D78&amp;#REF!,D78&amp;"9"))</f>
        <v>ZZZ9</v>
      </c>
      <c r="L78" s="387">
        <f t="shared" si="0"/>
        <v>999</v>
      </c>
      <c r="M78" s="428">
        <f t="shared" si="1"/>
        <v>999</v>
      </c>
      <c r="N78" s="420"/>
      <c r="O78" s="355"/>
      <c r="P78" s="97">
        <f t="shared" si="2"/>
        <v>999</v>
      </c>
      <c r="Q78" s="71"/>
    </row>
    <row r="79" spans="1:17" s="11" customFormat="1" ht="18.899999999999999" customHeight="1" x14ac:dyDescent="0.25">
      <c r="A79" s="388">
        <v>73</v>
      </c>
      <c r="B79" s="69"/>
      <c r="C79" s="69"/>
      <c r="D79" s="70"/>
      <c r="E79" s="403"/>
      <c r="F79" s="96"/>
      <c r="G79" s="96"/>
      <c r="H79" s="670"/>
      <c r="I79" s="431"/>
      <c r="J79" s="385" t="e">
        <f>IF(AND(Q79="",#REF!&gt;0,#REF!&lt;5),K79,)</f>
        <v>#REF!</v>
      </c>
      <c r="K79" s="383" t="str">
        <f>IF(D79="","ZZZ9",IF(AND(#REF!&gt;0,#REF!&lt;5),D79&amp;#REF!,D79&amp;"9"))</f>
        <v>ZZZ9</v>
      </c>
      <c r="L79" s="387">
        <f t="shared" si="0"/>
        <v>999</v>
      </c>
      <c r="M79" s="428">
        <f t="shared" si="1"/>
        <v>999</v>
      </c>
      <c r="N79" s="420"/>
      <c r="O79" s="355"/>
      <c r="P79" s="97">
        <f t="shared" si="2"/>
        <v>999</v>
      </c>
      <c r="Q79" s="71"/>
    </row>
    <row r="80" spans="1:17" s="11" customFormat="1" ht="18.899999999999999" customHeight="1" x14ac:dyDescent="0.25">
      <c r="A80" s="388">
        <v>74</v>
      </c>
      <c r="B80" s="69"/>
      <c r="C80" s="69"/>
      <c r="D80" s="70"/>
      <c r="E80" s="403"/>
      <c r="F80" s="96"/>
      <c r="G80" s="96"/>
      <c r="H80" s="670"/>
      <c r="I80" s="431"/>
      <c r="J80" s="385" t="e">
        <f>IF(AND(Q80="",#REF!&gt;0,#REF!&lt;5),K80,)</f>
        <v>#REF!</v>
      </c>
      <c r="K80" s="383" t="str">
        <f>IF(D80="","ZZZ9",IF(AND(#REF!&gt;0,#REF!&lt;5),D80&amp;#REF!,D80&amp;"9"))</f>
        <v>ZZZ9</v>
      </c>
      <c r="L80" s="387">
        <f t="shared" si="0"/>
        <v>999</v>
      </c>
      <c r="M80" s="428">
        <f t="shared" si="1"/>
        <v>999</v>
      </c>
      <c r="N80" s="420"/>
      <c r="O80" s="355"/>
      <c r="P80" s="97">
        <f t="shared" si="2"/>
        <v>999</v>
      </c>
      <c r="Q80" s="71"/>
    </row>
    <row r="81" spans="1:17" s="11" customFormat="1" ht="18.899999999999999" customHeight="1" x14ac:dyDescent="0.25">
      <c r="A81" s="388">
        <v>75</v>
      </c>
      <c r="B81" s="69"/>
      <c r="C81" s="69"/>
      <c r="D81" s="70"/>
      <c r="E81" s="403"/>
      <c r="F81" s="96"/>
      <c r="G81" s="96"/>
      <c r="H81" s="670"/>
      <c r="I81" s="431"/>
      <c r="J81" s="385" t="e">
        <f>IF(AND(Q81="",#REF!&gt;0,#REF!&lt;5),K81,)</f>
        <v>#REF!</v>
      </c>
      <c r="K81" s="383" t="str">
        <f>IF(D81="","ZZZ9",IF(AND(#REF!&gt;0,#REF!&lt;5),D81&amp;#REF!,D81&amp;"9"))</f>
        <v>ZZZ9</v>
      </c>
      <c r="L81" s="387">
        <f t="shared" si="0"/>
        <v>999</v>
      </c>
      <c r="M81" s="428">
        <f t="shared" si="1"/>
        <v>999</v>
      </c>
      <c r="N81" s="420"/>
      <c r="O81" s="355"/>
      <c r="P81" s="97">
        <f t="shared" si="2"/>
        <v>999</v>
      </c>
      <c r="Q81" s="71"/>
    </row>
    <row r="82" spans="1:17" s="11" customFormat="1" ht="18.899999999999999" customHeight="1" x14ac:dyDescent="0.25">
      <c r="A82" s="388">
        <v>76</v>
      </c>
      <c r="B82" s="69"/>
      <c r="C82" s="69"/>
      <c r="D82" s="70"/>
      <c r="E82" s="403"/>
      <c r="F82" s="96"/>
      <c r="G82" s="96"/>
      <c r="H82" s="670"/>
      <c r="I82" s="431"/>
      <c r="J82" s="385" t="e">
        <f>IF(AND(Q82="",#REF!&gt;0,#REF!&lt;5),K82,)</f>
        <v>#REF!</v>
      </c>
      <c r="K82" s="383" t="str">
        <f>IF(D82="","ZZZ9",IF(AND(#REF!&gt;0,#REF!&lt;5),D82&amp;#REF!,D82&amp;"9"))</f>
        <v>ZZZ9</v>
      </c>
      <c r="L82" s="387">
        <f t="shared" si="0"/>
        <v>999</v>
      </c>
      <c r="M82" s="428">
        <f t="shared" si="1"/>
        <v>999</v>
      </c>
      <c r="N82" s="420"/>
      <c r="O82" s="355"/>
      <c r="P82" s="97">
        <f t="shared" si="2"/>
        <v>999</v>
      </c>
      <c r="Q82" s="71"/>
    </row>
    <row r="83" spans="1:17" s="11" customFormat="1" ht="18.899999999999999" customHeight="1" x14ac:dyDescent="0.25">
      <c r="A83" s="388">
        <v>77</v>
      </c>
      <c r="B83" s="69"/>
      <c r="C83" s="69"/>
      <c r="D83" s="70"/>
      <c r="E83" s="403"/>
      <c r="F83" s="96"/>
      <c r="G83" s="96"/>
      <c r="H83" s="670"/>
      <c r="I83" s="431"/>
      <c r="J83" s="385" t="e">
        <f>IF(AND(Q83="",#REF!&gt;0,#REF!&lt;5),K83,)</f>
        <v>#REF!</v>
      </c>
      <c r="K83" s="383" t="str">
        <f>IF(D83="","ZZZ9",IF(AND(#REF!&gt;0,#REF!&lt;5),D83&amp;#REF!,D83&amp;"9"))</f>
        <v>ZZZ9</v>
      </c>
      <c r="L83" s="387">
        <f t="shared" si="0"/>
        <v>999</v>
      </c>
      <c r="M83" s="428">
        <f t="shared" si="1"/>
        <v>999</v>
      </c>
      <c r="N83" s="420"/>
      <c r="O83" s="355"/>
      <c r="P83" s="97">
        <f t="shared" si="2"/>
        <v>999</v>
      </c>
      <c r="Q83" s="71"/>
    </row>
    <row r="84" spans="1:17" s="11" customFormat="1" ht="18.899999999999999" customHeight="1" x14ac:dyDescent="0.25">
      <c r="A84" s="388">
        <v>78</v>
      </c>
      <c r="B84" s="69"/>
      <c r="C84" s="69"/>
      <c r="D84" s="70"/>
      <c r="E84" s="403"/>
      <c r="F84" s="96"/>
      <c r="G84" s="96"/>
      <c r="H84" s="670"/>
      <c r="I84" s="431"/>
      <c r="J84" s="385" t="e">
        <f>IF(AND(Q84="",#REF!&gt;0,#REF!&lt;5),K84,)</f>
        <v>#REF!</v>
      </c>
      <c r="K84" s="383" t="str">
        <f>IF(D84="","ZZZ9",IF(AND(#REF!&gt;0,#REF!&lt;5),D84&amp;#REF!,D84&amp;"9"))</f>
        <v>ZZZ9</v>
      </c>
      <c r="L84" s="387">
        <f t="shared" si="0"/>
        <v>999</v>
      </c>
      <c r="M84" s="428">
        <f t="shared" si="1"/>
        <v>999</v>
      </c>
      <c r="N84" s="420"/>
      <c r="O84" s="355"/>
      <c r="P84" s="97">
        <f t="shared" si="2"/>
        <v>999</v>
      </c>
      <c r="Q84" s="71"/>
    </row>
    <row r="85" spans="1:17" s="11" customFormat="1" ht="18.899999999999999" customHeight="1" x14ac:dyDescent="0.25">
      <c r="A85" s="388">
        <v>79</v>
      </c>
      <c r="B85" s="69"/>
      <c r="C85" s="69"/>
      <c r="D85" s="70"/>
      <c r="E85" s="403"/>
      <c r="F85" s="96"/>
      <c r="G85" s="96"/>
      <c r="H85" s="670"/>
      <c r="I85" s="431"/>
      <c r="J85" s="385" t="e">
        <f>IF(AND(Q85="",#REF!&gt;0,#REF!&lt;5),K85,)</f>
        <v>#REF!</v>
      </c>
      <c r="K85" s="383" t="str">
        <f>IF(D85="","ZZZ9",IF(AND(#REF!&gt;0,#REF!&lt;5),D85&amp;#REF!,D85&amp;"9"))</f>
        <v>ZZZ9</v>
      </c>
      <c r="L85" s="387">
        <f t="shared" si="0"/>
        <v>999</v>
      </c>
      <c r="M85" s="428">
        <f t="shared" si="1"/>
        <v>999</v>
      </c>
      <c r="N85" s="420"/>
      <c r="O85" s="355"/>
      <c r="P85" s="97">
        <f t="shared" si="2"/>
        <v>999</v>
      </c>
      <c r="Q85" s="71"/>
    </row>
    <row r="86" spans="1:17" s="11" customFormat="1" ht="18.899999999999999" customHeight="1" x14ac:dyDescent="0.25">
      <c r="A86" s="388">
        <v>80</v>
      </c>
      <c r="B86" s="69"/>
      <c r="C86" s="69"/>
      <c r="D86" s="70"/>
      <c r="E86" s="403"/>
      <c r="F86" s="96"/>
      <c r="G86" s="96"/>
      <c r="H86" s="670"/>
      <c r="I86" s="431"/>
      <c r="J86" s="385" t="e">
        <f>IF(AND(Q86="",#REF!&gt;0,#REF!&lt;5),K86,)</f>
        <v>#REF!</v>
      </c>
      <c r="K86" s="383" t="str">
        <f>IF(D86="","ZZZ9",IF(AND(#REF!&gt;0,#REF!&lt;5),D86&amp;#REF!,D86&amp;"9"))</f>
        <v>ZZZ9</v>
      </c>
      <c r="L86" s="387">
        <f t="shared" si="0"/>
        <v>999</v>
      </c>
      <c r="M86" s="428">
        <f t="shared" si="1"/>
        <v>999</v>
      </c>
      <c r="N86" s="420"/>
      <c r="O86" s="355"/>
      <c r="P86" s="97">
        <f t="shared" si="2"/>
        <v>999</v>
      </c>
      <c r="Q86" s="71"/>
    </row>
    <row r="87" spans="1:17" s="11" customFormat="1" ht="18.899999999999999" customHeight="1" x14ac:dyDescent="0.25">
      <c r="A87" s="388">
        <v>81</v>
      </c>
      <c r="B87" s="69"/>
      <c r="C87" s="69"/>
      <c r="D87" s="70"/>
      <c r="E87" s="403"/>
      <c r="F87" s="96"/>
      <c r="G87" s="96"/>
      <c r="H87" s="670"/>
      <c r="I87" s="431"/>
      <c r="J87" s="385" t="e">
        <f>IF(AND(Q87="",#REF!&gt;0,#REF!&lt;5),K87,)</f>
        <v>#REF!</v>
      </c>
      <c r="K87" s="383" t="str">
        <f>IF(D87="","ZZZ9",IF(AND(#REF!&gt;0,#REF!&lt;5),D87&amp;#REF!,D87&amp;"9"))</f>
        <v>ZZZ9</v>
      </c>
      <c r="L87" s="387">
        <f t="shared" si="0"/>
        <v>999</v>
      </c>
      <c r="M87" s="428">
        <f t="shared" si="1"/>
        <v>999</v>
      </c>
      <c r="N87" s="420"/>
      <c r="O87" s="355"/>
      <c r="P87" s="97">
        <f t="shared" si="2"/>
        <v>999</v>
      </c>
      <c r="Q87" s="71"/>
    </row>
    <row r="88" spans="1:17" s="11" customFormat="1" ht="18.899999999999999" customHeight="1" x14ac:dyDescent="0.25">
      <c r="A88" s="388">
        <v>82</v>
      </c>
      <c r="B88" s="69"/>
      <c r="C88" s="69"/>
      <c r="D88" s="70"/>
      <c r="E88" s="403"/>
      <c r="F88" s="96"/>
      <c r="G88" s="96"/>
      <c r="H88" s="670"/>
      <c r="I88" s="431"/>
      <c r="J88" s="385" t="e">
        <f>IF(AND(Q88="",#REF!&gt;0,#REF!&lt;5),K88,)</f>
        <v>#REF!</v>
      </c>
      <c r="K88" s="383" t="str">
        <f>IF(D88="","ZZZ9",IF(AND(#REF!&gt;0,#REF!&lt;5),D88&amp;#REF!,D88&amp;"9"))</f>
        <v>ZZZ9</v>
      </c>
      <c r="L88" s="387">
        <f t="shared" si="0"/>
        <v>999</v>
      </c>
      <c r="M88" s="428">
        <f t="shared" si="1"/>
        <v>999</v>
      </c>
      <c r="N88" s="420"/>
      <c r="O88" s="355"/>
      <c r="P88" s="97">
        <f t="shared" si="2"/>
        <v>999</v>
      </c>
      <c r="Q88" s="71"/>
    </row>
    <row r="89" spans="1:17" s="11" customFormat="1" ht="18.899999999999999" customHeight="1" x14ac:dyDescent="0.25">
      <c r="A89" s="388">
        <v>83</v>
      </c>
      <c r="B89" s="69"/>
      <c r="C89" s="69"/>
      <c r="D89" s="70"/>
      <c r="E89" s="403"/>
      <c r="F89" s="96"/>
      <c r="G89" s="96"/>
      <c r="H89" s="670"/>
      <c r="I89" s="431"/>
      <c r="J89" s="385" t="e">
        <f>IF(AND(Q89="",#REF!&gt;0,#REF!&lt;5),K89,)</f>
        <v>#REF!</v>
      </c>
      <c r="K89" s="383" t="str">
        <f>IF(D89="","ZZZ9",IF(AND(#REF!&gt;0,#REF!&lt;5),D89&amp;#REF!,D89&amp;"9"))</f>
        <v>ZZZ9</v>
      </c>
      <c r="L89" s="387">
        <f t="shared" si="0"/>
        <v>999</v>
      </c>
      <c r="M89" s="428">
        <f t="shared" si="1"/>
        <v>999</v>
      </c>
      <c r="N89" s="420"/>
      <c r="O89" s="355"/>
      <c r="P89" s="97">
        <f t="shared" si="2"/>
        <v>999</v>
      </c>
      <c r="Q89" s="71"/>
    </row>
    <row r="90" spans="1:17" s="11" customFormat="1" ht="18.899999999999999" customHeight="1" x14ac:dyDescent="0.25">
      <c r="A90" s="388">
        <v>84</v>
      </c>
      <c r="B90" s="69"/>
      <c r="C90" s="69"/>
      <c r="D90" s="70"/>
      <c r="E90" s="403"/>
      <c r="F90" s="96"/>
      <c r="G90" s="96"/>
      <c r="H90" s="670"/>
      <c r="I90" s="431"/>
      <c r="J90" s="385" t="e">
        <f>IF(AND(Q90="",#REF!&gt;0,#REF!&lt;5),K90,)</f>
        <v>#REF!</v>
      </c>
      <c r="K90" s="383" t="str">
        <f>IF(D90="","ZZZ9",IF(AND(#REF!&gt;0,#REF!&lt;5),D90&amp;#REF!,D90&amp;"9"))</f>
        <v>ZZZ9</v>
      </c>
      <c r="L90" s="387">
        <f t="shared" si="0"/>
        <v>999</v>
      </c>
      <c r="M90" s="428">
        <f t="shared" si="1"/>
        <v>999</v>
      </c>
      <c r="N90" s="420"/>
      <c r="O90" s="355"/>
      <c r="P90" s="97">
        <f t="shared" si="2"/>
        <v>999</v>
      </c>
      <c r="Q90" s="71"/>
    </row>
    <row r="91" spans="1:17" s="11" customFormat="1" ht="18.899999999999999" customHeight="1" x14ac:dyDescent="0.25">
      <c r="A91" s="388">
        <v>85</v>
      </c>
      <c r="B91" s="69"/>
      <c r="C91" s="69"/>
      <c r="D91" s="70"/>
      <c r="E91" s="403"/>
      <c r="F91" s="96"/>
      <c r="G91" s="96"/>
      <c r="H91" s="670"/>
      <c r="I91" s="431"/>
      <c r="J91" s="385" t="e">
        <f>IF(AND(Q91="",#REF!&gt;0,#REF!&lt;5),K91,)</f>
        <v>#REF!</v>
      </c>
      <c r="K91" s="383" t="str">
        <f>IF(D91="","ZZZ9",IF(AND(#REF!&gt;0,#REF!&lt;5),D91&amp;#REF!,D91&amp;"9"))</f>
        <v>ZZZ9</v>
      </c>
      <c r="L91" s="387">
        <f t="shared" si="0"/>
        <v>999</v>
      </c>
      <c r="M91" s="428">
        <f t="shared" si="1"/>
        <v>999</v>
      </c>
      <c r="N91" s="420"/>
      <c r="O91" s="355"/>
      <c r="P91" s="97">
        <f t="shared" si="2"/>
        <v>999</v>
      </c>
      <c r="Q91" s="71"/>
    </row>
    <row r="92" spans="1:17" s="11" customFormat="1" ht="18.899999999999999" customHeight="1" x14ac:dyDescent="0.25">
      <c r="A92" s="388">
        <v>86</v>
      </c>
      <c r="B92" s="69"/>
      <c r="C92" s="69"/>
      <c r="D92" s="70"/>
      <c r="E92" s="403"/>
      <c r="F92" s="96"/>
      <c r="G92" s="96"/>
      <c r="H92" s="670"/>
      <c r="I92" s="431"/>
      <c r="J92" s="385" t="e">
        <f>IF(AND(Q92="",#REF!&gt;0,#REF!&lt;5),K92,)</f>
        <v>#REF!</v>
      </c>
      <c r="K92" s="383" t="str">
        <f>IF(D92="","ZZZ9",IF(AND(#REF!&gt;0,#REF!&lt;5),D92&amp;#REF!,D92&amp;"9"))</f>
        <v>ZZZ9</v>
      </c>
      <c r="L92" s="387">
        <f t="shared" si="0"/>
        <v>999</v>
      </c>
      <c r="M92" s="428">
        <f t="shared" si="1"/>
        <v>999</v>
      </c>
      <c r="N92" s="420"/>
      <c r="O92" s="355"/>
      <c r="P92" s="97">
        <f t="shared" si="2"/>
        <v>999</v>
      </c>
      <c r="Q92" s="71"/>
    </row>
    <row r="93" spans="1:17" s="11" customFormat="1" ht="18.899999999999999" customHeight="1" x14ac:dyDescent="0.25">
      <c r="A93" s="388">
        <v>87</v>
      </c>
      <c r="B93" s="69"/>
      <c r="C93" s="69"/>
      <c r="D93" s="70"/>
      <c r="E93" s="403"/>
      <c r="F93" s="96"/>
      <c r="G93" s="96"/>
      <c r="H93" s="670"/>
      <c r="I93" s="431"/>
      <c r="J93" s="385" t="e">
        <f>IF(AND(Q93="",#REF!&gt;0,#REF!&lt;5),K93,)</f>
        <v>#REF!</v>
      </c>
      <c r="K93" s="383" t="str">
        <f>IF(D93="","ZZZ9",IF(AND(#REF!&gt;0,#REF!&lt;5),D93&amp;#REF!,D93&amp;"9"))</f>
        <v>ZZZ9</v>
      </c>
      <c r="L93" s="387">
        <f t="shared" si="0"/>
        <v>999</v>
      </c>
      <c r="M93" s="428">
        <f t="shared" si="1"/>
        <v>999</v>
      </c>
      <c r="N93" s="420"/>
      <c r="O93" s="355"/>
      <c r="P93" s="97">
        <f t="shared" si="2"/>
        <v>999</v>
      </c>
      <c r="Q93" s="71"/>
    </row>
    <row r="94" spans="1:17" s="11" customFormat="1" ht="18.899999999999999" customHeight="1" x14ac:dyDescent="0.25">
      <c r="A94" s="388">
        <v>88</v>
      </c>
      <c r="B94" s="69"/>
      <c r="C94" s="69"/>
      <c r="D94" s="70"/>
      <c r="E94" s="403"/>
      <c r="F94" s="96"/>
      <c r="G94" s="96"/>
      <c r="H94" s="670"/>
      <c r="I94" s="431"/>
      <c r="J94" s="385" t="e">
        <f>IF(AND(Q94="",#REF!&gt;0,#REF!&lt;5),K94,)</f>
        <v>#REF!</v>
      </c>
      <c r="K94" s="383" t="str">
        <f>IF(D94="","ZZZ9",IF(AND(#REF!&gt;0,#REF!&lt;5),D94&amp;#REF!,D94&amp;"9"))</f>
        <v>ZZZ9</v>
      </c>
      <c r="L94" s="387">
        <f t="shared" si="0"/>
        <v>999</v>
      </c>
      <c r="M94" s="428">
        <f t="shared" si="1"/>
        <v>999</v>
      </c>
      <c r="N94" s="420"/>
      <c r="O94" s="355"/>
      <c r="P94" s="97">
        <f t="shared" si="2"/>
        <v>999</v>
      </c>
      <c r="Q94" s="71"/>
    </row>
    <row r="95" spans="1:17" s="11" customFormat="1" ht="18.899999999999999" customHeight="1" x14ac:dyDescent="0.25">
      <c r="A95" s="388">
        <v>89</v>
      </c>
      <c r="B95" s="69"/>
      <c r="C95" s="69"/>
      <c r="D95" s="70"/>
      <c r="E95" s="403"/>
      <c r="F95" s="96"/>
      <c r="G95" s="96"/>
      <c r="H95" s="670"/>
      <c r="I95" s="431"/>
      <c r="J95" s="385" t="e">
        <f>IF(AND(Q95="",#REF!&gt;0,#REF!&lt;5),K95,)</f>
        <v>#REF!</v>
      </c>
      <c r="K95" s="383" t="str">
        <f>IF(D95="","ZZZ9",IF(AND(#REF!&gt;0,#REF!&lt;5),D95&amp;#REF!,D95&amp;"9"))</f>
        <v>ZZZ9</v>
      </c>
      <c r="L95" s="387">
        <f t="shared" si="0"/>
        <v>999</v>
      </c>
      <c r="M95" s="428">
        <f t="shared" si="1"/>
        <v>999</v>
      </c>
      <c r="N95" s="420"/>
      <c r="O95" s="355"/>
      <c r="P95" s="97">
        <f t="shared" si="2"/>
        <v>999</v>
      </c>
      <c r="Q95" s="71"/>
    </row>
    <row r="96" spans="1:17" s="11" customFormat="1" ht="18.899999999999999" customHeight="1" x14ac:dyDescent="0.25">
      <c r="A96" s="388">
        <v>90</v>
      </c>
      <c r="B96" s="69"/>
      <c r="C96" s="69"/>
      <c r="D96" s="70"/>
      <c r="E96" s="403"/>
      <c r="F96" s="96"/>
      <c r="G96" s="96"/>
      <c r="H96" s="670"/>
      <c r="I96" s="431"/>
      <c r="J96" s="385" t="e">
        <f>IF(AND(Q96="",#REF!&gt;0,#REF!&lt;5),K96,)</f>
        <v>#REF!</v>
      </c>
      <c r="K96" s="383" t="str">
        <f>IF(D96="","ZZZ9",IF(AND(#REF!&gt;0,#REF!&lt;5),D96&amp;#REF!,D96&amp;"9"))</f>
        <v>ZZZ9</v>
      </c>
      <c r="L96" s="387">
        <f t="shared" si="0"/>
        <v>999</v>
      </c>
      <c r="M96" s="428">
        <f t="shared" si="1"/>
        <v>999</v>
      </c>
      <c r="N96" s="420"/>
      <c r="O96" s="355"/>
      <c r="P96" s="97">
        <f t="shared" si="2"/>
        <v>999</v>
      </c>
      <c r="Q96" s="71"/>
    </row>
    <row r="97" spans="1:17" s="11" customFormat="1" ht="18.899999999999999" customHeight="1" x14ac:dyDescent="0.25">
      <c r="A97" s="388">
        <v>91</v>
      </c>
      <c r="B97" s="69"/>
      <c r="C97" s="69"/>
      <c r="D97" s="70"/>
      <c r="E97" s="403"/>
      <c r="F97" s="96"/>
      <c r="G97" s="96"/>
      <c r="H97" s="670"/>
      <c r="I97" s="431"/>
      <c r="J97" s="385" t="e">
        <f>IF(AND(Q97="",#REF!&gt;0,#REF!&lt;5),K97,)</f>
        <v>#REF!</v>
      </c>
      <c r="K97" s="383" t="str">
        <f>IF(D97="","ZZZ9",IF(AND(#REF!&gt;0,#REF!&lt;5),D97&amp;#REF!,D97&amp;"9"))</f>
        <v>ZZZ9</v>
      </c>
      <c r="L97" s="387">
        <f t="shared" si="0"/>
        <v>999</v>
      </c>
      <c r="M97" s="428">
        <f t="shared" si="1"/>
        <v>999</v>
      </c>
      <c r="N97" s="420"/>
      <c r="O97" s="355"/>
      <c r="P97" s="97">
        <f t="shared" si="2"/>
        <v>999</v>
      </c>
      <c r="Q97" s="71"/>
    </row>
    <row r="98" spans="1:17" s="11" customFormat="1" ht="18.899999999999999" customHeight="1" x14ac:dyDescent="0.25">
      <c r="A98" s="388">
        <v>92</v>
      </c>
      <c r="B98" s="69"/>
      <c r="C98" s="69"/>
      <c r="D98" s="70"/>
      <c r="E98" s="403"/>
      <c r="F98" s="96"/>
      <c r="G98" s="96"/>
      <c r="H98" s="670"/>
      <c r="I98" s="431"/>
      <c r="J98" s="385" t="e">
        <f>IF(AND(Q98="",#REF!&gt;0,#REF!&lt;5),K98,)</f>
        <v>#REF!</v>
      </c>
      <c r="K98" s="383" t="str">
        <f>IF(D98="","ZZZ9",IF(AND(#REF!&gt;0,#REF!&lt;5),D98&amp;#REF!,D98&amp;"9"))</f>
        <v>ZZZ9</v>
      </c>
      <c r="L98" s="387">
        <f t="shared" si="0"/>
        <v>999</v>
      </c>
      <c r="M98" s="428">
        <f t="shared" si="1"/>
        <v>999</v>
      </c>
      <c r="N98" s="420"/>
      <c r="O98" s="355"/>
      <c r="P98" s="97">
        <f t="shared" si="2"/>
        <v>999</v>
      </c>
      <c r="Q98" s="71"/>
    </row>
    <row r="99" spans="1:17" s="11" customFormat="1" ht="18.899999999999999" customHeight="1" x14ac:dyDescent="0.25">
      <c r="A99" s="388">
        <v>93</v>
      </c>
      <c r="B99" s="69"/>
      <c r="C99" s="69"/>
      <c r="D99" s="70"/>
      <c r="E99" s="403"/>
      <c r="F99" s="96"/>
      <c r="G99" s="96"/>
      <c r="H99" s="670"/>
      <c r="I99" s="431"/>
      <c r="J99" s="385" t="e">
        <f>IF(AND(Q99="",#REF!&gt;0,#REF!&lt;5),K99,)</f>
        <v>#REF!</v>
      </c>
      <c r="K99" s="383" t="str">
        <f>IF(D99="","ZZZ9",IF(AND(#REF!&gt;0,#REF!&lt;5),D99&amp;#REF!,D99&amp;"9"))</f>
        <v>ZZZ9</v>
      </c>
      <c r="L99" s="387">
        <f t="shared" si="0"/>
        <v>999</v>
      </c>
      <c r="M99" s="428">
        <f t="shared" si="1"/>
        <v>999</v>
      </c>
      <c r="N99" s="420"/>
      <c r="O99" s="355"/>
      <c r="P99" s="97">
        <f t="shared" si="2"/>
        <v>999</v>
      </c>
      <c r="Q99" s="71"/>
    </row>
    <row r="100" spans="1:17" s="11" customFormat="1" ht="18.899999999999999" customHeight="1" x14ac:dyDescent="0.25">
      <c r="A100" s="388">
        <v>94</v>
      </c>
      <c r="B100" s="69"/>
      <c r="C100" s="69"/>
      <c r="D100" s="70"/>
      <c r="E100" s="403"/>
      <c r="F100" s="96"/>
      <c r="G100" s="96"/>
      <c r="H100" s="670"/>
      <c r="I100" s="431"/>
      <c r="J100" s="385" t="e">
        <f>IF(AND(Q100="",#REF!&gt;0,#REF!&lt;5),K100,)</f>
        <v>#REF!</v>
      </c>
      <c r="K100" s="383" t="str">
        <f>IF(D100="","ZZZ9",IF(AND(#REF!&gt;0,#REF!&lt;5),D100&amp;#REF!,D100&amp;"9"))</f>
        <v>ZZZ9</v>
      </c>
      <c r="L100" s="387">
        <f t="shared" si="0"/>
        <v>999</v>
      </c>
      <c r="M100" s="428">
        <f t="shared" si="1"/>
        <v>999</v>
      </c>
      <c r="N100" s="420"/>
      <c r="O100" s="355"/>
      <c r="P100" s="97">
        <f t="shared" si="2"/>
        <v>999</v>
      </c>
      <c r="Q100" s="71"/>
    </row>
    <row r="101" spans="1:17" s="11" customFormat="1" ht="18.899999999999999" customHeight="1" x14ac:dyDescent="0.25">
      <c r="A101" s="388">
        <v>95</v>
      </c>
      <c r="B101" s="69"/>
      <c r="C101" s="69"/>
      <c r="D101" s="70"/>
      <c r="E101" s="403"/>
      <c r="F101" s="96"/>
      <c r="G101" s="96"/>
      <c r="H101" s="670"/>
      <c r="I101" s="431"/>
      <c r="J101" s="385" t="e">
        <f>IF(AND(Q101="",#REF!&gt;0,#REF!&lt;5),K101,)</f>
        <v>#REF!</v>
      </c>
      <c r="K101" s="383" t="str">
        <f>IF(D101="","ZZZ9",IF(AND(#REF!&gt;0,#REF!&lt;5),D101&amp;#REF!,D101&amp;"9"))</f>
        <v>ZZZ9</v>
      </c>
      <c r="L101" s="387">
        <f t="shared" si="0"/>
        <v>999</v>
      </c>
      <c r="M101" s="428">
        <f t="shared" si="1"/>
        <v>999</v>
      </c>
      <c r="N101" s="420"/>
      <c r="O101" s="355"/>
      <c r="P101" s="97">
        <f t="shared" si="2"/>
        <v>999</v>
      </c>
      <c r="Q101" s="71"/>
    </row>
    <row r="102" spans="1:17" s="11" customFormat="1" ht="18.899999999999999" customHeight="1" x14ac:dyDescent="0.25">
      <c r="A102" s="388">
        <v>96</v>
      </c>
      <c r="B102" s="69"/>
      <c r="C102" s="69"/>
      <c r="D102" s="70"/>
      <c r="E102" s="403"/>
      <c r="F102" s="96"/>
      <c r="G102" s="96"/>
      <c r="H102" s="670"/>
      <c r="I102" s="431"/>
      <c r="J102" s="385" t="e">
        <f>IF(AND(Q102="",#REF!&gt;0,#REF!&lt;5),K102,)</f>
        <v>#REF!</v>
      </c>
      <c r="K102" s="383" t="str">
        <f>IF(D102="","ZZZ9",IF(AND(#REF!&gt;0,#REF!&lt;5),D102&amp;#REF!,D102&amp;"9"))</f>
        <v>ZZZ9</v>
      </c>
      <c r="L102" s="387">
        <f t="shared" si="0"/>
        <v>999</v>
      </c>
      <c r="M102" s="428">
        <f t="shared" si="1"/>
        <v>999</v>
      </c>
      <c r="N102" s="420"/>
      <c r="O102" s="355"/>
      <c r="P102" s="97">
        <f t="shared" si="2"/>
        <v>999</v>
      </c>
      <c r="Q102" s="71"/>
    </row>
    <row r="103" spans="1:17" s="11" customFormat="1" ht="18.899999999999999" customHeight="1" x14ac:dyDescent="0.25">
      <c r="A103" s="388">
        <v>97</v>
      </c>
      <c r="B103" s="69"/>
      <c r="C103" s="69"/>
      <c r="D103" s="70"/>
      <c r="E103" s="403"/>
      <c r="F103" s="96"/>
      <c r="G103" s="96"/>
      <c r="H103" s="670"/>
      <c r="I103" s="431"/>
      <c r="J103" s="385" t="e">
        <f>IF(AND(Q103="",#REF!&gt;0,#REF!&lt;5),K103,)</f>
        <v>#REF!</v>
      </c>
      <c r="K103" s="383" t="str">
        <f>IF(D103="","ZZZ9",IF(AND(#REF!&gt;0,#REF!&lt;5),D103&amp;#REF!,D103&amp;"9"))</f>
        <v>ZZZ9</v>
      </c>
      <c r="L103" s="387">
        <f t="shared" si="0"/>
        <v>999</v>
      </c>
      <c r="M103" s="428">
        <f t="shared" si="1"/>
        <v>999</v>
      </c>
      <c r="N103" s="420"/>
      <c r="O103" s="355"/>
      <c r="P103" s="97">
        <f t="shared" si="2"/>
        <v>999</v>
      </c>
      <c r="Q103" s="71"/>
    </row>
    <row r="104" spans="1:17" s="11" customFormat="1" ht="18.899999999999999" customHeight="1" x14ac:dyDescent="0.25">
      <c r="A104" s="388">
        <v>98</v>
      </c>
      <c r="B104" s="69"/>
      <c r="C104" s="69"/>
      <c r="D104" s="70"/>
      <c r="E104" s="403"/>
      <c r="F104" s="96"/>
      <c r="G104" s="96"/>
      <c r="H104" s="670"/>
      <c r="I104" s="431"/>
      <c r="J104" s="385" t="e">
        <f>IF(AND(Q104="",#REF!&gt;0,#REF!&lt;5),K104,)</f>
        <v>#REF!</v>
      </c>
      <c r="K104" s="383" t="str">
        <f>IF(D104="","ZZZ9",IF(AND(#REF!&gt;0,#REF!&lt;5),D104&amp;#REF!,D104&amp;"9"))</f>
        <v>ZZZ9</v>
      </c>
      <c r="L104" s="387">
        <f t="shared" ref="L104:L156" si="3">IF(Q104="",999,Q104)</f>
        <v>999</v>
      </c>
      <c r="M104" s="428">
        <f t="shared" ref="M104:M156" si="4">IF(P104=999,999,1)</f>
        <v>999</v>
      </c>
      <c r="N104" s="420"/>
      <c r="O104" s="355"/>
      <c r="P104" s="97">
        <f t="shared" ref="P104:P156" si="5">IF(N104="DA",1,IF(N104="WC",2,IF(N104="SE",3,IF(N104="Q",4,IF(N104="LL",5,999)))))</f>
        <v>999</v>
      </c>
      <c r="Q104" s="71"/>
    </row>
    <row r="105" spans="1:17" s="11" customFormat="1" ht="18.899999999999999" customHeight="1" x14ac:dyDescent="0.25">
      <c r="A105" s="388">
        <v>99</v>
      </c>
      <c r="B105" s="69"/>
      <c r="C105" s="69"/>
      <c r="D105" s="70"/>
      <c r="E105" s="403"/>
      <c r="F105" s="96"/>
      <c r="G105" s="96"/>
      <c r="H105" s="670"/>
      <c r="I105" s="431"/>
      <c r="J105" s="385" t="e">
        <f>IF(AND(Q105="",#REF!&gt;0,#REF!&lt;5),K105,)</f>
        <v>#REF!</v>
      </c>
      <c r="K105" s="383" t="str">
        <f>IF(D105="","ZZZ9",IF(AND(#REF!&gt;0,#REF!&lt;5),D105&amp;#REF!,D105&amp;"9"))</f>
        <v>ZZZ9</v>
      </c>
      <c r="L105" s="387">
        <f t="shared" si="3"/>
        <v>999</v>
      </c>
      <c r="M105" s="428">
        <f t="shared" si="4"/>
        <v>999</v>
      </c>
      <c r="N105" s="420"/>
      <c r="O105" s="355"/>
      <c r="P105" s="97">
        <f t="shared" si="5"/>
        <v>999</v>
      </c>
      <c r="Q105" s="71"/>
    </row>
    <row r="106" spans="1:17" s="11" customFormat="1" ht="18.899999999999999" customHeight="1" x14ac:dyDescent="0.25">
      <c r="A106" s="388">
        <v>100</v>
      </c>
      <c r="B106" s="69"/>
      <c r="C106" s="69"/>
      <c r="D106" s="70"/>
      <c r="E106" s="403"/>
      <c r="F106" s="96"/>
      <c r="G106" s="96"/>
      <c r="H106" s="670"/>
      <c r="I106" s="431"/>
      <c r="J106" s="385" t="e">
        <f>IF(AND(Q106="",#REF!&gt;0,#REF!&lt;5),K106,)</f>
        <v>#REF!</v>
      </c>
      <c r="K106" s="383" t="str">
        <f>IF(D106="","ZZZ9",IF(AND(#REF!&gt;0,#REF!&lt;5),D106&amp;#REF!,D106&amp;"9"))</f>
        <v>ZZZ9</v>
      </c>
      <c r="L106" s="387">
        <f t="shared" si="3"/>
        <v>999</v>
      </c>
      <c r="M106" s="428">
        <f t="shared" si="4"/>
        <v>999</v>
      </c>
      <c r="N106" s="420"/>
      <c r="O106" s="355"/>
      <c r="P106" s="97">
        <f t="shared" si="5"/>
        <v>999</v>
      </c>
      <c r="Q106" s="71"/>
    </row>
    <row r="107" spans="1:17" s="11" customFormat="1" ht="18.899999999999999" customHeight="1" x14ac:dyDescent="0.25">
      <c r="A107" s="388">
        <v>101</v>
      </c>
      <c r="B107" s="69"/>
      <c r="C107" s="69"/>
      <c r="D107" s="70"/>
      <c r="E107" s="403"/>
      <c r="F107" s="96"/>
      <c r="G107" s="96"/>
      <c r="H107" s="670"/>
      <c r="I107" s="431"/>
      <c r="J107" s="385" t="e">
        <f>IF(AND(Q107="",#REF!&gt;0,#REF!&lt;5),K107,)</f>
        <v>#REF!</v>
      </c>
      <c r="K107" s="383" t="str">
        <f>IF(D107="","ZZZ9",IF(AND(#REF!&gt;0,#REF!&lt;5),D107&amp;#REF!,D107&amp;"9"))</f>
        <v>ZZZ9</v>
      </c>
      <c r="L107" s="387">
        <f t="shared" si="3"/>
        <v>999</v>
      </c>
      <c r="M107" s="428">
        <f t="shared" si="4"/>
        <v>999</v>
      </c>
      <c r="N107" s="420"/>
      <c r="O107" s="355"/>
      <c r="P107" s="97">
        <f t="shared" si="5"/>
        <v>999</v>
      </c>
      <c r="Q107" s="71"/>
    </row>
    <row r="108" spans="1:17" s="11" customFormat="1" ht="18.899999999999999" customHeight="1" x14ac:dyDescent="0.25">
      <c r="A108" s="388">
        <v>102</v>
      </c>
      <c r="B108" s="69"/>
      <c r="C108" s="69"/>
      <c r="D108" s="70"/>
      <c r="E108" s="403"/>
      <c r="F108" s="96"/>
      <c r="G108" s="96"/>
      <c r="H108" s="670"/>
      <c r="I108" s="431"/>
      <c r="J108" s="385" t="e">
        <f>IF(AND(Q108="",#REF!&gt;0,#REF!&lt;5),K108,)</f>
        <v>#REF!</v>
      </c>
      <c r="K108" s="383" t="str">
        <f>IF(D108="","ZZZ9",IF(AND(#REF!&gt;0,#REF!&lt;5),D108&amp;#REF!,D108&amp;"9"))</f>
        <v>ZZZ9</v>
      </c>
      <c r="L108" s="387">
        <f t="shared" si="3"/>
        <v>999</v>
      </c>
      <c r="M108" s="428">
        <f t="shared" si="4"/>
        <v>999</v>
      </c>
      <c r="N108" s="420"/>
      <c r="O108" s="355"/>
      <c r="P108" s="97">
        <f t="shared" si="5"/>
        <v>999</v>
      </c>
      <c r="Q108" s="71"/>
    </row>
    <row r="109" spans="1:17" s="11" customFormat="1" ht="18.899999999999999" customHeight="1" x14ac:dyDescent="0.25">
      <c r="A109" s="388">
        <v>103</v>
      </c>
      <c r="B109" s="69"/>
      <c r="C109" s="69"/>
      <c r="D109" s="70"/>
      <c r="E109" s="403"/>
      <c r="F109" s="96"/>
      <c r="G109" s="96"/>
      <c r="H109" s="670"/>
      <c r="I109" s="431"/>
      <c r="J109" s="385" t="e">
        <f>IF(AND(Q109="",#REF!&gt;0,#REF!&lt;5),K109,)</f>
        <v>#REF!</v>
      </c>
      <c r="K109" s="383" t="str">
        <f>IF(D109="","ZZZ9",IF(AND(#REF!&gt;0,#REF!&lt;5),D109&amp;#REF!,D109&amp;"9"))</f>
        <v>ZZZ9</v>
      </c>
      <c r="L109" s="387">
        <f t="shared" si="3"/>
        <v>999</v>
      </c>
      <c r="M109" s="428">
        <f t="shared" si="4"/>
        <v>999</v>
      </c>
      <c r="N109" s="420"/>
      <c r="O109" s="355"/>
      <c r="P109" s="97">
        <f t="shared" si="5"/>
        <v>999</v>
      </c>
      <c r="Q109" s="71"/>
    </row>
    <row r="110" spans="1:17" s="11" customFormat="1" ht="18.899999999999999" customHeight="1" x14ac:dyDescent="0.25">
      <c r="A110" s="388">
        <v>104</v>
      </c>
      <c r="B110" s="69"/>
      <c r="C110" s="69"/>
      <c r="D110" s="70"/>
      <c r="E110" s="403"/>
      <c r="F110" s="96"/>
      <c r="G110" s="96"/>
      <c r="H110" s="670"/>
      <c r="I110" s="431"/>
      <c r="J110" s="385" t="e">
        <f>IF(AND(Q110="",#REF!&gt;0,#REF!&lt;5),K110,)</f>
        <v>#REF!</v>
      </c>
      <c r="K110" s="383" t="str">
        <f>IF(D110="","ZZZ9",IF(AND(#REF!&gt;0,#REF!&lt;5),D110&amp;#REF!,D110&amp;"9"))</f>
        <v>ZZZ9</v>
      </c>
      <c r="L110" s="387">
        <f t="shared" si="3"/>
        <v>999</v>
      </c>
      <c r="M110" s="428">
        <f t="shared" si="4"/>
        <v>999</v>
      </c>
      <c r="N110" s="420"/>
      <c r="O110" s="355"/>
      <c r="P110" s="97">
        <f t="shared" si="5"/>
        <v>999</v>
      </c>
      <c r="Q110" s="71"/>
    </row>
    <row r="111" spans="1:17" s="11" customFormat="1" ht="18.899999999999999" customHeight="1" x14ac:dyDescent="0.25">
      <c r="A111" s="388">
        <v>105</v>
      </c>
      <c r="B111" s="69"/>
      <c r="C111" s="69"/>
      <c r="D111" s="70"/>
      <c r="E111" s="403"/>
      <c r="F111" s="96"/>
      <c r="G111" s="96"/>
      <c r="H111" s="670"/>
      <c r="I111" s="431"/>
      <c r="J111" s="385" t="e">
        <f>IF(AND(Q111="",#REF!&gt;0,#REF!&lt;5),K111,)</f>
        <v>#REF!</v>
      </c>
      <c r="K111" s="383" t="str">
        <f>IF(D111="","ZZZ9",IF(AND(#REF!&gt;0,#REF!&lt;5),D111&amp;#REF!,D111&amp;"9"))</f>
        <v>ZZZ9</v>
      </c>
      <c r="L111" s="387">
        <f t="shared" si="3"/>
        <v>999</v>
      </c>
      <c r="M111" s="428">
        <f t="shared" si="4"/>
        <v>999</v>
      </c>
      <c r="N111" s="420"/>
      <c r="O111" s="355"/>
      <c r="P111" s="97">
        <f t="shared" si="5"/>
        <v>999</v>
      </c>
      <c r="Q111" s="71"/>
    </row>
    <row r="112" spans="1:17" s="11" customFormat="1" ht="18.899999999999999" customHeight="1" x14ac:dyDescent="0.25">
      <c r="A112" s="388">
        <v>106</v>
      </c>
      <c r="B112" s="69"/>
      <c r="C112" s="69"/>
      <c r="D112" s="70"/>
      <c r="E112" s="403"/>
      <c r="F112" s="96"/>
      <c r="G112" s="96"/>
      <c r="H112" s="670"/>
      <c r="I112" s="431"/>
      <c r="J112" s="385" t="e">
        <f>IF(AND(Q112="",#REF!&gt;0,#REF!&lt;5),K112,)</f>
        <v>#REF!</v>
      </c>
      <c r="K112" s="383" t="str">
        <f>IF(D112="","ZZZ9",IF(AND(#REF!&gt;0,#REF!&lt;5),D112&amp;#REF!,D112&amp;"9"))</f>
        <v>ZZZ9</v>
      </c>
      <c r="L112" s="387">
        <f t="shared" si="3"/>
        <v>999</v>
      </c>
      <c r="M112" s="428">
        <f t="shared" si="4"/>
        <v>999</v>
      </c>
      <c r="N112" s="420"/>
      <c r="O112" s="355"/>
      <c r="P112" s="97">
        <f t="shared" si="5"/>
        <v>999</v>
      </c>
      <c r="Q112" s="71"/>
    </row>
    <row r="113" spans="1:17" s="11" customFormat="1" ht="18.899999999999999" customHeight="1" x14ac:dyDescent="0.25">
      <c r="A113" s="388">
        <v>107</v>
      </c>
      <c r="B113" s="69"/>
      <c r="C113" s="69"/>
      <c r="D113" s="70"/>
      <c r="E113" s="403"/>
      <c r="F113" s="96"/>
      <c r="G113" s="96"/>
      <c r="H113" s="670"/>
      <c r="I113" s="431"/>
      <c r="J113" s="385" t="e">
        <f>IF(AND(Q113="",#REF!&gt;0,#REF!&lt;5),K113,)</f>
        <v>#REF!</v>
      </c>
      <c r="K113" s="383" t="str">
        <f>IF(D113="","ZZZ9",IF(AND(#REF!&gt;0,#REF!&lt;5),D113&amp;#REF!,D113&amp;"9"))</f>
        <v>ZZZ9</v>
      </c>
      <c r="L113" s="387">
        <f t="shared" si="3"/>
        <v>999</v>
      </c>
      <c r="M113" s="428">
        <f t="shared" si="4"/>
        <v>999</v>
      </c>
      <c r="N113" s="420"/>
      <c r="O113" s="355"/>
      <c r="P113" s="97">
        <f t="shared" si="5"/>
        <v>999</v>
      </c>
      <c r="Q113" s="71"/>
    </row>
    <row r="114" spans="1:17" s="11" customFormat="1" ht="18.899999999999999" customHeight="1" x14ac:dyDescent="0.25">
      <c r="A114" s="388">
        <v>108</v>
      </c>
      <c r="B114" s="69"/>
      <c r="C114" s="69"/>
      <c r="D114" s="70"/>
      <c r="E114" s="403"/>
      <c r="F114" s="96"/>
      <c r="G114" s="96"/>
      <c r="H114" s="670"/>
      <c r="I114" s="431"/>
      <c r="J114" s="385" t="e">
        <f>IF(AND(Q114="",#REF!&gt;0,#REF!&lt;5),K114,)</f>
        <v>#REF!</v>
      </c>
      <c r="K114" s="383" t="str">
        <f>IF(D114="","ZZZ9",IF(AND(#REF!&gt;0,#REF!&lt;5),D114&amp;#REF!,D114&amp;"9"))</f>
        <v>ZZZ9</v>
      </c>
      <c r="L114" s="387">
        <f t="shared" si="3"/>
        <v>999</v>
      </c>
      <c r="M114" s="428">
        <f t="shared" si="4"/>
        <v>999</v>
      </c>
      <c r="N114" s="420"/>
      <c r="O114" s="355"/>
      <c r="P114" s="97">
        <f t="shared" si="5"/>
        <v>999</v>
      </c>
      <c r="Q114" s="71"/>
    </row>
    <row r="115" spans="1:17" s="11" customFormat="1" ht="18.899999999999999" customHeight="1" x14ac:dyDescent="0.25">
      <c r="A115" s="388">
        <v>109</v>
      </c>
      <c r="B115" s="69"/>
      <c r="C115" s="69"/>
      <c r="D115" s="70"/>
      <c r="E115" s="403"/>
      <c r="F115" s="96"/>
      <c r="G115" s="96"/>
      <c r="H115" s="670"/>
      <c r="I115" s="431"/>
      <c r="J115" s="385" t="e">
        <f>IF(AND(Q115="",#REF!&gt;0,#REF!&lt;5),K115,)</f>
        <v>#REF!</v>
      </c>
      <c r="K115" s="383" t="str">
        <f>IF(D115="","ZZZ9",IF(AND(#REF!&gt;0,#REF!&lt;5),D115&amp;#REF!,D115&amp;"9"))</f>
        <v>ZZZ9</v>
      </c>
      <c r="L115" s="387">
        <f t="shared" si="3"/>
        <v>999</v>
      </c>
      <c r="M115" s="428">
        <f t="shared" si="4"/>
        <v>999</v>
      </c>
      <c r="N115" s="420"/>
      <c r="O115" s="355"/>
      <c r="P115" s="97">
        <f t="shared" si="5"/>
        <v>999</v>
      </c>
      <c r="Q115" s="71"/>
    </row>
    <row r="116" spans="1:17" s="11" customFormat="1" ht="18.899999999999999" customHeight="1" x14ac:dyDescent="0.25">
      <c r="A116" s="388">
        <v>110</v>
      </c>
      <c r="B116" s="69"/>
      <c r="C116" s="69"/>
      <c r="D116" s="70"/>
      <c r="E116" s="403"/>
      <c r="F116" s="96"/>
      <c r="G116" s="96"/>
      <c r="H116" s="670"/>
      <c r="I116" s="431"/>
      <c r="J116" s="385" t="e">
        <f>IF(AND(Q116="",#REF!&gt;0,#REF!&lt;5),K116,)</f>
        <v>#REF!</v>
      </c>
      <c r="K116" s="383" t="str">
        <f>IF(D116="","ZZZ9",IF(AND(#REF!&gt;0,#REF!&lt;5),D116&amp;#REF!,D116&amp;"9"))</f>
        <v>ZZZ9</v>
      </c>
      <c r="L116" s="387">
        <f t="shared" si="3"/>
        <v>999</v>
      </c>
      <c r="M116" s="428">
        <f t="shared" si="4"/>
        <v>999</v>
      </c>
      <c r="N116" s="420"/>
      <c r="O116" s="355"/>
      <c r="P116" s="97">
        <f t="shared" si="5"/>
        <v>999</v>
      </c>
      <c r="Q116" s="71"/>
    </row>
    <row r="117" spans="1:17" s="11" customFormat="1" ht="18.899999999999999" customHeight="1" x14ac:dyDescent="0.25">
      <c r="A117" s="388">
        <v>111</v>
      </c>
      <c r="B117" s="69"/>
      <c r="C117" s="69"/>
      <c r="D117" s="70"/>
      <c r="E117" s="403"/>
      <c r="F117" s="96"/>
      <c r="G117" s="96"/>
      <c r="H117" s="670"/>
      <c r="I117" s="431"/>
      <c r="J117" s="385" t="e">
        <f>IF(AND(Q117="",#REF!&gt;0,#REF!&lt;5),K117,)</f>
        <v>#REF!</v>
      </c>
      <c r="K117" s="383" t="str">
        <f>IF(D117="","ZZZ9",IF(AND(#REF!&gt;0,#REF!&lt;5),D117&amp;#REF!,D117&amp;"9"))</f>
        <v>ZZZ9</v>
      </c>
      <c r="L117" s="387">
        <f t="shared" si="3"/>
        <v>999</v>
      </c>
      <c r="M117" s="428">
        <f t="shared" si="4"/>
        <v>999</v>
      </c>
      <c r="N117" s="420"/>
      <c r="O117" s="355"/>
      <c r="P117" s="97">
        <f t="shared" si="5"/>
        <v>999</v>
      </c>
      <c r="Q117" s="71"/>
    </row>
    <row r="118" spans="1:17" s="11" customFormat="1" ht="18.899999999999999" customHeight="1" x14ac:dyDescent="0.25">
      <c r="A118" s="388">
        <v>112</v>
      </c>
      <c r="B118" s="69"/>
      <c r="C118" s="69"/>
      <c r="D118" s="70"/>
      <c r="E118" s="403"/>
      <c r="F118" s="96"/>
      <c r="G118" s="96"/>
      <c r="H118" s="670"/>
      <c r="I118" s="431"/>
      <c r="J118" s="385" t="e">
        <f>IF(AND(Q118="",#REF!&gt;0,#REF!&lt;5),K118,)</f>
        <v>#REF!</v>
      </c>
      <c r="K118" s="383" t="str">
        <f>IF(D118="","ZZZ9",IF(AND(#REF!&gt;0,#REF!&lt;5),D118&amp;#REF!,D118&amp;"9"))</f>
        <v>ZZZ9</v>
      </c>
      <c r="L118" s="387">
        <f t="shared" si="3"/>
        <v>999</v>
      </c>
      <c r="M118" s="428">
        <f t="shared" si="4"/>
        <v>999</v>
      </c>
      <c r="N118" s="420"/>
      <c r="O118" s="355"/>
      <c r="P118" s="97">
        <f t="shared" si="5"/>
        <v>999</v>
      </c>
      <c r="Q118" s="71"/>
    </row>
    <row r="119" spans="1:17" s="11" customFormat="1" ht="18.899999999999999" customHeight="1" x14ac:dyDescent="0.25">
      <c r="A119" s="388">
        <v>113</v>
      </c>
      <c r="B119" s="69"/>
      <c r="C119" s="69"/>
      <c r="D119" s="70"/>
      <c r="E119" s="403"/>
      <c r="F119" s="96"/>
      <c r="G119" s="96"/>
      <c r="H119" s="670"/>
      <c r="I119" s="431"/>
      <c r="J119" s="385" t="e">
        <f>IF(AND(Q119="",#REF!&gt;0,#REF!&lt;5),K119,)</f>
        <v>#REF!</v>
      </c>
      <c r="K119" s="383" t="str">
        <f>IF(D119="","ZZZ9",IF(AND(#REF!&gt;0,#REF!&lt;5),D119&amp;#REF!,D119&amp;"9"))</f>
        <v>ZZZ9</v>
      </c>
      <c r="L119" s="387">
        <f t="shared" si="3"/>
        <v>999</v>
      </c>
      <c r="M119" s="428">
        <f t="shared" si="4"/>
        <v>999</v>
      </c>
      <c r="N119" s="420"/>
      <c r="O119" s="355"/>
      <c r="P119" s="97">
        <f t="shared" si="5"/>
        <v>999</v>
      </c>
      <c r="Q119" s="71"/>
    </row>
    <row r="120" spans="1:17" s="11" customFormat="1" ht="18.899999999999999" customHeight="1" x14ac:dyDescent="0.25">
      <c r="A120" s="388">
        <v>114</v>
      </c>
      <c r="B120" s="69"/>
      <c r="C120" s="69"/>
      <c r="D120" s="70"/>
      <c r="E120" s="403"/>
      <c r="F120" s="96"/>
      <c r="G120" s="96"/>
      <c r="H120" s="670"/>
      <c r="I120" s="431"/>
      <c r="J120" s="385" t="e">
        <f>IF(AND(Q120="",#REF!&gt;0,#REF!&lt;5),K120,)</f>
        <v>#REF!</v>
      </c>
      <c r="K120" s="383" t="str">
        <f>IF(D120="","ZZZ9",IF(AND(#REF!&gt;0,#REF!&lt;5),D120&amp;#REF!,D120&amp;"9"))</f>
        <v>ZZZ9</v>
      </c>
      <c r="L120" s="387">
        <f t="shared" si="3"/>
        <v>999</v>
      </c>
      <c r="M120" s="428">
        <f t="shared" si="4"/>
        <v>999</v>
      </c>
      <c r="N120" s="420"/>
      <c r="O120" s="355"/>
      <c r="P120" s="97">
        <f t="shared" si="5"/>
        <v>999</v>
      </c>
      <c r="Q120" s="71"/>
    </row>
    <row r="121" spans="1:17" s="11" customFormat="1" ht="18.899999999999999" customHeight="1" x14ac:dyDescent="0.25">
      <c r="A121" s="388">
        <v>115</v>
      </c>
      <c r="B121" s="69"/>
      <c r="C121" s="69"/>
      <c r="D121" s="70"/>
      <c r="E121" s="403"/>
      <c r="F121" s="96"/>
      <c r="G121" s="96"/>
      <c r="H121" s="670"/>
      <c r="I121" s="431"/>
      <c r="J121" s="385" t="e">
        <f>IF(AND(Q121="",#REF!&gt;0,#REF!&lt;5),K121,)</f>
        <v>#REF!</v>
      </c>
      <c r="K121" s="383" t="str">
        <f>IF(D121="","ZZZ9",IF(AND(#REF!&gt;0,#REF!&lt;5),D121&amp;#REF!,D121&amp;"9"))</f>
        <v>ZZZ9</v>
      </c>
      <c r="L121" s="387">
        <f t="shared" si="3"/>
        <v>999</v>
      </c>
      <c r="M121" s="428">
        <f t="shared" si="4"/>
        <v>999</v>
      </c>
      <c r="N121" s="420"/>
      <c r="O121" s="355"/>
      <c r="P121" s="97">
        <f t="shared" si="5"/>
        <v>999</v>
      </c>
      <c r="Q121" s="71"/>
    </row>
    <row r="122" spans="1:17" s="11" customFormat="1" ht="18.899999999999999" customHeight="1" x14ac:dyDescent="0.25">
      <c r="A122" s="388">
        <v>116</v>
      </c>
      <c r="B122" s="69"/>
      <c r="C122" s="69"/>
      <c r="D122" s="70"/>
      <c r="E122" s="403"/>
      <c r="F122" s="96"/>
      <c r="G122" s="96"/>
      <c r="H122" s="670"/>
      <c r="I122" s="431"/>
      <c r="J122" s="385" t="e">
        <f>IF(AND(Q122="",#REF!&gt;0,#REF!&lt;5),K122,)</f>
        <v>#REF!</v>
      </c>
      <c r="K122" s="383" t="str">
        <f>IF(D122="","ZZZ9",IF(AND(#REF!&gt;0,#REF!&lt;5),D122&amp;#REF!,D122&amp;"9"))</f>
        <v>ZZZ9</v>
      </c>
      <c r="L122" s="387">
        <f t="shared" si="3"/>
        <v>999</v>
      </c>
      <c r="M122" s="428">
        <f t="shared" si="4"/>
        <v>999</v>
      </c>
      <c r="N122" s="420"/>
      <c r="O122" s="355"/>
      <c r="P122" s="97">
        <f t="shared" si="5"/>
        <v>999</v>
      </c>
      <c r="Q122" s="71"/>
    </row>
    <row r="123" spans="1:17" s="11" customFormat="1" ht="18.899999999999999" customHeight="1" x14ac:dyDescent="0.25">
      <c r="A123" s="388">
        <v>117</v>
      </c>
      <c r="B123" s="69"/>
      <c r="C123" s="69"/>
      <c r="D123" s="70"/>
      <c r="E123" s="403"/>
      <c r="F123" s="96"/>
      <c r="G123" s="96"/>
      <c r="H123" s="670"/>
      <c r="I123" s="431"/>
      <c r="J123" s="385" t="e">
        <f>IF(AND(Q123="",#REF!&gt;0,#REF!&lt;5),K123,)</f>
        <v>#REF!</v>
      </c>
      <c r="K123" s="383" t="str">
        <f>IF(D123="","ZZZ9",IF(AND(#REF!&gt;0,#REF!&lt;5),D123&amp;#REF!,D123&amp;"9"))</f>
        <v>ZZZ9</v>
      </c>
      <c r="L123" s="387">
        <f t="shared" si="3"/>
        <v>999</v>
      </c>
      <c r="M123" s="428">
        <f t="shared" si="4"/>
        <v>999</v>
      </c>
      <c r="N123" s="420"/>
      <c r="O123" s="355"/>
      <c r="P123" s="97">
        <f t="shared" si="5"/>
        <v>999</v>
      </c>
      <c r="Q123" s="71"/>
    </row>
    <row r="124" spans="1:17" s="11" customFormat="1" ht="18.899999999999999" customHeight="1" x14ac:dyDescent="0.25">
      <c r="A124" s="388">
        <v>118</v>
      </c>
      <c r="B124" s="69"/>
      <c r="C124" s="69"/>
      <c r="D124" s="70"/>
      <c r="E124" s="403"/>
      <c r="F124" s="96"/>
      <c r="G124" s="96"/>
      <c r="H124" s="670"/>
      <c r="I124" s="431"/>
      <c r="J124" s="385" t="e">
        <f>IF(AND(Q124="",#REF!&gt;0,#REF!&lt;5),K124,)</f>
        <v>#REF!</v>
      </c>
      <c r="K124" s="383" t="str">
        <f>IF(D124="","ZZZ9",IF(AND(#REF!&gt;0,#REF!&lt;5),D124&amp;#REF!,D124&amp;"9"))</f>
        <v>ZZZ9</v>
      </c>
      <c r="L124" s="387">
        <f t="shared" si="3"/>
        <v>999</v>
      </c>
      <c r="M124" s="428">
        <f t="shared" si="4"/>
        <v>999</v>
      </c>
      <c r="N124" s="420"/>
      <c r="O124" s="355"/>
      <c r="P124" s="97">
        <f t="shared" si="5"/>
        <v>999</v>
      </c>
      <c r="Q124" s="71"/>
    </row>
    <row r="125" spans="1:17" s="11" customFormat="1" ht="18.899999999999999" customHeight="1" x14ac:dyDescent="0.25">
      <c r="A125" s="388">
        <v>119</v>
      </c>
      <c r="B125" s="69"/>
      <c r="C125" s="69"/>
      <c r="D125" s="70"/>
      <c r="E125" s="403"/>
      <c r="F125" s="96"/>
      <c r="G125" s="96"/>
      <c r="H125" s="670"/>
      <c r="I125" s="431"/>
      <c r="J125" s="385" t="e">
        <f>IF(AND(Q125="",#REF!&gt;0,#REF!&lt;5),K125,)</f>
        <v>#REF!</v>
      </c>
      <c r="K125" s="383" t="str">
        <f>IF(D125="","ZZZ9",IF(AND(#REF!&gt;0,#REF!&lt;5),D125&amp;#REF!,D125&amp;"9"))</f>
        <v>ZZZ9</v>
      </c>
      <c r="L125" s="387">
        <f t="shared" si="3"/>
        <v>999</v>
      </c>
      <c r="M125" s="428">
        <f t="shared" si="4"/>
        <v>999</v>
      </c>
      <c r="N125" s="420"/>
      <c r="O125" s="355"/>
      <c r="P125" s="97">
        <f t="shared" si="5"/>
        <v>999</v>
      </c>
      <c r="Q125" s="71"/>
    </row>
    <row r="126" spans="1:17" s="11" customFormat="1" ht="18.899999999999999" customHeight="1" x14ac:dyDescent="0.25">
      <c r="A126" s="388">
        <v>120</v>
      </c>
      <c r="B126" s="69"/>
      <c r="C126" s="69"/>
      <c r="D126" s="70"/>
      <c r="E126" s="403"/>
      <c r="F126" s="96"/>
      <c r="G126" s="96"/>
      <c r="H126" s="670"/>
      <c r="I126" s="431"/>
      <c r="J126" s="385" t="e">
        <f>IF(AND(Q126="",#REF!&gt;0,#REF!&lt;5),K126,)</f>
        <v>#REF!</v>
      </c>
      <c r="K126" s="383" t="str">
        <f>IF(D126="","ZZZ9",IF(AND(#REF!&gt;0,#REF!&lt;5),D126&amp;#REF!,D126&amp;"9"))</f>
        <v>ZZZ9</v>
      </c>
      <c r="L126" s="387">
        <f t="shared" si="3"/>
        <v>999</v>
      </c>
      <c r="M126" s="428">
        <f t="shared" si="4"/>
        <v>999</v>
      </c>
      <c r="N126" s="420"/>
      <c r="O126" s="355"/>
      <c r="P126" s="97">
        <f t="shared" si="5"/>
        <v>999</v>
      </c>
      <c r="Q126" s="71"/>
    </row>
    <row r="127" spans="1:17" s="11" customFormat="1" ht="18.899999999999999" customHeight="1" x14ac:dyDescent="0.25">
      <c r="A127" s="388">
        <v>121</v>
      </c>
      <c r="B127" s="69"/>
      <c r="C127" s="69"/>
      <c r="D127" s="70"/>
      <c r="E127" s="403"/>
      <c r="F127" s="96"/>
      <c r="G127" s="96"/>
      <c r="H127" s="670"/>
      <c r="I127" s="431"/>
      <c r="J127" s="385" t="e">
        <f>IF(AND(Q127="",#REF!&gt;0,#REF!&lt;5),K127,)</f>
        <v>#REF!</v>
      </c>
      <c r="K127" s="383" t="str">
        <f>IF(D127="","ZZZ9",IF(AND(#REF!&gt;0,#REF!&lt;5),D127&amp;#REF!,D127&amp;"9"))</f>
        <v>ZZZ9</v>
      </c>
      <c r="L127" s="387">
        <f t="shared" si="3"/>
        <v>999</v>
      </c>
      <c r="M127" s="428">
        <f t="shared" si="4"/>
        <v>999</v>
      </c>
      <c r="N127" s="420"/>
      <c r="O127" s="355"/>
      <c r="P127" s="97">
        <f t="shared" si="5"/>
        <v>999</v>
      </c>
      <c r="Q127" s="71"/>
    </row>
    <row r="128" spans="1:17" s="11" customFormat="1" ht="18.899999999999999" customHeight="1" x14ac:dyDescent="0.25">
      <c r="A128" s="388">
        <v>122</v>
      </c>
      <c r="B128" s="69"/>
      <c r="C128" s="69"/>
      <c r="D128" s="70"/>
      <c r="E128" s="403"/>
      <c r="F128" s="96"/>
      <c r="G128" s="96"/>
      <c r="H128" s="670"/>
      <c r="I128" s="431"/>
      <c r="J128" s="385" t="e">
        <f>IF(AND(Q128="",#REF!&gt;0,#REF!&lt;5),K128,)</f>
        <v>#REF!</v>
      </c>
      <c r="K128" s="383" t="str">
        <f>IF(D128="","ZZZ9",IF(AND(#REF!&gt;0,#REF!&lt;5),D128&amp;#REF!,D128&amp;"9"))</f>
        <v>ZZZ9</v>
      </c>
      <c r="L128" s="387">
        <f t="shared" si="3"/>
        <v>999</v>
      </c>
      <c r="M128" s="428">
        <f t="shared" si="4"/>
        <v>999</v>
      </c>
      <c r="N128" s="420"/>
      <c r="O128" s="355"/>
      <c r="P128" s="97">
        <f t="shared" si="5"/>
        <v>999</v>
      </c>
      <c r="Q128" s="71"/>
    </row>
    <row r="129" spans="1:17" s="11" customFormat="1" ht="18.899999999999999" customHeight="1" x14ac:dyDescent="0.25">
      <c r="A129" s="388">
        <v>123</v>
      </c>
      <c r="B129" s="69"/>
      <c r="C129" s="69"/>
      <c r="D129" s="70"/>
      <c r="E129" s="403"/>
      <c r="F129" s="96"/>
      <c r="G129" s="96"/>
      <c r="H129" s="670"/>
      <c r="I129" s="431"/>
      <c r="J129" s="385" t="e">
        <f>IF(AND(Q129="",#REF!&gt;0,#REF!&lt;5),K129,)</f>
        <v>#REF!</v>
      </c>
      <c r="K129" s="383" t="str">
        <f>IF(D129="","ZZZ9",IF(AND(#REF!&gt;0,#REF!&lt;5),D129&amp;#REF!,D129&amp;"9"))</f>
        <v>ZZZ9</v>
      </c>
      <c r="L129" s="387">
        <f t="shared" si="3"/>
        <v>999</v>
      </c>
      <c r="M129" s="428">
        <f t="shared" si="4"/>
        <v>999</v>
      </c>
      <c r="N129" s="420"/>
      <c r="O129" s="355"/>
      <c r="P129" s="97">
        <f t="shared" si="5"/>
        <v>999</v>
      </c>
      <c r="Q129" s="71"/>
    </row>
    <row r="130" spans="1:17" s="11" customFormat="1" ht="18.899999999999999" customHeight="1" x14ac:dyDescent="0.25">
      <c r="A130" s="388">
        <v>124</v>
      </c>
      <c r="B130" s="69"/>
      <c r="C130" s="69"/>
      <c r="D130" s="70"/>
      <c r="E130" s="403"/>
      <c r="F130" s="96"/>
      <c r="G130" s="96"/>
      <c r="H130" s="670"/>
      <c r="I130" s="431"/>
      <c r="J130" s="385" t="e">
        <f>IF(AND(Q130="",#REF!&gt;0,#REF!&lt;5),K130,)</f>
        <v>#REF!</v>
      </c>
      <c r="K130" s="383" t="str">
        <f>IF(D130="","ZZZ9",IF(AND(#REF!&gt;0,#REF!&lt;5),D130&amp;#REF!,D130&amp;"9"))</f>
        <v>ZZZ9</v>
      </c>
      <c r="L130" s="387">
        <f t="shared" si="3"/>
        <v>999</v>
      </c>
      <c r="M130" s="428">
        <f t="shared" si="4"/>
        <v>999</v>
      </c>
      <c r="N130" s="420"/>
      <c r="O130" s="355"/>
      <c r="P130" s="97">
        <f t="shared" si="5"/>
        <v>999</v>
      </c>
      <c r="Q130" s="71"/>
    </row>
    <row r="131" spans="1:17" s="11" customFormat="1" ht="18.899999999999999" customHeight="1" x14ac:dyDescent="0.25">
      <c r="A131" s="388">
        <v>125</v>
      </c>
      <c r="B131" s="69"/>
      <c r="C131" s="69"/>
      <c r="D131" s="70"/>
      <c r="E131" s="403"/>
      <c r="F131" s="96"/>
      <c r="G131" s="96"/>
      <c r="H131" s="670"/>
      <c r="I131" s="431"/>
      <c r="J131" s="385" t="e">
        <f>IF(AND(Q131="",#REF!&gt;0,#REF!&lt;5),K131,)</f>
        <v>#REF!</v>
      </c>
      <c r="K131" s="383" t="str">
        <f>IF(D131="","ZZZ9",IF(AND(#REF!&gt;0,#REF!&lt;5),D131&amp;#REF!,D131&amp;"9"))</f>
        <v>ZZZ9</v>
      </c>
      <c r="L131" s="387">
        <f t="shared" si="3"/>
        <v>999</v>
      </c>
      <c r="M131" s="428">
        <f t="shared" si="4"/>
        <v>999</v>
      </c>
      <c r="N131" s="420"/>
      <c r="O131" s="355"/>
      <c r="P131" s="97">
        <f t="shared" si="5"/>
        <v>999</v>
      </c>
      <c r="Q131" s="71"/>
    </row>
    <row r="132" spans="1:17" s="11" customFormat="1" ht="18.899999999999999" customHeight="1" x14ac:dyDescent="0.25">
      <c r="A132" s="388">
        <v>126</v>
      </c>
      <c r="B132" s="69"/>
      <c r="C132" s="69"/>
      <c r="D132" s="70"/>
      <c r="E132" s="403"/>
      <c r="F132" s="96"/>
      <c r="G132" s="96"/>
      <c r="H132" s="670"/>
      <c r="I132" s="431"/>
      <c r="J132" s="385" t="e">
        <f>IF(AND(Q132="",#REF!&gt;0,#REF!&lt;5),K132,)</f>
        <v>#REF!</v>
      </c>
      <c r="K132" s="383" t="str">
        <f>IF(D132="","ZZZ9",IF(AND(#REF!&gt;0,#REF!&lt;5),D132&amp;#REF!,D132&amp;"9"))</f>
        <v>ZZZ9</v>
      </c>
      <c r="L132" s="387">
        <f t="shared" si="3"/>
        <v>999</v>
      </c>
      <c r="M132" s="428">
        <f t="shared" si="4"/>
        <v>999</v>
      </c>
      <c r="N132" s="420"/>
      <c r="O132" s="355"/>
      <c r="P132" s="97">
        <f t="shared" si="5"/>
        <v>999</v>
      </c>
      <c r="Q132" s="71"/>
    </row>
    <row r="133" spans="1:17" s="11" customFormat="1" ht="18.899999999999999" customHeight="1" x14ac:dyDescent="0.25">
      <c r="A133" s="388">
        <v>127</v>
      </c>
      <c r="B133" s="69"/>
      <c r="C133" s="69"/>
      <c r="D133" s="70"/>
      <c r="E133" s="403"/>
      <c r="F133" s="96"/>
      <c r="G133" s="96"/>
      <c r="H133" s="670"/>
      <c r="I133" s="431"/>
      <c r="J133" s="385" t="e">
        <f>IF(AND(Q133="",#REF!&gt;0,#REF!&lt;5),K133,)</f>
        <v>#REF!</v>
      </c>
      <c r="K133" s="383" t="str">
        <f>IF(D133="","ZZZ9",IF(AND(#REF!&gt;0,#REF!&lt;5),D133&amp;#REF!,D133&amp;"9"))</f>
        <v>ZZZ9</v>
      </c>
      <c r="L133" s="387">
        <f t="shared" si="3"/>
        <v>999</v>
      </c>
      <c r="M133" s="428">
        <f t="shared" si="4"/>
        <v>999</v>
      </c>
      <c r="N133" s="420"/>
      <c r="O133" s="355"/>
      <c r="P133" s="97">
        <f t="shared" si="5"/>
        <v>999</v>
      </c>
      <c r="Q133" s="71"/>
    </row>
    <row r="134" spans="1:17" s="11" customFormat="1" ht="18.899999999999999" customHeight="1" x14ac:dyDescent="0.25">
      <c r="A134" s="388">
        <v>128</v>
      </c>
      <c r="B134" s="69"/>
      <c r="C134" s="69"/>
      <c r="D134" s="70"/>
      <c r="E134" s="403"/>
      <c r="F134" s="96"/>
      <c r="G134" s="96"/>
      <c r="H134" s="670"/>
      <c r="I134" s="431"/>
      <c r="J134" s="385" t="e">
        <f>IF(AND(Q134="",#REF!&gt;0,#REF!&lt;5),K134,)</f>
        <v>#REF!</v>
      </c>
      <c r="K134" s="383" t="str">
        <f>IF(D134="","ZZZ9",IF(AND(#REF!&gt;0,#REF!&lt;5),D134&amp;#REF!,D134&amp;"9"))</f>
        <v>ZZZ9</v>
      </c>
      <c r="L134" s="387">
        <f t="shared" si="3"/>
        <v>999</v>
      </c>
      <c r="M134" s="428">
        <f t="shared" si="4"/>
        <v>999</v>
      </c>
      <c r="N134" s="420"/>
      <c r="O134" s="429"/>
      <c r="P134" s="430">
        <f t="shared" si="5"/>
        <v>999</v>
      </c>
      <c r="Q134" s="431"/>
    </row>
    <row r="135" spans="1:17" x14ac:dyDescent="0.25">
      <c r="A135" s="388">
        <v>129</v>
      </c>
      <c r="B135" s="69"/>
      <c r="C135" s="69"/>
      <c r="D135" s="70"/>
      <c r="E135" s="403"/>
      <c r="F135" s="96"/>
      <c r="G135" s="96"/>
      <c r="H135" s="670"/>
      <c r="I135" s="431"/>
      <c r="J135" s="385" t="e">
        <f>IF(AND(Q135="",#REF!&gt;0,#REF!&lt;5),K135,)</f>
        <v>#REF!</v>
      </c>
      <c r="K135" s="383" t="str">
        <f>IF(D135="","ZZZ9",IF(AND(#REF!&gt;0,#REF!&lt;5),D135&amp;#REF!,D135&amp;"9"))</f>
        <v>ZZZ9</v>
      </c>
      <c r="L135" s="387">
        <f t="shared" si="3"/>
        <v>999</v>
      </c>
      <c r="M135" s="428">
        <f t="shared" si="4"/>
        <v>999</v>
      </c>
      <c r="N135" s="420"/>
      <c r="O135" s="355"/>
      <c r="P135" s="97">
        <f t="shared" si="5"/>
        <v>999</v>
      </c>
      <c r="Q135" s="71"/>
    </row>
    <row r="136" spans="1:17" x14ac:dyDescent="0.25">
      <c r="A136" s="388">
        <v>130</v>
      </c>
      <c r="B136" s="69"/>
      <c r="C136" s="69"/>
      <c r="D136" s="70"/>
      <c r="E136" s="403"/>
      <c r="F136" s="96"/>
      <c r="G136" s="96"/>
      <c r="H136" s="670"/>
      <c r="I136" s="431"/>
      <c r="J136" s="385" t="e">
        <f>IF(AND(Q136="",#REF!&gt;0,#REF!&lt;5),K136,)</f>
        <v>#REF!</v>
      </c>
      <c r="K136" s="383" t="str">
        <f>IF(D136="","ZZZ9",IF(AND(#REF!&gt;0,#REF!&lt;5),D136&amp;#REF!,D136&amp;"9"))</f>
        <v>ZZZ9</v>
      </c>
      <c r="L136" s="387">
        <f t="shared" si="3"/>
        <v>999</v>
      </c>
      <c r="M136" s="428">
        <f t="shared" si="4"/>
        <v>999</v>
      </c>
      <c r="N136" s="420"/>
      <c r="O136" s="355"/>
      <c r="P136" s="97">
        <f t="shared" si="5"/>
        <v>999</v>
      </c>
      <c r="Q136" s="71"/>
    </row>
    <row r="137" spans="1:17" x14ac:dyDescent="0.25">
      <c r="A137" s="388">
        <v>131</v>
      </c>
      <c r="B137" s="69"/>
      <c r="C137" s="69"/>
      <c r="D137" s="70"/>
      <c r="E137" s="403"/>
      <c r="F137" s="96"/>
      <c r="G137" s="96"/>
      <c r="H137" s="670"/>
      <c r="I137" s="431"/>
      <c r="J137" s="385" t="e">
        <f>IF(AND(Q137="",#REF!&gt;0,#REF!&lt;5),K137,)</f>
        <v>#REF!</v>
      </c>
      <c r="K137" s="383" t="str">
        <f>IF(D137="","ZZZ9",IF(AND(#REF!&gt;0,#REF!&lt;5),D137&amp;#REF!,D137&amp;"9"))</f>
        <v>ZZZ9</v>
      </c>
      <c r="L137" s="387">
        <f t="shared" si="3"/>
        <v>999</v>
      </c>
      <c r="M137" s="428">
        <f t="shared" si="4"/>
        <v>999</v>
      </c>
      <c r="N137" s="420"/>
      <c r="O137" s="355"/>
      <c r="P137" s="97">
        <f t="shared" si="5"/>
        <v>999</v>
      </c>
      <c r="Q137" s="71"/>
    </row>
    <row r="138" spans="1:17" x14ac:dyDescent="0.25">
      <c r="A138" s="388">
        <v>132</v>
      </c>
      <c r="B138" s="69"/>
      <c r="C138" s="69"/>
      <c r="D138" s="70"/>
      <c r="E138" s="403"/>
      <c r="F138" s="96"/>
      <c r="G138" s="96"/>
      <c r="H138" s="670"/>
      <c r="I138" s="431"/>
      <c r="J138" s="385" t="e">
        <f>IF(AND(Q138="",#REF!&gt;0,#REF!&lt;5),K138,)</f>
        <v>#REF!</v>
      </c>
      <c r="K138" s="383" t="str">
        <f>IF(D138="","ZZZ9",IF(AND(#REF!&gt;0,#REF!&lt;5),D138&amp;#REF!,D138&amp;"9"))</f>
        <v>ZZZ9</v>
      </c>
      <c r="L138" s="387">
        <f t="shared" si="3"/>
        <v>999</v>
      </c>
      <c r="M138" s="428">
        <f t="shared" si="4"/>
        <v>999</v>
      </c>
      <c r="N138" s="420"/>
      <c r="O138" s="355"/>
      <c r="P138" s="97">
        <f t="shared" si="5"/>
        <v>999</v>
      </c>
      <c r="Q138" s="71"/>
    </row>
    <row r="139" spans="1:17" x14ac:dyDescent="0.25">
      <c r="A139" s="388">
        <v>133</v>
      </c>
      <c r="B139" s="69"/>
      <c r="C139" s="69"/>
      <c r="D139" s="70"/>
      <c r="E139" s="403"/>
      <c r="F139" s="96"/>
      <c r="G139" s="96"/>
      <c r="H139" s="670"/>
      <c r="I139" s="431"/>
      <c r="J139" s="385" t="e">
        <f>IF(AND(Q139="",#REF!&gt;0,#REF!&lt;5),K139,)</f>
        <v>#REF!</v>
      </c>
      <c r="K139" s="383" t="str">
        <f>IF(D139="","ZZZ9",IF(AND(#REF!&gt;0,#REF!&lt;5),D139&amp;#REF!,D139&amp;"9"))</f>
        <v>ZZZ9</v>
      </c>
      <c r="L139" s="387">
        <f t="shared" si="3"/>
        <v>999</v>
      </c>
      <c r="M139" s="428">
        <f t="shared" si="4"/>
        <v>999</v>
      </c>
      <c r="N139" s="420"/>
      <c r="O139" s="355"/>
      <c r="P139" s="97">
        <f t="shared" si="5"/>
        <v>999</v>
      </c>
      <c r="Q139" s="71"/>
    </row>
    <row r="140" spans="1:17" x14ac:dyDescent="0.25">
      <c r="A140" s="388">
        <v>134</v>
      </c>
      <c r="B140" s="69"/>
      <c r="C140" s="69"/>
      <c r="D140" s="70"/>
      <c r="E140" s="403"/>
      <c r="F140" s="96"/>
      <c r="G140" s="96"/>
      <c r="H140" s="670"/>
      <c r="I140" s="431"/>
      <c r="J140" s="385" t="e">
        <f>IF(AND(Q140="",#REF!&gt;0,#REF!&lt;5),K140,)</f>
        <v>#REF!</v>
      </c>
      <c r="K140" s="383" t="str">
        <f>IF(D140="","ZZZ9",IF(AND(#REF!&gt;0,#REF!&lt;5),D140&amp;#REF!,D140&amp;"9"))</f>
        <v>ZZZ9</v>
      </c>
      <c r="L140" s="387">
        <f t="shared" si="3"/>
        <v>999</v>
      </c>
      <c r="M140" s="428">
        <f t="shared" si="4"/>
        <v>999</v>
      </c>
      <c r="N140" s="420"/>
      <c r="O140" s="355"/>
      <c r="P140" s="97">
        <f t="shared" si="5"/>
        <v>999</v>
      </c>
      <c r="Q140" s="71"/>
    </row>
    <row r="141" spans="1:17" x14ac:dyDescent="0.25">
      <c r="A141" s="388">
        <v>135</v>
      </c>
      <c r="B141" s="69"/>
      <c r="C141" s="69"/>
      <c r="D141" s="70"/>
      <c r="E141" s="403"/>
      <c r="F141" s="96"/>
      <c r="G141" s="96"/>
      <c r="H141" s="670"/>
      <c r="I141" s="431"/>
      <c r="J141" s="385" t="e">
        <f>IF(AND(Q141="",#REF!&gt;0,#REF!&lt;5),K141,)</f>
        <v>#REF!</v>
      </c>
      <c r="K141" s="383" t="str">
        <f>IF(D141="","ZZZ9",IF(AND(#REF!&gt;0,#REF!&lt;5),D141&amp;#REF!,D141&amp;"9"))</f>
        <v>ZZZ9</v>
      </c>
      <c r="L141" s="387">
        <f t="shared" si="3"/>
        <v>999</v>
      </c>
      <c r="M141" s="428">
        <f t="shared" si="4"/>
        <v>999</v>
      </c>
      <c r="N141" s="420"/>
      <c r="O141" s="429"/>
      <c r="P141" s="430">
        <f t="shared" si="5"/>
        <v>999</v>
      </c>
      <c r="Q141" s="431"/>
    </row>
    <row r="142" spans="1:17" x14ac:dyDescent="0.25">
      <c r="A142" s="388">
        <v>136</v>
      </c>
      <c r="B142" s="69"/>
      <c r="C142" s="69"/>
      <c r="D142" s="70"/>
      <c r="E142" s="403"/>
      <c r="F142" s="96"/>
      <c r="G142" s="96"/>
      <c r="H142" s="670"/>
      <c r="I142" s="431"/>
      <c r="J142" s="385" t="e">
        <f>IF(AND(Q142="",#REF!&gt;0,#REF!&lt;5),K142,)</f>
        <v>#REF!</v>
      </c>
      <c r="K142" s="383" t="str">
        <f>IF(D142="","ZZZ9",IF(AND(#REF!&gt;0,#REF!&lt;5),D142&amp;#REF!,D142&amp;"9"))</f>
        <v>ZZZ9</v>
      </c>
      <c r="L142" s="387">
        <f t="shared" si="3"/>
        <v>999</v>
      </c>
      <c r="M142" s="428">
        <f t="shared" si="4"/>
        <v>999</v>
      </c>
      <c r="N142" s="420"/>
      <c r="O142" s="355"/>
      <c r="P142" s="97">
        <f t="shared" si="5"/>
        <v>999</v>
      </c>
      <c r="Q142" s="71"/>
    </row>
    <row r="143" spans="1:17" x14ac:dyDescent="0.25">
      <c r="A143" s="388">
        <v>137</v>
      </c>
      <c r="B143" s="69"/>
      <c r="C143" s="69"/>
      <c r="D143" s="70"/>
      <c r="E143" s="403"/>
      <c r="F143" s="96"/>
      <c r="G143" s="96"/>
      <c r="H143" s="670"/>
      <c r="I143" s="431"/>
      <c r="J143" s="385" t="e">
        <f>IF(AND(Q143="",#REF!&gt;0,#REF!&lt;5),K143,)</f>
        <v>#REF!</v>
      </c>
      <c r="K143" s="383" t="str">
        <f>IF(D143="","ZZZ9",IF(AND(#REF!&gt;0,#REF!&lt;5),D143&amp;#REF!,D143&amp;"9"))</f>
        <v>ZZZ9</v>
      </c>
      <c r="L143" s="387">
        <f t="shared" si="3"/>
        <v>999</v>
      </c>
      <c r="M143" s="428">
        <f t="shared" si="4"/>
        <v>999</v>
      </c>
      <c r="N143" s="420"/>
      <c r="O143" s="355"/>
      <c r="P143" s="97">
        <f t="shared" si="5"/>
        <v>999</v>
      </c>
      <c r="Q143" s="71"/>
    </row>
    <row r="144" spans="1:17" x14ac:dyDescent="0.25">
      <c r="A144" s="388">
        <v>138</v>
      </c>
      <c r="B144" s="69"/>
      <c r="C144" s="69"/>
      <c r="D144" s="70"/>
      <c r="E144" s="403"/>
      <c r="F144" s="96"/>
      <c r="G144" s="96"/>
      <c r="H144" s="670"/>
      <c r="I144" s="431"/>
      <c r="J144" s="385" t="e">
        <f>IF(AND(Q144="",#REF!&gt;0,#REF!&lt;5),K144,)</f>
        <v>#REF!</v>
      </c>
      <c r="K144" s="383" t="str">
        <f>IF(D144="","ZZZ9",IF(AND(#REF!&gt;0,#REF!&lt;5),D144&amp;#REF!,D144&amp;"9"))</f>
        <v>ZZZ9</v>
      </c>
      <c r="L144" s="387">
        <f t="shared" si="3"/>
        <v>999</v>
      </c>
      <c r="M144" s="428">
        <f t="shared" si="4"/>
        <v>999</v>
      </c>
      <c r="N144" s="420"/>
      <c r="O144" s="355"/>
      <c r="P144" s="97">
        <f t="shared" si="5"/>
        <v>999</v>
      </c>
      <c r="Q144" s="71"/>
    </row>
    <row r="145" spans="1:17" x14ac:dyDescent="0.25">
      <c r="A145" s="388">
        <v>139</v>
      </c>
      <c r="B145" s="69"/>
      <c r="C145" s="69"/>
      <c r="D145" s="70"/>
      <c r="E145" s="403"/>
      <c r="F145" s="96"/>
      <c r="G145" s="96"/>
      <c r="H145" s="670"/>
      <c r="I145" s="431"/>
      <c r="J145" s="385" t="e">
        <f>IF(AND(Q145="",#REF!&gt;0,#REF!&lt;5),K145,)</f>
        <v>#REF!</v>
      </c>
      <c r="K145" s="383" t="str">
        <f>IF(D145="","ZZZ9",IF(AND(#REF!&gt;0,#REF!&lt;5),D145&amp;#REF!,D145&amp;"9"))</f>
        <v>ZZZ9</v>
      </c>
      <c r="L145" s="387">
        <f t="shared" si="3"/>
        <v>999</v>
      </c>
      <c r="M145" s="428">
        <f t="shared" si="4"/>
        <v>999</v>
      </c>
      <c r="N145" s="420"/>
      <c r="O145" s="355"/>
      <c r="P145" s="97">
        <f t="shared" si="5"/>
        <v>999</v>
      </c>
      <c r="Q145" s="71"/>
    </row>
    <row r="146" spans="1:17" x14ac:dyDescent="0.25">
      <c r="A146" s="388">
        <v>140</v>
      </c>
      <c r="B146" s="69"/>
      <c r="C146" s="69"/>
      <c r="D146" s="70"/>
      <c r="E146" s="403"/>
      <c r="F146" s="96"/>
      <c r="G146" s="96"/>
      <c r="H146" s="670"/>
      <c r="I146" s="431"/>
      <c r="J146" s="385" t="e">
        <f>IF(AND(Q146="",#REF!&gt;0,#REF!&lt;5),K146,)</f>
        <v>#REF!</v>
      </c>
      <c r="K146" s="383" t="str">
        <f>IF(D146="","ZZZ9",IF(AND(#REF!&gt;0,#REF!&lt;5),D146&amp;#REF!,D146&amp;"9"))</f>
        <v>ZZZ9</v>
      </c>
      <c r="L146" s="387">
        <f t="shared" si="3"/>
        <v>999</v>
      </c>
      <c r="M146" s="428">
        <f t="shared" si="4"/>
        <v>999</v>
      </c>
      <c r="N146" s="420"/>
      <c r="O146" s="355"/>
      <c r="P146" s="97">
        <f t="shared" si="5"/>
        <v>999</v>
      </c>
      <c r="Q146" s="71"/>
    </row>
    <row r="147" spans="1:17" x14ac:dyDescent="0.25">
      <c r="A147" s="388">
        <v>141</v>
      </c>
      <c r="B147" s="69"/>
      <c r="C147" s="69"/>
      <c r="D147" s="70"/>
      <c r="E147" s="403"/>
      <c r="F147" s="96"/>
      <c r="G147" s="96"/>
      <c r="H147" s="670"/>
      <c r="I147" s="431"/>
      <c r="J147" s="385" t="e">
        <f>IF(AND(Q147="",#REF!&gt;0,#REF!&lt;5),K147,)</f>
        <v>#REF!</v>
      </c>
      <c r="K147" s="383" t="str">
        <f>IF(D147="","ZZZ9",IF(AND(#REF!&gt;0,#REF!&lt;5),D147&amp;#REF!,D147&amp;"9"))</f>
        <v>ZZZ9</v>
      </c>
      <c r="L147" s="387">
        <f t="shared" si="3"/>
        <v>999</v>
      </c>
      <c r="M147" s="428">
        <f t="shared" si="4"/>
        <v>999</v>
      </c>
      <c r="N147" s="420"/>
      <c r="O147" s="355"/>
      <c r="P147" s="97">
        <f t="shared" si="5"/>
        <v>999</v>
      </c>
      <c r="Q147" s="71"/>
    </row>
    <row r="148" spans="1:17" x14ac:dyDescent="0.25">
      <c r="A148" s="388">
        <v>142</v>
      </c>
      <c r="B148" s="69"/>
      <c r="C148" s="69"/>
      <c r="D148" s="70"/>
      <c r="E148" s="403"/>
      <c r="F148" s="96"/>
      <c r="G148" s="96"/>
      <c r="H148" s="670"/>
      <c r="I148" s="431"/>
      <c r="J148" s="385" t="e">
        <f>IF(AND(Q148="",#REF!&gt;0,#REF!&lt;5),K148,)</f>
        <v>#REF!</v>
      </c>
      <c r="K148" s="383" t="str">
        <f>IF(D148="","ZZZ9",IF(AND(#REF!&gt;0,#REF!&lt;5),D148&amp;#REF!,D148&amp;"9"))</f>
        <v>ZZZ9</v>
      </c>
      <c r="L148" s="387">
        <f t="shared" si="3"/>
        <v>999</v>
      </c>
      <c r="M148" s="428">
        <f t="shared" si="4"/>
        <v>999</v>
      </c>
      <c r="N148" s="420"/>
      <c r="O148" s="429"/>
      <c r="P148" s="430">
        <f t="shared" si="5"/>
        <v>999</v>
      </c>
      <c r="Q148" s="431"/>
    </row>
    <row r="149" spans="1:17" x14ac:dyDescent="0.25">
      <c r="A149" s="388">
        <v>143</v>
      </c>
      <c r="B149" s="69"/>
      <c r="C149" s="69"/>
      <c r="D149" s="70"/>
      <c r="E149" s="403"/>
      <c r="F149" s="96"/>
      <c r="G149" s="96"/>
      <c r="H149" s="670"/>
      <c r="I149" s="431"/>
      <c r="J149" s="385" t="e">
        <f>IF(AND(Q149="",#REF!&gt;0,#REF!&lt;5),K149,)</f>
        <v>#REF!</v>
      </c>
      <c r="K149" s="383" t="str">
        <f>IF(D149="","ZZZ9",IF(AND(#REF!&gt;0,#REF!&lt;5),D149&amp;#REF!,D149&amp;"9"))</f>
        <v>ZZZ9</v>
      </c>
      <c r="L149" s="387">
        <f t="shared" si="3"/>
        <v>999</v>
      </c>
      <c r="M149" s="428">
        <f t="shared" si="4"/>
        <v>999</v>
      </c>
      <c r="N149" s="420"/>
      <c r="O149" s="355"/>
      <c r="P149" s="97">
        <f t="shared" si="5"/>
        <v>999</v>
      </c>
      <c r="Q149" s="71"/>
    </row>
    <row r="150" spans="1:17" x14ac:dyDescent="0.25">
      <c r="A150" s="388">
        <v>144</v>
      </c>
      <c r="B150" s="69"/>
      <c r="C150" s="69"/>
      <c r="D150" s="70"/>
      <c r="E150" s="403"/>
      <c r="F150" s="96"/>
      <c r="G150" s="96"/>
      <c r="H150" s="670"/>
      <c r="I150" s="431"/>
      <c r="J150" s="385" t="e">
        <f>IF(AND(Q150="",#REF!&gt;0,#REF!&lt;5),K150,)</f>
        <v>#REF!</v>
      </c>
      <c r="K150" s="383" t="str">
        <f>IF(D150="","ZZZ9",IF(AND(#REF!&gt;0,#REF!&lt;5),D150&amp;#REF!,D150&amp;"9"))</f>
        <v>ZZZ9</v>
      </c>
      <c r="L150" s="387">
        <f t="shared" si="3"/>
        <v>999</v>
      </c>
      <c r="M150" s="428">
        <f t="shared" si="4"/>
        <v>999</v>
      </c>
      <c r="N150" s="420"/>
      <c r="O150" s="355"/>
      <c r="P150" s="97">
        <f t="shared" si="5"/>
        <v>999</v>
      </c>
      <c r="Q150" s="71"/>
    </row>
    <row r="151" spans="1:17" x14ac:dyDescent="0.25">
      <c r="A151" s="388">
        <v>145</v>
      </c>
      <c r="B151" s="69"/>
      <c r="C151" s="69"/>
      <c r="D151" s="70"/>
      <c r="E151" s="403"/>
      <c r="F151" s="96"/>
      <c r="G151" s="96"/>
      <c r="H151" s="670"/>
      <c r="I151" s="431"/>
      <c r="J151" s="385" t="e">
        <f>IF(AND(Q151="",#REF!&gt;0,#REF!&lt;5),K151,)</f>
        <v>#REF!</v>
      </c>
      <c r="K151" s="383" t="str">
        <f>IF(D151="","ZZZ9",IF(AND(#REF!&gt;0,#REF!&lt;5),D151&amp;#REF!,D151&amp;"9"))</f>
        <v>ZZZ9</v>
      </c>
      <c r="L151" s="387">
        <f t="shared" si="3"/>
        <v>999</v>
      </c>
      <c r="M151" s="428">
        <f t="shared" si="4"/>
        <v>999</v>
      </c>
      <c r="N151" s="420"/>
      <c r="O151" s="355"/>
      <c r="P151" s="97">
        <f t="shared" si="5"/>
        <v>999</v>
      </c>
      <c r="Q151" s="71"/>
    </row>
    <row r="152" spans="1:17" x14ac:dyDescent="0.25">
      <c r="A152" s="388">
        <v>146</v>
      </c>
      <c r="B152" s="69"/>
      <c r="C152" s="69"/>
      <c r="D152" s="70"/>
      <c r="E152" s="403"/>
      <c r="F152" s="96"/>
      <c r="G152" s="96"/>
      <c r="H152" s="670"/>
      <c r="I152" s="431"/>
      <c r="J152" s="385" t="e">
        <f>IF(AND(Q152="",#REF!&gt;0,#REF!&lt;5),K152,)</f>
        <v>#REF!</v>
      </c>
      <c r="K152" s="383" t="str">
        <f>IF(D152="","ZZZ9",IF(AND(#REF!&gt;0,#REF!&lt;5),D152&amp;#REF!,D152&amp;"9"))</f>
        <v>ZZZ9</v>
      </c>
      <c r="L152" s="387">
        <f t="shared" si="3"/>
        <v>999</v>
      </c>
      <c r="M152" s="428">
        <f t="shared" si="4"/>
        <v>999</v>
      </c>
      <c r="N152" s="420"/>
      <c r="O152" s="355"/>
      <c r="P152" s="97">
        <f t="shared" si="5"/>
        <v>999</v>
      </c>
      <c r="Q152" s="71"/>
    </row>
    <row r="153" spans="1:17" x14ac:dyDescent="0.25">
      <c r="A153" s="388">
        <v>147</v>
      </c>
      <c r="B153" s="69"/>
      <c r="C153" s="69"/>
      <c r="D153" s="70"/>
      <c r="E153" s="403"/>
      <c r="F153" s="96"/>
      <c r="G153" s="96"/>
      <c r="H153" s="670"/>
      <c r="I153" s="431"/>
      <c r="J153" s="385" t="e">
        <f>IF(AND(Q153="",#REF!&gt;0,#REF!&lt;5),K153,)</f>
        <v>#REF!</v>
      </c>
      <c r="K153" s="383" t="str">
        <f>IF(D153="","ZZZ9",IF(AND(#REF!&gt;0,#REF!&lt;5),D153&amp;#REF!,D153&amp;"9"))</f>
        <v>ZZZ9</v>
      </c>
      <c r="L153" s="387">
        <f t="shared" si="3"/>
        <v>999</v>
      </c>
      <c r="M153" s="428">
        <f t="shared" si="4"/>
        <v>999</v>
      </c>
      <c r="N153" s="420"/>
      <c r="O153" s="355"/>
      <c r="P153" s="97">
        <f t="shared" si="5"/>
        <v>999</v>
      </c>
      <c r="Q153" s="71"/>
    </row>
    <row r="154" spans="1:17" x14ac:dyDescent="0.25">
      <c r="A154" s="388">
        <v>148</v>
      </c>
      <c r="B154" s="69"/>
      <c r="C154" s="69"/>
      <c r="D154" s="70"/>
      <c r="E154" s="403"/>
      <c r="F154" s="96"/>
      <c r="G154" s="96"/>
      <c r="H154" s="670"/>
      <c r="I154" s="431"/>
      <c r="J154" s="385" t="e">
        <f>IF(AND(Q154="",#REF!&gt;0,#REF!&lt;5),K154,)</f>
        <v>#REF!</v>
      </c>
      <c r="K154" s="383" t="str">
        <f>IF(D154="","ZZZ9",IF(AND(#REF!&gt;0,#REF!&lt;5),D154&amp;#REF!,D154&amp;"9"))</f>
        <v>ZZZ9</v>
      </c>
      <c r="L154" s="387">
        <f t="shared" si="3"/>
        <v>999</v>
      </c>
      <c r="M154" s="428">
        <f t="shared" si="4"/>
        <v>999</v>
      </c>
      <c r="N154" s="420"/>
      <c r="O154" s="355"/>
      <c r="P154" s="97">
        <f t="shared" si="5"/>
        <v>999</v>
      </c>
      <c r="Q154" s="71"/>
    </row>
    <row r="155" spans="1:17" x14ac:dyDescent="0.25">
      <c r="A155" s="388">
        <v>149</v>
      </c>
      <c r="B155" s="69"/>
      <c r="C155" s="69"/>
      <c r="D155" s="70"/>
      <c r="E155" s="403"/>
      <c r="F155" s="96"/>
      <c r="G155" s="96"/>
      <c r="H155" s="670"/>
      <c r="I155" s="431"/>
      <c r="J155" s="385" t="e">
        <f>IF(AND(Q155="",#REF!&gt;0,#REF!&lt;5),K155,)</f>
        <v>#REF!</v>
      </c>
      <c r="K155" s="383" t="str">
        <f>IF(D155="","ZZZ9",IF(AND(#REF!&gt;0,#REF!&lt;5),D155&amp;#REF!,D155&amp;"9"))</f>
        <v>ZZZ9</v>
      </c>
      <c r="L155" s="387">
        <f t="shared" si="3"/>
        <v>999</v>
      </c>
      <c r="M155" s="428">
        <f t="shared" si="4"/>
        <v>999</v>
      </c>
      <c r="N155" s="420"/>
      <c r="O155" s="355"/>
      <c r="P155" s="97">
        <f t="shared" si="5"/>
        <v>999</v>
      </c>
      <c r="Q155" s="71"/>
    </row>
    <row r="156" spans="1:17" x14ac:dyDescent="0.25">
      <c r="A156" s="388">
        <v>150</v>
      </c>
      <c r="B156" s="69"/>
      <c r="C156" s="69"/>
      <c r="D156" s="70"/>
      <c r="E156" s="403"/>
      <c r="F156" s="96"/>
      <c r="G156" s="96"/>
      <c r="H156" s="670"/>
      <c r="I156" s="431"/>
      <c r="J156" s="385" t="e">
        <f>IF(AND(Q156="",#REF!&gt;0,#REF!&lt;5),K156,)</f>
        <v>#REF!</v>
      </c>
      <c r="K156" s="383" t="str">
        <f>IF(D156="","ZZZ9",IF(AND(#REF!&gt;0,#REF!&lt;5),D156&amp;#REF!,D156&amp;"9"))</f>
        <v>ZZZ9</v>
      </c>
      <c r="L156" s="387">
        <f t="shared" si="3"/>
        <v>999</v>
      </c>
      <c r="M156" s="428">
        <f t="shared" si="4"/>
        <v>999</v>
      </c>
      <c r="N156" s="420"/>
      <c r="O156" s="355"/>
      <c r="P156" s="97">
        <f t="shared" si="5"/>
        <v>999</v>
      </c>
      <c r="Q156" s="71"/>
    </row>
  </sheetData>
  <conditionalFormatting sqref="E7:E156">
    <cfRule type="expression" dxfId="310" priority="16" stopIfTrue="1">
      <formula>AND(ROUNDDOWN(($A$4-E7)/365.25,0)&lt;=13,G7&lt;&gt;"OK")</formula>
    </cfRule>
    <cfRule type="expression" dxfId="309" priority="17" stopIfTrue="1">
      <formula>AND(ROUNDDOWN(($A$4-E7)/365.25,0)&lt;=14,G7&lt;&gt;"OK")</formula>
    </cfRule>
    <cfRule type="expression" dxfId="308" priority="18" stopIfTrue="1">
      <formula>AND(ROUNDDOWN(($A$4-E7)/365.25,0)&lt;=17,G7&lt;&gt;"OK")</formula>
    </cfRule>
  </conditionalFormatting>
  <conditionalFormatting sqref="J7:J156">
    <cfRule type="cellIs" dxfId="307" priority="15" stopIfTrue="1" operator="equal">
      <formula>"Z"</formula>
    </cfRule>
  </conditionalFormatting>
  <conditionalFormatting sqref="A7:D156">
    <cfRule type="expression" dxfId="306" priority="14" stopIfTrue="1">
      <formula>$Q7&gt;=1</formula>
    </cfRule>
  </conditionalFormatting>
  <conditionalFormatting sqref="E7:E14">
    <cfRule type="expression" dxfId="305" priority="11" stopIfTrue="1">
      <formula>AND(ROUNDDOWN(($A$4-E7)/365.25,0)&lt;=13,G7&lt;&gt;"OK")</formula>
    </cfRule>
    <cfRule type="expression" dxfId="304" priority="12" stopIfTrue="1">
      <formula>AND(ROUNDDOWN(($A$4-E7)/365.25,0)&lt;=14,G7&lt;&gt;"OK")</formula>
    </cfRule>
    <cfRule type="expression" dxfId="303" priority="13" stopIfTrue="1">
      <formula>AND(ROUNDDOWN(($A$4-E7)/365.25,0)&lt;=17,G7&lt;&gt;"OK")</formula>
    </cfRule>
  </conditionalFormatting>
  <conditionalFormatting sqref="J7:J14">
    <cfRule type="cellIs" dxfId="302" priority="10" stopIfTrue="1" operator="equal">
      <formula>"Z"</formula>
    </cfRule>
  </conditionalFormatting>
  <conditionalFormatting sqref="B7:D14">
    <cfRule type="expression" dxfId="301" priority="9" stopIfTrue="1">
      <formula>$Q7&gt;=1</formula>
    </cfRule>
  </conditionalFormatting>
  <conditionalFormatting sqref="E7:E14">
    <cfRule type="expression" dxfId="300" priority="6" stopIfTrue="1">
      <formula>AND(ROUNDDOWN(($A$4-E7)/365.25,0)&lt;=13,G7&lt;&gt;"OK")</formula>
    </cfRule>
    <cfRule type="expression" dxfId="299" priority="7" stopIfTrue="1">
      <formula>AND(ROUNDDOWN(($A$4-E7)/365.25,0)&lt;=14,G7&lt;&gt;"OK")</formula>
    </cfRule>
    <cfRule type="expression" dxfId="298" priority="8" stopIfTrue="1">
      <formula>AND(ROUNDDOWN(($A$4-E7)/365.25,0)&lt;=17,G7&lt;&gt;"OK")</formula>
    </cfRule>
  </conditionalFormatting>
  <conditionalFormatting sqref="B7:D14">
    <cfRule type="expression" dxfId="297" priority="5" stopIfTrue="1">
      <formula>$Q7&gt;=1</formula>
    </cfRule>
  </conditionalFormatting>
  <conditionalFormatting sqref="E7:E27 E29:E37">
    <cfRule type="expression" dxfId="296" priority="2" stopIfTrue="1">
      <formula>AND(ROUNDDOWN(($A$4-E7)/365.25,0)&lt;=13,G7&lt;&gt;"OK")</formula>
    </cfRule>
    <cfRule type="expression" dxfId="295" priority="3" stopIfTrue="1">
      <formula>AND(ROUNDDOWN(($A$4-E7)/365.25,0)&lt;=14,G7&lt;&gt;"OK")</formula>
    </cfRule>
    <cfRule type="expression" dxfId="294" priority="4" stopIfTrue="1">
      <formula>AND(ROUNDDOWN(($A$4-E7)/365.25,0)&lt;=17,G7&lt;&gt;"OK")</formula>
    </cfRule>
  </conditionalFormatting>
  <conditionalFormatting sqref="B7:D37">
    <cfRule type="expression" dxfId="293"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unka35">
    <tabColor indexed="11"/>
  </sheetPr>
  <dimension ref="A1:AK43"/>
  <sheetViews>
    <sheetView workbookViewId="0">
      <selection activeCell="O10" sqref="O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739">
        <f>Altalanos!$D$8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c r="M3" s="46" t="s">
        <v>85</v>
      </c>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621"/>
      <c r="M4" s="487" t="str">
        <f>Altalanos!$E$10</f>
        <v>Nagyistók-Nádasi Judit</v>
      </c>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t="str">
        <f>IF($B7="","",VLOOKUP($B7,'1MD ELO (4)'!$A$7:$O$22,5))</f>
        <v/>
      </c>
      <c r="D7" s="593" t="str">
        <f>IF($B7="","",VLOOKUP($B7,'1MD ELO (4)'!$A$7:$O$22,15))</f>
        <v/>
      </c>
      <c r="E7" s="838" t="str">
        <f>UPPER(IF($B7="","",VLOOKUP($B7,'1MD ELO (4)'!$A$7:$O$22,2)))</f>
        <v/>
      </c>
      <c r="F7" s="838"/>
      <c r="G7" s="838" t="str">
        <f>IF($B7="","",VLOOKUP($B7,'1MD ELO (4)'!$A$7:$O$22,3))</f>
        <v/>
      </c>
      <c r="H7" s="838"/>
      <c r="I7" s="594" t="str">
        <f>IF($B7="","",VLOOKUP($B7,'1MD ELO (4)'!$A$7:$O$22,4))</f>
        <v/>
      </c>
      <c r="J7" s="521"/>
      <c r="K7" s="626"/>
      <c r="L7" s="620" t="str">
        <f>IF(K7="","",CONCATENATE(VLOOKUP($Y$3,$AB$1:$AK$1,K7)," pont"))</f>
        <v/>
      </c>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t="str">
        <f>IF($B9="","",VLOOKUP($B9,'1MD ELO (4)'!$A$7:$O$22,5))</f>
        <v/>
      </c>
      <c r="D9" s="593" t="str">
        <f>IF($B9="","",VLOOKUP($B9,'1MD ELO (4)'!$A$7:$O$22,15))</f>
        <v/>
      </c>
      <c r="E9" s="838" t="str">
        <f>UPPER(IF($B9="","",VLOOKUP($B9,'1MD ELO (4)'!$A$7:$O$22,2)))</f>
        <v/>
      </c>
      <c r="F9" s="838"/>
      <c r="G9" s="838" t="str">
        <f>IF($B9="","",VLOOKUP($B9,'1MD ELO (4)'!$A$7:$O$22,3))</f>
        <v/>
      </c>
      <c r="H9" s="838"/>
      <c r="I9" s="594" t="str">
        <f>IF($B9="","",VLOOKUP($B9,'1MD ELO (4)'!$A$7:$O$22,4))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t="str">
        <f>IF($B11="","",VLOOKUP($B11,'1MD ELO (4)'!$A$7:$O$22,5))</f>
        <v/>
      </c>
      <c r="D11" s="593" t="str">
        <f>IF($B11="","",VLOOKUP($B11,'1MD ELO (4)'!$A$7:$O$22,15))</f>
        <v/>
      </c>
      <c r="E11" s="838" t="str">
        <f>UPPER(IF($B11="","",VLOOKUP($B11,'1MD ELO (4)'!$A$7:$O$22,2)))</f>
        <v/>
      </c>
      <c r="F11" s="838"/>
      <c r="G11" s="838" t="str">
        <f>IF($B11="","",VLOOKUP($B11,'1MD ELO (4)'!$A$7:$O$22,3))</f>
        <v/>
      </c>
      <c r="H11" s="838"/>
      <c r="I11" s="594" t="str">
        <f>IF($B11="","",VLOOKUP($B11,'1MD ELO (4)'!$A$7:$O$22,4))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593" t="str">
        <f>IF($B13="","",VLOOKUP($B13,'1MD ELO (4)'!$A$7:$O$22,5))</f>
        <v/>
      </c>
      <c r="D13" s="593" t="str">
        <f>IF($B13="","",VLOOKUP($B13,'1MD ELO (4)'!$A$7:$O$22,15))</f>
        <v/>
      </c>
      <c r="E13" s="838" t="str">
        <f>UPPER(IF($B13="","",VLOOKUP($B13,'1MD ELO (4)'!$A$7:$O$22,2)))</f>
        <v/>
      </c>
      <c r="F13" s="838"/>
      <c r="G13" s="838" t="str">
        <f>IF($B13="","",VLOOKUP($B13,'1MD ELO (4)'!$A$7:$O$22,3))</f>
        <v/>
      </c>
      <c r="H13" s="838"/>
      <c r="I13" s="594" t="str">
        <f>IF($B13="","",VLOOKUP($B13,'1MD ELO (4)'!$A$7:$O$22,4))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
      </c>
      <c r="E18" s="831"/>
      <c r="F18" s="831" t="str">
        <f>E9</f>
        <v/>
      </c>
      <c r="G18" s="831"/>
      <c r="H18" s="831" t="str">
        <f>E11</f>
        <v/>
      </c>
      <c r="I18" s="831"/>
      <c r="J18" s="831" t="str">
        <f>E13</f>
        <v/>
      </c>
      <c r="K18" s="83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
      </c>
      <c r="C19" s="835"/>
      <c r="D19" s="830"/>
      <c r="E19" s="830"/>
      <c r="F19" s="828"/>
      <c r="G19" s="828"/>
      <c r="H19" s="828"/>
      <c r="I19" s="828"/>
      <c r="J19" s="831"/>
      <c r="K19" s="83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
      </c>
      <c r="C20" s="835"/>
      <c r="D20" s="828"/>
      <c r="E20" s="828"/>
      <c r="F20" s="830"/>
      <c r="G20" s="830"/>
      <c r="H20" s="828"/>
      <c r="I20" s="828"/>
      <c r="J20" s="828"/>
      <c r="K20" s="828"/>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
      </c>
      <c r="C21" s="835"/>
      <c r="D21" s="828"/>
      <c r="E21" s="828"/>
      <c r="F21" s="828"/>
      <c r="G21" s="828"/>
      <c r="H21" s="830"/>
      <c r="I21" s="830"/>
      <c r="J21" s="828"/>
      <c r="K21" s="828"/>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
      </c>
      <c r="C22" s="835"/>
      <c r="D22" s="828"/>
      <c r="E22" s="828"/>
      <c r="F22" s="828"/>
      <c r="G22" s="828"/>
      <c r="H22" s="831"/>
      <c r="I22" s="831"/>
      <c r="J22" s="830"/>
      <c r="K22" s="830"/>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M4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292" priority="2" stopIfTrue="1" operator="equal">
      <formula>"Bye"</formula>
    </cfRule>
  </conditionalFormatting>
  <conditionalFormatting sqref="R41">
    <cfRule type="expression" dxfId="29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unka36">
    <tabColor indexed="11"/>
  </sheetPr>
  <dimension ref="A1:AK43"/>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739">
        <f>Altalanos!$D$8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555"/>
      <c r="R3" s="557"/>
      <c r="S3" s="552"/>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606" t="s">
        <v>173</v>
      </c>
      <c r="Q4" s="607" t="s">
        <v>182</v>
      </c>
      <c r="R4" s="607" t="s">
        <v>178</v>
      </c>
      <c r="S4" s="605"/>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608" t="s">
        <v>180</v>
      </c>
      <c r="Q5" s="609" t="s">
        <v>176</v>
      </c>
      <c r="R5" s="609" t="s">
        <v>183</v>
      </c>
      <c r="S5" s="605"/>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610" t="s">
        <v>181</v>
      </c>
      <c r="Q6" s="611" t="s">
        <v>184</v>
      </c>
      <c r="R6" s="611" t="s">
        <v>179</v>
      </c>
      <c r="S6" s="605"/>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t="str">
        <f>IF($B7="","",VLOOKUP($B7,'1MD ELO (4)'!$A$7:$O$22,5))</f>
        <v/>
      </c>
      <c r="D7" s="593" t="str">
        <f>IF($B7="","",VLOOKUP($B7,'1MD ELO (4)'!$A$7:$O$22,15))</f>
        <v/>
      </c>
      <c r="E7" s="838" t="str">
        <f>UPPER(IF($B7="","",VLOOKUP($B7,'1MD ELO (4)'!$A$7:$O$22,2)))</f>
        <v/>
      </c>
      <c r="F7" s="838"/>
      <c r="G7" s="838" t="str">
        <f>IF($B7="","",VLOOKUP($B7,'1MD ELO (4)'!$A$7:$O$22,3))</f>
        <v/>
      </c>
      <c r="H7" s="838"/>
      <c r="I7" s="594" t="str">
        <f>IF($B7="","",VLOOKUP($B7,'1MD ELO (4)'!$A$7:$O$22,4))</f>
        <v/>
      </c>
      <c r="J7" s="521"/>
      <c r="K7" s="626"/>
      <c r="L7" s="620" t="str">
        <f>IF(K7="","",CONCATENATE(VLOOKUP($Y$3,$AB$1:$AK$1,K7)," pont"))</f>
        <v/>
      </c>
      <c r="M7" s="627"/>
      <c r="N7" s="552"/>
      <c r="O7" s="552"/>
      <c r="P7" s="606" t="s">
        <v>187</v>
      </c>
      <c r="Q7" s="607" t="s">
        <v>175</v>
      </c>
      <c r="R7" s="607" t="s">
        <v>185</v>
      </c>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608" t="s">
        <v>188</v>
      </c>
      <c r="Q8" s="609" t="s">
        <v>177</v>
      </c>
      <c r="R8" s="609" t="s">
        <v>186</v>
      </c>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t="str">
        <f>IF($B9="","",VLOOKUP($B9,'1MD ELO (4)'!$A$7:$O$22,5))</f>
        <v/>
      </c>
      <c r="D9" s="593" t="str">
        <f>IF($B9="","",VLOOKUP($B9,'1MD ELO (4)'!$A$7:$O$22,15))</f>
        <v/>
      </c>
      <c r="E9" s="838" t="str">
        <f>UPPER(IF($B9="","",VLOOKUP($B9,'1MD ELO (4)'!$A$7:$O$22,2)))</f>
        <v/>
      </c>
      <c r="F9" s="838"/>
      <c r="G9" s="838" t="str">
        <f>IF($B9="","",VLOOKUP($B9,'1MD ELO (4)'!$A$7:$O$22,3))</f>
        <v/>
      </c>
      <c r="H9" s="838"/>
      <c r="I9" s="594" t="str">
        <f>IF($B9="","",VLOOKUP($B9,'1MD ELO (4)'!$A$7:$O$22,4))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t="str">
        <f>IF($B11="","",VLOOKUP($B11,'1MD ELO (4)'!$A$7:$O$22,5))</f>
        <v/>
      </c>
      <c r="D11" s="593" t="str">
        <f>IF($B11="","",VLOOKUP($B11,'1MD ELO (4)'!$A$7:$O$22,15))</f>
        <v/>
      </c>
      <c r="E11" s="838" t="str">
        <f>UPPER(IF($B11="","",VLOOKUP($B11,'1MD ELO (4)'!$A$7:$O$22,2)))</f>
        <v/>
      </c>
      <c r="F11" s="838"/>
      <c r="G11" s="838" t="str">
        <f>IF($B11="","",VLOOKUP($B11,'1MD ELO (4)'!$A$7:$O$22,3))</f>
        <v/>
      </c>
      <c r="H11" s="838"/>
      <c r="I11" s="594" t="str">
        <f>IF($B11="","",VLOOKUP($B11,'1MD ELO (4)'!$A$7:$O$22,4))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593" t="str">
        <f>IF($B13="","",VLOOKUP($B13,'1MD ELO (4)'!$A$7:$O$22,5))</f>
        <v/>
      </c>
      <c r="D13" s="593" t="str">
        <f>IF($B13="","",VLOOKUP($B13,'1MD ELO (4)'!$A$7:$O$22,15))</f>
        <v/>
      </c>
      <c r="E13" s="838" t="str">
        <f>UPPER(IF($B13="","",VLOOKUP($B13,'1MD ELO (4)'!$A$7:$O$22,2)))</f>
        <v/>
      </c>
      <c r="F13" s="838"/>
      <c r="G13" s="838" t="str">
        <f>IF($B13="","",VLOOKUP($B13,'1MD ELO (4)'!$A$7:$O$22,3))</f>
        <v/>
      </c>
      <c r="H13" s="838"/>
      <c r="I13" s="594" t="str">
        <f>IF($B13="","",VLOOKUP($B13,'1MD ELO (4)'!$A$7:$O$22,4))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592"/>
      <c r="C14" s="595"/>
      <c r="D14" s="595"/>
      <c r="E14" s="595"/>
      <c r="F14" s="595"/>
      <c r="G14" s="595"/>
      <c r="H14" s="595"/>
      <c r="I14" s="595"/>
      <c r="J14" s="521"/>
      <c r="K14" s="560"/>
      <c r="L14" s="560"/>
      <c r="M14" s="629"/>
      <c r="Y14" s="618"/>
      <c r="Z14" s="618"/>
      <c r="AA14" s="618"/>
      <c r="AB14" s="618"/>
      <c r="AC14" s="618"/>
      <c r="AD14" s="618"/>
      <c r="AE14" s="618"/>
      <c r="AF14" s="618"/>
      <c r="AG14" s="618"/>
      <c r="AH14" s="618"/>
      <c r="AI14" s="618"/>
      <c r="AJ14" s="618"/>
      <c r="AK14" s="618"/>
    </row>
    <row r="15" spans="1:37" x14ac:dyDescent="0.25">
      <c r="A15" s="560" t="s">
        <v>167</v>
      </c>
      <c r="B15" s="591"/>
      <c r="C15" s="593" t="str">
        <f>IF($B15="","",VLOOKUP($B15,'1MD ELO (4)'!$A$7:$O$22,5))</f>
        <v/>
      </c>
      <c r="D15" s="593" t="str">
        <f>IF($B15="","",VLOOKUP($B15,'1MD ELO (4)'!$A$7:$O$22,15))</f>
        <v/>
      </c>
      <c r="E15" s="838" t="str">
        <f>UPPER(IF($B15="","",VLOOKUP($B15,'1MD ELO (4)'!$A$7:$O$22,2)))</f>
        <v/>
      </c>
      <c r="F15" s="838"/>
      <c r="G15" s="838" t="str">
        <f>IF($B15="","",VLOOKUP($B15,'1MD ELO (4)'!$A$7:$O$22,3))</f>
        <v/>
      </c>
      <c r="H15" s="838"/>
      <c r="I15" s="594" t="str">
        <f>IF($B15="","",VLOOKUP($B15,'1MD ELO (4)'!$A$7:$O$22,4))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
      </c>
      <c r="E18" s="831"/>
      <c r="F18" s="831" t="str">
        <f>E9</f>
        <v/>
      </c>
      <c r="G18" s="831"/>
      <c r="H18" s="831" t="str">
        <f>E11</f>
        <v/>
      </c>
      <c r="I18" s="831"/>
      <c r="J18" s="831" t="str">
        <f>E13</f>
        <v/>
      </c>
      <c r="K18" s="831"/>
      <c r="L18" s="831" t="str">
        <f>E15</f>
        <v/>
      </c>
      <c r="M18" s="83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
      </c>
      <c r="C19" s="835"/>
      <c r="D19" s="830"/>
      <c r="E19" s="830"/>
      <c r="F19" s="828"/>
      <c r="G19" s="828"/>
      <c r="H19" s="828"/>
      <c r="I19" s="828"/>
      <c r="J19" s="831"/>
      <c r="K19" s="831"/>
      <c r="L19" s="831"/>
      <c r="M19" s="83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
      </c>
      <c r="C20" s="835"/>
      <c r="D20" s="828"/>
      <c r="E20" s="828"/>
      <c r="F20" s="830"/>
      <c r="G20" s="830"/>
      <c r="H20" s="828"/>
      <c r="I20" s="828"/>
      <c r="J20" s="828"/>
      <c r="K20" s="828"/>
      <c r="L20" s="831"/>
      <c r="M20" s="83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
      </c>
      <c r="C21" s="835"/>
      <c r="D21" s="828"/>
      <c r="E21" s="828"/>
      <c r="F21" s="828"/>
      <c r="G21" s="828"/>
      <c r="H21" s="830"/>
      <c r="I21" s="830"/>
      <c r="J21" s="828"/>
      <c r="K21" s="828"/>
      <c r="L21" s="828"/>
      <c r="M21" s="828"/>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
      </c>
      <c r="C22" s="835"/>
      <c r="D22" s="828"/>
      <c r="E22" s="828"/>
      <c r="F22" s="828"/>
      <c r="G22" s="828"/>
      <c r="H22" s="831"/>
      <c r="I22" s="831"/>
      <c r="J22" s="830"/>
      <c r="K22" s="830"/>
      <c r="L22" s="828"/>
      <c r="M22" s="828"/>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167</v>
      </c>
      <c r="B23" s="835" t="str">
        <f>E15</f>
        <v/>
      </c>
      <c r="C23" s="835"/>
      <c r="D23" s="828"/>
      <c r="E23" s="828"/>
      <c r="F23" s="828"/>
      <c r="G23" s="828"/>
      <c r="H23" s="831"/>
      <c r="I23" s="831"/>
      <c r="J23" s="831"/>
      <c r="K23" s="831"/>
      <c r="L23" s="830"/>
      <c r="M23" s="830"/>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290" priority="2" stopIfTrue="1" operator="equal">
      <formula>"Bye"</formula>
    </cfRule>
  </conditionalFormatting>
  <conditionalFormatting sqref="R41">
    <cfRule type="expression" dxfId="28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unka37">
    <tabColor indexed="11"/>
  </sheetPr>
  <dimension ref="A1:AK49"/>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739">
        <f>Altalanos!$D$8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606" t="s">
        <v>173</v>
      </c>
      <c r="P5" s="607" t="s">
        <v>179</v>
      </c>
      <c r="Q5" s="552"/>
      <c r="R5" s="606" t="s">
        <v>173</v>
      </c>
      <c r="S5" s="722" t="s">
        <v>213</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608" t="s">
        <v>180</v>
      </c>
      <c r="P6" s="609" t="s">
        <v>175</v>
      </c>
      <c r="Q6" s="552"/>
      <c r="R6" s="608" t="s">
        <v>180</v>
      </c>
      <c r="S6" s="723" t="s">
        <v>214</v>
      </c>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(4)'!$A$7:$O$22,5))</f>
        <v/>
      </c>
      <c r="D7" s="546" t="str">
        <f>IF($B7="","",VLOOKUP($B7,'1MD ELO (4)'!$A$7:$O$22,15))</f>
        <v/>
      </c>
      <c r="E7" s="542" t="str">
        <f>UPPER(IF($B7="","",VLOOKUP($B7,'1MD ELO (4)'!$A$7:$O$22,2)))</f>
        <v/>
      </c>
      <c r="F7" s="545"/>
      <c r="G7" s="542" t="str">
        <f>IF($B7="","",VLOOKUP($B7,'1MD ELO (4)'!$A$7:$O$22,3))</f>
        <v/>
      </c>
      <c r="H7" s="545"/>
      <c r="I7" s="542" t="str">
        <f>IF($B7="","",VLOOKUP($B7,'1MD ELO (4)'!$A$7:$O$22,4))</f>
        <v/>
      </c>
      <c r="J7" s="521"/>
      <c r="K7" s="626"/>
      <c r="L7" s="620" t="str">
        <f>IF(K7="","",CONCATENATE(VLOOKUP($Y$3,$AB$1:$AK$1,K7)," pont"))</f>
        <v/>
      </c>
      <c r="M7" s="627"/>
      <c r="N7" s="552"/>
      <c r="O7" s="610" t="s">
        <v>181</v>
      </c>
      <c r="P7" s="611" t="s">
        <v>177</v>
      </c>
      <c r="Q7" s="552"/>
      <c r="R7" s="610" t="s">
        <v>181</v>
      </c>
      <c r="S7" s="724" t="s">
        <v>185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(4)'!$A$7:$O$22,5))</f>
        <v/>
      </c>
      <c r="D9" s="546" t="str">
        <f>IF($B9="","",VLOOKUP($B9,'1MD ELO (4)'!$A$7:$O$22,15))</f>
        <v/>
      </c>
      <c r="E9" s="541" t="str">
        <f>UPPER(IF($B9="","",VLOOKUP($B9,'1MD ELO (4)'!$A$7:$O$22,2)))</f>
        <v/>
      </c>
      <c r="F9" s="547"/>
      <c r="G9" s="541" t="str">
        <f>IF($B9="","",VLOOKUP($B9,'1MD ELO (4)'!$A$7:$O$22,3))</f>
        <v/>
      </c>
      <c r="H9" s="547"/>
      <c r="I9" s="541" t="str">
        <f>IF($B9="","",VLOOKUP($B9,'1MD ELO (4)'!$A$7:$O$22,4))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(4)'!$A$7:$O$22,5))</f>
        <v/>
      </c>
      <c r="D11" s="546" t="str">
        <f>IF($B11="","",VLOOKUP($B11,'1MD ELO (4)'!$A$7:$O$22,15))</f>
        <v/>
      </c>
      <c r="E11" s="541" t="str">
        <f>UPPER(IF($B11="","",VLOOKUP($B11,'1MD ELO (4)'!$A$7:$O$22,2)))</f>
        <v/>
      </c>
      <c r="F11" s="547"/>
      <c r="G11" s="541" t="str">
        <f>IF($B11="","",VLOOKUP($B11,'1MD ELO (4)'!$A$7:$O$22,3))</f>
        <v/>
      </c>
      <c r="H11" s="547"/>
      <c r="I11" s="541" t="str">
        <f>IF($B11="","",VLOOKUP($B11,'1MD ELO (4)'!$A$7:$O$22,4))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546" t="str">
        <f>IF($B13="","",VLOOKUP($B13,'1MD ELO (4)'!$A$7:$O$22,5))</f>
        <v/>
      </c>
      <c r="D13" s="546" t="str">
        <f>IF($B13="","",VLOOKUP($B13,'1MD ELO (4)'!$A$7:$O$22,15))</f>
        <v/>
      </c>
      <c r="E13" s="542" t="str">
        <f>UPPER(IF($B13="","",VLOOKUP($B13,'1MD ELO (4)'!$A$7:$O$22,2)))</f>
        <v/>
      </c>
      <c r="F13" s="545"/>
      <c r="G13" s="542" t="str">
        <f>IF($B13="","",VLOOKUP($B13,'1MD ELO (4)'!$A$7:$O$22,3))</f>
        <v/>
      </c>
      <c r="H13" s="545"/>
      <c r="I13" s="542" t="str">
        <f>IF($B13="","",VLOOKUP($B13,'1MD ELO (4)'!$A$7:$O$22,4))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60" t="s">
        <v>167</v>
      </c>
      <c r="B15" s="614"/>
      <c r="C15" s="546" t="str">
        <f>IF($B15="","",VLOOKUP($B15,'1MD ELO (4)'!$A$7:$O$22,5))</f>
        <v/>
      </c>
      <c r="D15" s="546" t="str">
        <f>IF($B15="","",VLOOKUP($B15,'1MD ELO (4)'!$A$7:$O$22,15))</f>
        <v/>
      </c>
      <c r="E15" s="541" t="str">
        <f>UPPER(IF($B15="","",VLOOKUP($B15,'1MD ELO (4)'!$A$7:$O$22,2)))</f>
        <v/>
      </c>
      <c r="F15" s="547"/>
      <c r="G15" s="541" t="str">
        <f>IF($B15="","",VLOOKUP($B15,'1MD ELO (4)'!$A$7:$O$22,3))</f>
        <v/>
      </c>
      <c r="H15" s="547"/>
      <c r="I15" s="541" t="str">
        <f>IF($B15="","",VLOOKUP($B15,'1MD ELO (4)'!$A$7:$O$22,4))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(4)'!$A$7:$O$22,5))</f>
        <v/>
      </c>
      <c r="D17" s="546" t="str">
        <f>IF($B17="","",VLOOKUP($B17,'1MD ELO (4)'!$A$7:$O$22,15))</f>
        <v/>
      </c>
      <c r="E17" s="541" t="str">
        <f>UPPER(IF($B17="","",VLOOKUP($B17,'1MD ELO (4)'!$A$7:$O$22,2)))</f>
        <v/>
      </c>
      <c r="F17" s="547"/>
      <c r="G17" s="541" t="str">
        <f>IF($B17="","",VLOOKUP($B17,'1MD ELO (4)'!$A$7:$O$22,3))</f>
        <v/>
      </c>
      <c r="H17" s="547"/>
      <c r="I17" s="541" t="str">
        <f>IF($B17="","",VLOOKUP($B17,'1MD ELO (4)'!$A$7:$O$22,4))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21"/>
      <c r="B18" s="521"/>
      <c r="C18" s="521"/>
      <c r="D18" s="521"/>
      <c r="E18" s="521"/>
      <c r="F18" s="521"/>
      <c r="G18" s="521"/>
      <c r="H18" s="521"/>
      <c r="I18" s="52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21"/>
      <c r="B19" s="521"/>
      <c r="C19" s="521"/>
      <c r="D19" s="521"/>
      <c r="E19" s="521"/>
      <c r="F19" s="521"/>
      <c r="G19" s="521"/>
      <c r="H19" s="521"/>
      <c r="I19" s="521"/>
      <c r="J19" s="521"/>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
      </c>
      <c r="E22" s="831"/>
      <c r="F22" s="831" t="str">
        <f>E9</f>
        <v/>
      </c>
      <c r="G22" s="831"/>
      <c r="H22" s="831" t="str">
        <f>E11</f>
        <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
      </c>
      <c r="C23" s="835"/>
      <c r="D23" s="830"/>
      <c r="E23" s="830"/>
      <c r="F23" s="828"/>
      <c r="G23" s="828"/>
      <c r="H23" s="828"/>
      <c r="I23" s="828"/>
      <c r="J23" s="521"/>
      <c r="K23" s="521"/>
      <c r="L23" s="521"/>
      <c r="M23" s="600"/>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
      </c>
      <c r="C24" s="835"/>
      <c r="D24" s="828"/>
      <c r="E24" s="828"/>
      <c r="F24" s="830"/>
      <c r="G24" s="830"/>
      <c r="H24" s="828"/>
      <c r="I24" s="828"/>
      <c r="J24" s="521"/>
      <c r="K24" s="521"/>
      <c r="L24" s="521"/>
      <c r="M24" s="600"/>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
      </c>
      <c r="C25" s="835"/>
      <c r="D25" s="828"/>
      <c r="E25" s="828"/>
      <c r="F25" s="828"/>
      <c r="G25" s="828"/>
      <c r="H25" s="830"/>
      <c r="I25" s="830"/>
      <c r="J25" s="521"/>
      <c r="K25" s="521"/>
      <c r="L25" s="521"/>
      <c r="M25" s="600"/>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31" t="str">
        <f>E13</f>
        <v/>
      </c>
      <c r="E27" s="831"/>
      <c r="F27" s="831" t="str">
        <f>E15</f>
        <v/>
      </c>
      <c r="G27" s="831"/>
      <c r="H27" s="831" t="str">
        <f>E17</f>
        <v/>
      </c>
      <c r="I27" s="831"/>
      <c r="J27" s="521"/>
      <c r="K27" s="521"/>
      <c r="L27" s="521"/>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
      </c>
      <c r="C28" s="835"/>
      <c r="D28" s="830"/>
      <c r="E28" s="830"/>
      <c r="F28" s="828"/>
      <c r="G28" s="828"/>
      <c r="H28" s="828"/>
      <c r="I28" s="828"/>
      <c r="J28" s="521"/>
      <c r="K28" s="521"/>
      <c r="L28" s="521"/>
      <c r="M28" s="600"/>
    </row>
    <row r="29" spans="1:37" ht="18.75" customHeight="1" x14ac:dyDescent="0.25">
      <c r="A29" s="596" t="s">
        <v>167</v>
      </c>
      <c r="B29" s="835" t="str">
        <f>E15</f>
        <v/>
      </c>
      <c r="C29" s="835"/>
      <c r="D29" s="828"/>
      <c r="E29" s="828"/>
      <c r="F29" s="830"/>
      <c r="G29" s="830"/>
      <c r="H29" s="828"/>
      <c r="I29" s="828"/>
      <c r="J29" s="521"/>
      <c r="K29" s="521"/>
      <c r="L29" s="521"/>
      <c r="M29" s="600"/>
    </row>
    <row r="30" spans="1:37" ht="18.75" customHeight="1" x14ac:dyDescent="0.25">
      <c r="A30" s="596" t="s">
        <v>168</v>
      </c>
      <c r="B30" s="835" t="str">
        <f>E17</f>
        <v/>
      </c>
      <c r="C30" s="835"/>
      <c r="D30" s="828"/>
      <c r="E30" s="828"/>
      <c r="F30" s="828"/>
      <c r="G30" s="828"/>
      <c r="H30" s="830"/>
      <c r="I30" s="830"/>
      <c r="J30" s="521"/>
      <c r="K30" s="521"/>
      <c r="L30" s="521"/>
      <c r="M30" s="600"/>
    </row>
    <row r="31" spans="1:37" x14ac:dyDescent="0.25">
      <c r="A31" s="521"/>
      <c r="B31" s="521"/>
      <c r="C31" s="521"/>
      <c r="D31" s="521"/>
      <c r="E31" s="521"/>
      <c r="F31" s="521"/>
      <c r="G31" s="521"/>
      <c r="H31" s="521"/>
      <c r="I31" s="521"/>
      <c r="J31" s="521"/>
      <c r="K31" s="521"/>
      <c r="L31" s="521"/>
      <c r="M31" s="521"/>
    </row>
    <row r="32" spans="1:37" x14ac:dyDescent="0.25">
      <c r="A32" s="521" t="s">
        <v>126</v>
      </c>
      <c r="B32" s="521"/>
      <c r="C32" s="850" t="str">
        <f>IF(M23=1,B23,IF(M24=1,B24,IF(M25=1,B25,"")))</f>
        <v/>
      </c>
      <c r="D32" s="850"/>
      <c r="E32" s="560" t="s">
        <v>170</v>
      </c>
      <c r="F32" s="850" t="str">
        <f>IF(M28=1,B28,IF(M29=1,B29,IF(M30=1,B30,"")))</f>
        <v/>
      </c>
      <c r="G32" s="850"/>
      <c r="H32" s="521"/>
      <c r="I32" s="499"/>
      <c r="J32" s="521"/>
      <c r="K32" s="521"/>
      <c r="L32" s="521"/>
      <c r="M32" s="521"/>
    </row>
    <row r="33" spans="1:19" x14ac:dyDescent="0.25">
      <c r="A33" s="521"/>
      <c r="B33" s="521"/>
      <c r="C33" s="521"/>
      <c r="D33" s="521"/>
      <c r="E33" s="521"/>
      <c r="F33" s="560"/>
      <c r="G33" s="560"/>
      <c r="H33" s="521"/>
      <c r="I33" s="521"/>
      <c r="J33" s="521"/>
      <c r="K33" s="521"/>
      <c r="L33" s="521"/>
      <c r="M33" s="521"/>
    </row>
    <row r="34" spans="1:19" x14ac:dyDescent="0.25">
      <c r="A34" s="521" t="s">
        <v>169</v>
      </c>
      <c r="B34" s="521"/>
      <c r="C34" s="850" t="str">
        <f>IF(M23=2,B23,IF(M24=2,B24,IF(M25=2,B25,"")))</f>
        <v/>
      </c>
      <c r="D34" s="850"/>
      <c r="E34" s="560" t="s">
        <v>170</v>
      </c>
      <c r="F34" s="850" t="str">
        <f>IF(M28=2,B28,IF(M29=2,B29,IF(M30=2,B30,"")))</f>
        <v/>
      </c>
      <c r="G34" s="850"/>
      <c r="H34" s="521"/>
      <c r="I34" s="499"/>
      <c r="J34" s="521"/>
      <c r="K34" s="521"/>
      <c r="L34" s="521"/>
      <c r="M34" s="521"/>
    </row>
    <row r="35" spans="1:19" x14ac:dyDescent="0.25">
      <c r="A35" s="521"/>
      <c r="B35" s="521"/>
      <c r="C35" s="599"/>
      <c r="D35" s="599"/>
      <c r="E35" s="560"/>
      <c r="F35" s="599"/>
      <c r="G35" s="599"/>
      <c r="H35" s="521"/>
      <c r="I35" s="521"/>
      <c r="J35" s="521"/>
      <c r="K35" s="521"/>
      <c r="L35" s="521"/>
      <c r="M35" s="521"/>
    </row>
    <row r="36" spans="1:19" x14ac:dyDescent="0.25">
      <c r="A36" s="521" t="s">
        <v>171</v>
      </c>
      <c r="B36" s="521"/>
      <c r="C36" s="850" t="str">
        <f>IF(M23=3,B23,IF(M24=3,B24,IF(M25=3,B25,"")))</f>
        <v/>
      </c>
      <c r="D36" s="850"/>
      <c r="E36" s="560" t="s">
        <v>170</v>
      </c>
      <c r="F36" s="850" t="str">
        <f>IF(M28=3,B28,IF(M29=3,B29,IF(M30=3,B30,"")))</f>
        <v/>
      </c>
      <c r="G36" s="850"/>
      <c r="H36" s="521"/>
      <c r="I36" s="499"/>
      <c r="J36" s="521"/>
      <c r="K36" s="521"/>
      <c r="L36" s="521"/>
      <c r="M36" s="521"/>
    </row>
    <row r="37" spans="1:19" x14ac:dyDescent="0.25">
      <c r="A37" s="521"/>
      <c r="B37" s="521"/>
      <c r="C37" s="521"/>
      <c r="D37" s="521"/>
      <c r="E37" s="521"/>
      <c r="F37" s="521"/>
      <c r="G37" s="521"/>
      <c r="H37" s="521"/>
      <c r="I37" s="521"/>
      <c r="J37" s="521"/>
      <c r="K37" s="521"/>
      <c r="L37" s="521"/>
      <c r="M37" s="521"/>
    </row>
    <row r="38" spans="1:19" x14ac:dyDescent="0.25">
      <c r="A38" s="521"/>
      <c r="B38" s="521"/>
      <c r="C38" s="521"/>
      <c r="D38" s="521"/>
      <c r="E38" s="521"/>
      <c r="F38" s="521"/>
      <c r="G38" s="521"/>
      <c r="H38" s="521"/>
      <c r="I38" s="521"/>
      <c r="J38" s="521"/>
      <c r="K38" s="521"/>
      <c r="L38" s="499"/>
      <c r="M38" s="521"/>
      <c r="O38" s="552"/>
      <c r="P38" s="552"/>
      <c r="Q38" s="552"/>
      <c r="R38" s="552"/>
      <c r="S38" s="552"/>
    </row>
    <row r="39" spans="1:19" x14ac:dyDescent="0.25">
      <c r="A39" s="173" t="s">
        <v>102</v>
      </c>
      <c r="B39" s="174"/>
      <c r="C39" s="413"/>
      <c r="D39" s="568" t="s">
        <v>6</v>
      </c>
      <c r="E39" s="569" t="s">
        <v>104</v>
      </c>
      <c r="F39" s="587"/>
      <c r="G39" s="568" t="s">
        <v>6</v>
      </c>
      <c r="H39" s="569" t="s">
        <v>122</v>
      </c>
      <c r="I39" s="328"/>
      <c r="J39" s="569" t="s">
        <v>123</v>
      </c>
      <c r="K39" s="327" t="s">
        <v>124</v>
      </c>
      <c r="L39" s="36"/>
      <c r="M39" s="587"/>
      <c r="O39" s="552"/>
      <c r="P39" s="562"/>
      <c r="Q39" s="562"/>
      <c r="R39" s="563"/>
      <c r="S39" s="552"/>
    </row>
    <row r="40" spans="1:19" x14ac:dyDescent="0.25">
      <c r="A40" s="532" t="s">
        <v>103</v>
      </c>
      <c r="B40" s="533"/>
      <c r="C40" s="535"/>
      <c r="D40" s="570">
        <v>1</v>
      </c>
      <c r="E40" s="834" t="str">
        <f>IF(D40&gt;$R$47,,UPPER(VLOOKUP(D40,'1MD ELO (4)'!$A$7:$Q$134,2)))</f>
        <v/>
      </c>
      <c r="F40" s="834"/>
      <c r="G40" s="581" t="s">
        <v>7</v>
      </c>
      <c r="H40" s="533"/>
      <c r="I40" s="571"/>
      <c r="J40" s="582"/>
      <c r="K40" s="527" t="s">
        <v>108</v>
      </c>
      <c r="L40" s="588"/>
      <c r="M40" s="572"/>
      <c r="O40" s="552"/>
      <c r="P40" s="564"/>
      <c r="Q40" s="564"/>
      <c r="R40" s="565"/>
      <c r="S40" s="552"/>
    </row>
    <row r="41" spans="1:19" x14ac:dyDescent="0.25">
      <c r="A41" s="536" t="s">
        <v>121</v>
      </c>
      <c r="B41" s="299"/>
      <c r="C41" s="538"/>
      <c r="D41" s="573">
        <v>2</v>
      </c>
      <c r="E41" s="829" t="str">
        <f>IF(D41&gt;$R$47,,UPPER(VLOOKUP(D41,'1MD ELO (4)'!$A$7:$Q$134,2)))</f>
        <v/>
      </c>
      <c r="F41" s="829"/>
      <c r="G41" s="583" t="s">
        <v>8</v>
      </c>
      <c r="H41" s="574"/>
      <c r="I41" s="575"/>
      <c r="J41" s="55"/>
      <c r="K41" s="585"/>
      <c r="L41" s="499"/>
      <c r="M41" s="580"/>
      <c r="O41" s="552"/>
      <c r="P41" s="565"/>
      <c r="Q41" s="566"/>
      <c r="R41" s="565"/>
      <c r="S41" s="552"/>
    </row>
    <row r="42" spans="1:19" x14ac:dyDescent="0.25">
      <c r="A42" s="341"/>
      <c r="B42" s="342"/>
      <c r="C42" s="343"/>
      <c r="D42" s="573"/>
      <c r="E42" s="577"/>
      <c r="F42" s="578"/>
      <c r="G42" s="583" t="s">
        <v>9</v>
      </c>
      <c r="H42" s="574"/>
      <c r="I42" s="575"/>
      <c r="J42" s="55"/>
      <c r="K42" s="527" t="s">
        <v>109</v>
      </c>
      <c r="L42" s="588"/>
      <c r="M42" s="572"/>
      <c r="O42" s="552"/>
      <c r="P42" s="564"/>
      <c r="Q42" s="564"/>
      <c r="R42" s="565"/>
      <c r="S42" s="552"/>
    </row>
    <row r="43" spans="1:19" x14ac:dyDescent="0.25">
      <c r="A43" s="202"/>
      <c r="B43" s="405"/>
      <c r="C43" s="203"/>
      <c r="D43" s="573"/>
      <c r="E43" s="577"/>
      <c r="F43" s="578"/>
      <c r="G43" s="583" t="s">
        <v>10</v>
      </c>
      <c r="H43" s="574"/>
      <c r="I43" s="575"/>
      <c r="J43" s="55"/>
      <c r="K43" s="586"/>
      <c r="L43" s="578"/>
      <c r="M43" s="576"/>
      <c r="O43" s="552"/>
      <c r="P43" s="565"/>
      <c r="Q43" s="566"/>
      <c r="R43" s="565"/>
      <c r="S43" s="552"/>
    </row>
    <row r="44" spans="1:19" x14ac:dyDescent="0.25">
      <c r="A44" s="330"/>
      <c r="B44" s="344"/>
      <c r="C44" s="412"/>
      <c r="D44" s="573"/>
      <c r="E44" s="577"/>
      <c r="F44" s="578"/>
      <c r="G44" s="583" t="s">
        <v>11</v>
      </c>
      <c r="H44" s="574"/>
      <c r="I44" s="575"/>
      <c r="J44" s="55"/>
      <c r="K44" s="536"/>
      <c r="L44" s="499"/>
      <c r="M44" s="580"/>
      <c r="O44" s="552"/>
      <c r="P44" s="565"/>
      <c r="Q44" s="566"/>
      <c r="R44" s="565"/>
      <c r="S44" s="552"/>
    </row>
    <row r="45" spans="1:19" x14ac:dyDescent="0.25">
      <c r="A45" s="331"/>
      <c r="B45" s="350"/>
      <c r="C45" s="203"/>
      <c r="D45" s="573"/>
      <c r="E45" s="577"/>
      <c r="F45" s="578"/>
      <c r="G45" s="583" t="s">
        <v>12</v>
      </c>
      <c r="H45" s="574"/>
      <c r="I45" s="575"/>
      <c r="J45" s="55"/>
      <c r="K45" s="527" t="s">
        <v>89</v>
      </c>
      <c r="L45" s="588"/>
      <c r="M45" s="572"/>
      <c r="O45" s="552"/>
      <c r="P45" s="564"/>
      <c r="Q45" s="564"/>
      <c r="R45" s="565"/>
      <c r="S45" s="552"/>
    </row>
    <row r="46" spans="1:19" x14ac:dyDescent="0.25">
      <c r="A46" s="331"/>
      <c r="B46" s="350"/>
      <c r="C46" s="339"/>
      <c r="D46" s="573"/>
      <c r="E46" s="577"/>
      <c r="F46" s="578"/>
      <c r="G46" s="583" t="s">
        <v>13</v>
      </c>
      <c r="H46" s="574"/>
      <c r="I46" s="575"/>
      <c r="J46" s="55"/>
      <c r="K46" s="586"/>
      <c r="L46" s="578"/>
      <c r="M46" s="576"/>
      <c r="O46" s="552"/>
      <c r="P46" s="565"/>
      <c r="Q46" s="566"/>
      <c r="R46" s="565"/>
      <c r="S46" s="552"/>
    </row>
    <row r="47" spans="1:19" x14ac:dyDescent="0.25">
      <c r="A47" s="332"/>
      <c r="B47" s="329"/>
      <c r="C47" s="340"/>
      <c r="D47" s="579"/>
      <c r="E47" s="205"/>
      <c r="F47" s="499"/>
      <c r="G47" s="584" t="s">
        <v>14</v>
      </c>
      <c r="H47" s="299"/>
      <c r="I47" s="529"/>
      <c r="J47" s="207"/>
      <c r="K47" s="536" t="str">
        <f>L4</f>
        <v>Nagyistók-Nádasi Judit</v>
      </c>
      <c r="L47" s="499"/>
      <c r="M47" s="580"/>
      <c r="O47" s="552"/>
      <c r="P47" s="565"/>
      <c r="Q47" s="566"/>
      <c r="R47" s="567">
        <f>MIN(4,'1MD ELO (4)'!Q5)</f>
        <v>4</v>
      </c>
      <c r="S47" s="552"/>
    </row>
    <row r="48" spans="1:19" x14ac:dyDescent="0.25">
      <c r="O48" s="552"/>
      <c r="P48" s="552"/>
      <c r="Q48" s="552"/>
      <c r="R48" s="552"/>
      <c r="S48" s="552"/>
    </row>
    <row r="49" spans="15:19" x14ac:dyDescent="0.25">
      <c r="O49" s="552"/>
      <c r="P49" s="552"/>
      <c r="Q49" s="552"/>
      <c r="R49" s="552"/>
      <c r="S49" s="552"/>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R47">
    <cfRule type="expression" dxfId="288" priority="2" stopIfTrue="1">
      <formula>$O$1="CU"</formula>
    </cfRule>
  </conditionalFormatting>
  <conditionalFormatting sqref="E7 E9 E11 E13 E15 E17">
    <cfRule type="cellIs" dxfId="28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unka38">
    <tabColor indexed="11"/>
  </sheetPr>
  <dimension ref="A1:AK51"/>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739">
        <f>Altalanos!$D$8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(4)'!$A$7:$O$22,5))</f>
        <v/>
      </c>
      <c r="D7" s="546" t="str">
        <f>IF($B7="","",VLOOKUP($B7,'1MD ELO (4)'!$A$7:$O$22,15))</f>
        <v/>
      </c>
      <c r="E7" s="542" t="str">
        <f>UPPER(IF($B7="","",VLOOKUP($B7,'1MD ELO (4)'!$A$7:$O$22,2)))</f>
        <v/>
      </c>
      <c r="F7" s="545"/>
      <c r="G7" s="542" t="str">
        <f>IF($B7="","",VLOOKUP($B7,'1MD ELO (4)'!$A$7:$O$22,3))</f>
        <v/>
      </c>
      <c r="H7" s="545"/>
      <c r="I7" s="542" t="str">
        <f>IF($B7="","",VLOOKUP($B7,'1MD ELO (4)'!$A$7:$O$22,4))</f>
        <v/>
      </c>
      <c r="J7" s="521"/>
      <c r="K7" s="626"/>
      <c r="L7" s="620" t="str">
        <f>IF(K7="","",CONCATENATE(VLOOKUP($Y$3,$AB$1:$AK$1,K7)," pont"))</f>
        <v/>
      </c>
      <c r="M7" s="627"/>
      <c r="N7" s="552"/>
      <c r="O7" s="552"/>
      <c r="P7" s="552"/>
      <c r="Q7" s="606" t="s">
        <v>173</v>
      </c>
      <c r="R7" s="722" t="s">
        <v>213</v>
      </c>
      <c r="S7" s="722" t="s">
        <v>215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608" t="s">
        <v>180</v>
      </c>
      <c r="R8" s="723" t="s">
        <v>214</v>
      </c>
      <c r="S8" s="723" t="s">
        <v>216</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(4)'!$A$7:$O$22,5))</f>
        <v/>
      </c>
      <c r="D9" s="546" t="str">
        <f>IF($B9="","",VLOOKUP($B9,'1MD ELO (4)'!$A$7:$O$22,15))</f>
        <v/>
      </c>
      <c r="E9" s="541" t="str">
        <f>UPPER(IF($B9="","",VLOOKUP($B9,'1MD ELO (4)'!$A$7:$O$22,2)))</f>
        <v/>
      </c>
      <c r="F9" s="547"/>
      <c r="G9" s="541" t="str">
        <f>IF($B9="","",VLOOKUP($B9,'1MD ELO (4)'!$A$7:$O$22,3))</f>
        <v/>
      </c>
      <c r="H9" s="547"/>
      <c r="I9" s="541" t="str">
        <f>IF($B9="","",VLOOKUP($B9,'1MD ELO (4)'!$A$7:$O$22,4))</f>
        <v/>
      </c>
      <c r="J9" s="521"/>
      <c r="K9" s="626"/>
      <c r="L9" s="620" t="str">
        <f>IF(K9="","",CONCATENATE(VLOOKUP($Y$3,$AB$1:$AK$1,K9)," pont"))</f>
        <v/>
      </c>
      <c r="M9" s="627"/>
      <c r="N9" s="552"/>
      <c r="O9" s="552"/>
      <c r="P9" s="552"/>
      <c r="Q9" s="610" t="s">
        <v>181</v>
      </c>
      <c r="R9" s="724" t="s">
        <v>185</v>
      </c>
      <c r="S9" s="724" t="s">
        <v>217</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(4)'!$A$7:$O$22,5))</f>
        <v/>
      </c>
      <c r="D11" s="546" t="str">
        <f>IF($B11="","",VLOOKUP($B11,'1MD ELO (4)'!$A$7:$O$22,15))</f>
        <v/>
      </c>
      <c r="E11" s="541" t="str">
        <f>UPPER(IF($B11="","",VLOOKUP($B11,'1MD ELO (4)'!$A$7:$O$22,2)))</f>
        <v/>
      </c>
      <c r="F11" s="547"/>
      <c r="G11" s="541" t="str">
        <f>IF($B11="","",VLOOKUP($B11,'1MD ELO (4)'!$A$7:$O$22,3))</f>
        <v/>
      </c>
      <c r="H11" s="547"/>
      <c r="I11" s="541" t="str">
        <f>IF($B11="","",VLOOKUP($B11,'1MD ELO (4)'!$A$7:$O$22,4))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546" t="str">
        <f>IF($B13="","",VLOOKUP($B13,'1MD ELO (4)'!$A$7:$O$22,5))</f>
        <v/>
      </c>
      <c r="D13" s="546" t="str">
        <f>IF($B13="","",VLOOKUP($B13,'1MD ELO (4)'!$A$7:$O$22,15))</f>
        <v/>
      </c>
      <c r="E13" s="542" t="str">
        <f>UPPER(IF($B13="","",VLOOKUP($B13,'1MD ELO (4)'!$A$7:$O$22,2)))</f>
        <v/>
      </c>
      <c r="F13" s="545"/>
      <c r="G13" s="542" t="str">
        <f>IF($B13="","",VLOOKUP($B13,'1MD ELO (4)'!$A$7:$O$22,3))</f>
        <v/>
      </c>
      <c r="H13" s="545"/>
      <c r="I13" s="542" t="str">
        <f>IF($B13="","",VLOOKUP($B13,'1MD ELO (4)'!$A$7:$O$22,4))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60" t="s">
        <v>167</v>
      </c>
      <c r="B15" s="614"/>
      <c r="C15" s="546" t="str">
        <f>IF($B15="","",VLOOKUP($B15,'1MD ELO (4)'!$A$7:$O$22,5))</f>
        <v/>
      </c>
      <c r="D15" s="546" t="str">
        <f>IF($B15="","",VLOOKUP($B15,'1MD ELO (4)'!$A$7:$O$22,15))</f>
        <v/>
      </c>
      <c r="E15" s="541" t="str">
        <f>UPPER(IF($B15="","",VLOOKUP($B15,'1MD ELO (4)'!$A$7:$O$22,2)))</f>
        <v/>
      </c>
      <c r="F15" s="547"/>
      <c r="G15" s="541" t="str">
        <f>IF($B15="","",VLOOKUP($B15,'1MD ELO (4)'!$A$7:$O$22,3))</f>
        <v/>
      </c>
      <c r="H15" s="547"/>
      <c r="I15" s="541" t="str">
        <f>IF($B15="","",VLOOKUP($B15,'1MD ELO (4)'!$A$7:$O$22,4))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(4)'!$A$7:$O$22,5))</f>
        <v/>
      </c>
      <c r="D17" s="546" t="str">
        <f>IF($B17="","",VLOOKUP($B17,'1MD ELO (4)'!$A$7:$O$22,15))</f>
        <v/>
      </c>
      <c r="E17" s="541" t="str">
        <f>UPPER(IF($B17="","",VLOOKUP($B17,'1MD ELO (4)'!$A$7:$O$22,2)))</f>
        <v/>
      </c>
      <c r="F17" s="547"/>
      <c r="G17" s="541" t="str">
        <f>IF($B17="","",VLOOKUP($B17,'1MD ELO (4)'!$A$7:$O$22,3))</f>
        <v/>
      </c>
      <c r="H17" s="547"/>
      <c r="I17" s="541" t="str">
        <f>IF($B17="","",VLOOKUP($B17,'1MD ELO (4)'!$A$7:$O$22,4))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60" t="s">
        <v>168</v>
      </c>
      <c r="B19" s="614"/>
      <c r="C19" s="546" t="str">
        <f>IF($B19="","",VLOOKUP($B19,'1MD ELO (4)'!$A$7:$O$22,5))</f>
        <v/>
      </c>
      <c r="D19" s="546" t="str">
        <f>IF($B19="","",VLOOKUP($B19,'1MD ELO (4)'!$A$7:$O$22,15))</f>
        <v/>
      </c>
      <c r="E19" s="541" t="str">
        <f>UPPER(IF($B19="","",VLOOKUP($B19,'1MD ELO (4)'!$A$7:$O$22,2)))</f>
        <v/>
      </c>
      <c r="F19" s="547"/>
      <c r="G19" s="541" t="str">
        <f>IF($B19="","",VLOOKUP($B19,'1MD ELO (4)'!$A$7:$O$22,3))</f>
        <v/>
      </c>
      <c r="H19" s="547"/>
      <c r="I19" s="541" t="str">
        <f>IF($B19="","",VLOOKUP($B19,'1MD ELO (4)'!$A$7:$O$22,4))</f>
        <v/>
      </c>
      <c r="J19" s="521"/>
      <c r="K19" s="626"/>
      <c r="L19" s="620" t="str">
        <f>IF(K19="","",CONCATENATE(VLOOKUP($Y$3,$AB$1:$AK$1,K19)," pont"))</f>
        <v/>
      </c>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
      </c>
      <c r="E22" s="831"/>
      <c r="F22" s="831" t="str">
        <f>E9</f>
        <v/>
      </c>
      <c r="G22" s="831"/>
      <c r="H22" s="831" t="str">
        <f>E11</f>
        <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
      </c>
      <c r="C23" s="835"/>
      <c r="D23" s="830"/>
      <c r="E23" s="830"/>
      <c r="F23" s="828"/>
      <c r="G23" s="828"/>
      <c r="H23" s="828"/>
      <c r="I23" s="828"/>
      <c r="J23" s="521"/>
      <c r="K23" s="521"/>
      <c r="L23" s="521"/>
      <c r="M23" s="600"/>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
      </c>
      <c r="C24" s="835"/>
      <c r="D24" s="828"/>
      <c r="E24" s="828"/>
      <c r="F24" s="830"/>
      <c r="G24" s="830"/>
      <c r="H24" s="828"/>
      <c r="I24" s="828"/>
      <c r="J24" s="521"/>
      <c r="K24" s="521"/>
      <c r="L24" s="521"/>
      <c r="M24" s="600"/>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
      </c>
      <c r="C25" s="835"/>
      <c r="D25" s="828"/>
      <c r="E25" s="828"/>
      <c r="F25" s="828"/>
      <c r="G25" s="828"/>
      <c r="H25" s="830"/>
      <c r="I25" s="830"/>
      <c r="J25" s="521"/>
      <c r="K25" s="521"/>
      <c r="L25" s="521"/>
      <c r="M25" s="600"/>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31" t="str">
        <f>E13</f>
        <v/>
      </c>
      <c r="E27" s="831"/>
      <c r="F27" s="831" t="str">
        <f>E15</f>
        <v/>
      </c>
      <c r="G27" s="831"/>
      <c r="H27" s="831" t="str">
        <f>E17</f>
        <v/>
      </c>
      <c r="I27" s="831"/>
      <c r="J27" s="831" t="str">
        <f>E19</f>
        <v/>
      </c>
      <c r="K27" s="831"/>
      <c r="L27" s="521"/>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
      </c>
      <c r="C28" s="835"/>
      <c r="D28" s="830"/>
      <c r="E28" s="830"/>
      <c r="F28" s="828"/>
      <c r="G28" s="828"/>
      <c r="H28" s="828"/>
      <c r="I28" s="828"/>
      <c r="J28" s="831"/>
      <c r="K28" s="831"/>
      <c r="L28" s="521"/>
      <c r="M28" s="600"/>
    </row>
    <row r="29" spans="1:37" ht="18.75" customHeight="1" x14ac:dyDescent="0.25">
      <c r="A29" s="596" t="s">
        <v>167</v>
      </c>
      <c r="B29" s="835" t="str">
        <f>E15</f>
        <v/>
      </c>
      <c r="C29" s="835"/>
      <c r="D29" s="828"/>
      <c r="E29" s="828"/>
      <c r="F29" s="830"/>
      <c r="G29" s="830"/>
      <c r="H29" s="828"/>
      <c r="I29" s="828"/>
      <c r="J29" s="828"/>
      <c r="K29" s="828"/>
      <c r="L29" s="521"/>
      <c r="M29" s="600"/>
    </row>
    <row r="30" spans="1:37" ht="18.75" customHeight="1" x14ac:dyDescent="0.25">
      <c r="A30" s="596" t="s">
        <v>168</v>
      </c>
      <c r="B30" s="835" t="str">
        <f>E17</f>
        <v/>
      </c>
      <c r="C30" s="835"/>
      <c r="D30" s="828"/>
      <c r="E30" s="828"/>
      <c r="F30" s="828"/>
      <c r="G30" s="828"/>
      <c r="H30" s="830"/>
      <c r="I30" s="830"/>
      <c r="J30" s="828"/>
      <c r="K30" s="828"/>
      <c r="L30" s="521"/>
      <c r="M30" s="600"/>
    </row>
    <row r="31" spans="1:37" ht="18.75" customHeight="1" x14ac:dyDescent="0.25">
      <c r="A31" s="596" t="s">
        <v>172</v>
      </c>
      <c r="B31" s="835" t="str">
        <f>E19</f>
        <v/>
      </c>
      <c r="C31" s="835"/>
      <c r="D31" s="828"/>
      <c r="E31" s="828"/>
      <c r="F31" s="828"/>
      <c r="G31" s="828"/>
      <c r="H31" s="831"/>
      <c r="I31" s="831"/>
      <c r="J31" s="830"/>
      <c r="K31" s="830"/>
      <c r="L31" s="521"/>
      <c r="M31" s="600"/>
    </row>
    <row r="32" spans="1:37" ht="18.75" customHeight="1" x14ac:dyDescent="0.25">
      <c r="A32" s="602"/>
      <c r="B32" s="603"/>
      <c r="C32" s="603"/>
      <c r="D32" s="602"/>
      <c r="E32" s="602"/>
      <c r="F32" s="602"/>
      <c r="G32" s="602"/>
      <c r="H32" s="602"/>
      <c r="I32" s="602"/>
      <c r="J32" s="521"/>
      <c r="K32" s="521"/>
      <c r="L32" s="521"/>
      <c r="M32" s="604"/>
    </row>
    <row r="33" spans="1:19" x14ac:dyDescent="0.25">
      <c r="A33" s="521"/>
      <c r="B33" s="521"/>
      <c r="C33" s="521"/>
      <c r="D33" s="521"/>
      <c r="E33" s="521"/>
      <c r="F33" s="521"/>
      <c r="G33" s="521"/>
      <c r="H33" s="521"/>
      <c r="I33" s="521"/>
      <c r="J33" s="521"/>
      <c r="K33" s="521"/>
      <c r="L33" s="521"/>
      <c r="M33" s="521"/>
    </row>
    <row r="34" spans="1:19" x14ac:dyDescent="0.25">
      <c r="A34" s="521" t="s">
        <v>126</v>
      </c>
      <c r="B34" s="521"/>
      <c r="C34" s="850" t="str">
        <f>IF(M23=1,B23,IF(M24=1,B24,IF(M25=1,B25,"")))</f>
        <v/>
      </c>
      <c r="D34" s="850"/>
      <c r="E34" s="560" t="s">
        <v>170</v>
      </c>
      <c r="F34" s="850" t="str">
        <f>IF(M28=1,B28,IF(M29=1,B29,IF(M30=1,B30,IF(M31=1,B31,""))))</f>
        <v/>
      </c>
      <c r="G34" s="850"/>
      <c r="H34" s="521"/>
      <c r="I34" s="499"/>
      <c r="J34" s="521"/>
      <c r="K34" s="521"/>
      <c r="L34" s="521"/>
      <c r="M34" s="521"/>
    </row>
    <row r="35" spans="1:19" x14ac:dyDescent="0.25">
      <c r="A35" s="521"/>
      <c r="B35" s="521"/>
      <c r="C35" s="521"/>
      <c r="D35" s="521"/>
      <c r="E35" s="521"/>
      <c r="F35" s="560"/>
      <c r="G35" s="560"/>
      <c r="H35" s="521"/>
      <c r="I35" s="521"/>
      <c r="J35" s="521"/>
      <c r="K35" s="521"/>
      <c r="L35" s="521"/>
      <c r="M35" s="521"/>
    </row>
    <row r="36" spans="1:19" x14ac:dyDescent="0.25">
      <c r="A36" s="521" t="s">
        <v>169</v>
      </c>
      <c r="B36" s="521"/>
      <c r="C36" s="850" t="str">
        <f>IF(M23=2,B23,IF(M24=2,B24,IF(M25=2,B25,"")))</f>
        <v/>
      </c>
      <c r="D36" s="850"/>
      <c r="E36" s="560" t="s">
        <v>170</v>
      </c>
      <c r="F36" s="850" t="str">
        <f>IF(M28=2,B28,IF(M29=2,B29,IF(M30=2,B30,IF(M31=2,B31,""))))</f>
        <v/>
      </c>
      <c r="G36" s="850"/>
      <c r="H36" s="521"/>
      <c r="I36" s="499"/>
      <c r="J36" s="521"/>
      <c r="K36" s="521"/>
      <c r="L36" s="521"/>
      <c r="M36" s="521"/>
    </row>
    <row r="37" spans="1:19" x14ac:dyDescent="0.25">
      <c r="A37" s="521"/>
      <c r="B37" s="521"/>
      <c r="C37" s="599"/>
      <c r="D37" s="599"/>
      <c r="E37" s="560"/>
      <c r="F37" s="599"/>
      <c r="G37" s="599"/>
      <c r="H37" s="521"/>
      <c r="I37" s="521"/>
      <c r="J37" s="521"/>
      <c r="K37" s="521"/>
      <c r="L37" s="521"/>
      <c r="M37" s="521"/>
    </row>
    <row r="38" spans="1:19" x14ac:dyDescent="0.25">
      <c r="A38" s="521" t="s">
        <v>171</v>
      </c>
      <c r="B38" s="521"/>
      <c r="C38" s="850" t="str">
        <f>IF(M23=3,B23,IF(M24=3,B24,IF(M25=3,B25,"")))</f>
        <v/>
      </c>
      <c r="D38" s="850"/>
      <c r="E38" s="560" t="s">
        <v>170</v>
      </c>
      <c r="F38" s="850" t="str">
        <f>IF(M28=3,B28,IF(M29=3,B29,IF(M30=3,B30,IF(M31=3,B31,""))))</f>
        <v/>
      </c>
      <c r="G38" s="850"/>
      <c r="H38" s="521"/>
      <c r="I38" s="499"/>
      <c r="J38" s="521"/>
      <c r="K38" s="521"/>
      <c r="L38" s="521"/>
      <c r="M38" s="521"/>
    </row>
    <row r="39" spans="1:19" x14ac:dyDescent="0.25">
      <c r="A39" s="521"/>
      <c r="B39" s="521"/>
      <c r="C39" s="521"/>
      <c r="D39" s="521"/>
      <c r="E39" s="521"/>
      <c r="F39" s="521"/>
      <c r="G39" s="521"/>
      <c r="H39" s="521"/>
      <c r="I39" s="521"/>
      <c r="J39" s="521"/>
      <c r="K39" s="521"/>
      <c r="L39" s="521"/>
      <c r="M39" s="521"/>
    </row>
    <row r="40" spans="1:19" x14ac:dyDescent="0.25">
      <c r="A40" s="521"/>
      <c r="B40" s="521"/>
      <c r="C40" s="521"/>
      <c r="D40" s="521"/>
      <c r="E40" s="521"/>
      <c r="F40" s="521"/>
      <c r="G40" s="521"/>
      <c r="H40" s="521"/>
      <c r="I40" s="521"/>
      <c r="J40" s="521"/>
      <c r="K40" s="521"/>
      <c r="L40" s="499"/>
      <c r="M40" s="521"/>
      <c r="O40" s="552"/>
      <c r="P40" s="552"/>
      <c r="Q40" s="552"/>
      <c r="R40" s="552"/>
      <c r="S40" s="552"/>
    </row>
    <row r="41" spans="1:19" x14ac:dyDescent="0.25">
      <c r="A41" s="173" t="s">
        <v>102</v>
      </c>
      <c r="B41" s="174"/>
      <c r="C41" s="413"/>
      <c r="D41" s="568" t="s">
        <v>6</v>
      </c>
      <c r="E41" s="569" t="s">
        <v>104</v>
      </c>
      <c r="F41" s="587"/>
      <c r="G41" s="568" t="s">
        <v>6</v>
      </c>
      <c r="H41" s="569" t="s">
        <v>122</v>
      </c>
      <c r="I41" s="328"/>
      <c r="J41" s="569" t="s">
        <v>123</v>
      </c>
      <c r="K41" s="327" t="s">
        <v>124</v>
      </c>
      <c r="L41" s="36"/>
      <c r="M41" s="587"/>
      <c r="O41" s="552"/>
      <c r="P41" s="562"/>
      <c r="Q41" s="562"/>
      <c r="R41" s="563"/>
      <c r="S41" s="552"/>
    </row>
    <row r="42" spans="1:19" x14ac:dyDescent="0.25">
      <c r="A42" s="532" t="s">
        <v>103</v>
      </c>
      <c r="B42" s="533"/>
      <c r="C42" s="535"/>
      <c r="D42" s="570">
        <v>1</v>
      </c>
      <c r="E42" s="834" t="str">
        <f>IF(D42&gt;$R$44,,UPPER(VLOOKUP(D42,'1MD ELO (4)'!$A$7:$Q$134,2)))</f>
        <v/>
      </c>
      <c r="F42" s="834"/>
      <c r="G42" s="581" t="s">
        <v>7</v>
      </c>
      <c r="H42" s="533"/>
      <c r="I42" s="571"/>
      <c r="J42" s="582"/>
      <c r="K42" s="527" t="s">
        <v>108</v>
      </c>
      <c r="L42" s="588"/>
      <c r="M42" s="572"/>
      <c r="O42" s="552"/>
      <c r="P42" s="564"/>
      <c r="Q42" s="564"/>
      <c r="R42" s="565"/>
      <c r="S42" s="552"/>
    </row>
    <row r="43" spans="1:19" x14ac:dyDescent="0.25">
      <c r="A43" s="536" t="s">
        <v>121</v>
      </c>
      <c r="B43" s="299"/>
      <c r="C43" s="538"/>
      <c r="D43" s="573">
        <v>2</v>
      </c>
      <c r="E43" s="829" t="str">
        <f>IF(D43&gt;$R$44,,UPPER(VLOOKUP(D43,'1MD ELO (4)'!$A$7:$Q$134,2)))</f>
        <v/>
      </c>
      <c r="F43" s="829"/>
      <c r="G43" s="583" t="s">
        <v>8</v>
      </c>
      <c r="H43" s="574"/>
      <c r="I43" s="575"/>
      <c r="J43" s="55"/>
      <c r="K43" s="585"/>
      <c r="L43" s="499"/>
      <c r="M43" s="580"/>
      <c r="O43" s="552"/>
      <c r="P43" s="565"/>
      <c r="Q43" s="566"/>
      <c r="R43" s="565"/>
      <c r="S43" s="552"/>
    </row>
    <row r="44" spans="1:19" x14ac:dyDescent="0.25">
      <c r="A44" s="341"/>
      <c r="B44" s="342"/>
      <c r="C44" s="343"/>
      <c r="D44" s="573"/>
      <c r="E44" s="577"/>
      <c r="F44" s="578"/>
      <c r="G44" s="583" t="s">
        <v>9</v>
      </c>
      <c r="H44" s="574"/>
      <c r="I44" s="575"/>
      <c r="J44" s="55"/>
      <c r="K44" s="527" t="s">
        <v>109</v>
      </c>
      <c r="L44" s="588"/>
      <c r="M44" s="572"/>
      <c r="O44" s="552"/>
      <c r="P44" s="564"/>
      <c r="Q44" s="564"/>
      <c r="R44" s="567">
        <f>MIN(4,'1MD ELO (4)'!Q2)</f>
        <v>4</v>
      </c>
      <c r="S44" s="552"/>
    </row>
    <row r="45" spans="1:19" x14ac:dyDescent="0.25">
      <c r="A45" s="202"/>
      <c r="B45" s="405"/>
      <c r="C45" s="203"/>
      <c r="D45" s="573"/>
      <c r="E45" s="577"/>
      <c r="F45" s="578"/>
      <c r="G45" s="583" t="s">
        <v>10</v>
      </c>
      <c r="H45" s="574"/>
      <c r="I45" s="575"/>
      <c r="J45" s="55"/>
      <c r="K45" s="586"/>
      <c r="L45" s="578"/>
      <c r="M45" s="576"/>
      <c r="O45" s="552"/>
      <c r="P45" s="565"/>
      <c r="Q45" s="566"/>
      <c r="R45" s="565"/>
      <c r="S45" s="552"/>
    </row>
    <row r="46" spans="1:19" x14ac:dyDescent="0.25">
      <c r="A46" s="330"/>
      <c r="B46" s="344"/>
      <c r="C46" s="412"/>
      <c r="D46" s="573"/>
      <c r="E46" s="577"/>
      <c r="F46" s="578"/>
      <c r="G46" s="583" t="s">
        <v>11</v>
      </c>
      <c r="H46" s="574"/>
      <c r="I46" s="575"/>
      <c r="J46" s="55"/>
      <c r="K46" s="536"/>
      <c r="L46" s="499"/>
      <c r="M46" s="580"/>
      <c r="O46" s="552"/>
      <c r="P46" s="565"/>
      <c r="Q46" s="566"/>
      <c r="R46" s="565"/>
      <c r="S46" s="552"/>
    </row>
    <row r="47" spans="1:19" x14ac:dyDescent="0.25">
      <c r="A47" s="331"/>
      <c r="B47" s="350"/>
      <c r="C47" s="203"/>
      <c r="D47" s="573"/>
      <c r="E47" s="577"/>
      <c r="F47" s="578"/>
      <c r="G47" s="583" t="s">
        <v>12</v>
      </c>
      <c r="H47" s="574"/>
      <c r="I47" s="575"/>
      <c r="J47" s="55"/>
      <c r="K47" s="527" t="s">
        <v>89</v>
      </c>
      <c r="L47" s="588"/>
      <c r="M47" s="572"/>
      <c r="O47" s="552"/>
      <c r="P47" s="564"/>
      <c r="Q47" s="564"/>
      <c r="R47" s="565"/>
      <c r="S47" s="552"/>
    </row>
    <row r="48" spans="1:19" x14ac:dyDescent="0.25">
      <c r="A48" s="331"/>
      <c r="B48" s="350"/>
      <c r="C48" s="339"/>
      <c r="D48" s="573"/>
      <c r="E48" s="577"/>
      <c r="F48" s="578"/>
      <c r="G48" s="583" t="s">
        <v>13</v>
      </c>
      <c r="H48" s="574"/>
      <c r="I48" s="575"/>
      <c r="J48" s="55"/>
      <c r="K48" s="586"/>
      <c r="L48" s="578"/>
      <c r="M48" s="576"/>
      <c r="O48" s="552"/>
      <c r="P48" s="565"/>
      <c r="Q48" s="566"/>
      <c r="R48" s="565"/>
      <c r="S48" s="552"/>
    </row>
    <row r="49" spans="1:19" x14ac:dyDescent="0.25">
      <c r="A49" s="332"/>
      <c r="B49" s="329"/>
      <c r="C49" s="340"/>
      <c r="D49" s="579"/>
      <c r="E49" s="205"/>
      <c r="F49" s="499"/>
      <c r="G49" s="584" t="s">
        <v>14</v>
      </c>
      <c r="H49" s="299"/>
      <c r="I49" s="529"/>
      <c r="J49" s="207"/>
      <c r="K49" s="536" t="str">
        <f>L4</f>
        <v>Nagyistók-Nádasi Judit</v>
      </c>
      <c r="L49" s="499"/>
      <c r="M49" s="580"/>
      <c r="O49" s="552"/>
      <c r="P49" s="565"/>
      <c r="Q49" s="566"/>
      <c r="R49" s="567"/>
      <c r="S49" s="552"/>
    </row>
    <row r="50" spans="1:19" x14ac:dyDescent="0.25">
      <c r="O50" s="552"/>
      <c r="P50" s="552"/>
      <c r="Q50" s="552"/>
      <c r="R50" s="552"/>
      <c r="S50" s="552"/>
    </row>
    <row r="51" spans="1:19" x14ac:dyDescent="0.25">
      <c r="O51" s="552"/>
      <c r="P51" s="552"/>
      <c r="Q51" s="552"/>
      <c r="R51" s="552"/>
      <c r="S51" s="552"/>
    </row>
  </sheetData>
  <mergeCells count="51">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J31:K31"/>
    <mergeCell ref="C34:D34"/>
    <mergeCell ref="F34:G34"/>
    <mergeCell ref="B29:C29"/>
    <mergeCell ref="D29:E29"/>
    <mergeCell ref="F29:G29"/>
    <mergeCell ref="H29:I29"/>
    <mergeCell ref="J29:K29"/>
    <mergeCell ref="B30:C30"/>
    <mergeCell ref="D30:E30"/>
    <mergeCell ref="F30:G30"/>
    <mergeCell ref="H30:I30"/>
    <mergeCell ref="J30:K30"/>
    <mergeCell ref="E43:F43"/>
    <mergeCell ref="B31:C31"/>
    <mergeCell ref="D31:E31"/>
    <mergeCell ref="F31:G31"/>
    <mergeCell ref="H31:I31"/>
    <mergeCell ref="C36:D36"/>
    <mergeCell ref="F36:G36"/>
    <mergeCell ref="C38:D38"/>
    <mergeCell ref="F38:G38"/>
    <mergeCell ref="E42:F42"/>
  </mergeCells>
  <conditionalFormatting sqref="R49 R44">
    <cfRule type="expression" dxfId="286" priority="2" stopIfTrue="1">
      <formula>$O$1="CU"</formula>
    </cfRule>
  </conditionalFormatting>
  <conditionalFormatting sqref="E7 E9 E11 E13 E15 E17 E19">
    <cfRule type="cellIs" dxfId="28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unka59">
    <tabColor indexed="11"/>
  </sheetPr>
  <dimension ref="A1:AK54"/>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IF(Y5=1,CONCATENATE(VLOOKUP(Y3,AA16:AH30,2)),CONCATENATE(VLOOKUP(Y3,AA2:AK13,2)))</f>
        <v>#N/A</v>
      </c>
      <c r="AC1" s="625" t="e">
        <f>IF(Y5=1,CONCATENATE(VLOOKUP(Y3,AA16:AK30,3)),CONCATENATE(VLOOKUP(Y3,AA2:AK13,3)))</f>
        <v>#N/A</v>
      </c>
      <c r="AD1" s="625" t="e">
        <f>IF(Y5=1,CONCATENATE(VLOOKUP(Y3,AA16:AK30,4)),CONCATENATE(VLOOKUP(Y3,AA2:AK13,4)))</f>
        <v>#N/A</v>
      </c>
      <c r="AE1" s="625" t="e">
        <f>IF(Y5=1,CONCATENATE(VLOOKUP(Y3,AA16:AK30,5)),CONCATENATE(VLOOKUP(Y3,AA2:AK13,5)))</f>
        <v>#N/A</v>
      </c>
      <c r="AF1" s="625" t="e">
        <f>IF(Y5=1,CONCATENATE(VLOOKUP(Y3,AA16:AK30,6)),CONCATENATE(VLOOKUP(Y3,AA2:AK13,6)))</f>
        <v>#N/A</v>
      </c>
      <c r="AG1" s="625" t="e">
        <f>IF(Y5=1,CONCATENATE(VLOOKUP(Y3,AA16:AK30,7)),CONCATENATE(VLOOKUP(Y3,AA2:AK13,7)))</f>
        <v>#N/A</v>
      </c>
      <c r="AH1" s="625" t="e">
        <f>IF(Y5=1,CONCATENATE(VLOOKUP(Y3,AA16:AK30,8)),CONCATENATE(VLOOKUP(Y3,AA2:AK13,8)))</f>
        <v>#N/A</v>
      </c>
      <c r="AI1" s="625" t="e">
        <f>IF(Y5=1,CONCATENATE(VLOOKUP(Y3,AA16:AK30,9)),CONCATENATE(VLOOKUP(Y3,AA2:AK13,9)))</f>
        <v>#N/A</v>
      </c>
      <c r="AJ1" s="625" t="e">
        <f>IF(Y5=1,CONCATENATE(VLOOKUP(Y3,AA16:AK30,10)),CONCATENATE(VLOOKUP(Y3,AA2:AK13,10)))</f>
        <v>#N/A</v>
      </c>
      <c r="AK1" s="625" t="e">
        <f>IF(Y5=1,CONCATENATE(VLOOKUP(Y3,AA16:AK30,11)),CONCATENATE(VLOOKUP(Y3,AA2:AK13,11)))</f>
        <v>#N/A</v>
      </c>
    </row>
    <row r="2" spans="1:37" x14ac:dyDescent="0.25">
      <c r="A2" s="476" t="s">
        <v>119</v>
      </c>
      <c r="B2" s="477"/>
      <c r="C2" s="477"/>
      <c r="D2" s="477"/>
      <c r="E2" s="739">
        <f>Altalanos!$D$8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(4)'!$A$7:$O$22,5))</f>
        <v/>
      </c>
      <c r="D7" s="546" t="str">
        <f>IF($B7="","",VLOOKUP($B7,'1MD ELO (4)'!$A$7:$O$22,15))</f>
        <v/>
      </c>
      <c r="E7" s="542" t="str">
        <f>UPPER(IF($B7="","",VLOOKUP($B7,'1MD ELO (4)'!$A$7:$O$22,2)))</f>
        <v/>
      </c>
      <c r="F7" s="545"/>
      <c r="G7" s="542" t="str">
        <f>IF($B7="","",VLOOKUP($B7,'1MD ELO (4)'!$A$7:$O$22,3))</f>
        <v/>
      </c>
      <c r="H7" s="545"/>
      <c r="I7" s="542" t="str">
        <f>IF($B7="","",VLOOKUP($B7,'1MD ELO (4)'!$A$7:$O$22,4))</f>
        <v/>
      </c>
      <c r="J7" s="521"/>
      <c r="K7" s="626"/>
      <c r="L7" s="620" t="str">
        <f>IF(K7="","",CONCATENATE(VLOOKUP($Y$3,$AB$1:$AK$1,K7)," pont"))</f>
        <v/>
      </c>
      <c r="M7" s="627"/>
      <c r="N7" s="552"/>
      <c r="O7" s="552"/>
      <c r="P7" s="552"/>
      <c r="Q7" s="606" t="s">
        <v>173</v>
      </c>
      <c r="R7" s="722" t="s">
        <v>218</v>
      </c>
      <c r="S7" s="722" t="s">
        <v>219</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608" t="s">
        <v>180</v>
      </c>
      <c r="R8" s="723" t="s">
        <v>216</v>
      </c>
      <c r="S8" s="723" t="s">
        <v>220</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(4)'!$A$7:$O$22,5))</f>
        <v/>
      </c>
      <c r="D9" s="546" t="str">
        <f>IF($B9="","",VLOOKUP($B9,'1MD ELO (4)'!$A$7:$O$22,15))</f>
        <v/>
      </c>
      <c r="E9" s="541" t="str">
        <f>UPPER(IF($B9="","",VLOOKUP($B9,'1MD ELO (4)'!$A$7:$O$22,2)))</f>
        <v/>
      </c>
      <c r="F9" s="547"/>
      <c r="G9" s="541" t="str">
        <f>IF($B9="","",VLOOKUP($B9,'1MD ELO (4)'!$A$7:$O$22,3))</f>
        <v/>
      </c>
      <c r="H9" s="547"/>
      <c r="I9" s="541" t="str">
        <f>IF($B9="","",VLOOKUP($B9,'1MD ELO (4)'!$A$7:$O$22,4))</f>
        <v/>
      </c>
      <c r="J9" s="521"/>
      <c r="K9" s="626"/>
      <c r="L9" s="620" t="str">
        <f>IF(K9="","",CONCATENATE(VLOOKUP($Y$3,$AB$1:$AK$1,K9)," pont"))</f>
        <v/>
      </c>
      <c r="M9" s="627"/>
      <c r="N9" s="552"/>
      <c r="O9" s="552"/>
      <c r="P9" s="552"/>
      <c r="Q9" s="610" t="s">
        <v>181</v>
      </c>
      <c r="R9" s="724" t="s">
        <v>213</v>
      </c>
      <c r="S9" s="724" t="s">
        <v>221</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(4)'!$A$7:$O$22,5))</f>
        <v/>
      </c>
      <c r="D11" s="546" t="str">
        <f>IF($B11="","",VLOOKUP($B11,'1MD ELO (4)'!$A$7:$O$22,15))</f>
        <v/>
      </c>
      <c r="E11" s="541" t="str">
        <f>UPPER(IF($B11="","",VLOOKUP($B11,'1MD ELO (4)'!$A$7:$O$22,2)))</f>
        <v/>
      </c>
      <c r="F11" s="547"/>
      <c r="G11" s="541" t="str">
        <f>IF($B11="","",VLOOKUP($B11,'1MD ELO (4)'!$A$7:$O$22,3))</f>
        <v/>
      </c>
      <c r="H11" s="547"/>
      <c r="I11" s="541" t="str">
        <f>IF($B11="","",VLOOKUP($B11,'1MD ELO (4)'!$A$7:$O$22,4))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709" t="s">
        <v>166</v>
      </c>
      <c r="B13" s="712"/>
      <c r="C13" s="546" t="str">
        <f>IF($B13="","",VLOOKUP($B13,'1MD ELO (4)'!$A$7:$O$22,5))</f>
        <v/>
      </c>
      <c r="D13" s="546" t="str">
        <f>IF($B13="","",VLOOKUP($B13,'1MD ELO (4)'!$A$7:$O$22,15))</f>
        <v/>
      </c>
      <c r="E13" s="541" t="str">
        <f>UPPER(IF($B13="","",VLOOKUP($B13,'1MD ELO (4)'!$A$7:$O$22,2)))</f>
        <v/>
      </c>
      <c r="F13" s="547"/>
      <c r="G13" s="541" t="str">
        <f>IF($B13="","",VLOOKUP($B13,'1MD ELO (4)'!$A$7:$O$22,3))</f>
        <v/>
      </c>
      <c r="H13" s="547"/>
      <c r="I13" s="541" t="str">
        <f>IF($B13="","",VLOOKUP($B13,'1MD ELO (4)'!$A$7:$O$22,4))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97" t="s">
        <v>167</v>
      </c>
      <c r="B15" s="711"/>
      <c r="C15" s="546" t="str">
        <f>IF($B15="","",VLOOKUP($B15,'1MD ELO (4)'!$A$7:$O$22,5))</f>
        <v/>
      </c>
      <c r="D15" s="710" t="str">
        <f>IF($B15="","",VLOOKUP($B15,'1MD ELO (4)'!$A$7:$O$22,15))</f>
        <v/>
      </c>
      <c r="E15" s="542" t="str">
        <f>UPPER(IF($B15="","",VLOOKUP($B15,'1MD ELO (4)'!$A$7:$O$22,2)))</f>
        <v/>
      </c>
      <c r="F15" s="545"/>
      <c r="G15" s="542" t="str">
        <f>IF($B15="","",VLOOKUP($B15,'1MD ELO (4)'!$A$7:$O$22,3))</f>
        <v/>
      </c>
      <c r="H15" s="545"/>
      <c r="I15" s="542" t="str">
        <f>IF($B15="","",VLOOKUP($B15,'1MD ELO (4)'!$A$7:$O$22,4))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(4)'!$A$7:$O$22,5))</f>
        <v/>
      </c>
      <c r="D17" s="546" t="str">
        <f>IF($B17="","",VLOOKUP($B17,'1MD ELO (4)'!$A$7:$O$22,15))</f>
        <v/>
      </c>
      <c r="E17" s="541" t="str">
        <f>UPPER(IF($B17="","",VLOOKUP($B17,'1MD ELO (4)'!$A$7:$O$22,2)))</f>
        <v/>
      </c>
      <c r="F17" s="547"/>
      <c r="G17" s="541" t="str">
        <f>IF($B17="","",VLOOKUP($B17,'1MD ELO (4)'!$A$7:$O$22,3))</f>
        <v/>
      </c>
      <c r="H17" s="547"/>
      <c r="I17" s="541" t="str">
        <f>IF($B17="","",VLOOKUP($B17,'1MD ELO (4)'!$A$7:$O$22,4))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709" t="s">
        <v>172</v>
      </c>
      <c r="B19" s="614"/>
      <c r="C19" s="546" t="str">
        <f>IF($B19="","",VLOOKUP($B19,'1MD ELO (4)'!$A$7:$O$22,5))</f>
        <v/>
      </c>
      <c r="D19" s="546" t="str">
        <f>IF($B19="","",VLOOKUP($B19,'1MD ELO (4)'!$A$7:$O$22,15))</f>
        <v/>
      </c>
      <c r="E19" s="541" t="str">
        <f>UPPER(IF($B19="","",VLOOKUP($B19,'1MD ELO (4)'!$A$7:$O$22,2)))</f>
        <v/>
      </c>
      <c r="F19" s="547"/>
      <c r="G19" s="541" t="str">
        <f>IF($B19="","",VLOOKUP($B19,'1MD ELO (4)'!$A$7:$O$22,3))</f>
        <v/>
      </c>
      <c r="H19" s="547"/>
      <c r="I19" s="541" t="str">
        <f>IF($B19="","",VLOOKUP($B19,'1MD ELO (4)'!$A$7:$O$22,4))</f>
        <v/>
      </c>
      <c r="J19" s="521"/>
      <c r="K19" s="626"/>
      <c r="L19" s="620" t="str">
        <f>IF(K19="","",CONCATENATE(VLOOKUP($Y$3,$AB$1:$AK$1,K19)," pont"))</f>
        <v/>
      </c>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60"/>
      <c r="B20" s="613"/>
      <c r="C20" s="561"/>
      <c r="D20" s="561"/>
      <c r="E20" s="561"/>
      <c r="F20" s="561"/>
      <c r="G20" s="561"/>
      <c r="H20" s="561"/>
      <c r="I20" s="561"/>
      <c r="J20" s="521"/>
      <c r="K20" s="560"/>
      <c r="L20" s="560"/>
      <c r="M20" s="628"/>
      <c r="Y20" s="618"/>
      <c r="Z20" s="618"/>
      <c r="AA20" s="618" t="s">
        <v>190</v>
      </c>
      <c r="AB20" s="618">
        <v>200</v>
      </c>
      <c r="AC20" s="618">
        <v>150</v>
      </c>
      <c r="AD20" s="618">
        <v>130</v>
      </c>
      <c r="AE20" s="618">
        <v>110</v>
      </c>
      <c r="AF20" s="618">
        <v>95</v>
      </c>
      <c r="AG20" s="618">
        <v>80</v>
      </c>
      <c r="AH20" s="618">
        <v>70</v>
      </c>
      <c r="AI20" s="618">
        <v>60</v>
      </c>
      <c r="AJ20" s="618">
        <v>55</v>
      </c>
      <c r="AK20" s="618">
        <v>50</v>
      </c>
    </row>
    <row r="21" spans="1:37" x14ac:dyDescent="0.25">
      <c r="A21" s="709" t="s">
        <v>211</v>
      </c>
      <c r="B21" s="614"/>
      <c r="C21" s="546" t="str">
        <f>IF($B21="","",VLOOKUP($B21,'1MD ELO (4)'!$A$7:$O$22,5))</f>
        <v/>
      </c>
      <c r="D21" s="546" t="str">
        <f>IF($B21="","",VLOOKUP($B21,'1MD ELO (4)'!$A$7:$O$22,15))</f>
        <v/>
      </c>
      <c r="E21" s="541" t="str">
        <f>UPPER(IF($B21="","",VLOOKUP($B21,'1MD ELO (4)'!$A$7:$O$22,2)))</f>
        <v/>
      </c>
      <c r="F21" s="547"/>
      <c r="G21" s="541" t="str">
        <f>IF($B21="","",VLOOKUP($B21,'1MD ELO (4)'!$A$7:$O$22,3))</f>
        <v/>
      </c>
      <c r="H21" s="547"/>
      <c r="I21" s="541" t="str">
        <f>IF($B21="","",VLOOKUP($B21,'1MD ELO (4)'!$A$7:$O$22,4))</f>
        <v/>
      </c>
      <c r="J21" s="521"/>
      <c r="K21" s="626"/>
      <c r="L21" s="620" t="str">
        <f>IF(K21="","",CONCATENATE(VLOOKUP($Y$3,$AB$1:$AK$1,K21)," pont"))</f>
        <v/>
      </c>
      <c r="M21" s="627"/>
      <c r="Y21" s="618"/>
      <c r="Z21" s="618"/>
      <c r="AA21" s="618" t="s">
        <v>191</v>
      </c>
      <c r="AB21" s="618">
        <v>150</v>
      </c>
      <c r="AC21" s="618">
        <v>120</v>
      </c>
      <c r="AD21" s="618">
        <v>100</v>
      </c>
      <c r="AE21" s="618">
        <v>80</v>
      </c>
      <c r="AF21" s="618">
        <v>70</v>
      </c>
      <c r="AG21" s="618">
        <v>60</v>
      </c>
      <c r="AH21" s="618">
        <v>55</v>
      </c>
      <c r="AI21" s="618">
        <v>50</v>
      </c>
      <c r="AJ21" s="618">
        <v>45</v>
      </c>
      <c r="AK21" s="618">
        <v>40</v>
      </c>
    </row>
    <row r="22" spans="1:37" x14ac:dyDescent="0.25">
      <c r="A22" s="521"/>
      <c r="B22" s="521"/>
      <c r="C22" s="521"/>
      <c r="D22" s="521"/>
      <c r="E22" s="521"/>
      <c r="F22" s="521"/>
      <c r="G22" s="521"/>
      <c r="H22" s="521"/>
      <c r="I22" s="521"/>
      <c r="J22" s="521"/>
      <c r="K22" s="521"/>
      <c r="L22" s="521"/>
      <c r="M22" s="521"/>
      <c r="Y22" s="618"/>
      <c r="Z22" s="618"/>
      <c r="AA22" s="618" t="s">
        <v>192</v>
      </c>
      <c r="AB22" s="618">
        <v>120</v>
      </c>
      <c r="AC22" s="618">
        <v>90</v>
      </c>
      <c r="AD22" s="618">
        <v>65</v>
      </c>
      <c r="AE22" s="618">
        <v>55</v>
      </c>
      <c r="AF22" s="618">
        <v>50</v>
      </c>
      <c r="AG22" s="618">
        <v>45</v>
      </c>
      <c r="AH22" s="618">
        <v>40</v>
      </c>
      <c r="AI22" s="618">
        <v>35</v>
      </c>
      <c r="AJ22" s="618">
        <v>25</v>
      </c>
      <c r="AK22" s="618">
        <v>20</v>
      </c>
    </row>
    <row r="23" spans="1:37" x14ac:dyDescent="0.25">
      <c r="A23" s="521"/>
      <c r="B23" s="521"/>
      <c r="C23" s="521"/>
      <c r="D23" s="521"/>
      <c r="E23" s="521"/>
      <c r="F23" s="521"/>
      <c r="G23" s="521"/>
      <c r="H23" s="521"/>
      <c r="I23" s="521"/>
      <c r="J23" s="521"/>
      <c r="K23" s="521"/>
      <c r="L23" s="521"/>
      <c r="M23" s="521"/>
      <c r="Y23" s="618"/>
      <c r="Z23" s="618"/>
      <c r="AA23" s="618" t="s">
        <v>193</v>
      </c>
      <c r="AB23" s="618">
        <v>90</v>
      </c>
      <c r="AC23" s="618">
        <v>60</v>
      </c>
      <c r="AD23" s="618">
        <v>45</v>
      </c>
      <c r="AE23" s="618">
        <v>34</v>
      </c>
      <c r="AF23" s="618">
        <v>27</v>
      </c>
      <c r="AG23" s="618">
        <v>22</v>
      </c>
      <c r="AH23" s="618">
        <v>18</v>
      </c>
      <c r="AI23" s="618">
        <v>15</v>
      </c>
      <c r="AJ23" s="618">
        <v>12</v>
      </c>
      <c r="AK23" s="618">
        <v>9</v>
      </c>
    </row>
    <row r="24" spans="1:37" ht="18.75" customHeight="1" x14ac:dyDescent="0.25">
      <c r="A24" s="521"/>
      <c r="B24" s="832"/>
      <c r="C24" s="832"/>
      <c r="D24" s="831" t="str">
        <f>E7</f>
        <v/>
      </c>
      <c r="E24" s="831"/>
      <c r="F24" s="831" t="str">
        <f>E9</f>
        <v/>
      </c>
      <c r="G24" s="831"/>
      <c r="H24" s="831" t="str">
        <f>E11</f>
        <v/>
      </c>
      <c r="I24" s="831"/>
      <c r="J24" s="831" t="str">
        <f>E13</f>
        <v/>
      </c>
      <c r="K24" s="831"/>
      <c r="L24" s="521"/>
      <c r="M24" s="598" t="s">
        <v>163</v>
      </c>
      <c r="Y24" s="618"/>
      <c r="Z24" s="618"/>
      <c r="AA24" s="618" t="s">
        <v>194</v>
      </c>
      <c r="AB24" s="618">
        <v>60</v>
      </c>
      <c r="AC24" s="618">
        <v>40</v>
      </c>
      <c r="AD24" s="618">
        <v>30</v>
      </c>
      <c r="AE24" s="618">
        <v>20</v>
      </c>
      <c r="AF24" s="618">
        <v>18</v>
      </c>
      <c r="AG24" s="618">
        <v>15</v>
      </c>
      <c r="AH24" s="618">
        <v>12</v>
      </c>
      <c r="AI24" s="618">
        <v>10</v>
      </c>
      <c r="AJ24" s="618">
        <v>8</v>
      </c>
      <c r="AK24" s="618">
        <v>6</v>
      </c>
    </row>
    <row r="25" spans="1:37" ht="18.75" customHeight="1" x14ac:dyDescent="0.25">
      <c r="A25" s="596" t="s">
        <v>159</v>
      </c>
      <c r="B25" s="835" t="str">
        <f>E7</f>
        <v/>
      </c>
      <c r="C25" s="835"/>
      <c r="D25" s="830"/>
      <c r="E25" s="830"/>
      <c r="F25" s="828"/>
      <c r="G25" s="828"/>
      <c r="H25" s="828"/>
      <c r="I25" s="828"/>
      <c r="J25" s="831"/>
      <c r="K25" s="831"/>
      <c r="L25" s="521"/>
      <c r="M25" s="600"/>
      <c r="Y25" s="618"/>
      <c r="Z25" s="618"/>
      <c r="AA25" s="618" t="s">
        <v>195</v>
      </c>
      <c r="AB25" s="618">
        <v>40</v>
      </c>
      <c r="AC25" s="618">
        <v>25</v>
      </c>
      <c r="AD25" s="618">
        <v>18</v>
      </c>
      <c r="AE25" s="618">
        <v>13</v>
      </c>
      <c r="AF25" s="618">
        <v>8</v>
      </c>
      <c r="AG25" s="618">
        <v>7</v>
      </c>
      <c r="AH25" s="618">
        <v>6</v>
      </c>
      <c r="AI25" s="618">
        <v>5</v>
      </c>
      <c r="AJ25" s="618">
        <v>4</v>
      </c>
      <c r="AK25" s="618">
        <v>3</v>
      </c>
    </row>
    <row r="26" spans="1:37" ht="18.75" customHeight="1" x14ac:dyDescent="0.25">
      <c r="A26" s="596" t="s">
        <v>160</v>
      </c>
      <c r="B26" s="835" t="str">
        <f>E9</f>
        <v/>
      </c>
      <c r="C26" s="835"/>
      <c r="D26" s="828"/>
      <c r="E26" s="828"/>
      <c r="F26" s="830"/>
      <c r="G26" s="830"/>
      <c r="H26" s="828"/>
      <c r="I26" s="828"/>
      <c r="J26" s="828"/>
      <c r="K26" s="828"/>
      <c r="L26" s="521"/>
      <c r="M26" s="600"/>
      <c r="Y26" s="618"/>
      <c r="Z26" s="618"/>
      <c r="AA26" s="618" t="s">
        <v>196</v>
      </c>
      <c r="AB26" s="618">
        <v>25</v>
      </c>
      <c r="AC26" s="618">
        <v>15</v>
      </c>
      <c r="AD26" s="618">
        <v>13</v>
      </c>
      <c r="AE26" s="618">
        <v>7</v>
      </c>
      <c r="AF26" s="618">
        <v>6</v>
      </c>
      <c r="AG26" s="618">
        <v>5</v>
      </c>
      <c r="AH26" s="618">
        <v>4</v>
      </c>
      <c r="AI26" s="618">
        <v>3</v>
      </c>
      <c r="AJ26" s="618">
        <v>2</v>
      </c>
      <c r="AK26" s="618">
        <v>1</v>
      </c>
    </row>
    <row r="27" spans="1:37" ht="18.75" customHeight="1" x14ac:dyDescent="0.25">
      <c r="A27" s="596" t="s">
        <v>161</v>
      </c>
      <c r="B27" s="835" t="str">
        <f>E11</f>
        <v/>
      </c>
      <c r="C27" s="835"/>
      <c r="D27" s="828"/>
      <c r="E27" s="828"/>
      <c r="F27" s="828"/>
      <c r="G27" s="828"/>
      <c r="H27" s="830"/>
      <c r="I27" s="830"/>
      <c r="J27" s="828"/>
      <c r="K27" s="828"/>
      <c r="L27" s="521"/>
      <c r="M27" s="600"/>
      <c r="Y27" s="618"/>
      <c r="Z27" s="618"/>
      <c r="AA27" s="618" t="s">
        <v>201</v>
      </c>
      <c r="AB27" s="618">
        <v>15</v>
      </c>
      <c r="AC27" s="618">
        <v>10</v>
      </c>
      <c r="AD27" s="618">
        <v>8</v>
      </c>
      <c r="AE27" s="618">
        <v>4</v>
      </c>
      <c r="AF27" s="618">
        <v>3</v>
      </c>
      <c r="AG27" s="618">
        <v>2</v>
      </c>
      <c r="AH27" s="618">
        <v>1</v>
      </c>
      <c r="AI27" s="618">
        <v>0</v>
      </c>
      <c r="AJ27" s="618">
        <v>0</v>
      </c>
      <c r="AK27" s="618">
        <v>0</v>
      </c>
    </row>
    <row r="28" spans="1:37" ht="18.75" customHeight="1" x14ac:dyDescent="0.25">
      <c r="A28" s="708" t="s">
        <v>166</v>
      </c>
      <c r="B28" s="835" t="str">
        <f>E13</f>
        <v/>
      </c>
      <c r="C28" s="835"/>
      <c r="D28" s="828"/>
      <c r="E28" s="828"/>
      <c r="F28" s="828"/>
      <c r="G28" s="828"/>
      <c r="H28" s="831"/>
      <c r="I28" s="831"/>
      <c r="J28" s="830"/>
      <c r="K28" s="830"/>
      <c r="L28" s="521"/>
      <c r="M28" s="600"/>
      <c r="Y28" s="618"/>
      <c r="Z28" s="618"/>
      <c r="AA28" s="618" t="s">
        <v>201</v>
      </c>
      <c r="AB28" s="618">
        <v>15</v>
      </c>
      <c r="AC28" s="618">
        <v>10</v>
      </c>
      <c r="AD28" s="618">
        <v>8</v>
      </c>
      <c r="AE28" s="618">
        <v>4</v>
      </c>
      <c r="AF28" s="618">
        <v>3</v>
      </c>
      <c r="AG28" s="618">
        <v>2</v>
      </c>
      <c r="AH28" s="618">
        <v>1</v>
      </c>
      <c r="AI28" s="618">
        <v>0</v>
      </c>
      <c r="AJ28" s="618">
        <v>0</v>
      </c>
      <c r="AK28" s="618">
        <v>0</v>
      </c>
    </row>
    <row r="29" spans="1:37" x14ac:dyDescent="0.25">
      <c r="A29" s="521"/>
      <c r="B29" s="521"/>
      <c r="C29" s="521"/>
      <c r="D29" s="521"/>
      <c r="E29" s="521"/>
      <c r="F29" s="521"/>
      <c r="G29" s="521"/>
      <c r="H29" s="521"/>
      <c r="I29" s="521"/>
      <c r="J29" s="521"/>
      <c r="K29" s="521"/>
      <c r="L29" s="521"/>
      <c r="M29" s="601"/>
      <c r="Y29" s="618"/>
      <c r="Z29" s="618"/>
      <c r="AA29" s="618" t="s">
        <v>197</v>
      </c>
      <c r="AB29" s="618">
        <v>10</v>
      </c>
      <c r="AC29" s="618">
        <v>6</v>
      </c>
      <c r="AD29" s="618">
        <v>4</v>
      </c>
      <c r="AE29" s="618">
        <v>2</v>
      </c>
      <c r="AF29" s="618">
        <v>1</v>
      </c>
      <c r="AG29" s="618">
        <v>0</v>
      </c>
      <c r="AH29" s="618">
        <v>0</v>
      </c>
      <c r="AI29" s="618">
        <v>0</v>
      </c>
      <c r="AJ29" s="618">
        <v>0</v>
      </c>
      <c r="AK29" s="618">
        <v>0</v>
      </c>
    </row>
    <row r="30" spans="1:37" ht="18.75" customHeight="1" x14ac:dyDescent="0.25">
      <c r="A30" s="521"/>
      <c r="B30" s="832"/>
      <c r="C30" s="832"/>
      <c r="D30" s="831" t="str">
        <f>E15</f>
        <v/>
      </c>
      <c r="E30" s="831"/>
      <c r="F30" s="831" t="str">
        <f>E17</f>
        <v/>
      </c>
      <c r="G30" s="831"/>
      <c r="H30" s="839" t="str">
        <f>E19</f>
        <v/>
      </c>
      <c r="I30" s="858"/>
      <c r="J30" s="831" t="str">
        <f>E21</f>
        <v/>
      </c>
      <c r="K30" s="831"/>
      <c r="L30" s="521"/>
      <c r="M30" s="601"/>
      <c r="Y30" s="618"/>
      <c r="Z30" s="618"/>
      <c r="AA30" s="618" t="s">
        <v>198</v>
      </c>
      <c r="AB30" s="618">
        <v>3</v>
      </c>
      <c r="AC30" s="618">
        <v>2</v>
      </c>
      <c r="AD30" s="618">
        <v>1</v>
      </c>
      <c r="AE30" s="618">
        <v>0</v>
      </c>
      <c r="AF30" s="618">
        <v>0</v>
      </c>
      <c r="AG30" s="618">
        <v>0</v>
      </c>
      <c r="AH30" s="618">
        <v>0</v>
      </c>
      <c r="AI30" s="618">
        <v>0</v>
      </c>
      <c r="AJ30" s="618">
        <v>0</v>
      </c>
      <c r="AK30" s="618">
        <v>0</v>
      </c>
    </row>
    <row r="31" spans="1:37" ht="18.75" customHeight="1" x14ac:dyDescent="0.25">
      <c r="A31" s="708" t="s">
        <v>167</v>
      </c>
      <c r="B31" s="854" t="str">
        <f>E15</f>
        <v/>
      </c>
      <c r="C31" s="855"/>
      <c r="D31" s="830"/>
      <c r="E31" s="830"/>
      <c r="F31" s="828"/>
      <c r="G31" s="828"/>
      <c r="H31" s="828"/>
      <c r="I31" s="828"/>
      <c r="J31" s="831"/>
      <c r="K31" s="831"/>
      <c r="L31" s="521"/>
      <c r="M31" s="600"/>
    </row>
    <row r="32" spans="1:37" ht="18.75" customHeight="1" x14ac:dyDescent="0.25">
      <c r="A32" s="708" t="s">
        <v>168</v>
      </c>
      <c r="B32" s="835" t="str">
        <f>E17</f>
        <v/>
      </c>
      <c r="C32" s="835"/>
      <c r="D32" s="828"/>
      <c r="E32" s="828"/>
      <c r="F32" s="830"/>
      <c r="G32" s="830"/>
      <c r="H32" s="828"/>
      <c r="I32" s="828"/>
      <c r="J32" s="828"/>
      <c r="K32" s="828"/>
      <c r="L32" s="521"/>
      <c r="M32" s="600"/>
    </row>
    <row r="33" spans="1:19" ht="18.75" customHeight="1" x14ac:dyDescent="0.25">
      <c r="A33" s="708" t="s">
        <v>172</v>
      </c>
      <c r="B33" s="835" t="str">
        <f>E19</f>
        <v/>
      </c>
      <c r="C33" s="835"/>
      <c r="D33" s="828"/>
      <c r="E33" s="828"/>
      <c r="F33" s="828"/>
      <c r="G33" s="828"/>
      <c r="H33" s="830"/>
      <c r="I33" s="830"/>
      <c r="J33" s="828"/>
      <c r="K33" s="828"/>
      <c r="L33" s="521"/>
      <c r="M33" s="600"/>
    </row>
    <row r="34" spans="1:19" ht="18.75" customHeight="1" x14ac:dyDescent="0.25">
      <c r="A34" s="708" t="s">
        <v>211</v>
      </c>
      <c r="B34" s="835" t="str">
        <f>E21</f>
        <v/>
      </c>
      <c r="C34" s="835"/>
      <c r="D34" s="828"/>
      <c r="E34" s="828"/>
      <c r="F34" s="828"/>
      <c r="G34" s="828"/>
      <c r="H34" s="831"/>
      <c r="I34" s="831"/>
      <c r="J34" s="830"/>
      <c r="K34" s="830"/>
      <c r="L34" s="521"/>
      <c r="M34" s="600"/>
    </row>
    <row r="35" spans="1:19" ht="18.75" customHeight="1" x14ac:dyDescent="0.25">
      <c r="A35" s="602"/>
      <c r="B35" s="603"/>
      <c r="C35" s="603"/>
      <c r="D35" s="602"/>
      <c r="E35" s="602"/>
      <c r="F35" s="602"/>
      <c r="G35" s="602"/>
      <c r="H35" s="602"/>
      <c r="I35" s="602"/>
      <c r="J35" s="521"/>
      <c r="K35" s="521"/>
      <c r="L35" s="521"/>
      <c r="M35" s="604"/>
    </row>
    <row r="36" spans="1:19" x14ac:dyDescent="0.25">
      <c r="A36" s="521"/>
      <c r="B36" s="521"/>
      <c r="C36" s="521"/>
      <c r="D36" s="521"/>
      <c r="E36" s="521"/>
      <c r="F36" s="521"/>
      <c r="G36" s="521"/>
      <c r="H36" s="521"/>
      <c r="I36" s="521"/>
      <c r="J36" s="521"/>
      <c r="K36" s="521"/>
      <c r="L36" s="521"/>
      <c r="M36" s="521"/>
    </row>
    <row r="37" spans="1:19" x14ac:dyDescent="0.25">
      <c r="A37" s="521" t="s">
        <v>126</v>
      </c>
      <c r="B37" s="521"/>
      <c r="C37" s="850" t="str">
        <f>IF(M25=1,B25,IF(M26=1,B26,IF(M27=1,B27,IF(M28=1,B28,""))))</f>
        <v/>
      </c>
      <c r="D37" s="850"/>
      <c r="E37" s="560" t="s">
        <v>170</v>
      </c>
      <c r="F37" s="850" t="str">
        <f>IF(M31=1,B31,IF(M32=1,B32,IF(M33=1,B33,IF(M34=1,B34,""))))</f>
        <v/>
      </c>
      <c r="G37" s="850"/>
      <c r="H37" s="521"/>
      <c r="I37" s="499"/>
      <c r="J37" s="521"/>
      <c r="K37" s="521"/>
      <c r="L37" s="521"/>
      <c r="M37" s="521"/>
    </row>
    <row r="38" spans="1:19" x14ac:dyDescent="0.25">
      <c r="A38" s="521"/>
      <c r="B38" s="521"/>
      <c r="C38" s="521"/>
      <c r="D38" s="521"/>
      <c r="E38" s="521"/>
      <c r="F38" s="560"/>
      <c r="G38" s="560"/>
      <c r="H38" s="521"/>
      <c r="I38" s="521"/>
      <c r="J38" s="521"/>
      <c r="K38" s="521"/>
      <c r="L38" s="521"/>
      <c r="M38" s="521"/>
    </row>
    <row r="39" spans="1:19" x14ac:dyDescent="0.25">
      <c r="A39" s="521" t="s">
        <v>169</v>
      </c>
      <c r="B39" s="521"/>
      <c r="C39" s="850" t="str">
        <f>IF(M25=2,B25,IF(M26=2,B26,IF(M27=2,B27,IF(M28=2,B28,""))))</f>
        <v/>
      </c>
      <c r="D39" s="850"/>
      <c r="E39" s="560" t="s">
        <v>170</v>
      </c>
      <c r="F39" s="850" t="str">
        <f>IF(M31=2,B31,IF(M32=2,B32,IF(M33=2,B33,IF(M34=2,B34,""))))</f>
        <v/>
      </c>
      <c r="G39" s="850"/>
      <c r="H39" s="521"/>
      <c r="I39" s="499"/>
      <c r="J39" s="521"/>
      <c r="K39" s="521"/>
      <c r="L39" s="521"/>
      <c r="M39" s="521"/>
    </row>
    <row r="40" spans="1:19" x14ac:dyDescent="0.25">
      <c r="A40" s="521"/>
      <c r="B40" s="521"/>
      <c r="C40" s="599"/>
      <c r="D40" s="599"/>
      <c r="E40" s="560"/>
      <c r="F40" s="599"/>
      <c r="G40" s="599"/>
      <c r="H40" s="521"/>
      <c r="I40" s="521"/>
      <c r="J40" s="521"/>
      <c r="K40" s="521"/>
      <c r="L40" s="521"/>
      <c r="M40" s="521"/>
    </row>
    <row r="41" spans="1:19" x14ac:dyDescent="0.25">
      <c r="A41" s="521" t="s">
        <v>171</v>
      </c>
      <c r="B41" s="521"/>
      <c r="C41" s="850" t="str">
        <f>IF(M25=3,B25,IF(M26=3,B26,IF(M27=3,B27,IF(M28=3,B28,""))))</f>
        <v/>
      </c>
      <c r="D41" s="850"/>
      <c r="E41" s="560" t="s">
        <v>170</v>
      </c>
      <c r="F41" s="850" t="str">
        <f>IF(M31=3,B31,IF(M32=3,B32,IF(M33=3,B33,IF(M34=3,B34,""))))</f>
        <v/>
      </c>
      <c r="G41" s="850"/>
      <c r="H41" s="521"/>
      <c r="I41" s="499"/>
      <c r="J41" s="521"/>
      <c r="K41" s="521"/>
      <c r="L41" s="521"/>
      <c r="M41" s="521"/>
    </row>
    <row r="42" spans="1:19" x14ac:dyDescent="0.25">
      <c r="A42" s="521"/>
      <c r="B42" s="521"/>
      <c r="C42" s="521"/>
      <c r="D42" s="521"/>
      <c r="E42" s="521"/>
      <c r="F42" s="521"/>
      <c r="G42" s="521"/>
      <c r="H42" s="521"/>
      <c r="I42" s="521"/>
      <c r="J42" s="521"/>
      <c r="K42" s="521"/>
      <c r="L42" s="521"/>
      <c r="M42" s="521"/>
    </row>
    <row r="43" spans="1:19" x14ac:dyDescent="0.25">
      <c r="A43" s="561" t="s">
        <v>212</v>
      </c>
      <c r="B43" s="521"/>
      <c r="C43" s="850">
        <f>IF(M25=4,B25,IF(M26=4,B26,IF(M27=4,B27,IF(M28=4,B28,))))</f>
        <v>0</v>
      </c>
      <c r="D43" s="850"/>
      <c r="E43" s="560" t="s">
        <v>170</v>
      </c>
      <c r="F43" s="850" t="str">
        <f>IF(M31=3,B31,IF(M32=3,B32,IF(M33=4,B33,IF(M34=4,B34,""))))</f>
        <v/>
      </c>
      <c r="G43" s="850"/>
      <c r="H43" s="521"/>
      <c r="I43" s="499"/>
      <c r="J43" s="521"/>
      <c r="K43" s="521"/>
      <c r="L43" s="521"/>
      <c r="M43" s="521"/>
      <c r="O43" s="552"/>
      <c r="P43" s="552"/>
      <c r="Q43" s="552"/>
      <c r="R43" s="552"/>
      <c r="S43" s="552"/>
    </row>
    <row r="44" spans="1:19" x14ac:dyDescent="0.25">
      <c r="A44" s="521"/>
      <c r="B44" s="521"/>
      <c r="C44" s="521"/>
      <c r="D44" s="521"/>
      <c r="E44" s="521"/>
      <c r="F44" s="521"/>
      <c r="G44" s="521"/>
      <c r="H44" s="521"/>
      <c r="I44" s="521"/>
      <c r="J44" s="521"/>
      <c r="K44" s="521"/>
      <c r="L44" s="499"/>
      <c r="M44" s="521"/>
      <c r="O44" s="552"/>
      <c r="P44" s="562"/>
      <c r="Q44" s="562"/>
      <c r="R44" s="563"/>
      <c r="S44" s="552"/>
    </row>
    <row r="45" spans="1:19" x14ac:dyDescent="0.25">
      <c r="A45" s="173" t="s">
        <v>102</v>
      </c>
      <c r="B45" s="174"/>
      <c r="C45" s="413"/>
      <c r="D45" s="568" t="s">
        <v>6</v>
      </c>
      <c r="E45" s="569" t="s">
        <v>104</v>
      </c>
      <c r="F45" s="587"/>
      <c r="G45" s="568" t="s">
        <v>6</v>
      </c>
      <c r="H45" s="569" t="s">
        <v>122</v>
      </c>
      <c r="I45" s="328"/>
      <c r="J45" s="569" t="s">
        <v>123</v>
      </c>
      <c r="K45" s="327" t="s">
        <v>124</v>
      </c>
      <c r="L45" s="36"/>
      <c r="M45" s="587"/>
      <c r="O45" s="552"/>
      <c r="P45" s="564"/>
      <c r="Q45" s="564"/>
      <c r="R45" s="565"/>
      <c r="S45" s="552"/>
    </row>
    <row r="46" spans="1:19" x14ac:dyDescent="0.25">
      <c r="A46" s="532" t="s">
        <v>103</v>
      </c>
      <c r="B46" s="533"/>
      <c r="C46" s="535"/>
      <c r="D46" s="570">
        <v>1</v>
      </c>
      <c r="E46" s="834" t="str">
        <f>IF(D46&gt;$R$47,,UPPER(VLOOKUP(D46,'1MD ELO (4)'!$A$7:$Q$134,2)))</f>
        <v/>
      </c>
      <c r="F46" s="834"/>
      <c r="G46" s="581" t="s">
        <v>7</v>
      </c>
      <c r="H46" s="533"/>
      <c r="I46" s="571"/>
      <c r="J46" s="582"/>
      <c r="K46" s="527" t="s">
        <v>108</v>
      </c>
      <c r="L46" s="588"/>
      <c r="M46" s="572"/>
      <c r="O46" s="552"/>
      <c r="P46" s="565"/>
      <c r="Q46" s="566"/>
      <c r="R46" s="565"/>
      <c r="S46" s="552"/>
    </row>
    <row r="47" spans="1:19" x14ac:dyDescent="0.25">
      <c r="A47" s="536" t="s">
        <v>121</v>
      </c>
      <c r="B47" s="299"/>
      <c r="C47" s="538"/>
      <c r="D47" s="573">
        <v>2</v>
      </c>
      <c r="E47" s="829" t="str">
        <f>IF(D47&gt;$R$47,,UPPER(VLOOKUP(D47,'1MD ELO (4)'!$A$7:$Q$134,2)))</f>
        <v/>
      </c>
      <c r="F47" s="829"/>
      <c r="G47" s="583" t="s">
        <v>8</v>
      </c>
      <c r="H47" s="574"/>
      <c r="I47" s="575"/>
      <c r="J47" s="55"/>
      <c r="K47" s="585"/>
      <c r="L47" s="499"/>
      <c r="M47" s="580"/>
      <c r="O47" s="552"/>
      <c r="P47" s="564"/>
      <c r="Q47" s="564"/>
      <c r="R47" s="567">
        <f>MIN(4,'1MD ELO (4)'!Q2)</f>
        <v>4</v>
      </c>
      <c r="S47" s="552"/>
    </row>
    <row r="48" spans="1:19" x14ac:dyDescent="0.25">
      <c r="A48" s="341"/>
      <c r="B48" s="342"/>
      <c r="C48" s="343"/>
      <c r="D48" s="573"/>
      <c r="E48" s="577"/>
      <c r="F48" s="578"/>
      <c r="G48" s="583" t="s">
        <v>9</v>
      </c>
      <c r="H48" s="574"/>
      <c r="I48" s="575"/>
      <c r="J48" s="55"/>
      <c r="K48" s="527" t="s">
        <v>109</v>
      </c>
      <c r="L48" s="588"/>
      <c r="M48" s="572"/>
      <c r="O48" s="552"/>
      <c r="P48" s="565"/>
      <c r="Q48" s="566"/>
      <c r="R48" s="565"/>
      <c r="S48" s="552"/>
    </row>
    <row r="49" spans="1:19" x14ac:dyDescent="0.25">
      <c r="A49" s="202"/>
      <c r="B49" s="405"/>
      <c r="C49" s="203"/>
      <c r="D49" s="573"/>
      <c r="E49" s="577"/>
      <c r="F49" s="578"/>
      <c r="G49" s="583" t="s">
        <v>10</v>
      </c>
      <c r="H49" s="574"/>
      <c r="I49" s="575"/>
      <c r="J49" s="55"/>
      <c r="K49" s="586"/>
      <c r="L49" s="578"/>
      <c r="M49" s="576"/>
      <c r="O49" s="552"/>
      <c r="P49" s="565"/>
      <c r="Q49" s="566"/>
      <c r="R49" s="565"/>
      <c r="S49" s="552"/>
    </row>
    <row r="50" spans="1:19" x14ac:dyDescent="0.25">
      <c r="A50" s="330"/>
      <c r="B50" s="344"/>
      <c r="C50" s="412"/>
      <c r="D50" s="573"/>
      <c r="E50" s="577"/>
      <c r="F50" s="578"/>
      <c r="G50" s="583" t="s">
        <v>11</v>
      </c>
      <c r="H50" s="574"/>
      <c r="I50" s="575"/>
      <c r="J50" s="55"/>
      <c r="K50" s="536"/>
      <c r="L50" s="499"/>
      <c r="M50" s="580"/>
      <c r="O50" s="552"/>
      <c r="P50" s="564"/>
      <c r="Q50" s="564"/>
      <c r="R50" s="565"/>
      <c r="S50" s="552"/>
    </row>
    <row r="51" spans="1:19" x14ac:dyDescent="0.25">
      <c r="A51" s="331"/>
      <c r="B51" s="350"/>
      <c r="C51" s="203"/>
      <c r="D51" s="573"/>
      <c r="E51" s="577"/>
      <c r="F51" s="578"/>
      <c r="G51" s="583" t="s">
        <v>12</v>
      </c>
      <c r="H51" s="574"/>
      <c r="I51" s="575"/>
      <c r="J51" s="55"/>
      <c r="K51" s="527" t="s">
        <v>89</v>
      </c>
      <c r="L51" s="588"/>
      <c r="M51" s="572"/>
      <c r="O51" s="552"/>
      <c r="P51" s="565"/>
      <c r="Q51" s="566"/>
      <c r="R51" s="565"/>
      <c r="S51" s="552"/>
    </row>
    <row r="52" spans="1:19" x14ac:dyDescent="0.25">
      <c r="A52" s="331"/>
      <c r="B52" s="350"/>
      <c r="C52" s="339"/>
      <c r="D52" s="573"/>
      <c r="E52" s="577"/>
      <c r="F52" s="578"/>
      <c r="G52" s="583" t="s">
        <v>13</v>
      </c>
      <c r="H52" s="574"/>
      <c r="I52" s="575"/>
      <c r="J52" s="55"/>
      <c r="K52" s="586"/>
      <c r="L52" s="578"/>
      <c r="M52" s="576"/>
      <c r="O52" s="552"/>
      <c r="P52" s="565"/>
      <c r="Q52" s="566"/>
      <c r="R52" s="567"/>
      <c r="S52" s="552"/>
    </row>
    <row r="53" spans="1:19" x14ac:dyDescent="0.25">
      <c r="A53" s="332"/>
      <c r="B53" s="329"/>
      <c r="C53" s="340"/>
      <c r="D53" s="579"/>
      <c r="E53" s="205"/>
      <c r="F53" s="499"/>
      <c r="G53" s="584" t="s">
        <v>14</v>
      </c>
      <c r="H53" s="299"/>
      <c r="I53" s="529"/>
      <c r="J53" s="207"/>
      <c r="K53" s="536" t="str">
        <f>L4</f>
        <v>Nagyistók-Nádasi Judit</v>
      </c>
      <c r="L53" s="499"/>
      <c r="M53" s="580"/>
      <c r="O53" s="552"/>
      <c r="P53" s="552"/>
      <c r="Q53" s="552"/>
      <c r="R53" s="552"/>
      <c r="S53" s="552"/>
    </row>
    <row r="54" spans="1:19" x14ac:dyDescent="0.25">
      <c r="O54" s="552"/>
      <c r="P54" s="552"/>
      <c r="Q54" s="552"/>
      <c r="R54" s="552"/>
      <c r="S54" s="552"/>
    </row>
  </sheetData>
  <mergeCells count="62">
    <mergeCell ref="A1:F1"/>
    <mergeCell ref="A4:C4"/>
    <mergeCell ref="B24:C24"/>
    <mergeCell ref="D24:E24"/>
    <mergeCell ref="F24:G24"/>
    <mergeCell ref="J24:K24"/>
    <mergeCell ref="B25:C25"/>
    <mergeCell ref="D25:E25"/>
    <mergeCell ref="F25:G25"/>
    <mergeCell ref="H25:I25"/>
    <mergeCell ref="J25:K25"/>
    <mergeCell ref="H24:I24"/>
    <mergeCell ref="B27:C27"/>
    <mergeCell ref="D27:E27"/>
    <mergeCell ref="F27:G27"/>
    <mergeCell ref="H27:I27"/>
    <mergeCell ref="J27:K27"/>
    <mergeCell ref="B26:C26"/>
    <mergeCell ref="D26:E26"/>
    <mergeCell ref="F26:G26"/>
    <mergeCell ref="H26:I26"/>
    <mergeCell ref="J26:K26"/>
    <mergeCell ref="B30:C30"/>
    <mergeCell ref="D30:E30"/>
    <mergeCell ref="F30:G30"/>
    <mergeCell ref="H30:I30"/>
    <mergeCell ref="J30:K30"/>
    <mergeCell ref="B28:C28"/>
    <mergeCell ref="D28:E28"/>
    <mergeCell ref="F28:G28"/>
    <mergeCell ref="H28:I28"/>
    <mergeCell ref="J28:K28"/>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C43:D43"/>
    <mergeCell ref="F43:G43"/>
    <mergeCell ref="E46:F46"/>
    <mergeCell ref="E47:F47"/>
    <mergeCell ref="C37:D37"/>
    <mergeCell ref="F37:G37"/>
    <mergeCell ref="C39:D39"/>
    <mergeCell ref="F39:G39"/>
    <mergeCell ref="C41:D41"/>
    <mergeCell ref="F41:G41"/>
  </mergeCells>
  <conditionalFormatting sqref="R52 R47">
    <cfRule type="expression" dxfId="284" priority="2" stopIfTrue="1">
      <formula>$O$1="CU"</formula>
    </cfRule>
  </conditionalFormatting>
  <conditionalFormatting sqref="E7 E9 E11 E13 E15 E17 E19:E21">
    <cfRule type="cellIs" dxfId="28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unka39">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39" customWidth="1"/>
  </cols>
  <sheetData>
    <row r="1" spans="1:45" s="100" customFormat="1" ht="21.75" customHeight="1" x14ac:dyDescent="0.25">
      <c r="A1" s="469" t="str">
        <f>Altalanos!$A$6</f>
        <v>Baranya Vármegyei Tenisz Diákolimpia</v>
      </c>
      <c r="B1" s="469"/>
      <c r="C1" s="470"/>
      <c r="D1" s="470"/>
      <c r="E1" s="470"/>
      <c r="F1" s="470"/>
      <c r="G1" s="470"/>
      <c r="H1" s="469"/>
      <c r="I1" s="471"/>
      <c r="J1" s="472"/>
      <c r="K1" s="473" t="s">
        <v>120</v>
      </c>
      <c r="L1" s="474"/>
      <c r="M1" s="475"/>
      <c r="N1" s="472"/>
      <c r="O1" s="472" t="s">
        <v>71</v>
      </c>
      <c r="P1" s="472"/>
      <c r="Q1" s="470"/>
      <c r="R1" s="472"/>
      <c r="T1" s="522"/>
      <c r="U1" s="522"/>
      <c r="V1" s="522"/>
      <c r="W1" s="522"/>
      <c r="X1" s="522"/>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6"/>
      <c r="AJ1" s="636"/>
      <c r="AK1" s="636"/>
    </row>
    <row r="2" spans="1:45" s="72" customFormat="1" x14ac:dyDescent="0.25">
      <c r="A2" s="476" t="s">
        <v>119</v>
      </c>
      <c r="B2" s="477"/>
      <c r="C2" s="477"/>
      <c r="D2" s="477"/>
      <c r="E2" s="739">
        <f>Altalanos!$D$8</f>
        <v>0</v>
      </c>
      <c r="F2" s="477"/>
      <c r="G2" s="478"/>
      <c r="H2" s="479"/>
      <c r="I2" s="479"/>
      <c r="J2" s="480"/>
      <c r="K2" s="474"/>
      <c r="L2" s="474"/>
      <c r="M2" s="474"/>
      <c r="N2" s="480"/>
      <c r="O2" s="479"/>
      <c r="P2" s="480"/>
      <c r="Q2" s="479"/>
      <c r="R2" s="480"/>
      <c r="T2" s="515"/>
      <c r="U2" s="515"/>
      <c r="V2" s="515"/>
      <c r="W2" s="515"/>
      <c r="X2" s="515"/>
      <c r="Y2" s="619"/>
      <c r="Z2" s="618"/>
      <c r="AA2" s="618" t="s">
        <v>159</v>
      </c>
      <c r="AB2" s="623">
        <v>300</v>
      </c>
      <c r="AC2" s="623">
        <v>250</v>
      </c>
      <c r="AD2" s="623">
        <v>200</v>
      </c>
      <c r="AE2" s="623">
        <v>150</v>
      </c>
      <c r="AF2" s="623">
        <v>120</v>
      </c>
      <c r="AG2" s="623">
        <v>90</v>
      </c>
      <c r="AH2" s="623">
        <v>40</v>
      </c>
      <c r="AI2" s="589"/>
      <c r="AJ2" s="589"/>
      <c r="AK2" s="589"/>
      <c r="AL2" s="515"/>
      <c r="AM2" s="515"/>
      <c r="AN2" s="515"/>
      <c r="AO2" s="515"/>
      <c r="AP2" s="515"/>
      <c r="AQ2" s="515"/>
      <c r="AR2" s="515"/>
      <c r="AS2" s="515"/>
    </row>
    <row r="3" spans="1:45" s="19" customFormat="1" ht="11.25" customHeight="1" x14ac:dyDescent="0.25">
      <c r="A3" s="45" t="s">
        <v>81</v>
      </c>
      <c r="B3" s="45"/>
      <c r="C3" s="45"/>
      <c r="D3" s="45"/>
      <c r="E3" s="740"/>
      <c r="F3" s="45"/>
      <c r="G3" s="45" t="s">
        <v>79</v>
      </c>
      <c r="H3" s="45"/>
      <c r="I3" s="45"/>
      <c r="J3" s="108"/>
      <c r="K3" s="45" t="s">
        <v>84</v>
      </c>
      <c r="L3" s="108"/>
      <c r="M3" s="45"/>
      <c r="N3" s="108"/>
      <c r="O3" s="45"/>
      <c r="P3" s="108"/>
      <c r="Q3" s="45"/>
      <c r="R3" s="46" t="s">
        <v>85</v>
      </c>
      <c r="T3" s="516"/>
      <c r="U3" s="516"/>
      <c r="V3" s="516"/>
      <c r="W3" s="516"/>
      <c r="X3" s="516"/>
      <c r="Y3" s="618" t="str">
        <f>IF(K4="OB","A",IF(K4="IX","W",IF(K4="","",K4)))</f>
        <v/>
      </c>
      <c r="Z3" s="618"/>
      <c r="AA3" s="618" t="s">
        <v>160</v>
      </c>
      <c r="AB3" s="623">
        <v>280</v>
      </c>
      <c r="AC3" s="623">
        <v>230</v>
      </c>
      <c r="AD3" s="623">
        <v>180</v>
      </c>
      <c r="AE3" s="623">
        <v>140</v>
      </c>
      <c r="AF3" s="623">
        <v>80</v>
      </c>
      <c r="AG3" s="623">
        <v>0</v>
      </c>
      <c r="AH3" s="623">
        <v>0</v>
      </c>
      <c r="AI3" s="589"/>
      <c r="AJ3" s="589"/>
      <c r="AK3" s="589"/>
      <c r="AL3" s="516"/>
      <c r="AM3" s="516"/>
      <c r="AN3" s="516"/>
      <c r="AO3" s="516"/>
      <c r="AP3" s="516"/>
      <c r="AQ3" s="516"/>
      <c r="AR3" s="516"/>
      <c r="AS3" s="516"/>
    </row>
    <row r="4" spans="1:45" s="30" customFormat="1" ht="11.25" customHeight="1" thickBot="1" x14ac:dyDescent="0.3">
      <c r="A4" s="836" t="str">
        <f>Altalanos!$A$10</f>
        <v>2024.04.25-26.</v>
      </c>
      <c r="B4" s="836"/>
      <c r="C4" s="836"/>
      <c r="D4" s="481"/>
      <c r="E4" s="482"/>
      <c r="F4" s="482"/>
      <c r="G4" s="482" t="str">
        <f>Altalanos!$C$10</f>
        <v>Pécs</v>
      </c>
      <c r="H4" s="483"/>
      <c r="I4" s="482"/>
      <c r="J4" s="484"/>
      <c r="K4" s="485"/>
      <c r="L4" s="484"/>
      <c r="M4" s="486"/>
      <c r="N4" s="484"/>
      <c r="O4" s="482"/>
      <c r="P4" s="484"/>
      <c r="Q4" s="482"/>
      <c r="R4" s="487" t="str">
        <f>Altalanos!$E$10</f>
        <v>Nagyistók-Nádasi Judit</v>
      </c>
      <c r="T4" s="517"/>
      <c r="U4" s="517"/>
      <c r="V4" s="517"/>
      <c r="W4" s="517"/>
      <c r="X4" s="517"/>
      <c r="Y4" s="618"/>
      <c r="Z4" s="618"/>
      <c r="AA4" s="618" t="s">
        <v>189</v>
      </c>
      <c r="AB4" s="623">
        <v>250</v>
      </c>
      <c r="AC4" s="623">
        <v>200</v>
      </c>
      <c r="AD4" s="623">
        <v>150</v>
      </c>
      <c r="AE4" s="623">
        <v>120</v>
      </c>
      <c r="AF4" s="623">
        <v>90</v>
      </c>
      <c r="AG4" s="623">
        <v>60</v>
      </c>
      <c r="AH4" s="623">
        <v>25</v>
      </c>
      <c r="AI4" s="589"/>
      <c r="AJ4" s="589"/>
      <c r="AK4" s="589"/>
      <c r="AL4" s="517"/>
      <c r="AM4" s="517"/>
      <c r="AN4" s="517"/>
      <c r="AO4" s="517"/>
      <c r="AP4" s="517"/>
      <c r="AQ4" s="517"/>
      <c r="AR4" s="517"/>
      <c r="AS4" s="517"/>
    </row>
    <row r="5" spans="1:45" s="19" customFormat="1" x14ac:dyDescent="0.25">
      <c r="A5" s="114"/>
      <c r="B5" s="115" t="s">
        <v>4</v>
      </c>
      <c r="C5" s="421" t="s">
        <v>102</v>
      </c>
      <c r="D5" s="115" t="s">
        <v>101</v>
      </c>
      <c r="E5" s="115" t="s">
        <v>98</v>
      </c>
      <c r="F5" s="116" t="s">
        <v>82</v>
      </c>
      <c r="G5" s="116" t="s">
        <v>83</v>
      </c>
      <c r="H5" s="116"/>
      <c r="I5" s="116" t="s">
        <v>87</v>
      </c>
      <c r="J5" s="116"/>
      <c r="K5" s="115" t="s">
        <v>99</v>
      </c>
      <c r="L5" s="117"/>
      <c r="M5" s="115" t="s">
        <v>126</v>
      </c>
      <c r="N5" s="117"/>
      <c r="O5" s="115" t="s">
        <v>125</v>
      </c>
      <c r="P5" s="117"/>
      <c r="Q5" s="115"/>
      <c r="R5" s="118"/>
      <c r="T5" s="516"/>
      <c r="U5" s="516"/>
      <c r="V5" s="516"/>
      <c r="W5" s="516"/>
      <c r="X5" s="516"/>
      <c r="Y5" s="618">
        <f>IF(OR(Altalanos!$A$8="F1",Altalanos!$A$8="F2",Altalanos!$A$8="N1",Altalanos!$A$8="N2"),1,2)</f>
        <v>2</v>
      </c>
      <c r="Z5" s="618"/>
      <c r="AA5" s="618" t="s">
        <v>190</v>
      </c>
      <c r="AB5" s="623">
        <v>200</v>
      </c>
      <c r="AC5" s="623">
        <v>150</v>
      </c>
      <c r="AD5" s="623">
        <v>120</v>
      </c>
      <c r="AE5" s="623">
        <v>90</v>
      </c>
      <c r="AF5" s="623">
        <v>60</v>
      </c>
      <c r="AG5" s="623">
        <v>40</v>
      </c>
      <c r="AH5" s="623">
        <v>15</v>
      </c>
      <c r="AI5" s="589"/>
      <c r="AJ5" s="589"/>
      <c r="AK5" s="589"/>
      <c r="AL5" s="516"/>
      <c r="AM5" s="516"/>
      <c r="AN5" s="516"/>
      <c r="AO5" s="516"/>
      <c r="AP5" s="516"/>
      <c r="AQ5" s="516"/>
      <c r="AR5" s="516"/>
      <c r="AS5" s="516"/>
    </row>
    <row r="6" spans="1:45" s="753" customFormat="1" ht="11.1" customHeight="1" thickBot="1" x14ac:dyDescent="0.3">
      <c r="A6" s="754"/>
      <c r="B6" s="755"/>
      <c r="C6" s="755"/>
      <c r="D6" s="755"/>
      <c r="E6" s="755"/>
      <c r="F6" s="754" t="str">
        <f>IF(Y3="","",CONCATENATE(VLOOKUP(Y3,AB1:AH1,4)," pont"))</f>
        <v/>
      </c>
      <c r="G6" s="756"/>
      <c r="H6" s="757"/>
      <c r="I6" s="756"/>
      <c r="J6" s="758"/>
      <c r="K6" s="755" t="str">
        <f>IF(Y3="","",CONCATENATE(VLOOKUP(Y3,AB1:AH1,3)," pont"))</f>
        <v/>
      </c>
      <c r="L6" s="758"/>
      <c r="M6" s="755" t="str">
        <f>IF(Y3="","",CONCATENATE(VLOOKUP(Y3,AB1:AH1,2)," pont"))</f>
        <v/>
      </c>
      <c r="N6" s="758"/>
      <c r="O6" s="755" t="str">
        <f>IF(Y3="","",CONCATENATE(VLOOKUP(Y3,AB1:AH1,1)," pont"))</f>
        <v/>
      </c>
      <c r="P6" s="758"/>
      <c r="Q6" s="755"/>
      <c r="R6" s="759"/>
      <c r="T6" s="760"/>
      <c r="U6" s="760"/>
      <c r="V6" s="760"/>
      <c r="W6" s="760"/>
      <c r="X6" s="760"/>
      <c r="Y6" s="761"/>
      <c r="Z6" s="761"/>
      <c r="AA6" s="761" t="s">
        <v>191</v>
      </c>
      <c r="AB6" s="762">
        <v>150</v>
      </c>
      <c r="AC6" s="762">
        <v>120</v>
      </c>
      <c r="AD6" s="762">
        <v>90</v>
      </c>
      <c r="AE6" s="762">
        <v>60</v>
      </c>
      <c r="AF6" s="762">
        <v>40</v>
      </c>
      <c r="AG6" s="762">
        <v>25</v>
      </c>
      <c r="AH6" s="762">
        <v>10</v>
      </c>
      <c r="AI6" s="763"/>
      <c r="AJ6" s="763"/>
      <c r="AK6" s="763"/>
      <c r="AL6" s="760"/>
      <c r="AM6" s="760"/>
      <c r="AN6" s="760"/>
      <c r="AO6" s="760"/>
      <c r="AP6" s="760"/>
      <c r="AQ6" s="760"/>
      <c r="AR6" s="760"/>
      <c r="AS6" s="760"/>
    </row>
    <row r="7" spans="1:45" s="37" customFormat="1" ht="12.9" customHeight="1" x14ac:dyDescent="0.25">
      <c r="A7" s="121">
        <v>1</v>
      </c>
      <c r="B7" s="488" t="str">
        <f>IF($E7="","",VLOOKUP($E7,'1MD ELO (4)'!$A$7:$O$22,14))</f>
        <v/>
      </c>
      <c r="C7" s="489" t="str">
        <f>IF($E7="","",VLOOKUP($E7,'1MD ELO (4)'!$A$7:$O$22,15))</f>
        <v/>
      </c>
      <c r="D7" s="489" t="str">
        <f>IF($E7="","",VLOOKUP($E7,'1MD ELO (4)'!$A$7:$O$22,5))</f>
        <v/>
      </c>
      <c r="E7" s="490"/>
      <c r="F7" s="491" t="str">
        <f>UPPER(IF($E7="","",VLOOKUP($E7,'1MD ELO (4)'!$A$7:$O$22,2)))</f>
        <v/>
      </c>
      <c r="G7" s="491" t="str">
        <f>IF($E7="","",VLOOKUP($E7,'1MD ELO (4)'!$A$7:$O$22,3))</f>
        <v/>
      </c>
      <c r="H7" s="491"/>
      <c r="I7" s="491" t="str">
        <f>IF($E7="","",VLOOKUP($E7,'1MD ELO (4)'!$A$7:$O$22,4))</f>
        <v/>
      </c>
      <c r="J7" s="492"/>
      <c r="K7" s="493"/>
      <c r="L7" s="493"/>
      <c r="M7" s="493"/>
      <c r="N7" s="493"/>
      <c r="O7" s="128"/>
      <c r="P7" s="130"/>
      <c r="Q7" s="131"/>
      <c r="R7" s="132"/>
      <c r="S7" s="133"/>
      <c r="T7" s="133"/>
      <c r="U7" s="518" t="e">
        <f>#REF!</f>
        <v>#REF!</v>
      </c>
      <c r="V7" s="133"/>
      <c r="W7" s="133"/>
      <c r="X7" s="133"/>
      <c r="Y7" s="618"/>
      <c r="Z7" s="618"/>
      <c r="AA7" s="618" t="s">
        <v>192</v>
      </c>
      <c r="AB7" s="623">
        <v>120</v>
      </c>
      <c r="AC7" s="623">
        <v>90</v>
      </c>
      <c r="AD7" s="623">
        <v>60</v>
      </c>
      <c r="AE7" s="623">
        <v>40</v>
      </c>
      <c r="AF7" s="623">
        <v>25</v>
      </c>
      <c r="AG7" s="623">
        <v>10</v>
      </c>
      <c r="AH7" s="623">
        <v>5</v>
      </c>
      <c r="AI7" s="589"/>
      <c r="AJ7" s="589"/>
      <c r="AK7" s="589"/>
      <c r="AL7" s="133"/>
      <c r="AM7" s="133"/>
      <c r="AN7" s="133"/>
      <c r="AO7" s="133"/>
      <c r="AP7" s="133"/>
      <c r="AQ7" s="133"/>
      <c r="AR7" s="133"/>
      <c r="AS7" s="133"/>
    </row>
    <row r="8" spans="1:45" s="37" customFormat="1" ht="12.9" customHeight="1" x14ac:dyDescent="0.25">
      <c r="A8" s="135"/>
      <c r="B8" s="494"/>
      <c r="C8" s="495"/>
      <c r="D8" s="495"/>
      <c r="E8" s="292"/>
      <c r="F8" s="496"/>
      <c r="G8" s="496"/>
      <c r="H8" s="497"/>
      <c r="I8" s="704" t="s">
        <v>0</v>
      </c>
      <c r="J8" s="140"/>
      <c r="K8" s="498" t="str">
        <f>UPPER(IF(OR(J8="a",J8="as"),F7,IF(OR(J8="b",J8="bs"),F9,)))</f>
        <v/>
      </c>
      <c r="L8" s="498"/>
      <c r="M8" s="493"/>
      <c r="N8" s="493"/>
      <c r="O8" s="128"/>
      <c r="P8" s="130"/>
      <c r="Q8" s="131"/>
      <c r="R8" s="132"/>
      <c r="S8" s="133"/>
      <c r="T8" s="133"/>
      <c r="U8" s="519" t="e">
        <f>#REF!</f>
        <v>#REF!</v>
      </c>
      <c r="V8" s="133"/>
      <c r="W8" s="133"/>
      <c r="X8" s="133"/>
      <c r="Y8" s="618"/>
      <c r="Z8" s="618"/>
      <c r="AA8" s="618" t="s">
        <v>193</v>
      </c>
      <c r="AB8" s="623">
        <v>90</v>
      </c>
      <c r="AC8" s="623">
        <v>60</v>
      </c>
      <c r="AD8" s="623">
        <v>40</v>
      </c>
      <c r="AE8" s="623">
        <v>25</v>
      </c>
      <c r="AF8" s="623">
        <v>10</v>
      </c>
      <c r="AG8" s="623">
        <v>5</v>
      </c>
      <c r="AH8" s="623">
        <v>2</v>
      </c>
      <c r="AI8" s="589"/>
      <c r="AJ8" s="589"/>
      <c r="AK8" s="589"/>
      <c r="AL8" s="133"/>
      <c r="AM8" s="133"/>
      <c r="AN8" s="133"/>
      <c r="AO8" s="133"/>
      <c r="AP8" s="133"/>
      <c r="AQ8" s="133"/>
      <c r="AR8" s="133"/>
      <c r="AS8" s="133"/>
    </row>
    <row r="9" spans="1:45" s="37" customFormat="1" ht="12.9" customHeight="1" x14ac:dyDescent="0.25">
      <c r="A9" s="135">
        <v>2</v>
      </c>
      <c r="B9" s="488" t="str">
        <f>IF($E9="","",VLOOKUP($E9,'1MD ELO (4)'!$A$7:$O$22,14))</f>
        <v/>
      </c>
      <c r="C9" s="489" t="str">
        <f>IF($E9="","",VLOOKUP($E9,'1MD ELO (4)'!$A$7:$O$22,15))</f>
        <v/>
      </c>
      <c r="D9" s="489" t="str">
        <f>IF($E9="","",VLOOKUP($E9,'1MD ELO (4)'!$A$7:$O$22,5))</f>
        <v/>
      </c>
      <c r="E9" s="684"/>
      <c r="F9" s="541" t="str">
        <f>UPPER(IF($E9="","",VLOOKUP($E9,'1MD ELO (4)'!$A$7:$O$22,2)))</f>
        <v/>
      </c>
      <c r="G9" s="541" t="str">
        <f>IF($E9="","",VLOOKUP($E9,'1MD ELO (4)'!$A$7:$O$22,3))</f>
        <v/>
      </c>
      <c r="H9" s="541"/>
      <c r="I9" s="541" t="str">
        <f>IF($E9="","",VLOOKUP($E9,'1MD ELO (4)'!$A$7:$O$22,4))</f>
        <v/>
      </c>
      <c r="J9" s="500"/>
      <c r="K9" s="493"/>
      <c r="L9" s="501"/>
      <c r="M9" s="493"/>
      <c r="N9" s="493"/>
      <c r="O9" s="128"/>
      <c r="P9" s="130"/>
      <c r="Q9" s="131"/>
      <c r="R9" s="132"/>
      <c r="S9" s="133"/>
      <c r="T9" s="133"/>
      <c r="U9" s="519" t="e">
        <f>#REF!</f>
        <v>#REF!</v>
      </c>
      <c r="V9" s="133"/>
      <c r="W9" s="133"/>
      <c r="X9" s="133"/>
      <c r="Y9" s="618"/>
      <c r="Z9" s="618"/>
      <c r="AA9" s="618" t="s">
        <v>194</v>
      </c>
      <c r="AB9" s="623">
        <v>60</v>
      </c>
      <c r="AC9" s="623">
        <v>40</v>
      </c>
      <c r="AD9" s="623">
        <v>25</v>
      </c>
      <c r="AE9" s="623">
        <v>10</v>
      </c>
      <c r="AF9" s="623">
        <v>5</v>
      </c>
      <c r="AG9" s="623">
        <v>2</v>
      </c>
      <c r="AH9" s="623">
        <v>1</v>
      </c>
      <c r="AI9" s="589"/>
      <c r="AJ9" s="589"/>
      <c r="AK9" s="589"/>
      <c r="AL9" s="133"/>
      <c r="AM9" s="133"/>
      <c r="AN9" s="133"/>
      <c r="AO9" s="133"/>
      <c r="AP9" s="133"/>
      <c r="AQ9" s="133"/>
      <c r="AR9" s="133"/>
      <c r="AS9" s="133"/>
    </row>
    <row r="10" spans="1:45" s="37" customFormat="1" ht="12.9" customHeight="1" x14ac:dyDescent="0.25">
      <c r="A10" s="135"/>
      <c r="B10" s="494"/>
      <c r="C10" s="495"/>
      <c r="D10" s="495"/>
      <c r="E10" s="685"/>
      <c r="F10" s="686"/>
      <c r="G10" s="686"/>
      <c r="H10" s="687"/>
      <c r="I10" s="686"/>
      <c r="J10" s="502"/>
      <c r="K10" s="704" t="s">
        <v>0</v>
      </c>
      <c r="L10" s="148"/>
      <c r="M10" s="498" t="str">
        <f>UPPER(IF(OR(L10="a",L10="as"),K8,IF(OR(L10="b",L10="bs"),K12,)))</f>
        <v/>
      </c>
      <c r="N10" s="503"/>
      <c r="O10" s="504"/>
      <c r="P10" s="504"/>
      <c r="Q10" s="131"/>
      <c r="R10" s="132"/>
      <c r="S10" s="133"/>
      <c r="T10" s="133"/>
      <c r="U10" s="519" t="e">
        <f>#REF!</f>
        <v>#REF!</v>
      </c>
      <c r="V10" s="133"/>
      <c r="W10" s="133"/>
      <c r="X10" s="133"/>
      <c r="Y10" s="618"/>
      <c r="Z10" s="618"/>
      <c r="AA10" s="618" t="s">
        <v>195</v>
      </c>
      <c r="AB10" s="623">
        <v>40</v>
      </c>
      <c r="AC10" s="623">
        <v>25</v>
      </c>
      <c r="AD10" s="623">
        <v>15</v>
      </c>
      <c r="AE10" s="623">
        <v>7</v>
      </c>
      <c r="AF10" s="623">
        <v>4</v>
      </c>
      <c r="AG10" s="623">
        <v>1</v>
      </c>
      <c r="AH10" s="623">
        <v>0</v>
      </c>
      <c r="AI10" s="589"/>
      <c r="AJ10" s="589"/>
      <c r="AK10" s="589"/>
      <c r="AL10" s="133"/>
      <c r="AM10" s="133"/>
      <c r="AN10" s="133"/>
      <c r="AO10" s="133"/>
      <c r="AP10" s="133"/>
      <c r="AQ10" s="133"/>
      <c r="AR10" s="133"/>
      <c r="AS10" s="133"/>
    </row>
    <row r="11" spans="1:45" s="37" customFormat="1" ht="12.9" customHeight="1" x14ac:dyDescent="0.25">
      <c r="A11" s="135">
        <v>3</v>
      </c>
      <c r="B11" s="488" t="str">
        <f>IF($E11="","",VLOOKUP($E11,'1MD ELO (4)'!$A$7:$O$22,14))</f>
        <v/>
      </c>
      <c r="C11" s="489" t="str">
        <f>IF($E11="","",VLOOKUP($E11,'1MD ELO (4)'!$A$7:$O$22,15))</f>
        <v/>
      </c>
      <c r="D11" s="489" t="str">
        <f>IF($E11="","",VLOOKUP($E11,'1MD ELO (4)'!$A$7:$O$22,5))</f>
        <v/>
      </c>
      <c r="E11" s="684"/>
      <c r="F11" s="541" t="str">
        <f>UPPER(IF($E11="","",VLOOKUP($E11,'1MD ELO (4)'!$A$7:$O$22,2)))</f>
        <v/>
      </c>
      <c r="G11" s="541" t="str">
        <f>IF($E11="","",VLOOKUP($E11,'1MD ELO (4)'!$A$7:$O$22,3))</f>
        <v/>
      </c>
      <c r="H11" s="541"/>
      <c r="I11" s="541" t="str">
        <f>IF($E11="","",VLOOKUP($E11,'1MD ELO (4)'!$A$7:$O$22,4))</f>
        <v/>
      </c>
      <c r="J11" s="492"/>
      <c r="K11" s="493"/>
      <c r="L11" s="505"/>
      <c r="M11" s="493"/>
      <c r="N11" s="506"/>
      <c r="O11" s="504"/>
      <c r="P11" s="504"/>
      <c r="Q11" s="131"/>
      <c r="R11" s="132"/>
      <c r="S11" s="133"/>
      <c r="T11" s="133"/>
      <c r="U11" s="519" t="e">
        <f>#REF!</f>
        <v>#REF!</v>
      </c>
      <c r="V11" s="133"/>
      <c r="W11" s="133"/>
      <c r="X11" s="133"/>
      <c r="Y11" s="618"/>
      <c r="Z11" s="618"/>
      <c r="AA11" s="618" t="s">
        <v>196</v>
      </c>
      <c r="AB11" s="623">
        <v>25</v>
      </c>
      <c r="AC11" s="623">
        <v>15</v>
      </c>
      <c r="AD11" s="623">
        <v>10</v>
      </c>
      <c r="AE11" s="623">
        <v>6</v>
      </c>
      <c r="AF11" s="623">
        <v>3</v>
      </c>
      <c r="AG11" s="623">
        <v>1</v>
      </c>
      <c r="AH11" s="623">
        <v>0</v>
      </c>
      <c r="AI11" s="589"/>
      <c r="AJ11" s="589"/>
      <c r="AK11" s="589"/>
      <c r="AL11" s="133"/>
      <c r="AM11" s="133"/>
      <c r="AN11" s="133"/>
      <c r="AO11" s="133"/>
      <c r="AP11" s="133"/>
      <c r="AQ11" s="133"/>
      <c r="AR11" s="133"/>
      <c r="AS11" s="133"/>
    </row>
    <row r="12" spans="1:45" s="37" customFormat="1" ht="12.9" customHeight="1" x14ac:dyDescent="0.25">
      <c r="A12" s="135"/>
      <c r="B12" s="494"/>
      <c r="C12" s="495"/>
      <c r="D12" s="495"/>
      <c r="E12" s="685"/>
      <c r="F12" s="686"/>
      <c r="G12" s="686"/>
      <c r="H12" s="687"/>
      <c r="I12" s="704" t="s">
        <v>0</v>
      </c>
      <c r="J12" s="140"/>
      <c r="K12" s="498" t="str">
        <f>UPPER(IF(OR(J12="a",J12="as"),F11,IF(OR(J12="b",J12="bs"),F13,)))</f>
        <v/>
      </c>
      <c r="L12" s="507"/>
      <c r="M12" s="493"/>
      <c r="N12" s="506"/>
      <c r="O12" s="504"/>
      <c r="P12" s="504"/>
      <c r="Q12" s="131"/>
      <c r="R12" s="132"/>
      <c r="S12" s="133"/>
      <c r="T12" s="133"/>
      <c r="U12" s="519" t="e">
        <f>#REF!</f>
        <v>#REF!</v>
      </c>
      <c r="V12" s="133"/>
      <c r="W12" s="133"/>
      <c r="X12" s="133"/>
      <c r="Y12" s="618"/>
      <c r="Z12" s="618"/>
      <c r="AA12" s="618" t="s">
        <v>201</v>
      </c>
      <c r="AB12" s="623">
        <v>15</v>
      </c>
      <c r="AC12" s="623">
        <v>10</v>
      </c>
      <c r="AD12" s="623">
        <v>6</v>
      </c>
      <c r="AE12" s="623">
        <v>3</v>
      </c>
      <c r="AF12" s="623">
        <v>1</v>
      </c>
      <c r="AG12" s="623">
        <v>0</v>
      </c>
      <c r="AH12" s="623">
        <v>0</v>
      </c>
      <c r="AI12" s="589"/>
      <c r="AJ12" s="589"/>
      <c r="AK12" s="589"/>
      <c r="AL12" s="133"/>
      <c r="AM12" s="133"/>
      <c r="AN12" s="133"/>
      <c r="AO12" s="133"/>
      <c r="AP12" s="133"/>
      <c r="AQ12" s="133"/>
      <c r="AR12" s="133"/>
      <c r="AS12" s="133"/>
    </row>
    <row r="13" spans="1:45" s="37" customFormat="1" ht="12.9" customHeight="1" x14ac:dyDescent="0.25">
      <c r="A13" s="135">
        <v>4</v>
      </c>
      <c r="B13" s="488" t="str">
        <f>IF($E13="","",VLOOKUP($E13,'1MD ELO (4)'!$A$7:$O$22,14))</f>
        <v/>
      </c>
      <c r="C13" s="489" t="str">
        <f>IF($E13="","",VLOOKUP($E13,'1MD ELO (4)'!$A$7:$O$22,15))</f>
        <v/>
      </c>
      <c r="D13" s="489" t="str">
        <f>IF($E13="","",VLOOKUP($E13,'1MD ELO (4)'!$A$7:$O$22,5))</f>
        <v/>
      </c>
      <c r="E13" s="684"/>
      <c r="F13" s="541" t="str">
        <f>UPPER(IF($E13="","",VLOOKUP($E13,'1MD ELO (4)'!$A$7:$O$22,2)))</f>
        <v/>
      </c>
      <c r="G13" s="541" t="str">
        <f>IF($E13="","",VLOOKUP($E13,'1MD ELO (4)'!$A$7:$O$22,3))</f>
        <v/>
      </c>
      <c r="H13" s="541"/>
      <c r="I13" s="541" t="str">
        <f>IF($E13="","",VLOOKUP($E13,'1MD ELO (4)'!$A$7:$O$22,4))</f>
        <v/>
      </c>
      <c r="J13" s="508"/>
      <c r="K13" s="493"/>
      <c r="L13" s="493"/>
      <c r="M13" s="493"/>
      <c r="N13" s="506"/>
      <c r="O13" s="504"/>
      <c r="P13" s="504"/>
      <c r="Q13" s="131"/>
      <c r="R13" s="132"/>
      <c r="S13" s="133"/>
      <c r="T13" s="133"/>
      <c r="U13" s="519" t="e">
        <f>#REF!</f>
        <v>#REF!</v>
      </c>
      <c r="V13" s="133"/>
      <c r="W13" s="133"/>
      <c r="X13" s="133"/>
      <c r="Y13" s="618"/>
      <c r="Z13" s="618"/>
      <c r="AA13" s="618" t="s">
        <v>197</v>
      </c>
      <c r="AB13" s="623">
        <v>10</v>
      </c>
      <c r="AC13" s="623">
        <v>6</v>
      </c>
      <c r="AD13" s="623">
        <v>3</v>
      </c>
      <c r="AE13" s="623">
        <v>1</v>
      </c>
      <c r="AF13" s="623">
        <v>0</v>
      </c>
      <c r="AG13" s="623">
        <v>0</v>
      </c>
      <c r="AH13" s="623">
        <v>0</v>
      </c>
      <c r="AI13" s="589"/>
      <c r="AJ13" s="589"/>
      <c r="AK13" s="589"/>
      <c r="AL13" s="133"/>
      <c r="AM13" s="133"/>
      <c r="AN13" s="133"/>
      <c r="AO13" s="133"/>
      <c r="AP13" s="133"/>
      <c r="AQ13" s="133"/>
      <c r="AR13" s="133"/>
      <c r="AS13" s="133"/>
    </row>
    <row r="14" spans="1:45" s="37" customFormat="1" ht="12.9" customHeight="1" x14ac:dyDescent="0.25">
      <c r="A14" s="135"/>
      <c r="B14" s="494"/>
      <c r="C14" s="495"/>
      <c r="D14" s="495"/>
      <c r="E14" s="685"/>
      <c r="F14" s="686"/>
      <c r="G14" s="686"/>
      <c r="H14" s="687"/>
      <c r="I14" s="686"/>
      <c r="J14" s="502"/>
      <c r="K14" s="493"/>
      <c r="L14" s="493"/>
      <c r="M14" s="704" t="s">
        <v>0</v>
      </c>
      <c r="N14" s="148"/>
      <c r="O14" s="498" t="str">
        <f>UPPER(IF(OR(N14="a",N14="as"),M10,IF(OR(N14="b",N14="bs"),M18,)))</f>
        <v/>
      </c>
      <c r="P14" s="503"/>
      <c r="Q14" s="131"/>
      <c r="R14" s="132"/>
      <c r="S14" s="133"/>
      <c r="T14" s="133"/>
      <c r="U14" s="519" t="e">
        <f>#REF!</f>
        <v>#REF!</v>
      </c>
      <c r="V14" s="133"/>
      <c r="W14" s="133"/>
      <c r="X14" s="133"/>
      <c r="Y14" s="618"/>
      <c r="Z14" s="618"/>
      <c r="AA14" s="618" t="s">
        <v>198</v>
      </c>
      <c r="AB14" s="623">
        <v>3</v>
      </c>
      <c r="AC14" s="623">
        <v>2</v>
      </c>
      <c r="AD14" s="623">
        <v>1</v>
      </c>
      <c r="AE14" s="623">
        <v>0</v>
      </c>
      <c r="AF14" s="623">
        <v>0</v>
      </c>
      <c r="AG14" s="623">
        <v>0</v>
      </c>
      <c r="AH14" s="623">
        <v>0</v>
      </c>
      <c r="AI14" s="589"/>
      <c r="AJ14" s="589"/>
      <c r="AK14" s="589"/>
      <c r="AL14" s="133"/>
      <c r="AM14" s="133"/>
      <c r="AN14" s="133"/>
      <c r="AO14" s="133"/>
      <c r="AP14" s="133"/>
      <c r="AQ14" s="133"/>
      <c r="AR14" s="133"/>
      <c r="AS14" s="133"/>
    </row>
    <row r="15" spans="1:45" s="37" customFormat="1" ht="12.9" customHeight="1" x14ac:dyDescent="0.25">
      <c r="A15" s="540">
        <v>5</v>
      </c>
      <c r="B15" s="488" t="str">
        <f>IF($E15="","",VLOOKUP($E15,'1MD ELO (4)'!$A$7:$O$22,14))</f>
        <v/>
      </c>
      <c r="C15" s="489" t="str">
        <f>IF($E15="","",VLOOKUP($E15,'1MD ELO (4)'!$A$7:$O$22,15))</f>
        <v/>
      </c>
      <c r="D15" s="489" t="str">
        <f>IF($E15="","",VLOOKUP($E15,'1MD ELO (4)'!$A$7:$O$22,5))</f>
        <v/>
      </c>
      <c r="E15" s="684"/>
      <c r="F15" s="541" t="str">
        <f>UPPER(IF($E15="","",VLOOKUP($E15,'1MD ELO (4)'!$A$7:$O$22,2)))</f>
        <v/>
      </c>
      <c r="G15" s="541" t="str">
        <f>IF($E15="","",VLOOKUP($E15,'1MD ELO (4)'!$A$7:$O$22,3))</f>
        <v/>
      </c>
      <c r="H15" s="541"/>
      <c r="I15" s="541" t="str">
        <f>IF($E15="","",VLOOKUP($E15,'1MD ELO (4)'!$A$7:$O$22,4))</f>
        <v/>
      </c>
      <c r="J15" s="510"/>
      <c r="K15" s="493"/>
      <c r="L15" s="493"/>
      <c r="M15" s="493"/>
      <c r="N15" s="506"/>
      <c r="O15" s="493"/>
      <c r="P15" s="539"/>
      <c r="Q15" s="376"/>
      <c r="R15" s="132"/>
      <c r="S15" s="133"/>
      <c r="T15" s="133"/>
      <c r="U15" s="519" t="e">
        <f>#REF!</f>
        <v>#REF!</v>
      </c>
      <c r="V15" s="133"/>
      <c r="W15" s="133"/>
      <c r="X15" s="133"/>
      <c r="Y15" s="618"/>
      <c r="Z15" s="618"/>
      <c r="AA15" s="618"/>
      <c r="AB15" s="618"/>
      <c r="AC15" s="618"/>
      <c r="AD15" s="618"/>
      <c r="AE15" s="618"/>
      <c r="AF15" s="618"/>
      <c r="AG15" s="618"/>
      <c r="AH15" s="618"/>
      <c r="AI15" s="589"/>
      <c r="AJ15" s="589"/>
      <c r="AK15" s="589"/>
      <c r="AL15" s="133"/>
      <c r="AM15" s="133"/>
      <c r="AN15" s="133"/>
      <c r="AO15" s="133"/>
      <c r="AP15" s="133"/>
      <c r="AQ15" s="133"/>
      <c r="AR15" s="133"/>
      <c r="AS15" s="133"/>
    </row>
    <row r="16" spans="1:45" s="37" customFormat="1" ht="12.9" customHeight="1" thickBot="1" x14ac:dyDescent="0.3">
      <c r="A16" s="135"/>
      <c r="B16" s="494"/>
      <c r="C16" s="495"/>
      <c r="D16" s="495"/>
      <c r="E16" s="685"/>
      <c r="F16" s="686"/>
      <c r="G16" s="686"/>
      <c r="H16" s="687"/>
      <c r="I16" s="704" t="s">
        <v>0</v>
      </c>
      <c r="J16" s="140"/>
      <c r="K16" s="498" t="str">
        <f>UPPER(IF(OR(J16="a",J16="as"),F15,IF(OR(J16="b",J16="bs"),F17,)))</f>
        <v/>
      </c>
      <c r="L16" s="498"/>
      <c r="M16" s="493"/>
      <c r="N16" s="506"/>
      <c r="O16" s="704"/>
      <c r="P16" s="539"/>
      <c r="Q16" s="376"/>
      <c r="R16" s="132"/>
      <c r="S16" s="133"/>
      <c r="T16" s="133"/>
      <c r="U16" s="520" t="e">
        <f>#REF!</f>
        <v>#REF!</v>
      </c>
      <c r="V16" s="133"/>
      <c r="W16" s="133"/>
      <c r="X16" s="133"/>
      <c r="Y16" s="618"/>
      <c r="Z16" s="618"/>
      <c r="AA16" s="618" t="s">
        <v>159</v>
      </c>
      <c r="AB16" s="623">
        <v>150</v>
      </c>
      <c r="AC16" s="623">
        <v>120</v>
      </c>
      <c r="AD16" s="623">
        <v>90</v>
      </c>
      <c r="AE16" s="623">
        <v>60</v>
      </c>
      <c r="AF16" s="623">
        <v>40</v>
      </c>
      <c r="AG16" s="623">
        <v>25</v>
      </c>
      <c r="AH16" s="623">
        <v>15</v>
      </c>
      <c r="AI16" s="589"/>
      <c r="AJ16" s="589"/>
      <c r="AK16" s="589"/>
      <c r="AL16" s="133"/>
      <c r="AM16" s="133"/>
      <c r="AN16" s="133"/>
      <c r="AO16" s="133"/>
      <c r="AP16" s="133"/>
      <c r="AQ16" s="133"/>
      <c r="AR16" s="133"/>
      <c r="AS16" s="133"/>
    </row>
    <row r="17" spans="1:45" s="37" customFormat="1" ht="12.9" customHeight="1" x14ac:dyDescent="0.25">
      <c r="A17" s="135">
        <v>6</v>
      </c>
      <c r="B17" s="488" t="str">
        <f>IF($E17="","",VLOOKUP($E17,'1MD ELO (4)'!$A$7:$O$22,14))</f>
        <v/>
      </c>
      <c r="C17" s="489" t="str">
        <f>IF($E17="","",VLOOKUP($E17,'1MD ELO (4)'!$A$7:$O$22,15))</f>
        <v/>
      </c>
      <c r="D17" s="489" t="str">
        <f>IF($E17="","",VLOOKUP($E17,'1MD ELO (4)'!$A$7:$O$22,5))</f>
        <v/>
      </c>
      <c r="E17" s="684"/>
      <c r="F17" s="541" t="str">
        <f>UPPER(IF($E17="","",VLOOKUP($E17,'1MD ELO (4)'!$A$7:$O$22,2)))</f>
        <v/>
      </c>
      <c r="G17" s="541" t="str">
        <f>IF($E17="","",VLOOKUP($E17,'1MD ELO (4)'!$A$7:$O$22,3))</f>
        <v/>
      </c>
      <c r="H17" s="541"/>
      <c r="I17" s="541" t="str">
        <f>IF($E17="","",VLOOKUP($E17,'1MD ELO (4)'!$A$7:$O$22,4))</f>
        <v/>
      </c>
      <c r="J17" s="500"/>
      <c r="K17" s="493"/>
      <c r="L17" s="501"/>
      <c r="M17" s="493"/>
      <c r="N17" s="506"/>
      <c r="O17" s="504"/>
      <c r="P17" s="539"/>
      <c r="Q17" s="376"/>
      <c r="R17" s="132"/>
      <c r="S17" s="133"/>
      <c r="T17" s="133"/>
      <c r="U17" s="133"/>
      <c r="V17" s="133"/>
      <c r="W17" s="133"/>
      <c r="X17" s="133"/>
      <c r="Y17" s="618"/>
      <c r="Z17" s="618"/>
      <c r="AA17" s="618" t="s">
        <v>189</v>
      </c>
      <c r="AB17" s="623">
        <v>120</v>
      </c>
      <c r="AC17" s="623">
        <v>90</v>
      </c>
      <c r="AD17" s="623">
        <v>60</v>
      </c>
      <c r="AE17" s="623">
        <v>40</v>
      </c>
      <c r="AF17" s="623">
        <v>25</v>
      </c>
      <c r="AG17" s="623">
        <v>15</v>
      </c>
      <c r="AH17" s="623">
        <v>8</v>
      </c>
      <c r="AI17" s="589"/>
      <c r="AJ17" s="589"/>
      <c r="AK17" s="589"/>
      <c r="AL17" s="133"/>
      <c r="AM17" s="133"/>
      <c r="AN17" s="133"/>
      <c r="AO17" s="133"/>
      <c r="AP17" s="133"/>
      <c r="AQ17" s="133"/>
      <c r="AR17" s="133"/>
      <c r="AS17" s="133"/>
    </row>
    <row r="18" spans="1:45" s="37" customFormat="1" ht="12.9" customHeight="1" x14ac:dyDescent="0.25">
      <c r="A18" s="135"/>
      <c r="B18" s="494"/>
      <c r="C18" s="495"/>
      <c r="D18" s="495"/>
      <c r="E18" s="685"/>
      <c r="F18" s="686"/>
      <c r="G18" s="686"/>
      <c r="H18" s="687"/>
      <c r="I18" s="686"/>
      <c r="J18" s="502"/>
      <c r="K18" s="704" t="s">
        <v>0</v>
      </c>
      <c r="L18" s="148"/>
      <c r="M18" s="498" t="str">
        <f>UPPER(IF(OR(L18="a",L18="as"),K16,IF(OR(L18="b",L18="bs"),K20,)))</f>
        <v/>
      </c>
      <c r="N18" s="511"/>
      <c r="O18" s="504"/>
      <c r="P18" s="539"/>
      <c r="Q18" s="376"/>
      <c r="R18" s="132"/>
      <c r="S18" s="133"/>
      <c r="T18" s="133"/>
      <c r="U18" s="133"/>
      <c r="V18" s="133"/>
      <c r="W18" s="133"/>
      <c r="X18" s="133"/>
      <c r="Y18" s="618"/>
      <c r="Z18" s="618"/>
      <c r="AA18" s="618" t="s">
        <v>190</v>
      </c>
      <c r="AB18" s="623">
        <v>90</v>
      </c>
      <c r="AC18" s="623">
        <v>60</v>
      </c>
      <c r="AD18" s="623">
        <v>40</v>
      </c>
      <c r="AE18" s="623">
        <v>25</v>
      </c>
      <c r="AF18" s="623">
        <v>15</v>
      </c>
      <c r="AG18" s="623">
        <v>8</v>
      </c>
      <c r="AH18" s="623">
        <v>4</v>
      </c>
      <c r="AI18" s="589"/>
      <c r="AJ18" s="589"/>
      <c r="AK18" s="589"/>
      <c r="AL18" s="133"/>
      <c r="AM18" s="133"/>
      <c r="AN18" s="133"/>
      <c r="AO18" s="133"/>
      <c r="AP18" s="133"/>
      <c r="AQ18" s="133"/>
      <c r="AR18" s="133"/>
      <c r="AS18" s="133"/>
    </row>
    <row r="19" spans="1:45" s="37" customFormat="1" ht="12.9" customHeight="1" x14ac:dyDescent="0.25">
      <c r="A19" s="135">
        <v>7</v>
      </c>
      <c r="B19" s="488" t="str">
        <f>IF($E19="","",VLOOKUP($E19,'1MD ELO (4)'!$A$7:$O$22,14))</f>
        <v/>
      </c>
      <c r="C19" s="489" t="str">
        <f>IF($E19="","",VLOOKUP($E19,'1MD ELO (4)'!$A$7:$O$22,15))</f>
        <v/>
      </c>
      <c r="D19" s="489" t="str">
        <f>IF($E19="","",VLOOKUP($E19,'1MD ELO (4)'!$A$7:$O$22,5))</f>
        <v/>
      </c>
      <c r="E19" s="684"/>
      <c r="F19" s="541" t="str">
        <f>UPPER(IF($E19="","",VLOOKUP($E19,'1MD ELO (4)'!$A$7:$O$22,2)))</f>
        <v/>
      </c>
      <c r="G19" s="541" t="str">
        <f>IF($E19="","",VLOOKUP($E19,'1MD ELO (4)'!$A$7:$O$22,3))</f>
        <v/>
      </c>
      <c r="H19" s="541"/>
      <c r="I19" s="541" t="str">
        <f>IF($E19="","",VLOOKUP($E19,'1MD ELO (4)'!$A$7:$O$22,4))</f>
        <v/>
      </c>
      <c r="J19" s="492"/>
      <c r="K19" s="493"/>
      <c r="L19" s="505"/>
      <c r="M19" s="493"/>
      <c r="N19" s="504"/>
      <c r="O19" s="504"/>
      <c r="P19" s="539"/>
      <c r="Q19" s="376"/>
      <c r="R19" s="132"/>
      <c r="S19" s="133"/>
      <c r="T19" s="133"/>
      <c r="U19" s="133"/>
      <c r="V19" s="133"/>
      <c r="W19" s="133"/>
      <c r="X19" s="133"/>
      <c r="Y19" s="618"/>
      <c r="Z19" s="618"/>
      <c r="AA19" s="618" t="s">
        <v>191</v>
      </c>
      <c r="AB19" s="623">
        <v>60</v>
      </c>
      <c r="AC19" s="623">
        <v>40</v>
      </c>
      <c r="AD19" s="623">
        <v>25</v>
      </c>
      <c r="AE19" s="623">
        <v>15</v>
      </c>
      <c r="AF19" s="623">
        <v>8</v>
      </c>
      <c r="AG19" s="623">
        <v>4</v>
      </c>
      <c r="AH19" s="623">
        <v>2</v>
      </c>
      <c r="AI19" s="589"/>
      <c r="AJ19" s="589"/>
      <c r="AK19" s="589"/>
      <c r="AL19" s="133"/>
      <c r="AM19" s="133"/>
      <c r="AN19" s="133"/>
      <c r="AO19" s="133"/>
      <c r="AP19" s="133"/>
      <c r="AQ19" s="133"/>
      <c r="AR19" s="133"/>
      <c r="AS19" s="133"/>
    </row>
    <row r="20" spans="1:45" s="37" customFormat="1" ht="12.9" customHeight="1" x14ac:dyDescent="0.25">
      <c r="A20" s="135"/>
      <c r="B20" s="494"/>
      <c r="C20" s="495"/>
      <c r="D20" s="495"/>
      <c r="E20" s="292"/>
      <c r="F20" s="496"/>
      <c r="G20" s="496"/>
      <c r="H20" s="497"/>
      <c r="I20" s="704" t="s">
        <v>0</v>
      </c>
      <c r="J20" s="140"/>
      <c r="K20" s="498" t="str">
        <f>UPPER(IF(OR(J20="a",J20="as"),F19,IF(OR(J20="b",J20="bs"),F21,)))</f>
        <v/>
      </c>
      <c r="L20" s="507"/>
      <c r="M20" s="493"/>
      <c r="N20" s="504"/>
      <c r="O20" s="504"/>
      <c r="P20" s="539"/>
      <c r="Q20" s="376"/>
      <c r="R20" s="132"/>
      <c r="S20" s="133"/>
      <c r="T20" s="133"/>
      <c r="U20" s="133"/>
      <c r="V20" s="133"/>
      <c r="W20" s="133"/>
      <c r="X20" s="133"/>
      <c r="Y20" s="618"/>
      <c r="Z20" s="618"/>
      <c r="AA20" s="618" t="s">
        <v>192</v>
      </c>
      <c r="AB20" s="623">
        <v>40</v>
      </c>
      <c r="AC20" s="623">
        <v>25</v>
      </c>
      <c r="AD20" s="623">
        <v>15</v>
      </c>
      <c r="AE20" s="623">
        <v>8</v>
      </c>
      <c r="AF20" s="623">
        <v>4</v>
      </c>
      <c r="AG20" s="623">
        <v>2</v>
      </c>
      <c r="AH20" s="623">
        <v>1</v>
      </c>
      <c r="AI20" s="589"/>
      <c r="AJ20" s="589"/>
      <c r="AK20" s="589"/>
      <c r="AL20" s="133"/>
      <c r="AM20" s="133"/>
      <c r="AN20" s="133"/>
      <c r="AO20" s="133"/>
      <c r="AP20" s="133"/>
      <c r="AQ20" s="133"/>
      <c r="AR20" s="133"/>
      <c r="AS20" s="133"/>
    </row>
    <row r="21" spans="1:45" s="37" customFormat="1" ht="12.9" customHeight="1" x14ac:dyDescent="0.25">
      <c r="A21" s="543">
        <v>8</v>
      </c>
      <c r="B21" s="488" t="str">
        <f>IF($E21="","",VLOOKUP($E21,'1MD ELO (4)'!$A$7:$O$22,14))</f>
        <v/>
      </c>
      <c r="C21" s="489" t="str">
        <f>IF($E21="","",VLOOKUP($E21,'1MD ELO (4)'!$A$7:$O$22,15))</f>
        <v/>
      </c>
      <c r="D21" s="489" t="str">
        <f>IF($E21="","",VLOOKUP($E21,'1MD ELO (4)'!$A$7:$O$22,5))</f>
        <v/>
      </c>
      <c r="E21" s="490"/>
      <c r="F21" s="542" t="str">
        <f>UPPER(IF($E21="","",VLOOKUP($E21,'1MD ELO (4)'!$A$7:$O$22,2)))</f>
        <v/>
      </c>
      <c r="G21" s="542" t="str">
        <f>IF($E21="","",VLOOKUP($E21,'1MD ELO (4)'!$A$7:$O$22,3))</f>
        <v/>
      </c>
      <c r="H21" s="542"/>
      <c r="I21" s="542" t="str">
        <f>IF($E21="","",VLOOKUP($E21,'1MD ELO (4)'!$A$7:$O$22,4))</f>
        <v/>
      </c>
      <c r="J21" s="508"/>
      <c r="K21" s="493"/>
      <c r="L21" s="493"/>
      <c r="M21" s="493"/>
      <c r="N21" s="504"/>
      <c r="O21" s="504"/>
      <c r="P21" s="539"/>
      <c r="Q21" s="376"/>
      <c r="R21" s="132"/>
      <c r="S21" s="133"/>
      <c r="T21" s="133"/>
      <c r="U21" s="133"/>
      <c r="V21" s="133"/>
      <c r="W21" s="133"/>
      <c r="X21" s="133"/>
      <c r="Y21" s="618"/>
      <c r="Z21" s="618"/>
      <c r="AA21" s="618" t="s">
        <v>193</v>
      </c>
      <c r="AB21" s="623">
        <v>25</v>
      </c>
      <c r="AC21" s="623">
        <v>15</v>
      </c>
      <c r="AD21" s="623">
        <v>10</v>
      </c>
      <c r="AE21" s="623">
        <v>6</v>
      </c>
      <c r="AF21" s="623">
        <v>3</v>
      </c>
      <c r="AG21" s="623">
        <v>1</v>
      </c>
      <c r="AH21" s="623">
        <v>0</v>
      </c>
      <c r="AI21" s="589"/>
      <c r="AJ21" s="589"/>
      <c r="AK21" s="589"/>
      <c r="AL21" s="133"/>
      <c r="AM21" s="133"/>
      <c r="AN21" s="133"/>
      <c r="AO21" s="133"/>
      <c r="AP21" s="133"/>
      <c r="AQ21" s="133"/>
      <c r="AR21" s="133"/>
      <c r="AS21" s="133"/>
    </row>
    <row r="22" spans="1:45" s="37" customFormat="1" ht="9.6" customHeight="1" x14ac:dyDescent="0.25">
      <c r="A22" s="523"/>
      <c r="B22" s="128"/>
      <c r="C22" s="128"/>
      <c r="D22" s="128"/>
      <c r="E22" s="292"/>
      <c r="F22" s="128"/>
      <c r="G22" s="128"/>
      <c r="H22" s="128"/>
      <c r="I22" s="128"/>
      <c r="J22" s="292"/>
      <c r="K22" s="128"/>
      <c r="L22" s="128"/>
      <c r="M22" s="128"/>
      <c r="N22" s="131"/>
      <c r="O22" s="131"/>
      <c r="P22" s="131"/>
      <c r="Q22" s="131"/>
      <c r="R22" s="132"/>
      <c r="S22" s="133"/>
      <c r="T22" s="133"/>
      <c r="U22" s="133"/>
      <c r="V22" s="133"/>
      <c r="W22" s="133"/>
      <c r="X22" s="133"/>
      <c r="Y22" s="618"/>
      <c r="Z22" s="618"/>
      <c r="AA22" s="618" t="s">
        <v>194</v>
      </c>
      <c r="AB22" s="623">
        <v>15</v>
      </c>
      <c r="AC22" s="623">
        <v>10</v>
      </c>
      <c r="AD22" s="623">
        <v>6</v>
      </c>
      <c r="AE22" s="623">
        <v>3</v>
      </c>
      <c r="AF22" s="623">
        <v>1</v>
      </c>
      <c r="AG22" s="623">
        <v>0</v>
      </c>
      <c r="AH22" s="623">
        <v>0</v>
      </c>
      <c r="AI22" s="589"/>
      <c r="AJ22" s="589"/>
      <c r="AK22" s="589"/>
      <c r="AL22" s="133"/>
      <c r="AM22" s="133"/>
      <c r="AN22" s="133"/>
      <c r="AO22" s="133"/>
      <c r="AP22" s="133"/>
      <c r="AQ22" s="133"/>
      <c r="AR22" s="133"/>
      <c r="AS22" s="133"/>
    </row>
    <row r="23" spans="1:45" s="37" customFormat="1" ht="9.6" customHeight="1" x14ac:dyDescent="0.25">
      <c r="A23" s="293"/>
      <c r="B23" s="292"/>
      <c r="C23" s="292"/>
      <c r="D23" s="292"/>
      <c r="E23" s="292"/>
      <c r="F23" s="128"/>
      <c r="G23" s="128"/>
      <c r="H23" s="133"/>
      <c r="I23" s="513"/>
      <c r="J23" s="292"/>
      <c r="K23" s="128"/>
      <c r="L23" s="128"/>
      <c r="M23" s="128"/>
      <c r="N23" s="131"/>
      <c r="O23" s="131"/>
      <c r="P23" s="131"/>
      <c r="Q23" s="131"/>
      <c r="R23" s="132"/>
      <c r="S23" s="133"/>
      <c r="T23" s="133"/>
      <c r="U23" s="133"/>
      <c r="V23" s="133"/>
      <c r="W23" s="133"/>
      <c r="X23" s="133"/>
      <c r="Y23" s="618"/>
      <c r="Z23" s="618"/>
      <c r="AA23" s="618" t="s">
        <v>195</v>
      </c>
      <c r="AB23" s="623">
        <v>10</v>
      </c>
      <c r="AC23" s="623">
        <v>6</v>
      </c>
      <c r="AD23" s="623">
        <v>3</v>
      </c>
      <c r="AE23" s="623">
        <v>1</v>
      </c>
      <c r="AF23" s="623">
        <v>0</v>
      </c>
      <c r="AG23" s="623">
        <v>0</v>
      </c>
      <c r="AH23" s="623">
        <v>0</v>
      </c>
      <c r="AI23" s="589"/>
      <c r="AJ23" s="589"/>
      <c r="AK23" s="589"/>
      <c r="AL23" s="133"/>
      <c r="AM23" s="133"/>
      <c r="AN23" s="133"/>
      <c r="AO23" s="133"/>
      <c r="AP23" s="133"/>
      <c r="AQ23" s="133"/>
      <c r="AR23" s="133"/>
      <c r="AS23" s="133"/>
    </row>
    <row r="24" spans="1:45" s="37" customFormat="1" ht="9.6" customHeight="1" x14ac:dyDescent="0.25">
      <c r="A24" s="293"/>
      <c r="B24" s="128"/>
      <c r="C24" s="128"/>
      <c r="D24" s="128"/>
      <c r="E24" s="292"/>
      <c r="F24" s="128"/>
      <c r="G24" s="128"/>
      <c r="H24" s="128"/>
      <c r="I24" s="128"/>
      <c r="J24" s="292"/>
      <c r="K24" s="128"/>
      <c r="L24" s="514"/>
      <c r="M24" s="128"/>
      <c r="N24" s="131"/>
      <c r="O24" s="131"/>
      <c r="P24" s="131"/>
      <c r="Q24" s="131"/>
      <c r="R24" s="132"/>
      <c r="S24" s="133"/>
      <c r="T24" s="133"/>
      <c r="U24" s="133"/>
      <c r="V24" s="133"/>
      <c r="W24" s="133"/>
      <c r="X24" s="133"/>
      <c r="Y24" s="618"/>
      <c r="Z24" s="618"/>
      <c r="AA24" s="618" t="s">
        <v>196</v>
      </c>
      <c r="AB24" s="623">
        <v>6</v>
      </c>
      <c r="AC24" s="623">
        <v>3</v>
      </c>
      <c r="AD24" s="623">
        <v>1</v>
      </c>
      <c r="AE24" s="623">
        <v>0</v>
      </c>
      <c r="AF24" s="623">
        <v>0</v>
      </c>
      <c r="AG24" s="623">
        <v>0</v>
      </c>
      <c r="AH24" s="623">
        <v>0</v>
      </c>
      <c r="AI24" s="589"/>
      <c r="AJ24" s="589"/>
      <c r="AK24" s="589"/>
      <c r="AL24" s="133"/>
      <c r="AM24" s="133"/>
      <c r="AN24" s="133"/>
      <c r="AO24" s="133"/>
      <c r="AP24" s="133"/>
      <c r="AQ24" s="133"/>
      <c r="AR24" s="133"/>
      <c r="AS24" s="133"/>
    </row>
    <row r="25" spans="1:45" s="37" customFormat="1" ht="9.6" customHeight="1" x14ac:dyDescent="0.25">
      <c r="A25" s="293"/>
      <c r="B25" s="292"/>
      <c r="C25" s="292"/>
      <c r="D25" s="292"/>
      <c r="E25" s="292"/>
      <c r="F25" s="128"/>
      <c r="G25" s="128"/>
      <c r="H25" s="133"/>
      <c r="I25" s="128"/>
      <c r="J25" s="292"/>
      <c r="K25" s="513"/>
      <c r="L25" s="292"/>
      <c r="M25" s="128"/>
      <c r="N25" s="131"/>
      <c r="O25" s="131"/>
      <c r="P25" s="131"/>
      <c r="Q25" s="131"/>
      <c r="R25" s="132"/>
      <c r="S25" s="133"/>
      <c r="T25" s="133"/>
      <c r="U25" s="133"/>
      <c r="V25" s="133"/>
      <c r="W25" s="133"/>
      <c r="X25" s="133"/>
      <c r="Y25" s="618"/>
      <c r="Z25" s="618"/>
      <c r="AA25" s="618" t="s">
        <v>201</v>
      </c>
      <c r="AB25" s="623">
        <v>3</v>
      </c>
      <c r="AC25" s="623">
        <v>2</v>
      </c>
      <c r="AD25" s="623">
        <v>1</v>
      </c>
      <c r="AE25" s="623">
        <v>0</v>
      </c>
      <c r="AF25" s="623">
        <v>0</v>
      </c>
      <c r="AG25" s="623">
        <v>0</v>
      </c>
      <c r="AH25" s="623">
        <v>0</v>
      </c>
      <c r="AI25" s="589"/>
      <c r="AJ25" s="589"/>
      <c r="AK25" s="589"/>
      <c r="AL25" s="133"/>
      <c r="AM25" s="133"/>
      <c r="AN25" s="133"/>
      <c r="AO25" s="133"/>
      <c r="AP25" s="133"/>
      <c r="AQ25" s="133"/>
      <c r="AR25" s="133"/>
      <c r="AS25" s="133"/>
    </row>
    <row r="26" spans="1:45" s="37" customFormat="1" ht="9.6" customHeight="1" x14ac:dyDescent="0.25">
      <c r="A26" s="293"/>
      <c r="B26" s="128"/>
      <c r="C26" s="128"/>
      <c r="D26" s="128"/>
      <c r="E26" s="292"/>
      <c r="F26" s="128"/>
      <c r="G26" s="128"/>
      <c r="H26" s="128"/>
      <c r="I26" s="128"/>
      <c r="J26" s="292"/>
      <c r="K26" s="128"/>
      <c r="L26" s="128"/>
      <c r="M26" s="128"/>
      <c r="N26" s="131"/>
      <c r="O26" s="131"/>
      <c r="P26" s="131"/>
      <c r="Q26" s="131"/>
      <c r="R26" s="132"/>
      <c r="S26" s="166"/>
      <c r="T26" s="133"/>
      <c r="U26" s="133"/>
      <c r="V26" s="133"/>
      <c r="W26" s="133"/>
      <c r="X26" s="133"/>
      <c r="Y26" s="617"/>
      <c r="Z26" s="617"/>
      <c r="AA26" s="617"/>
      <c r="AB26" s="617"/>
      <c r="AC26" s="617"/>
      <c r="AD26" s="617"/>
      <c r="AE26" s="617"/>
      <c r="AF26" s="617"/>
      <c r="AG26" s="617"/>
      <c r="AH26" s="617"/>
      <c r="AI26" s="589"/>
      <c r="AJ26" s="589"/>
      <c r="AK26" s="589"/>
      <c r="AL26" s="133"/>
      <c r="AM26" s="133"/>
      <c r="AN26" s="133"/>
      <c r="AO26" s="133"/>
      <c r="AP26" s="133"/>
      <c r="AQ26" s="133"/>
      <c r="AR26" s="133"/>
      <c r="AS26" s="133"/>
    </row>
    <row r="27" spans="1:45" s="37" customFormat="1" ht="9.6" customHeight="1" x14ac:dyDescent="0.25">
      <c r="A27" s="293"/>
      <c r="B27" s="292"/>
      <c r="C27" s="292"/>
      <c r="D27" s="292"/>
      <c r="E27" s="292"/>
      <c r="F27" s="128"/>
      <c r="G27" s="128"/>
      <c r="H27" s="133"/>
      <c r="I27" s="513"/>
      <c r="J27" s="292"/>
      <c r="K27" s="128"/>
      <c r="L27" s="128"/>
      <c r="M27" s="128"/>
      <c r="N27" s="131"/>
      <c r="O27" s="131"/>
      <c r="P27" s="131"/>
      <c r="Q27" s="131"/>
      <c r="R27" s="132"/>
      <c r="S27" s="133"/>
      <c r="T27" s="133"/>
      <c r="U27" s="133"/>
      <c r="V27" s="133"/>
      <c r="W27" s="133"/>
      <c r="X27" s="133"/>
      <c r="Y27" s="617"/>
      <c r="Z27" s="617"/>
      <c r="AA27" s="617"/>
      <c r="AB27" s="617"/>
      <c r="AC27" s="617"/>
      <c r="AD27" s="617"/>
      <c r="AE27" s="617"/>
      <c r="AF27" s="617"/>
      <c r="AG27" s="617"/>
      <c r="AH27" s="617"/>
      <c r="AI27" s="589"/>
      <c r="AJ27" s="589"/>
      <c r="AK27" s="589"/>
      <c r="AL27" s="133"/>
      <c r="AM27" s="133"/>
      <c r="AN27" s="133"/>
      <c r="AO27" s="133"/>
      <c r="AP27" s="133"/>
      <c r="AQ27" s="133"/>
      <c r="AR27" s="133"/>
      <c r="AS27" s="133"/>
    </row>
    <row r="28" spans="1:45" s="37" customFormat="1" ht="9.6" customHeight="1" x14ac:dyDescent="0.25">
      <c r="A28" s="293"/>
      <c r="B28" s="128"/>
      <c r="C28" s="128"/>
      <c r="D28" s="128"/>
      <c r="E28" s="292"/>
      <c r="F28" s="128"/>
      <c r="G28" s="128"/>
      <c r="H28" s="128"/>
      <c r="I28" s="128"/>
      <c r="J28" s="292"/>
      <c r="K28" s="128"/>
      <c r="L28" s="128"/>
      <c r="M28" s="128"/>
      <c r="N28" s="131"/>
      <c r="O28" s="131"/>
      <c r="P28" s="131"/>
      <c r="Q28" s="131"/>
      <c r="R28" s="132"/>
      <c r="S28" s="133"/>
      <c r="T28" s="133"/>
      <c r="U28" s="133"/>
      <c r="V28" s="133"/>
      <c r="W28" s="133"/>
      <c r="X28" s="133"/>
      <c r="Y28" s="133"/>
      <c r="Z28" s="133"/>
      <c r="AA28" s="133"/>
      <c r="AB28" s="133"/>
      <c r="AC28" s="133"/>
      <c r="AD28" s="133"/>
      <c r="AE28" s="133"/>
      <c r="AF28" s="133"/>
      <c r="AG28" s="133"/>
      <c r="AH28" s="133"/>
      <c r="AI28" s="637"/>
      <c r="AJ28" s="637"/>
      <c r="AK28" s="637"/>
      <c r="AL28" s="133"/>
      <c r="AM28" s="133"/>
      <c r="AN28" s="133"/>
      <c r="AO28" s="133"/>
      <c r="AP28" s="133"/>
      <c r="AQ28" s="133"/>
      <c r="AR28" s="133"/>
      <c r="AS28" s="133"/>
    </row>
    <row r="29" spans="1:45" s="37" customFormat="1" ht="9.6" customHeight="1" x14ac:dyDescent="0.25">
      <c r="A29" s="293"/>
      <c r="B29" s="292"/>
      <c r="C29" s="292"/>
      <c r="D29" s="292"/>
      <c r="E29" s="292"/>
      <c r="F29" s="128"/>
      <c r="G29" s="128"/>
      <c r="H29" s="133"/>
      <c r="I29" s="128"/>
      <c r="J29" s="292"/>
      <c r="K29" s="128"/>
      <c r="L29" s="128"/>
      <c r="M29" s="513"/>
      <c r="N29" s="292"/>
      <c r="O29" s="128"/>
      <c r="P29" s="131"/>
      <c r="Q29" s="131"/>
      <c r="R29" s="132"/>
      <c r="S29" s="133"/>
      <c r="T29" s="133"/>
      <c r="U29" s="133"/>
      <c r="V29" s="133"/>
      <c r="W29" s="133"/>
      <c r="X29" s="133"/>
      <c r="Y29" s="133"/>
      <c r="Z29" s="133"/>
      <c r="AA29" s="133"/>
      <c r="AB29" s="133"/>
      <c r="AC29" s="133"/>
      <c r="AD29" s="133"/>
      <c r="AE29" s="133"/>
      <c r="AF29" s="133"/>
      <c r="AG29" s="133"/>
      <c r="AH29" s="133"/>
      <c r="AI29" s="637"/>
      <c r="AJ29" s="637"/>
      <c r="AK29" s="637"/>
      <c r="AL29" s="133"/>
      <c r="AM29" s="133"/>
      <c r="AN29" s="133"/>
      <c r="AO29" s="133"/>
      <c r="AP29" s="133"/>
      <c r="AQ29" s="133"/>
      <c r="AR29" s="133"/>
      <c r="AS29" s="133"/>
    </row>
    <row r="30" spans="1:45" s="37" customFormat="1" ht="9.6" customHeight="1" x14ac:dyDescent="0.25">
      <c r="A30" s="293"/>
      <c r="B30" s="128"/>
      <c r="C30" s="128"/>
      <c r="D30" s="128"/>
      <c r="E30" s="292"/>
      <c r="F30" s="128"/>
      <c r="G30" s="128"/>
      <c r="H30" s="128"/>
      <c r="I30" s="128"/>
      <c r="J30" s="292"/>
      <c r="K30" s="128"/>
      <c r="L30" s="128"/>
      <c r="M30" s="128"/>
      <c r="N30" s="131"/>
      <c r="O30" s="128"/>
      <c r="P30" s="131"/>
      <c r="Q30" s="131"/>
      <c r="R30" s="132"/>
      <c r="S30" s="133"/>
      <c r="T30" s="133"/>
      <c r="U30" s="133"/>
      <c r="V30" s="133"/>
      <c r="W30" s="133"/>
      <c r="X30" s="133"/>
      <c r="Y30" s="133"/>
      <c r="Z30" s="133"/>
      <c r="AA30" s="133"/>
      <c r="AB30" s="133"/>
      <c r="AC30" s="133"/>
      <c r="AD30" s="133"/>
      <c r="AE30" s="133"/>
      <c r="AF30" s="133"/>
      <c r="AG30" s="133"/>
      <c r="AH30" s="133"/>
      <c r="AI30" s="637"/>
      <c r="AJ30" s="637"/>
      <c r="AK30" s="637"/>
      <c r="AL30" s="133"/>
      <c r="AM30" s="133"/>
      <c r="AN30" s="133"/>
      <c r="AO30" s="133"/>
      <c r="AP30" s="133"/>
      <c r="AQ30" s="133"/>
      <c r="AR30" s="133"/>
      <c r="AS30" s="133"/>
    </row>
    <row r="31" spans="1:45" s="37" customFormat="1" ht="9.6" customHeight="1" x14ac:dyDescent="0.25">
      <c r="A31" s="293"/>
      <c r="B31" s="292"/>
      <c r="C31" s="292"/>
      <c r="D31" s="292"/>
      <c r="E31" s="292"/>
      <c r="F31" s="128"/>
      <c r="G31" s="128"/>
      <c r="H31" s="133"/>
      <c r="I31" s="513"/>
      <c r="J31" s="292"/>
      <c r="K31" s="128"/>
      <c r="L31" s="128"/>
      <c r="M31" s="128"/>
      <c r="N31" s="131"/>
      <c r="O31" s="131"/>
      <c r="P31" s="131"/>
      <c r="Q31" s="131"/>
      <c r="R31" s="132"/>
      <c r="S31" s="133"/>
      <c r="T31" s="133"/>
      <c r="U31" s="133"/>
      <c r="V31" s="133"/>
      <c r="W31" s="133"/>
      <c r="X31" s="133"/>
      <c r="Y31" s="133"/>
      <c r="Z31" s="133"/>
      <c r="AA31" s="133"/>
      <c r="AB31" s="133"/>
      <c r="AC31" s="133"/>
      <c r="AD31" s="133"/>
      <c r="AE31" s="133"/>
      <c r="AF31" s="133"/>
      <c r="AG31" s="133"/>
      <c r="AH31" s="133"/>
      <c r="AI31" s="637"/>
      <c r="AJ31" s="637"/>
      <c r="AK31" s="637"/>
      <c r="AL31" s="133"/>
      <c r="AM31" s="133"/>
      <c r="AN31" s="133"/>
      <c r="AO31" s="133"/>
      <c r="AP31" s="133"/>
      <c r="AQ31" s="133"/>
      <c r="AR31" s="133"/>
      <c r="AS31" s="133"/>
    </row>
    <row r="32" spans="1:45" s="37" customFormat="1" ht="9.6" customHeight="1" x14ac:dyDescent="0.25">
      <c r="A32" s="293"/>
      <c r="B32" s="128"/>
      <c r="C32" s="128"/>
      <c r="D32" s="128"/>
      <c r="E32" s="292"/>
      <c r="F32" s="128"/>
      <c r="G32" s="128"/>
      <c r="H32" s="128"/>
      <c r="I32" s="128"/>
      <c r="J32" s="292"/>
      <c r="K32" s="128"/>
      <c r="L32" s="514"/>
      <c r="M32" s="128"/>
      <c r="N32" s="131"/>
      <c r="O32" s="131"/>
      <c r="P32" s="131"/>
      <c r="Q32" s="131"/>
      <c r="R32" s="132"/>
      <c r="S32" s="133"/>
      <c r="T32" s="133"/>
      <c r="U32" s="133"/>
      <c r="V32" s="133"/>
      <c r="W32" s="133"/>
      <c r="X32" s="133"/>
      <c r="Y32" s="133"/>
      <c r="Z32" s="133"/>
      <c r="AA32" s="133"/>
      <c r="AB32" s="133"/>
      <c r="AC32" s="133"/>
      <c r="AD32" s="133"/>
      <c r="AE32" s="133"/>
      <c r="AF32" s="133"/>
      <c r="AG32" s="133"/>
      <c r="AH32" s="133"/>
      <c r="AI32" s="637"/>
      <c r="AJ32" s="637"/>
      <c r="AK32" s="637"/>
      <c r="AL32" s="133"/>
      <c r="AM32" s="133"/>
      <c r="AN32" s="133"/>
      <c r="AO32" s="133"/>
      <c r="AP32" s="133"/>
      <c r="AQ32" s="133"/>
      <c r="AR32" s="133"/>
      <c r="AS32" s="133"/>
    </row>
    <row r="33" spans="1:45" s="37" customFormat="1" ht="9.6" customHeight="1" x14ac:dyDescent="0.25">
      <c r="A33" s="293"/>
      <c r="B33" s="292"/>
      <c r="C33" s="292"/>
      <c r="D33" s="292"/>
      <c r="E33" s="292"/>
      <c r="F33" s="128"/>
      <c r="G33" s="128"/>
      <c r="H33" s="133"/>
      <c r="I33" s="128"/>
      <c r="J33" s="292"/>
      <c r="K33" s="513"/>
      <c r="L33" s="292"/>
      <c r="M33" s="128"/>
      <c r="N33" s="131"/>
      <c r="O33" s="131"/>
      <c r="P33" s="131"/>
      <c r="Q33" s="131"/>
      <c r="R33" s="132"/>
      <c r="S33" s="133"/>
      <c r="T33" s="133"/>
      <c r="U33" s="133"/>
      <c r="V33" s="133"/>
      <c r="W33" s="133"/>
      <c r="X33" s="133"/>
      <c r="Y33" s="133"/>
      <c r="Z33" s="133"/>
      <c r="AA33" s="133"/>
      <c r="AB33" s="133"/>
      <c r="AC33" s="133"/>
      <c r="AD33" s="133"/>
      <c r="AE33" s="133"/>
      <c r="AF33" s="133"/>
      <c r="AG33" s="133"/>
      <c r="AH33" s="133"/>
      <c r="AI33" s="637"/>
      <c r="AJ33" s="637"/>
      <c r="AK33" s="637"/>
      <c r="AL33" s="133"/>
      <c r="AM33" s="133"/>
      <c r="AN33" s="133"/>
      <c r="AO33" s="133"/>
      <c r="AP33" s="133"/>
      <c r="AQ33" s="133"/>
      <c r="AR33" s="133"/>
      <c r="AS33" s="133"/>
    </row>
    <row r="34" spans="1:45" s="37" customFormat="1" ht="9.6" customHeight="1" x14ac:dyDescent="0.25">
      <c r="A34" s="293"/>
      <c r="B34" s="128"/>
      <c r="C34" s="128"/>
      <c r="D34" s="128"/>
      <c r="E34" s="292"/>
      <c r="F34" s="128"/>
      <c r="G34" s="128"/>
      <c r="H34" s="128"/>
      <c r="I34" s="128"/>
      <c r="J34" s="292"/>
      <c r="K34" s="128"/>
      <c r="L34" s="128"/>
      <c r="M34" s="128"/>
      <c r="N34" s="131"/>
      <c r="O34" s="131"/>
      <c r="P34" s="131"/>
      <c r="Q34" s="131"/>
      <c r="R34" s="132"/>
      <c r="S34" s="133"/>
      <c r="T34" s="133"/>
      <c r="U34" s="133"/>
      <c r="V34" s="133"/>
      <c r="W34" s="133"/>
      <c r="X34" s="133"/>
      <c r="Y34" s="133"/>
      <c r="Z34" s="133"/>
      <c r="AA34" s="133"/>
      <c r="AB34" s="133"/>
      <c r="AC34" s="133"/>
      <c r="AD34" s="133"/>
      <c r="AE34" s="133"/>
      <c r="AF34" s="133"/>
      <c r="AG34" s="133"/>
      <c r="AH34" s="133"/>
      <c r="AI34" s="637"/>
      <c r="AJ34" s="637"/>
      <c r="AK34" s="637"/>
      <c r="AL34" s="133"/>
      <c r="AM34" s="133"/>
      <c r="AN34" s="133"/>
      <c r="AO34" s="133"/>
      <c r="AP34" s="133"/>
      <c r="AQ34" s="133"/>
      <c r="AR34" s="133"/>
      <c r="AS34" s="133"/>
    </row>
    <row r="35" spans="1:45" s="37" customFormat="1" ht="9.6" customHeight="1" x14ac:dyDescent="0.25">
      <c r="A35" s="293"/>
      <c r="B35" s="292"/>
      <c r="C35" s="292"/>
      <c r="D35" s="292"/>
      <c r="E35" s="292"/>
      <c r="F35" s="128"/>
      <c r="G35" s="128"/>
      <c r="H35" s="133"/>
      <c r="I35" s="513"/>
      <c r="J35" s="292"/>
      <c r="K35" s="128"/>
      <c r="L35" s="128"/>
      <c r="M35" s="128"/>
      <c r="N35" s="131"/>
      <c r="O35" s="131"/>
      <c r="P35" s="131"/>
      <c r="Q35" s="131"/>
      <c r="R35" s="132"/>
      <c r="S35" s="133"/>
      <c r="T35" s="133"/>
      <c r="U35" s="133"/>
      <c r="V35" s="133"/>
      <c r="W35" s="133"/>
      <c r="X35" s="133"/>
      <c r="Y35" s="133"/>
      <c r="Z35" s="133"/>
      <c r="AA35" s="133"/>
      <c r="AB35" s="133"/>
      <c r="AC35" s="133"/>
      <c r="AD35" s="133"/>
      <c r="AE35" s="133"/>
      <c r="AF35" s="133"/>
      <c r="AG35" s="133"/>
      <c r="AH35" s="133"/>
      <c r="AI35" s="637"/>
      <c r="AJ35" s="637"/>
      <c r="AK35" s="637"/>
      <c r="AL35" s="133"/>
      <c r="AM35" s="133"/>
      <c r="AN35" s="133"/>
      <c r="AO35" s="133"/>
      <c r="AP35" s="133"/>
      <c r="AQ35" s="133"/>
      <c r="AR35" s="133"/>
      <c r="AS35" s="133"/>
    </row>
    <row r="36" spans="1:45" s="37" customFormat="1" ht="9.6" customHeight="1" x14ac:dyDescent="0.25">
      <c r="A36" s="523"/>
      <c r="B36" s="128"/>
      <c r="C36" s="128"/>
      <c r="D36" s="128"/>
      <c r="E36" s="292"/>
      <c r="F36" s="128"/>
      <c r="G36" s="128"/>
      <c r="H36" s="128"/>
      <c r="I36" s="128"/>
      <c r="J36" s="292"/>
      <c r="K36" s="128"/>
      <c r="L36" s="128"/>
      <c r="M36" s="128"/>
      <c r="N36" s="128"/>
      <c r="O36" s="128"/>
      <c r="P36" s="128"/>
      <c r="Q36" s="131"/>
      <c r="R36" s="132"/>
      <c r="S36" s="133"/>
      <c r="T36" s="133"/>
      <c r="U36" s="133"/>
      <c r="V36" s="133"/>
      <c r="W36" s="133"/>
      <c r="X36" s="133"/>
      <c r="Y36" s="133"/>
      <c r="Z36" s="133"/>
      <c r="AA36" s="133"/>
      <c r="AB36" s="133"/>
      <c r="AC36" s="133"/>
      <c r="AD36" s="133"/>
      <c r="AE36" s="133"/>
      <c r="AF36" s="133"/>
      <c r="AG36" s="133"/>
      <c r="AH36" s="133"/>
      <c r="AI36" s="637"/>
      <c r="AJ36" s="637"/>
      <c r="AK36" s="637"/>
      <c r="AL36" s="133"/>
      <c r="AM36" s="133"/>
      <c r="AN36" s="133"/>
      <c r="AO36" s="133"/>
      <c r="AP36" s="133"/>
      <c r="AQ36" s="133"/>
      <c r="AR36" s="133"/>
      <c r="AS36" s="133"/>
    </row>
    <row r="37" spans="1:45" s="37" customFormat="1" ht="9.6" customHeight="1" x14ac:dyDescent="0.25">
      <c r="A37" s="293"/>
      <c r="B37" s="292"/>
      <c r="C37" s="292"/>
      <c r="D37" s="292"/>
      <c r="E37" s="292"/>
      <c r="F37" s="509"/>
      <c r="G37" s="509"/>
      <c r="H37" s="512"/>
      <c r="I37" s="493"/>
      <c r="J37" s="502"/>
      <c r="K37" s="493"/>
      <c r="L37" s="493"/>
      <c r="M37" s="493"/>
      <c r="N37" s="504"/>
      <c r="O37" s="504"/>
      <c r="P37" s="504"/>
      <c r="Q37" s="131"/>
      <c r="R37" s="132"/>
      <c r="S37" s="133"/>
      <c r="T37" s="133"/>
      <c r="U37" s="133"/>
      <c r="V37" s="133"/>
      <c r="W37" s="133"/>
      <c r="X37" s="133"/>
      <c r="Y37" s="133"/>
      <c r="Z37" s="133"/>
      <c r="AA37" s="133"/>
      <c r="AB37" s="133"/>
      <c r="AC37" s="133"/>
      <c r="AD37" s="133"/>
      <c r="AE37" s="133"/>
      <c r="AF37" s="133"/>
      <c r="AG37" s="133"/>
      <c r="AH37" s="133"/>
      <c r="AI37" s="637"/>
      <c r="AJ37" s="637"/>
      <c r="AK37" s="637"/>
      <c r="AL37" s="133"/>
      <c r="AM37" s="133"/>
      <c r="AN37" s="133"/>
      <c r="AO37" s="133"/>
      <c r="AP37" s="133"/>
      <c r="AQ37" s="133"/>
      <c r="AR37" s="133"/>
      <c r="AS37" s="133"/>
    </row>
    <row r="38" spans="1:45" s="37" customFormat="1" ht="9.6" customHeight="1" x14ac:dyDescent="0.25">
      <c r="A38" s="523"/>
      <c r="B38" s="128"/>
      <c r="C38" s="128"/>
      <c r="D38" s="128"/>
      <c r="E38" s="292"/>
      <c r="F38" s="128"/>
      <c r="G38" s="128"/>
      <c r="H38" s="128"/>
      <c r="I38" s="128"/>
      <c r="J38" s="292"/>
      <c r="K38" s="128"/>
      <c r="L38" s="128"/>
      <c r="M38" s="128"/>
      <c r="N38" s="131"/>
      <c r="O38" s="131"/>
      <c r="P38" s="131"/>
      <c r="Q38" s="131"/>
      <c r="R38" s="132"/>
      <c r="S38" s="133"/>
      <c r="T38" s="133"/>
      <c r="U38" s="133"/>
      <c r="V38" s="133"/>
      <c r="W38" s="133"/>
      <c r="X38" s="133"/>
      <c r="Y38" s="133"/>
      <c r="Z38" s="133"/>
      <c r="AA38" s="133"/>
      <c r="AB38" s="133"/>
      <c r="AC38" s="133"/>
      <c r="AD38" s="133"/>
      <c r="AE38" s="133"/>
      <c r="AF38" s="133"/>
      <c r="AG38" s="133"/>
      <c r="AH38" s="133"/>
      <c r="AI38" s="637"/>
      <c r="AJ38" s="637"/>
      <c r="AK38" s="637"/>
      <c r="AL38" s="133"/>
      <c r="AM38" s="133"/>
      <c r="AN38" s="133"/>
      <c r="AO38" s="133"/>
      <c r="AP38" s="133"/>
      <c r="AQ38" s="133"/>
      <c r="AR38" s="133"/>
      <c r="AS38" s="133"/>
    </row>
    <row r="39" spans="1:45" s="37" customFormat="1" ht="9.6" customHeight="1" x14ac:dyDescent="0.25">
      <c r="A39" s="293"/>
      <c r="B39" s="292"/>
      <c r="C39" s="292"/>
      <c r="D39" s="292"/>
      <c r="E39" s="292"/>
      <c r="F39" s="128"/>
      <c r="G39" s="128"/>
      <c r="H39" s="133"/>
      <c r="I39" s="513"/>
      <c r="J39" s="292"/>
      <c r="K39" s="128"/>
      <c r="L39" s="128"/>
      <c r="M39" s="128"/>
      <c r="N39" s="131"/>
      <c r="O39" s="131"/>
      <c r="P39" s="131"/>
      <c r="Q39" s="131"/>
      <c r="R39" s="132"/>
      <c r="S39" s="133"/>
      <c r="T39" s="133"/>
      <c r="U39" s="133"/>
      <c r="V39" s="133"/>
      <c r="W39" s="133"/>
      <c r="X39" s="133"/>
      <c r="Y39" s="133"/>
      <c r="Z39" s="133"/>
      <c r="AA39" s="133"/>
      <c r="AB39" s="133"/>
      <c r="AC39" s="133"/>
      <c r="AD39" s="133"/>
      <c r="AE39" s="133"/>
      <c r="AF39" s="133"/>
      <c r="AG39" s="133"/>
      <c r="AH39" s="133"/>
      <c r="AI39" s="637"/>
      <c r="AJ39" s="637"/>
      <c r="AK39" s="637"/>
      <c r="AL39" s="133"/>
      <c r="AM39" s="133"/>
      <c r="AN39" s="133"/>
      <c r="AO39" s="133"/>
      <c r="AP39" s="133"/>
      <c r="AQ39" s="133"/>
      <c r="AR39" s="133"/>
      <c r="AS39" s="133"/>
    </row>
    <row r="40" spans="1:45" s="37" customFormat="1" ht="9.6" customHeight="1" x14ac:dyDescent="0.25">
      <c r="A40" s="293"/>
      <c r="B40" s="128"/>
      <c r="C40" s="128"/>
      <c r="D40" s="128"/>
      <c r="E40" s="292"/>
      <c r="F40" s="128"/>
      <c r="G40" s="128"/>
      <c r="H40" s="128"/>
      <c r="I40" s="128"/>
      <c r="J40" s="292"/>
      <c r="K40" s="128"/>
      <c r="L40" s="514"/>
      <c r="M40" s="128"/>
      <c r="N40" s="131"/>
      <c r="O40" s="131"/>
      <c r="P40" s="131"/>
      <c r="Q40" s="131"/>
      <c r="R40" s="132"/>
      <c r="S40" s="133"/>
      <c r="T40" s="133"/>
      <c r="U40" s="133"/>
      <c r="V40" s="133"/>
      <c r="W40" s="133"/>
      <c r="X40" s="133"/>
      <c r="Y40" s="133"/>
      <c r="Z40" s="133"/>
      <c r="AA40" s="133"/>
      <c r="AB40" s="133"/>
      <c r="AC40" s="133"/>
      <c r="AD40" s="133"/>
      <c r="AE40" s="133"/>
      <c r="AF40" s="133"/>
      <c r="AG40" s="133"/>
      <c r="AH40" s="133"/>
      <c r="AI40" s="637"/>
      <c r="AJ40" s="637"/>
      <c r="AK40" s="637"/>
      <c r="AL40" s="133"/>
      <c r="AM40" s="133"/>
      <c r="AN40" s="133"/>
      <c r="AO40" s="133"/>
      <c r="AP40" s="133"/>
      <c r="AQ40" s="133"/>
      <c r="AR40" s="133"/>
      <c r="AS40" s="133"/>
    </row>
    <row r="41" spans="1:45" s="37" customFormat="1" ht="9.6" customHeight="1" x14ac:dyDescent="0.25">
      <c r="A41" s="293"/>
      <c r="B41" s="292"/>
      <c r="C41" s="292"/>
      <c r="D41" s="292"/>
      <c r="E41" s="292"/>
      <c r="F41" s="128"/>
      <c r="G41" s="128"/>
      <c r="H41" s="133"/>
      <c r="I41" s="128"/>
      <c r="J41" s="292"/>
      <c r="K41" s="513"/>
      <c r="L41" s="292"/>
      <c r="M41" s="128"/>
      <c r="N41" s="131"/>
      <c r="O41" s="131"/>
      <c r="P41" s="131"/>
      <c r="Q41" s="131"/>
      <c r="R41" s="132"/>
      <c r="S41" s="133"/>
      <c r="T41" s="133"/>
      <c r="U41" s="133"/>
      <c r="V41" s="133"/>
      <c r="W41" s="133"/>
      <c r="X41" s="133"/>
      <c r="Y41" s="133"/>
      <c r="Z41" s="133"/>
      <c r="AA41" s="133"/>
      <c r="AB41" s="133"/>
      <c r="AC41" s="133"/>
      <c r="AD41" s="133"/>
      <c r="AE41" s="133"/>
      <c r="AF41" s="133"/>
      <c r="AG41" s="133"/>
      <c r="AH41" s="133"/>
      <c r="AI41" s="637"/>
      <c r="AJ41" s="637"/>
      <c r="AK41" s="637"/>
      <c r="AL41" s="133"/>
      <c r="AM41" s="133"/>
      <c r="AN41" s="133"/>
      <c r="AO41" s="133"/>
      <c r="AP41" s="133"/>
      <c r="AQ41" s="133"/>
      <c r="AR41" s="133"/>
      <c r="AS41" s="133"/>
    </row>
    <row r="42" spans="1:45" s="37" customFormat="1" ht="9.6" customHeight="1" x14ac:dyDescent="0.25">
      <c r="A42" s="293"/>
      <c r="B42" s="128"/>
      <c r="C42" s="128"/>
      <c r="D42" s="128"/>
      <c r="E42" s="292"/>
      <c r="F42" s="128"/>
      <c r="G42" s="128"/>
      <c r="H42" s="128"/>
      <c r="I42" s="128"/>
      <c r="J42" s="292"/>
      <c r="K42" s="128"/>
      <c r="L42" s="128"/>
      <c r="M42" s="128"/>
      <c r="N42" s="131"/>
      <c r="O42" s="131"/>
      <c r="P42" s="131"/>
      <c r="Q42" s="131"/>
      <c r="R42" s="132"/>
      <c r="S42" s="166"/>
      <c r="T42" s="133"/>
      <c r="U42" s="133"/>
      <c r="V42" s="133"/>
      <c r="W42" s="133"/>
      <c r="X42" s="133"/>
      <c r="Y42" s="133"/>
      <c r="Z42" s="133"/>
      <c r="AA42" s="133"/>
      <c r="AB42" s="133"/>
      <c r="AC42" s="133"/>
      <c r="AD42" s="133"/>
      <c r="AE42" s="133"/>
      <c r="AF42" s="133"/>
      <c r="AG42" s="133"/>
      <c r="AH42" s="133"/>
      <c r="AI42" s="637"/>
      <c r="AJ42" s="637"/>
      <c r="AK42" s="637"/>
      <c r="AL42" s="133"/>
      <c r="AM42" s="133"/>
      <c r="AN42" s="133"/>
      <c r="AO42" s="133"/>
      <c r="AP42" s="133"/>
      <c r="AQ42" s="133"/>
      <c r="AR42" s="133"/>
      <c r="AS42" s="133"/>
    </row>
    <row r="43" spans="1:45" s="37" customFormat="1" ht="9.6" customHeight="1" x14ac:dyDescent="0.25">
      <c r="A43" s="293"/>
      <c r="B43" s="292"/>
      <c r="C43" s="292"/>
      <c r="D43" s="292"/>
      <c r="E43" s="292"/>
      <c r="F43" s="128"/>
      <c r="G43" s="128"/>
      <c r="H43" s="133"/>
      <c r="I43" s="513"/>
      <c r="J43" s="292"/>
      <c r="K43" s="128"/>
      <c r="L43" s="128"/>
      <c r="M43" s="128"/>
      <c r="N43" s="131"/>
      <c r="O43" s="131"/>
      <c r="P43" s="131"/>
      <c r="Q43" s="131"/>
      <c r="R43" s="132"/>
      <c r="S43" s="133"/>
      <c r="T43" s="133"/>
      <c r="U43" s="133"/>
      <c r="V43" s="133"/>
      <c r="W43" s="133"/>
      <c r="X43" s="133"/>
      <c r="Y43" s="133"/>
      <c r="Z43" s="133"/>
      <c r="AA43" s="133"/>
      <c r="AB43" s="133"/>
      <c r="AC43" s="133"/>
      <c r="AD43" s="133"/>
      <c r="AE43" s="133"/>
      <c r="AF43" s="133"/>
      <c r="AG43" s="133"/>
      <c r="AH43" s="133"/>
      <c r="AI43" s="637"/>
      <c r="AJ43" s="637"/>
      <c r="AK43" s="637"/>
      <c r="AL43" s="133"/>
      <c r="AM43" s="133"/>
      <c r="AN43" s="133"/>
      <c r="AO43" s="133"/>
      <c r="AP43" s="133"/>
      <c r="AQ43" s="133"/>
      <c r="AR43" s="133"/>
      <c r="AS43" s="133"/>
    </row>
    <row r="44" spans="1:45" s="37" customFormat="1" ht="9.6" customHeight="1" x14ac:dyDescent="0.25">
      <c r="A44" s="293"/>
      <c r="B44" s="128"/>
      <c r="C44" s="128"/>
      <c r="D44" s="128"/>
      <c r="E44" s="292"/>
      <c r="F44" s="128"/>
      <c r="G44" s="128"/>
      <c r="H44" s="128"/>
      <c r="I44" s="128"/>
      <c r="J44" s="292"/>
      <c r="K44" s="128"/>
      <c r="L44" s="128"/>
      <c r="M44" s="128"/>
      <c r="N44" s="131"/>
      <c r="O44" s="131"/>
      <c r="P44" s="131"/>
      <c r="Q44" s="131"/>
      <c r="R44" s="132"/>
      <c r="S44" s="133"/>
      <c r="T44" s="133"/>
      <c r="U44" s="133"/>
      <c r="V44" s="133"/>
      <c r="W44" s="133"/>
      <c r="X44" s="133"/>
      <c r="Y44" s="133"/>
      <c r="Z44" s="133"/>
      <c r="AA44" s="133"/>
      <c r="AB44" s="133"/>
      <c r="AC44" s="133"/>
      <c r="AD44" s="133"/>
      <c r="AE44" s="133"/>
      <c r="AF44" s="133"/>
      <c r="AG44" s="133"/>
      <c r="AH44" s="133"/>
      <c r="AI44" s="637"/>
      <c r="AJ44" s="637"/>
      <c r="AK44" s="637"/>
      <c r="AL44" s="133"/>
      <c r="AM44" s="133"/>
      <c r="AN44" s="133"/>
      <c r="AO44" s="133"/>
      <c r="AP44" s="133"/>
      <c r="AQ44" s="133"/>
      <c r="AR44" s="133"/>
      <c r="AS44" s="133"/>
    </row>
    <row r="45" spans="1:45" s="37" customFormat="1" ht="9.6" customHeight="1" x14ac:dyDescent="0.25">
      <c r="A45" s="293"/>
      <c r="B45" s="292"/>
      <c r="C45" s="292"/>
      <c r="D45" s="292"/>
      <c r="E45" s="292"/>
      <c r="F45" s="128"/>
      <c r="G45" s="128"/>
      <c r="H45" s="133"/>
      <c r="I45" s="128"/>
      <c r="J45" s="292"/>
      <c r="K45" s="128"/>
      <c r="L45" s="128"/>
      <c r="M45" s="513"/>
      <c r="N45" s="292"/>
      <c r="O45" s="128"/>
      <c r="P45" s="131"/>
      <c r="Q45" s="131"/>
      <c r="R45" s="132"/>
      <c r="S45" s="133"/>
      <c r="T45" s="133"/>
      <c r="U45" s="133"/>
      <c r="V45" s="133"/>
      <c r="W45" s="133"/>
      <c r="X45" s="133"/>
      <c r="Y45" s="133"/>
      <c r="Z45" s="133"/>
      <c r="AA45" s="133"/>
      <c r="AB45" s="133"/>
      <c r="AC45" s="133"/>
      <c r="AD45" s="133"/>
      <c r="AE45" s="133"/>
      <c r="AF45" s="133"/>
      <c r="AG45" s="133"/>
      <c r="AH45" s="133"/>
      <c r="AI45" s="637"/>
      <c r="AJ45" s="637"/>
      <c r="AK45" s="637"/>
      <c r="AL45" s="133"/>
      <c r="AM45" s="133"/>
      <c r="AN45" s="133"/>
      <c r="AO45" s="133"/>
      <c r="AP45" s="133"/>
      <c r="AQ45" s="133"/>
      <c r="AR45" s="133"/>
      <c r="AS45" s="133"/>
    </row>
    <row r="46" spans="1:45" s="37" customFormat="1" ht="9.6" customHeight="1" x14ac:dyDescent="0.25">
      <c r="A46" s="293"/>
      <c r="B46" s="128"/>
      <c r="C46" s="128"/>
      <c r="D46" s="128"/>
      <c r="E46" s="292"/>
      <c r="F46" s="128"/>
      <c r="G46" s="128"/>
      <c r="H46" s="128"/>
      <c r="I46" s="128"/>
      <c r="J46" s="292"/>
      <c r="K46" s="128"/>
      <c r="L46" s="128"/>
      <c r="M46" s="128"/>
      <c r="N46" s="131"/>
      <c r="O46" s="128"/>
      <c r="P46" s="131"/>
      <c r="Q46" s="131"/>
      <c r="R46" s="132"/>
      <c r="S46" s="133"/>
      <c r="T46" s="133"/>
      <c r="U46" s="133"/>
      <c r="V46" s="133"/>
      <c r="W46" s="133"/>
      <c r="X46" s="133"/>
      <c r="Y46" s="133"/>
      <c r="Z46" s="133"/>
      <c r="AA46" s="133"/>
      <c r="AB46" s="133"/>
      <c r="AC46" s="133"/>
      <c r="AD46" s="133"/>
      <c r="AE46" s="133"/>
      <c r="AF46" s="133"/>
      <c r="AG46" s="133"/>
      <c r="AH46" s="133"/>
      <c r="AI46" s="637"/>
      <c r="AJ46" s="637"/>
      <c r="AK46" s="637"/>
      <c r="AL46" s="133"/>
      <c r="AM46" s="133"/>
      <c r="AN46" s="133"/>
      <c r="AO46" s="133"/>
      <c r="AP46" s="133"/>
      <c r="AQ46" s="133"/>
      <c r="AR46" s="133"/>
      <c r="AS46" s="133"/>
    </row>
    <row r="47" spans="1:45" s="37" customFormat="1" ht="9.6" customHeight="1" x14ac:dyDescent="0.25">
      <c r="A47" s="293"/>
      <c r="B47" s="292"/>
      <c r="C47" s="292"/>
      <c r="D47" s="292"/>
      <c r="E47" s="292"/>
      <c r="F47" s="128"/>
      <c r="G47" s="128"/>
      <c r="H47" s="133"/>
      <c r="I47" s="513"/>
      <c r="J47" s="292"/>
      <c r="K47" s="128"/>
      <c r="L47" s="128"/>
      <c r="M47" s="128"/>
      <c r="N47" s="131"/>
      <c r="O47" s="131"/>
      <c r="P47" s="131"/>
      <c r="Q47" s="131"/>
      <c r="R47" s="132"/>
      <c r="S47" s="133"/>
      <c r="T47" s="133"/>
      <c r="U47" s="133"/>
      <c r="V47" s="133"/>
      <c r="W47" s="133"/>
      <c r="X47" s="133"/>
      <c r="Y47" s="133"/>
      <c r="Z47" s="133"/>
      <c r="AA47" s="133"/>
      <c r="AB47" s="133"/>
      <c r="AC47" s="133"/>
      <c r="AD47" s="133"/>
      <c r="AE47" s="133"/>
      <c r="AF47" s="133"/>
      <c r="AG47" s="133"/>
      <c r="AH47" s="133"/>
      <c r="AI47" s="637"/>
      <c r="AJ47" s="637"/>
      <c r="AK47" s="637"/>
      <c r="AL47" s="133"/>
      <c r="AM47" s="133"/>
      <c r="AN47" s="133"/>
      <c r="AO47" s="133"/>
      <c r="AP47" s="133"/>
      <c r="AQ47" s="133"/>
      <c r="AR47" s="133"/>
      <c r="AS47" s="133"/>
    </row>
    <row r="48" spans="1:45" s="37" customFormat="1" ht="9.6" customHeight="1" x14ac:dyDescent="0.25">
      <c r="A48" s="293"/>
      <c r="B48" s="128"/>
      <c r="C48" s="128"/>
      <c r="D48" s="128"/>
      <c r="E48" s="292"/>
      <c r="F48" s="128"/>
      <c r="G48" s="128"/>
      <c r="H48" s="128"/>
      <c r="I48" s="128"/>
      <c r="J48" s="292"/>
      <c r="K48" s="128"/>
      <c r="L48" s="514"/>
      <c r="M48" s="128"/>
      <c r="N48" s="131"/>
      <c r="O48" s="131"/>
      <c r="P48" s="131"/>
      <c r="Q48" s="131"/>
      <c r="R48" s="132"/>
      <c r="S48" s="133"/>
      <c r="T48" s="133"/>
      <c r="U48" s="133"/>
      <c r="V48" s="133"/>
      <c r="W48" s="133"/>
      <c r="X48" s="133"/>
      <c r="Y48" s="133"/>
      <c r="Z48" s="133"/>
      <c r="AA48" s="133"/>
      <c r="AB48" s="133"/>
      <c r="AC48" s="133"/>
      <c r="AD48" s="133"/>
      <c r="AE48" s="133"/>
      <c r="AF48" s="133"/>
      <c r="AG48" s="133"/>
      <c r="AH48" s="133"/>
      <c r="AI48" s="637"/>
      <c r="AJ48" s="637"/>
      <c r="AK48" s="637"/>
      <c r="AL48" s="133"/>
      <c r="AM48" s="133"/>
      <c r="AN48" s="133"/>
      <c r="AO48" s="133"/>
      <c r="AP48" s="133"/>
      <c r="AQ48" s="133"/>
      <c r="AR48" s="133"/>
      <c r="AS48" s="133"/>
    </row>
    <row r="49" spans="1:45" s="37" customFormat="1" ht="9.6" customHeight="1" x14ac:dyDescent="0.25">
      <c r="A49" s="293"/>
      <c r="B49" s="292"/>
      <c r="C49" s="292"/>
      <c r="D49" s="292"/>
      <c r="E49" s="292"/>
      <c r="F49" s="128"/>
      <c r="G49" s="128"/>
      <c r="H49" s="133"/>
      <c r="I49" s="128"/>
      <c r="J49" s="292"/>
      <c r="K49" s="513"/>
      <c r="L49" s="292"/>
      <c r="M49" s="128"/>
      <c r="N49" s="131"/>
      <c r="O49" s="131"/>
      <c r="P49" s="131"/>
      <c r="Q49" s="131"/>
      <c r="R49" s="132"/>
      <c r="S49" s="133"/>
      <c r="T49" s="133"/>
      <c r="U49" s="133"/>
      <c r="V49" s="133"/>
      <c r="W49" s="133"/>
      <c r="X49" s="133"/>
      <c r="Y49" s="133"/>
      <c r="Z49" s="133"/>
      <c r="AA49" s="133"/>
      <c r="AB49" s="133"/>
      <c r="AC49" s="133"/>
      <c r="AD49" s="133"/>
      <c r="AE49" s="133"/>
      <c r="AF49" s="133"/>
      <c r="AG49" s="133"/>
      <c r="AH49" s="133"/>
      <c r="AI49" s="637"/>
      <c r="AJ49" s="637"/>
      <c r="AK49" s="637"/>
      <c r="AL49" s="133"/>
      <c r="AM49" s="133"/>
      <c r="AN49" s="133"/>
      <c r="AO49" s="133"/>
      <c r="AP49" s="133"/>
      <c r="AQ49" s="133"/>
      <c r="AR49" s="133"/>
      <c r="AS49" s="133"/>
    </row>
    <row r="50" spans="1:45" s="37" customFormat="1" ht="9.6" customHeight="1" x14ac:dyDescent="0.25">
      <c r="A50" s="293"/>
      <c r="B50" s="128"/>
      <c r="C50" s="128"/>
      <c r="D50" s="128"/>
      <c r="E50" s="292"/>
      <c r="F50" s="128"/>
      <c r="G50" s="128"/>
      <c r="H50" s="128"/>
      <c r="I50" s="128"/>
      <c r="J50" s="292"/>
      <c r="K50" s="128"/>
      <c r="L50" s="128"/>
      <c r="M50" s="128"/>
      <c r="N50" s="131"/>
      <c r="O50" s="131"/>
      <c r="P50" s="131"/>
      <c r="Q50" s="131"/>
      <c r="R50" s="132"/>
      <c r="S50" s="133"/>
      <c r="T50" s="133"/>
      <c r="U50" s="133"/>
      <c r="V50" s="133"/>
      <c r="W50" s="133"/>
      <c r="X50" s="133"/>
      <c r="Y50" s="133"/>
      <c r="Z50" s="133"/>
      <c r="AA50" s="133"/>
      <c r="AB50" s="133"/>
      <c r="AC50" s="133"/>
      <c r="AD50" s="133"/>
      <c r="AE50" s="133"/>
      <c r="AF50" s="133"/>
      <c r="AG50" s="133"/>
      <c r="AH50" s="133"/>
      <c r="AI50" s="637"/>
      <c r="AJ50" s="637"/>
      <c r="AK50" s="637"/>
      <c r="AL50" s="133"/>
      <c r="AM50" s="133"/>
      <c r="AN50" s="133"/>
      <c r="AO50" s="133"/>
      <c r="AP50" s="133"/>
      <c r="AQ50" s="133"/>
      <c r="AR50" s="133"/>
      <c r="AS50" s="133"/>
    </row>
    <row r="51" spans="1:45" s="37" customFormat="1" ht="9.6" customHeight="1" x14ac:dyDescent="0.25">
      <c r="A51" s="293"/>
      <c r="B51" s="292"/>
      <c r="C51" s="292"/>
      <c r="D51" s="292"/>
      <c r="E51" s="292"/>
      <c r="F51" s="128"/>
      <c r="G51" s="128"/>
      <c r="H51" s="133"/>
      <c r="I51" s="513"/>
      <c r="J51" s="292"/>
      <c r="K51" s="128"/>
      <c r="L51" s="128"/>
      <c r="M51" s="128"/>
      <c r="N51" s="131"/>
      <c r="O51" s="131"/>
      <c r="P51" s="131"/>
      <c r="Q51" s="131"/>
      <c r="R51" s="132"/>
      <c r="S51" s="133"/>
      <c r="T51" s="133"/>
      <c r="U51" s="133"/>
      <c r="V51" s="133"/>
      <c r="W51" s="133"/>
      <c r="X51" s="133"/>
      <c r="Y51" s="133"/>
      <c r="Z51" s="133"/>
      <c r="AA51" s="133"/>
      <c r="AB51" s="133"/>
      <c r="AC51" s="133"/>
      <c r="AD51" s="133"/>
      <c r="AE51" s="133"/>
      <c r="AF51" s="133"/>
      <c r="AG51" s="133"/>
      <c r="AH51" s="133"/>
      <c r="AI51" s="637"/>
      <c r="AJ51" s="637"/>
      <c r="AK51" s="637"/>
      <c r="AL51" s="133"/>
      <c r="AM51" s="133"/>
      <c r="AN51" s="133"/>
      <c r="AO51" s="133"/>
      <c r="AP51" s="133"/>
      <c r="AQ51" s="133"/>
      <c r="AR51" s="133"/>
      <c r="AS51" s="133"/>
    </row>
    <row r="52" spans="1:45" s="37" customFormat="1" ht="9.6" customHeight="1" x14ac:dyDescent="0.25">
      <c r="A52" s="523"/>
      <c r="B52" s="128"/>
      <c r="C52" s="128"/>
      <c r="D52" s="128"/>
      <c r="E52" s="292"/>
      <c r="F52" s="725"/>
      <c r="G52" s="725"/>
      <c r="H52" s="725"/>
      <c r="I52" s="725"/>
      <c r="J52" s="292"/>
      <c r="K52" s="128"/>
      <c r="L52" s="128"/>
      <c r="M52" s="128"/>
      <c r="N52" s="128"/>
      <c r="O52" s="128"/>
      <c r="P52" s="128"/>
      <c r="Q52" s="131"/>
      <c r="R52" s="132"/>
      <c r="S52" s="133"/>
      <c r="T52" s="133"/>
      <c r="U52" s="133"/>
      <c r="V52" s="133"/>
      <c r="W52" s="133"/>
      <c r="X52" s="133"/>
      <c r="Y52" s="133"/>
      <c r="Z52" s="133"/>
      <c r="AA52" s="133"/>
      <c r="AB52" s="133"/>
      <c r="AC52" s="133"/>
      <c r="AD52" s="133"/>
      <c r="AE52" s="133"/>
      <c r="AF52" s="133"/>
      <c r="AG52" s="133"/>
      <c r="AH52" s="133"/>
      <c r="AI52" s="637"/>
      <c r="AJ52" s="637"/>
      <c r="AK52" s="637"/>
      <c r="AL52" s="133"/>
      <c r="AM52" s="133"/>
      <c r="AN52" s="133"/>
      <c r="AO52" s="133"/>
      <c r="AP52" s="133"/>
      <c r="AQ52" s="133"/>
      <c r="AR52" s="133"/>
      <c r="AS52" s="133"/>
    </row>
    <row r="53" spans="1:45" s="2" customFormat="1" ht="6.75" customHeight="1" x14ac:dyDescent="0.25">
      <c r="A53" s="167"/>
      <c r="B53" s="167"/>
      <c r="C53" s="167"/>
      <c r="D53" s="167"/>
      <c r="E53" s="167"/>
      <c r="F53" s="726"/>
      <c r="G53" s="726"/>
      <c r="H53" s="726"/>
      <c r="I53" s="726"/>
      <c r="J53" s="169"/>
      <c r="K53" s="170"/>
      <c r="L53" s="171"/>
      <c r="M53" s="170"/>
      <c r="N53" s="171"/>
      <c r="O53" s="170"/>
      <c r="P53" s="171"/>
      <c r="Q53" s="170"/>
      <c r="R53" s="171"/>
      <c r="S53" s="172"/>
      <c r="T53" s="172"/>
      <c r="U53" s="172"/>
      <c r="V53" s="172"/>
      <c r="W53" s="172"/>
      <c r="X53" s="172"/>
      <c r="Y53" s="172"/>
      <c r="Z53" s="172"/>
      <c r="AA53" s="172"/>
      <c r="AB53" s="172"/>
      <c r="AC53" s="172"/>
      <c r="AD53" s="172"/>
      <c r="AE53" s="172"/>
      <c r="AF53" s="172"/>
      <c r="AG53" s="172"/>
      <c r="AH53" s="172"/>
      <c r="AI53" s="637"/>
      <c r="AJ53" s="637"/>
      <c r="AK53" s="637"/>
      <c r="AL53" s="172"/>
      <c r="AM53" s="172"/>
      <c r="AN53" s="172"/>
      <c r="AO53" s="172"/>
      <c r="AP53" s="172"/>
      <c r="AQ53" s="172"/>
      <c r="AR53" s="172"/>
      <c r="AS53" s="172"/>
    </row>
    <row r="54" spans="1:45" s="18" customFormat="1" ht="10.5" customHeight="1" x14ac:dyDescent="0.25">
      <c r="A54" s="173" t="s">
        <v>102</v>
      </c>
      <c r="B54" s="174"/>
      <c r="C54" s="174"/>
      <c r="D54" s="413"/>
      <c r="E54" s="176" t="s">
        <v>6</v>
      </c>
      <c r="F54" s="177" t="s">
        <v>104</v>
      </c>
      <c r="G54" s="176"/>
      <c r="H54" s="178"/>
      <c r="I54" s="179"/>
      <c r="J54" s="176" t="s">
        <v>6</v>
      </c>
      <c r="K54" s="177" t="s">
        <v>122</v>
      </c>
      <c r="L54" s="180"/>
      <c r="M54" s="177" t="s">
        <v>123</v>
      </c>
      <c r="N54" s="181"/>
      <c r="O54" s="182" t="s">
        <v>124</v>
      </c>
      <c r="P54" s="182"/>
      <c r="Q54" s="183"/>
      <c r="R54" s="184"/>
      <c r="T54" s="56"/>
      <c r="U54" s="56"/>
      <c r="V54" s="56"/>
      <c r="W54" s="56"/>
      <c r="X54" s="56"/>
      <c r="Y54" s="56"/>
      <c r="Z54" s="56"/>
      <c r="AA54" s="56"/>
      <c r="AB54" s="56"/>
      <c r="AC54" s="56"/>
      <c r="AD54" s="56"/>
      <c r="AE54" s="56"/>
      <c r="AF54" s="56"/>
      <c r="AG54" s="56"/>
      <c r="AH54" s="56"/>
      <c r="AI54" s="638"/>
      <c r="AJ54" s="638"/>
      <c r="AK54" s="638"/>
      <c r="AL54" s="56"/>
      <c r="AM54" s="56"/>
      <c r="AN54" s="56"/>
      <c r="AO54" s="56"/>
      <c r="AP54" s="56"/>
      <c r="AQ54" s="56"/>
      <c r="AR54" s="56"/>
      <c r="AS54" s="56"/>
    </row>
    <row r="55" spans="1:45" s="18" customFormat="1" ht="9" customHeight="1" x14ac:dyDescent="0.25">
      <c r="A55" s="532" t="s">
        <v>103</v>
      </c>
      <c r="B55" s="533"/>
      <c r="C55" s="534"/>
      <c r="D55" s="535"/>
      <c r="E55" s="189">
        <v>1</v>
      </c>
      <c r="F55" s="56" t="str">
        <f>IF(E55&gt;$R$62,,UPPER(VLOOKUP(E55,'1MD ELO (4)'!$A$7:$Q$134,2)))</f>
        <v/>
      </c>
      <c r="G55" s="189"/>
      <c r="H55" s="56"/>
      <c r="I55" s="55"/>
      <c r="J55" s="524" t="s">
        <v>7</v>
      </c>
      <c r="K55" s="54"/>
      <c r="L55" s="525"/>
      <c r="M55" s="54"/>
      <c r="N55" s="526"/>
      <c r="O55" s="527" t="s">
        <v>108</v>
      </c>
      <c r="P55" s="528"/>
      <c r="Q55" s="528"/>
      <c r="R55" s="526"/>
      <c r="T55" s="56"/>
      <c r="U55" s="56"/>
      <c r="V55" s="56"/>
      <c r="W55" s="56"/>
      <c r="X55" s="56"/>
      <c r="Y55" s="56"/>
      <c r="Z55" s="56"/>
      <c r="AA55" s="56"/>
      <c r="AB55" s="56"/>
      <c r="AC55" s="56"/>
      <c r="AD55" s="56"/>
      <c r="AE55" s="56"/>
      <c r="AF55" s="56"/>
      <c r="AG55" s="56"/>
      <c r="AH55" s="56"/>
      <c r="AI55" s="638"/>
      <c r="AJ55" s="638"/>
      <c r="AK55" s="638"/>
      <c r="AL55" s="56"/>
      <c r="AM55" s="56"/>
      <c r="AN55" s="56"/>
      <c r="AO55" s="56"/>
      <c r="AP55" s="56"/>
      <c r="AQ55" s="56"/>
      <c r="AR55" s="56"/>
      <c r="AS55" s="56"/>
    </row>
    <row r="56" spans="1:45" s="18" customFormat="1" ht="9" customHeight="1" x14ac:dyDescent="0.25">
      <c r="A56" s="536" t="s">
        <v>121</v>
      </c>
      <c r="B56" s="299"/>
      <c r="C56" s="537"/>
      <c r="D56" s="538"/>
      <c r="E56" s="189">
        <v>2</v>
      </c>
      <c r="F56" s="56" t="str">
        <f>IF(E56&gt;$R$62,,UPPER(VLOOKUP(E56,'1MD ELO (4)'!$A$7:$Q$134,2)))</f>
        <v/>
      </c>
      <c r="G56" s="189"/>
      <c r="H56" s="56"/>
      <c r="I56" s="55"/>
      <c r="J56" s="524" t="s">
        <v>8</v>
      </c>
      <c r="K56" s="54"/>
      <c r="L56" s="525"/>
      <c r="M56" s="54"/>
      <c r="N56" s="526"/>
      <c r="O56" s="205"/>
      <c r="P56" s="529"/>
      <c r="Q56" s="299"/>
      <c r="R56" s="530"/>
      <c r="T56" s="56"/>
      <c r="U56" s="56"/>
      <c r="V56" s="56"/>
      <c r="W56" s="56"/>
      <c r="X56" s="56"/>
      <c r="Y56" s="56"/>
      <c r="Z56" s="56"/>
      <c r="AA56" s="56"/>
      <c r="AB56" s="56"/>
      <c r="AC56" s="56"/>
      <c r="AD56" s="56"/>
      <c r="AE56" s="56"/>
      <c r="AF56" s="56"/>
      <c r="AG56" s="56"/>
      <c r="AH56" s="56"/>
      <c r="AI56" s="638"/>
      <c r="AJ56" s="638"/>
      <c r="AK56" s="638"/>
      <c r="AL56" s="56"/>
      <c r="AM56" s="56"/>
      <c r="AN56" s="56"/>
      <c r="AO56" s="56"/>
      <c r="AP56" s="56"/>
      <c r="AQ56" s="56"/>
      <c r="AR56" s="56"/>
      <c r="AS56" s="56"/>
    </row>
    <row r="57" spans="1:45" s="18" customFormat="1" ht="9" customHeight="1" x14ac:dyDescent="0.25">
      <c r="A57" s="341"/>
      <c r="B57" s="342"/>
      <c r="C57" s="411"/>
      <c r="D57" s="343"/>
      <c r="E57" s="189"/>
      <c r="F57" s="56"/>
      <c r="G57" s="189"/>
      <c r="H57" s="56"/>
      <c r="I57" s="55"/>
      <c r="J57" s="524" t="s">
        <v>9</v>
      </c>
      <c r="K57" s="54"/>
      <c r="L57" s="525"/>
      <c r="M57" s="54"/>
      <c r="N57" s="526"/>
      <c r="O57" s="527" t="s">
        <v>109</v>
      </c>
      <c r="P57" s="528"/>
      <c r="Q57" s="528"/>
      <c r="R57" s="526"/>
      <c r="T57" s="56"/>
      <c r="U57" s="56"/>
      <c r="V57" s="56"/>
      <c r="W57" s="56"/>
      <c r="X57" s="56"/>
      <c r="Y57" s="56"/>
      <c r="Z57" s="56"/>
      <c r="AA57" s="56"/>
      <c r="AB57" s="56"/>
      <c r="AC57" s="56"/>
      <c r="AD57" s="56"/>
      <c r="AE57" s="56"/>
      <c r="AF57" s="56"/>
      <c r="AG57" s="56"/>
      <c r="AH57" s="56"/>
      <c r="AI57" s="638"/>
      <c r="AJ57" s="638"/>
      <c r="AK57" s="638"/>
      <c r="AL57" s="56"/>
      <c r="AM57" s="56"/>
      <c r="AN57" s="56"/>
      <c r="AO57" s="56"/>
      <c r="AP57" s="56"/>
      <c r="AQ57" s="56"/>
      <c r="AR57" s="56"/>
      <c r="AS57" s="56"/>
    </row>
    <row r="58" spans="1:45" s="18" customFormat="1" ht="9" customHeight="1" x14ac:dyDescent="0.25">
      <c r="A58" s="202"/>
      <c r="B58" s="405"/>
      <c r="C58" s="405"/>
      <c r="D58" s="203"/>
      <c r="E58" s="189"/>
      <c r="F58" s="56"/>
      <c r="G58" s="189"/>
      <c r="H58" s="56"/>
      <c r="I58" s="55"/>
      <c r="J58" s="524" t="s">
        <v>10</v>
      </c>
      <c r="K58" s="54"/>
      <c r="L58" s="525"/>
      <c r="M58" s="54"/>
      <c r="N58" s="526"/>
      <c r="O58" s="54"/>
      <c r="P58" s="525"/>
      <c r="Q58" s="54"/>
      <c r="R58" s="526"/>
      <c r="T58" s="56"/>
      <c r="U58" s="56"/>
      <c r="V58" s="56"/>
      <c r="W58" s="56"/>
      <c r="X58" s="56"/>
      <c r="Y58" s="56"/>
      <c r="Z58" s="56"/>
      <c r="AA58" s="56"/>
      <c r="AB58" s="56"/>
      <c r="AC58" s="56"/>
      <c r="AD58" s="56"/>
      <c r="AE58" s="56"/>
      <c r="AF58" s="56"/>
      <c r="AG58" s="56"/>
      <c r="AH58" s="56"/>
      <c r="AI58" s="638"/>
      <c r="AJ58" s="638"/>
      <c r="AK58" s="638"/>
      <c r="AL58" s="56"/>
      <c r="AM58" s="56"/>
      <c r="AN58" s="56"/>
      <c r="AO58" s="56"/>
      <c r="AP58" s="56"/>
      <c r="AQ58" s="56"/>
      <c r="AR58" s="56"/>
      <c r="AS58" s="56"/>
    </row>
    <row r="59" spans="1:45" s="18" customFormat="1" ht="9" customHeight="1" x14ac:dyDescent="0.25">
      <c r="A59" s="330"/>
      <c r="B59" s="344"/>
      <c r="C59" s="344"/>
      <c r="D59" s="412"/>
      <c r="E59" s="189"/>
      <c r="F59" s="56"/>
      <c r="G59" s="189"/>
      <c r="H59" s="56"/>
      <c r="I59" s="55"/>
      <c r="J59" s="524" t="s">
        <v>11</v>
      </c>
      <c r="K59" s="54"/>
      <c r="L59" s="525"/>
      <c r="M59" s="54"/>
      <c r="N59" s="526"/>
      <c r="O59" s="299"/>
      <c r="P59" s="529"/>
      <c r="Q59" s="299"/>
      <c r="R59" s="530"/>
      <c r="T59" s="56"/>
      <c r="U59" s="56"/>
      <c r="V59" s="56"/>
      <c r="W59" s="56"/>
      <c r="X59" s="56"/>
      <c r="Y59" s="56"/>
      <c r="Z59" s="56"/>
      <c r="AA59" s="56"/>
      <c r="AB59" s="56"/>
      <c r="AC59" s="56"/>
      <c r="AD59" s="56"/>
      <c r="AE59" s="56"/>
      <c r="AF59" s="56"/>
      <c r="AG59" s="56"/>
      <c r="AH59" s="56"/>
      <c r="AI59" s="638"/>
      <c r="AJ59" s="638"/>
      <c r="AK59" s="638"/>
      <c r="AL59" s="56"/>
      <c r="AM59" s="56"/>
      <c r="AN59" s="56"/>
      <c r="AO59" s="56"/>
      <c r="AP59" s="56"/>
      <c r="AQ59" s="56"/>
      <c r="AR59" s="56"/>
      <c r="AS59" s="56"/>
    </row>
    <row r="60" spans="1:45" s="18" customFormat="1" ht="9" customHeight="1" x14ac:dyDescent="0.25">
      <c r="A60" s="331"/>
      <c r="B60" s="350"/>
      <c r="C60" s="405"/>
      <c r="D60" s="203"/>
      <c r="E60" s="189"/>
      <c r="F60" s="56"/>
      <c r="G60" s="189"/>
      <c r="H60" s="56"/>
      <c r="I60" s="55"/>
      <c r="J60" s="524" t="s">
        <v>12</v>
      </c>
      <c r="K60" s="54"/>
      <c r="L60" s="525"/>
      <c r="M60" s="54"/>
      <c r="N60" s="526"/>
      <c r="O60" s="527" t="s">
        <v>89</v>
      </c>
      <c r="P60" s="528"/>
      <c r="Q60" s="528"/>
      <c r="R60" s="526"/>
      <c r="T60" s="56"/>
      <c r="U60" s="56"/>
      <c r="V60" s="56"/>
      <c r="W60" s="56"/>
      <c r="X60" s="56"/>
      <c r="Y60" s="56"/>
      <c r="Z60" s="56"/>
      <c r="AA60" s="56"/>
      <c r="AB60" s="56"/>
      <c r="AC60" s="56"/>
      <c r="AD60" s="56"/>
      <c r="AE60" s="56"/>
      <c r="AF60" s="56"/>
      <c r="AG60" s="56"/>
      <c r="AH60" s="56"/>
      <c r="AI60" s="638"/>
      <c r="AJ60" s="638"/>
      <c r="AK60" s="638"/>
      <c r="AL60" s="56"/>
      <c r="AM60" s="56"/>
      <c r="AN60" s="56"/>
      <c r="AO60" s="56"/>
      <c r="AP60" s="56"/>
      <c r="AQ60" s="56"/>
      <c r="AR60" s="56"/>
      <c r="AS60" s="56"/>
    </row>
    <row r="61" spans="1:45" s="18" customFormat="1" ht="9" customHeight="1" x14ac:dyDescent="0.25">
      <c r="A61" s="331"/>
      <c r="B61" s="350"/>
      <c r="C61" s="406"/>
      <c r="D61" s="339"/>
      <c r="E61" s="189"/>
      <c r="F61" s="56"/>
      <c r="G61" s="189"/>
      <c r="H61" s="56"/>
      <c r="I61" s="55"/>
      <c r="J61" s="524" t="s">
        <v>13</v>
      </c>
      <c r="K61" s="54"/>
      <c r="L61" s="525"/>
      <c r="M61" s="54"/>
      <c r="N61" s="526"/>
      <c r="O61" s="54"/>
      <c r="P61" s="525"/>
      <c r="Q61" s="54"/>
      <c r="R61" s="526"/>
      <c r="T61" s="56"/>
      <c r="U61" s="56"/>
      <c r="V61" s="56"/>
      <c r="W61" s="56"/>
      <c r="X61" s="56"/>
      <c r="Y61" s="56"/>
      <c r="Z61" s="56"/>
      <c r="AA61" s="56"/>
      <c r="AB61" s="56"/>
      <c r="AC61" s="56"/>
      <c r="AD61" s="56"/>
      <c r="AE61" s="56"/>
      <c r="AF61" s="56"/>
      <c r="AG61" s="56"/>
      <c r="AH61" s="56"/>
      <c r="AI61" s="638"/>
      <c r="AJ61" s="638"/>
      <c r="AK61" s="638"/>
      <c r="AL61" s="56"/>
      <c r="AM61" s="56"/>
      <c r="AN61" s="56"/>
      <c r="AO61" s="56"/>
      <c r="AP61" s="56"/>
      <c r="AQ61" s="56"/>
      <c r="AR61" s="56"/>
      <c r="AS61" s="56"/>
    </row>
    <row r="62" spans="1:45" s="18" customFormat="1" ht="9" customHeight="1" x14ac:dyDescent="0.25">
      <c r="A62" s="332"/>
      <c r="B62" s="329"/>
      <c r="C62" s="407"/>
      <c r="D62" s="340"/>
      <c r="E62" s="206"/>
      <c r="F62" s="205"/>
      <c r="G62" s="206"/>
      <c r="H62" s="205"/>
      <c r="I62" s="207"/>
      <c r="J62" s="531" t="s">
        <v>14</v>
      </c>
      <c r="K62" s="299"/>
      <c r="L62" s="529"/>
      <c r="M62" s="299"/>
      <c r="N62" s="530"/>
      <c r="O62" s="299" t="str">
        <f>R4</f>
        <v>Nagyistók-Nádasi Judit</v>
      </c>
      <c r="P62" s="529"/>
      <c r="Q62" s="299"/>
      <c r="R62" s="209">
        <f>MIN(4,'1MD ELO (4)'!Q5)</f>
        <v>4</v>
      </c>
      <c r="T62" s="56"/>
      <c r="U62" s="56"/>
      <c r="V62" s="56"/>
      <c r="W62" s="56"/>
      <c r="X62" s="56"/>
      <c r="Y62" s="56"/>
      <c r="Z62" s="56"/>
      <c r="AA62" s="56"/>
      <c r="AB62" s="56"/>
      <c r="AC62" s="56"/>
      <c r="AD62" s="56"/>
      <c r="AE62" s="56"/>
      <c r="AF62" s="56"/>
      <c r="AG62" s="56"/>
      <c r="AH62" s="56"/>
      <c r="AI62" s="638"/>
      <c r="AJ62" s="638"/>
      <c r="AK62" s="638"/>
      <c r="AL62" s="56"/>
      <c r="AM62" s="56"/>
      <c r="AN62" s="56"/>
      <c r="AO62" s="56"/>
      <c r="AP62" s="56"/>
      <c r="AQ62" s="56"/>
      <c r="AR62" s="56"/>
      <c r="AS62" s="56"/>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conditionalFormatting sqref="G50:I50 G34:I34 G36:I36 G22:I22 G24:I24 G26:I26 G28:I28 G30:I30 G32:I32 H21 G38:I38 G40:I40 G42:I42 G44:I44 G46:I46 G48:I48 H7 H9 H11 H13 H15 H17 H19">
    <cfRule type="expression" dxfId="282" priority="17" stopIfTrue="1">
      <formula>AND($E7&lt;9,$C7&gt;0)</formula>
    </cfRule>
  </conditionalFormatting>
  <conditionalFormatting sqref="I23 I43 K33 I31 K41 I51 I39 K49 I47 K10 M29 M45 I27 K25 I35 I8 I12 I16 I20 K18 M14">
    <cfRule type="expression" dxfId="281" priority="14" stopIfTrue="1">
      <formula>AND($O$1="CU",I8="Umpire")</formula>
    </cfRule>
    <cfRule type="expression" dxfId="280" priority="15" stopIfTrue="1">
      <formula>AND($O$1="CU",I8&lt;&gt;"Umpire",J8&lt;&gt;"")</formula>
    </cfRule>
    <cfRule type="expression" dxfId="279" priority="16" stopIfTrue="1">
      <formula>AND($O$1="CU",I8&lt;&gt;"Umpire")</formula>
    </cfRule>
  </conditionalFormatting>
  <conditionalFormatting sqref="E36 E30 E28 E26 E24 E22 E52 E50 E32 E48 E46 E44 E42 E40 E38 E34">
    <cfRule type="expression" dxfId="278" priority="13" stopIfTrue="1">
      <formula>AND($E22&lt;9,$C22&gt;0)</formula>
    </cfRule>
  </conditionalFormatting>
  <conditionalFormatting sqref="F38 F40 F42 F44 F46 F48 F50 F36 F22 F24 F26 F28 F30 F32 F34">
    <cfRule type="cellIs" dxfId="277" priority="11" stopIfTrue="1" operator="equal">
      <formula>"Bye"</formula>
    </cfRule>
    <cfRule type="expression" dxfId="276" priority="12" stopIfTrue="1">
      <formula>AND($E22&lt;9,$C22&gt;0)</formula>
    </cfRule>
  </conditionalFormatting>
  <conditionalFormatting sqref="M10 M18 O45 M41 M49 O14 O29 M25 M33 K8 K12 K16 K20 K39 K43 K47 K51 K23 K27 K31 K35">
    <cfRule type="expression" dxfId="275" priority="9" stopIfTrue="1">
      <formula>J8="as"</formula>
    </cfRule>
    <cfRule type="expression" dxfId="274" priority="10" stopIfTrue="1">
      <formula>J8="bs"</formula>
    </cfRule>
  </conditionalFormatting>
  <conditionalFormatting sqref="B40 B42 B44 B46 B48 B50 B52 B24 B26 B28 B30 B32 B34 B36 B38 B22">
    <cfRule type="cellIs" dxfId="273" priority="7" stopIfTrue="1" operator="equal">
      <formula>"QA"</formula>
    </cfRule>
    <cfRule type="cellIs" dxfId="272" priority="8" stopIfTrue="1" operator="equal">
      <formula>"DA"</formula>
    </cfRule>
  </conditionalFormatting>
  <conditionalFormatting sqref="R62 J8 J12 J16 J20 N14 L10 L18">
    <cfRule type="expression" dxfId="271" priority="6" stopIfTrue="1">
      <formula>$O$1="CU"</formula>
    </cfRule>
  </conditionalFormatting>
  <conditionalFormatting sqref="E21 E7">
    <cfRule type="expression" dxfId="270" priority="5" stopIfTrue="1">
      <formula>$E7&lt;5</formula>
    </cfRule>
  </conditionalFormatting>
  <conditionalFormatting sqref="F19 F21 F9 F17 F15 F13 F11 F7">
    <cfRule type="cellIs" dxfId="269" priority="4" stopIfTrue="1" operator="equal">
      <formula>"Bye"</formula>
    </cfRule>
  </conditionalFormatting>
  <conditionalFormatting sqref="O16">
    <cfRule type="expression" dxfId="268" priority="1" stopIfTrue="1">
      <formula>AND($O$1="CU",O16="Umpire")</formula>
    </cfRule>
    <cfRule type="expression" dxfId="267" priority="2" stopIfTrue="1">
      <formula>AND($O$1="CU",O16&lt;&gt;"Umpire",P16&lt;&gt;"")</formula>
    </cfRule>
    <cfRule type="expression" dxfId="266" priority="3" stopIfTrue="1">
      <formula>AND($O$1="CU",O16&lt;&gt;"Umpire")</formula>
    </cfRule>
  </conditionalFormatting>
  <dataValidations count="1">
    <dataValidation type="list" allowBlank="1" showInputMessage="1" sqref="I23 I39 I27 I35 I43 I31 I51 I47 K49 K41 M45 K33 K25 M29 I16 K18 K10 I20 I12 I8 M14 O16" xr:uid="{00000000-0002-0000-46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24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24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49">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34" width="9.109375" hidden="1" customWidth="1"/>
    <col min="35" max="37" width="9.109375" style="617" customWidth="1"/>
  </cols>
  <sheetData>
    <row r="1" spans="1:37" s="100" customFormat="1" ht="21.75" customHeight="1" x14ac:dyDescent="0.25">
      <c r="A1" s="57" t="str">
        <f>Altalanos!$A$6</f>
        <v>Baranya Vármegyei Tenisz Diákolimpia</v>
      </c>
      <c r="B1" s="57"/>
      <c r="C1" s="103"/>
      <c r="D1" s="103"/>
      <c r="E1" s="103"/>
      <c r="F1" s="103"/>
      <c r="G1" s="103"/>
      <c r="H1" s="57"/>
      <c r="I1" s="338"/>
      <c r="J1" s="104"/>
      <c r="K1" s="400" t="s">
        <v>120</v>
      </c>
      <c r="L1" s="84"/>
      <c r="M1" s="58"/>
      <c r="N1" s="104"/>
      <c r="O1" s="104" t="s">
        <v>3</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D2" s="60"/>
      <c r="E2" s="426">
        <f>Altalanos!$D$8</f>
        <v>0</v>
      </c>
      <c r="F2" s="60"/>
      <c r="G2" s="105"/>
      <c r="H2" s="74"/>
      <c r="I2" s="74"/>
      <c r="J2" s="106"/>
      <c r="K2" s="84"/>
      <c r="L2" s="84"/>
      <c r="M2" s="84"/>
      <c r="N2" s="106"/>
      <c r="O2" s="74"/>
      <c r="P2" s="106"/>
      <c r="Q2" s="74"/>
      <c r="R2" s="106"/>
      <c r="Y2" s="619"/>
      <c r="Z2" s="618"/>
      <c r="AA2" s="634" t="s">
        <v>159</v>
      </c>
      <c r="AB2" s="635">
        <v>300</v>
      </c>
      <c r="AC2" s="635">
        <v>250</v>
      </c>
      <c r="AD2" s="635">
        <v>200</v>
      </c>
      <c r="AE2" s="635">
        <v>150</v>
      </c>
      <c r="AF2" s="635">
        <v>120</v>
      </c>
      <c r="AG2" s="635">
        <v>90</v>
      </c>
      <c r="AH2" s="635">
        <v>40</v>
      </c>
      <c r="AI2" s="617"/>
      <c r="AJ2" s="617"/>
      <c r="AK2" s="617"/>
    </row>
    <row r="3" spans="1:37"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34" t="s">
        <v>160</v>
      </c>
      <c r="AB3" s="635">
        <v>280</v>
      </c>
      <c r="AC3" s="635">
        <v>230</v>
      </c>
      <c r="AD3" s="635">
        <v>180</v>
      </c>
      <c r="AE3" s="635">
        <v>140</v>
      </c>
      <c r="AF3" s="635">
        <v>80</v>
      </c>
      <c r="AG3" s="635">
        <v>0</v>
      </c>
      <c r="AH3" s="635">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113"/>
      <c r="N4" s="111"/>
      <c r="O4" s="110"/>
      <c r="P4" s="111"/>
      <c r="Q4" s="110"/>
      <c r="R4" s="53" t="str">
        <f>Altalanos!$E$10</f>
        <v>Nagyistók-Nádasi Judit</v>
      </c>
      <c r="Y4" s="618"/>
      <c r="Z4" s="618"/>
      <c r="AA4" s="634" t="s">
        <v>189</v>
      </c>
      <c r="AB4" s="635">
        <v>250</v>
      </c>
      <c r="AC4" s="635">
        <v>200</v>
      </c>
      <c r="AD4" s="635">
        <v>150</v>
      </c>
      <c r="AE4" s="635">
        <v>120</v>
      </c>
      <c r="AF4" s="635">
        <v>90</v>
      </c>
      <c r="AG4" s="635">
        <v>60</v>
      </c>
      <c r="AH4" s="635">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127</v>
      </c>
      <c r="N5" s="117"/>
      <c r="O5" s="115" t="s">
        <v>126</v>
      </c>
      <c r="P5" s="117"/>
      <c r="Q5" s="115" t="s">
        <v>125</v>
      </c>
      <c r="R5" s="118"/>
      <c r="Y5" s="618">
        <f>IF(OR(Altalanos!$A$8="F1",Altalanos!$A$8="F2",Altalanos!$A$8="N1",Altalanos!$A$8="N2"),1,2)</f>
        <v>2</v>
      </c>
      <c r="Z5" s="618"/>
      <c r="AA5" s="634" t="s">
        <v>190</v>
      </c>
      <c r="AB5" s="635">
        <v>200</v>
      </c>
      <c r="AC5" s="635">
        <v>150</v>
      </c>
      <c r="AD5" s="635">
        <v>120</v>
      </c>
      <c r="AE5" s="635">
        <v>90</v>
      </c>
      <c r="AF5" s="635">
        <v>60</v>
      </c>
      <c r="AG5" s="635">
        <v>40</v>
      </c>
      <c r="AH5" s="635">
        <v>15</v>
      </c>
      <c r="AI5" s="617"/>
      <c r="AJ5" s="617"/>
      <c r="AK5" s="617"/>
    </row>
    <row r="6" spans="1:37" s="753" customFormat="1" ht="14.25" customHeight="1" thickBot="1" x14ac:dyDescent="0.3">
      <c r="A6" s="746"/>
      <c r="B6" s="755"/>
      <c r="C6" s="755"/>
      <c r="D6" s="755"/>
      <c r="E6" s="755"/>
      <c r="F6" s="754" t="str">
        <f>IF(Y3="","",CONCATENATE(AH1," / ",VLOOKUP(Y3,AB1:AH1,5)," pont"))</f>
        <v/>
      </c>
      <c r="G6" s="756"/>
      <c r="H6" s="757"/>
      <c r="I6" s="756"/>
      <c r="J6" s="758"/>
      <c r="K6" s="755" t="str">
        <f>IF(Y3="","",CONCATENATE(VLOOKUP(Y3,AB1:AH1,4)," pont"))</f>
        <v/>
      </c>
      <c r="L6" s="758"/>
      <c r="M6" s="755" t="str">
        <f>IF(Y3="","",CONCATENATE(VLOOKUP(Y3,AB1:AH1,3)," pont"))</f>
        <v/>
      </c>
      <c r="N6" s="758"/>
      <c r="O6" s="755" t="str">
        <f>IF(Y3="","",CONCATENATE(VLOOKUP(Y3,AB1:AH1,2)," pont"))</f>
        <v/>
      </c>
      <c r="P6" s="758"/>
      <c r="Q6" s="755" t="str">
        <f>IF(Y3="","",CONCATENATE(VLOOKUP(Y3,AB1:AH1,1)," pont"))</f>
        <v/>
      </c>
      <c r="R6" s="759"/>
      <c r="Y6" s="761"/>
      <c r="Z6" s="761"/>
      <c r="AA6" s="761" t="s">
        <v>191</v>
      </c>
      <c r="AB6" s="762">
        <v>150</v>
      </c>
      <c r="AC6" s="762">
        <v>120</v>
      </c>
      <c r="AD6" s="762">
        <v>90</v>
      </c>
      <c r="AE6" s="762">
        <v>60</v>
      </c>
      <c r="AF6" s="762">
        <v>40</v>
      </c>
      <c r="AG6" s="762">
        <v>25</v>
      </c>
      <c r="AH6" s="762">
        <v>10</v>
      </c>
      <c r="AI6" s="764"/>
      <c r="AJ6" s="764"/>
      <c r="AK6" s="764"/>
    </row>
    <row r="7" spans="1:37" s="37" customFormat="1" ht="12.9" customHeight="1" x14ac:dyDescent="0.25">
      <c r="A7" s="121">
        <v>1</v>
      </c>
      <c r="B7" s="352" t="str">
        <f>IF($E7="","",VLOOKUP($E7,'1MD ELO (4)'!$A$7:$O$22,14))</f>
        <v/>
      </c>
      <c r="C7" s="408" t="str">
        <f>IF($E7="","",VLOOKUP($E7,'1MD ELO (4)'!$A$7:$O$22,15))</f>
        <v/>
      </c>
      <c r="D7" s="408" t="str">
        <f>IF($E7="","",VLOOKUP($E7,'1MD ELO (4)'!$A$7:$O$22,5))</f>
        <v/>
      </c>
      <c r="E7" s="123"/>
      <c r="F7" s="124" t="str">
        <f>UPPER(IF($E7="","",VLOOKUP($E7,'1MD ELO (4)'!$A$7:$O$22,2)))</f>
        <v/>
      </c>
      <c r="G7" s="124" t="str">
        <f>IF($E7="","",VLOOKUP($E7,'1MD ELO (4)'!$A$7:$O$22,3))</f>
        <v/>
      </c>
      <c r="H7" s="124"/>
      <c r="I7" s="124" t="str">
        <f>IF($E7="","",VLOOKUP($E7,'1MD ELO (4)'!$A$7:$O$22,4))</f>
        <v/>
      </c>
      <c r="J7" s="126"/>
      <c r="K7" s="125"/>
      <c r="L7" s="125"/>
      <c r="M7" s="125"/>
      <c r="N7" s="125"/>
      <c r="O7" s="128"/>
      <c r="P7" s="130"/>
      <c r="Q7" s="131"/>
      <c r="R7" s="132"/>
      <c r="S7" s="133"/>
      <c r="U7" s="134" t="e">
        <f>#REF!</f>
        <v>#REF!</v>
      </c>
      <c r="Y7" s="618"/>
      <c r="Z7" s="618"/>
      <c r="AA7" s="634" t="s">
        <v>192</v>
      </c>
      <c r="AB7" s="635">
        <v>120</v>
      </c>
      <c r="AC7" s="635">
        <v>90</v>
      </c>
      <c r="AD7" s="635">
        <v>60</v>
      </c>
      <c r="AE7" s="635">
        <v>40</v>
      </c>
      <c r="AF7" s="635">
        <v>25</v>
      </c>
      <c r="AG7" s="635">
        <v>10</v>
      </c>
      <c r="AH7" s="635">
        <v>5</v>
      </c>
      <c r="AI7" s="617"/>
      <c r="AJ7" s="617"/>
      <c r="AK7" s="617"/>
    </row>
    <row r="8" spans="1:37" s="37" customFormat="1" ht="12.9" customHeight="1" x14ac:dyDescent="0.25">
      <c r="A8" s="135"/>
      <c r="B8" s="422"/>
      <c r="C8" s="418"/>
      <c r="D8" s="418"/>
      <c r="E8" s="136"/>
      <c r="F8" s="137"/>
      <c r="G8" s="137"/>
      <c r="H8" s="138"/>
      <c r="I8" s="682" t="s">
        <v>0</v>
      </c>
      <c r="J8" s="140"/>
      <c r="K8" s="141" t="str">
        <f>UPPER(IF(OR(J8="a",J8="as"),F7,IF(OR(J8="b",J8="bs"),F9,)))</f>
        <v/>
      </c>
      <c r="L8" s="141"/>
      <c r="M8" s="125"/>
      <c r="N8" s="125"/>
      <c r="O8" s="128"/>
      <c r="P8" s="130"/>
      <c r="Q8" s="131"/>
      <c r="R8" s="132"/>
      <c r="S8" s="133"/>
      <c r="U8" s="142" t="e">
        <f>#REF!</f>
        <v>#REF!</v>
      </c>
      <c r="Y8" s="618"/>
      <c r="Z8" s="618"/>
      <c r="AA8" s="634" t="s">
        <v>193</v>
      </c>
      <c r="AB8" s="635">
        <v>90</v>
      </c>
      <c r="AC8" s="635">
        <v>60</v>
      </c>
      <c r="AD8" s="635">
        <v>40</v>
      </c>
      <c r="AE8" s="635">
        <v>25</v>
      </c>
      <c r="AF8" s="635">
        <v>10</v>
      </c>
      <c r="AG8" s="635">
        <v>5</v>
      </c>
      <c r="AH8" s="635">
        <v>2</v>
      </c>
      <c r="AI8" s="617"/>
      <c r="AJ8" s="617"/>
      <c r="AK8" s="617"/>
    </row>
    <row r="9" spans="1:37" s="37" customFormat="1" ht="12.9" customHeight="1" x14ac:dyDescent="0.25">
      <c r="A9" s="135">
        <v>2</v>
      </c>
      <c r="B9" s="352" t="str">
        <f>IF($E9="","",VLOOKUP($E9,'1MD ELO (4)'!$A$7:$O$22,14))</f>
        <v/>
      </c>
      <c r="C9" s="408" t="str">
        <f>IF($E9="","",VLOOKUP($E9,'1MD ELO (4)'!$A$7:$O$22,15))</f>
        <v/>
      </c>
      <c r="D9" s="408" t="str">
        <f>IF($E9="","",VLOOKUP($E9,'1MD ELO (4)'!$A$7:$O$22,5))</f>
        <v/>
      </c>
      <c r="E9" s="123"/>
      <c r="F9" s="143" t="str">
        <f>UPPER(IF($E9="","",VLOOKUP($E9,'1MD ELO (4)'!$A$7:$O$22,2)))</f>
        <v/>
      </c>
      <c r="G9" s="143" t="str">
        <f>IF($E9="","",VLOOKUP($E9,'1MD ELO (4)'!$A$7:$O$22,3))</f>
        <v/>
      </c>
      <c r="H9" s="143"/>
      <c r="I9" s="124" t="str">
        <f>IF($E9="","",VLOOKUP($E9,'1MD ELO (4)'!$A$7:$O$22,4))</f>
        <v/>
      </c>
      <c r="J9" s="144"/>
      <c r="K9" s="125"/>
      <c r="L9" s="145"/>
      <c r="M9" s="125"/>
      <c r="N9" s="125"/>
      <c r="O9" s="128"/>
      <c r="P9" s="130"/>
      <c r="Q9" s="131"/>
      <c r="R9" s="132"/>
      <c r="S9" s="133"/>
      <c r="U9" s="142" t="e">
        <f>#REF!</f>
        <v>#REF!</v>
      </c>
      <c r="Y9" s="618"/>
      <c r="Z9" s="618"/>
      <c r="AA9" s="634" t="s">
        <v>194</v>
      </c>
      <c r="AB9" s="635">
        <v>60</v>
      </c>
      <c r="AC9" s="635">
        <v>40</v>
      </c>
      <c r="AD9" s="635">
        <v>25</v>
      </c>
      <c r="AE9" s="635">
        <v>10</v>
      </c>
      <c r="AF9" s="635">
        <v>5</v>
      </c>
      <c r="AG9" s="635">
        <v>2</v>
      </c>
      <c r="AH9" s="635">
        <v>1</v>
      </c>
      <c r="AI9" s="617"/>
      <c r="AJ9" s="617"/>
      <c r="AK9" s="617"/>
    </row>
    <row r="10" spans="1:37" s="37" customFormat="1" ht="12.9" customHeight="1" x14ac:dyDescent="0.25">
      <c r="A10" s="135"/>
      <c r="B10" s="422"/>
      <c r="C10" s="418"/>
      <c r="D10" s="418"/>
      <c r="E10" s="146"/>
      <c r="F10" s="137"/>
      <c r="G10" s="137"/>
      <c r="H10" s="138"/>
      <c r="I10" s="125"/>
      <c r="J10" s="147"/>
      <c r="K10" s="139" t="s">
        <v>0</v>
      </c>
      <c r="L10" s="148"/>
      <c r="M10" s="141" t="str">
        <f>UPPER(IF(OR(L10="a",L10="as"),K8,IF(OR(L10="b",L10="bs"),K12,)))</f>
        <v/>
      </c>
      <c r="N10" s="149"/>
      <c r="O10" s="150"/>
      <c r="P10" s="150"/>
      <c r="Q10" s="131"/>
      <c r="R10" s="132"/>
      <c r="S10" s="133"/>
      <c r="U10" s="142" t="e">
        <f>#REF!</f>
        <v>#REF!</v>
      </c>
      <c r="Y10" s="618"/>
      <c r="Z10" s="618"/>
      <c r="AA10" s="634" t="s">
        <v>195</v>
      </c>
      <c r="AB10" s="635">
        <v>40</v>
      </c>
      <c r="AC10" s="635">
        <v>25</v>
      </c>
      <c r="AD10" s="635">
        <v>15</v>
      </c>
      <c r="AE10" s="635">
        <v>7</v>
      </c>
      <c r="AF10" s="635">
        <v>4</v>
      </c>
      <c r="AG10" s="635">
        <v>1</v>
      </c>
      <c r="AH10" s="635">
        <v>0</v>
      </c>
      <c r="AI10" s="617"/>
      <c r="AJ10" s="617"/>
      <c r="AK10" s="617"/>
    </row>
    <row r="11" spans="1:37" s="37" customFormat="1" ht="12.9" customHeight="1" x14ac:dyDescent="0.25">
      <c r="A11" s="135">
        <v>3</v>
      </c>
      <c r="B11" s="352" t="str">
        <f>IF($E11="","",VLOOKUP($E11,'1MD ELO (4)'!$A$7:$O$22,14))</f>
        <v/>
      </c>
      <c r="C11" s="408" t="str">
        <f>IF($E11="","",VLOOKUP($E11,'1MD ELO (4)'!$A$7:$O$22,15))</f>
        <v/>
      </c>
      <c r="D11" s="408" t="str">
        <f>IF($E11="","",VLOOKUP($E11,'1MD ELO (4)'!$A$7:$O$22,5))</f>
        <v/>
      </c>
      <c r="E11" s="123"/>
      <c r="F11" s="143" t="str">
        <f>UPPER(IF($E11="","",VLOOKUP($E11,'1MD ELO (4)'!$A$7:$O$22,2)))</f>
        <v/>
      </c>
      <c r="G11" s="143" t="str">
        <f>IF($E11="","",VLOOKUP($E11,'1MD ELO (4)'!$A$7:$O$22,3))</f>
        <v/>
      </c>
      <c r="H11" s="143"/>
      <c r="I11" s="143" t="str">
        <f>IF($E11="","",VLOOKUP($E11,'1MD ELO (4)'!$A$7:$O$22,4))</f>
        <v/>
      </c>
      <c r="J11" s="126"/>
      <c r="K11" s="125"/>
      <c r="L11" s="151"/>
      <c r="M11" s="125"/>
      <c r="N11" s="152"/>
      <c r="O11" s="150"/>
      <c r="P11" s="150"/>
      <c r="Q11" s="131"/>
      <c r="R11" s="132"/>
      <c r="S11" s="133"/>
      <c r="U11" s="142" t="e">
        <f>#REF!</f>
        <v>#REF!</v>
      </c>
      <c r="Y11" s="618"/>
      <c r="Z11" s="618"/>
      <c r="AA11" s="634" t="s">
        <v>196</v>
      </c>
      <c r="AB11" s="635">
        <v>25</v>
      </c>
      <c r="AC11" s="635">
        <v>15</v>
      </c>
      <c r="AD11" s="635">
        <v>10</v>
      </c>
      <c r="AE11" s="635">
        <v>6</v>
      </c>
      <c r="AF11" s="635">
        <v>3</v>
      </c>
      <c r="AG11" s="635">
        <v>1</v>
      </c>
      <c r="AH11" s="635">
        <v>0</v>
      </c>
      <c r="AI11" s="617"/>
      <c r="AJ11" s="617"/>
      <c r="AK11" s="617"/>
    </row>
    <row r="12" spans="1:37" s="37" customFormat="1" ht="12.9" customHeight="1" x14ac:dyDescent="0.25">
      <c r="A12" s="135"/>
      <c r="B12" s="422"/>
      <c r="C12" s="418"/>
      <c r="D12" s="418"/>
      <c r="E12" s="146"/>
      <c r="F12" s="137"/>
      <c r="G12" s="137"/>
      <c r="H12" s="138"/>
      <c r="I12" s="682" t="s">
        <v>0</v>
      </c>
      <c r="J12" s="140"/>
      <c r="K12" s="141" t="str">
        <f>UPPER(IF(OR(J12="a",J12="as"),F11,IF(OR(J12="b",J12="bs"),F13,)))</f>
        <v/>
      </c>
      <c r="L12" s="153"/>
      <c r="M12" s="125"/>
      <c r="N12" s="152"/>
      <c r="O12" s="150"/>
      <c r="P12" s="150"/>
      <c r="Q12" s="131"/>
      <c r="R12" s="132"/>
      <c r="S12" s="133"/>
      <c r="U12" s="142" t="e">
        <f>#REF!</f>
        <v>#REF!</v>
      </c>
      <c r="Y12" s="618"/>
      <c r="Z12" s="618"/>
      <c r="AA12" s="634" t="s">
        <v>201</v>
      </c>
      <c r="AB12" s="635">
        <v>15</v>
      </c>
      <c r="AC12" s="635">
        <v>10</v>
      </c>
      <c r="AD12" s="635">
        <v>6</v>
      </c>
      <c r="AE12" s="635">
        <v>3</v>
      </c>
      <c r="AF12" s="635">
        <v>1</v>
      </c>
      <c r="AG12" s="635">
        <v>0</v>
      </c>
      <c r="AH12" s="635">
        <v>0</v>
      </c>
      <c r="AI12" s="617"/>
      <c r="AJ12" s="617"/>
      <c r="AK12" s="617"/>
    </row>
    <row r="13" spans="1:37" s="37" customFormat="1" ht="12.9" customHeight="1" x14ac:dyDescent="0.25">
      <c r="A13" s="135">
        <v>4</v>
      </c>
      <c r="B13" s="352" t="str">
        <f>IF($E13="","",VLOOKUP($E13,'1MD ELO (4)'!$A$7:$O$22,14))</f>
        <v/>
      </c>
      <c r="C13" s="408" t="str">
        <f>IF($E13="","",VLOOKUP($E13,'1MD ELO (4)'!$A$7:$O$22,15))</f>
        <v/>
      </c>
      <c r="D13" s="408" t="str">
        <f>IF($E13="","",VLOOKUP($E13,'1MD ELO (4)'!$A$7:$O$22,5))</f>
        <v/>
      </c>
      <c r="E13" s="123"/>
      <c r="F13" s="143" t="str">
        <f>UPPER(IF($E13="","",VLOOKUP($E13,'1MD ELO (4)'!$A$7:$O$22,2)))</f>
        <v/>
      </c>
      <c r="G13" s="143" t="str">
        <f>IF($E13="","",VLOOKUP($E13,'1MD ELO (4)'!$A$7:$O$22,3))</f>
        <v/>
      </c>
      <c r="H13" s="143"/>
      <c r="I13" s="143" t="str">
        <f>IF($E13="","",VLOOKUP($E13,'1MD ELO (4)'!$A$7:$O$22,4))</f>
        <v/>
      </c>
      <c r="J13" s="154"/>
      <c r="K13" s="125"/>
      <c r="L13" s="125"/>
      <c r="M13" s="125"/>
      <c r="N13" s="152"/>
      <c r="O13" s="150"/>
      <c r="P13" s="150"/>
      <c r="Q13" s="131"/>
      <c r="R13" s="132"/>
      <c r="S13" s="133"/>
      <c r="U13" s="142" t="e">
        <f>#REF!</f>
        <v>#REF!</v>
      </c>
      <c r="Y13" s="618"/>
      <c r="Z13" s="618"/>
      <c r="AA13" s="634" t="s">
        <v>197</v>
      </c>
      <c r="AB13" s="635">
        <v>10</v>
      </c>
      <c r="AC13" s="635">
        <v>6</v>
      </c>
      <c r="AD13" s="635">
        <v>3</v>
      </c>
      <c r="AE13" s="635">
        <v>1</v>
      </c>
      <c r="AF13" s="635">
        <v>0</v>
      </c>
      <c r="AG13" s="635">
        <v>0</v>
      </c>
      <c r="AH13" s="635">
        <v>0</v>
      </c>
      <c r="AI13" s="617"/>
      <c r="AJ13" s="617"/>
      <c r="AK13" s="617"/>
    </row>
    <row r="14" spans="1:37" s="37" customFormat="1" ht="12.9" customHeight="1" x14ac:dyDescent="0.25">
      <c r="A14" s="135"/>
      <c r="B14" s="422"/>
      <c r="C14" s="418"/>
      <c r="D14" s="418"/>
      <c r="E14" s="146"/>
      <c r="F14" s="125"/>
      <c r="G14" s="125"/>
      <c r="H14" s="49"/>
      <c r="I14" s="155"/>
      <c r="J14" s="147"/>
      <c r="K14" s="125"/>
      <c r="L14" s="125"/>
      <c r="M14" s="139" t="s">
        <v>0</v>
      </c>
      <c r="N14" s="148"/>
      <c r="O14" s="141" t="str">
        <f>UPPER(IF(OR(N14="a",N14="as"),M10,IF(OR(N14="b",N14="bs"),M18,)))</f>
        <v/>
      </c>
      <c r="P14" s="149"/>
      <c r="Q14" s="131"/>
      <c r="R14" s="132"/>
      <c r="S14" s="133"/>
      <c r="U14" s="142" t="e">
        <f>#REF!</f>
        <v>#REF!</v>
      </c>
      <c r="Y14" s="618"/>
      <c r="Z14" s="618"/>
      <c r="AA14" s="634" t="s">
        <v>198</v>
      </c>
      <c r="AB14" s="635">
        <v>3</v>
      </c>
      <c r="AC14" s="635">
        <v>2</v>
      </c>
      <c r="AD14" s="635">
        <v>1</v>
      </c>
      <c r="AE14" s="635">
        <v>0</v>
      </c>
      <c r="AF14" s="635">
        <v>0</v>
      </c>
      <c r="AG14" s="635">
        <v>0</v>
      </c>
      <c r="AH14" s="635">
        <v>0</v>
      </c>
      <c r="AI14" s="617"/>
      <c r="AJ14" s="617"/>
      <c r="AK14" s="617"/>
    </row>
    <row r="15" spans="1:37" s="37" customFormat="1" ht="12.9" customHeight="1" x14ac:dyDescent="0.25">
      <c r="A15" s="121">
        <v>5</v>
      </c>
      <c r="B15" s="352" t="str">
        <f>IF($E15="","",VLOOKUP($E15,'1MD ELO (4)'!$A$7:$O$22,14))</f>
        <v/>
      </c>
      <c r="C15" s="408" t="str">
        <f>IF($E15="","",VLOOKUP($E15,'1MD ELO (4)'!$A$7:$O$22,15))</f>
        <v/>
      </c>
      <c r="D15" s="408" t="str">
        <f>IF($E15="","",VLOOKUP($E15,'1MD ELO (4)'!$A$7:$O$22,5))</f>
        <v/>
      </c>
      <c r="E15" s="123"/>
      <c r="F15" s="124" t="str">
        <f>UPPER(IF($E15="","",VLOOKUP($E15,'1MD ELO (4)'!$A$7:$O$22,2)))</f>
        <v/>
      </c>
      <c r="G15" s="124" t="str">
        <f>IF($E15="","",VLOOKUP($E15,'1MD ELO (4)'!$A$7:$O$22,3))</f>
        <v/>
      </c>
      <c r="H15" s="124"/>
      <c r="I15" s="124" t="str">
        <f>IF($E15="","",VLOOKUP($E15,'1MD ELO (4)'!$A$7:$O$22,4))</f>
        <v/>
      </c>
      <c r="J15" s="156"/>
      <c r="K15" s="125"/>
      <c r="L15" s="125"/>
      <c r="M15" s="125"/>
      <c r="N15" s="152"/>
      <c r="O15" s="125"/>
      <c r="P15" s="152"/>
      <c r="Q15" s="131"/>
      <c r="R15" s="132"/>
      <c r="S15" s="133"/>
      <c r="U15" s="142" t="e">
        <f>#REF!</f>
        <v>#REF!</v>
      </c>
      <c r="Y15" s="618"/>
      <c r="Z15" s="618"/>
      <c r="AA15" s="634"/>
      <c r="AB15" s="634"/>
      <c r="AC15" s="634"/>
      <c r="AD15" s="634"/>
      <c r="AE15" s="634"/>
      <c r="AF15" s="634"/>
      <c r="AG15" s="634"/>
      <c r="AH15" s="634"/>
      <c r="AI15" s="617"/>
      <c r="AJ15" s="617"/>
      <c r="AK15" s="617"/>
    </row>
    <row r="16" spans="1:37" s="37" customFormat="1" ht="12.9" customHeight="1" thickBot="1" x14ac:dyDescent="0.3">
      <c r="A16" s="135"/>
      <c r="B16" s="422"/>
      <c r="C16" s="418"/>
      <c r="D16" s="418"/>
      <c r="E16" s="146"/>
      <c r="F16" s="137"/>
      <c r="G16" s="137"/>
      <c r="H16" s="138"/>
      <c r="I16" s="682" t="s">
        <v>0</v>
      </c>
      <c r="J16" s="140"/>
      <c r="K16" s="141" t="str">
        <f>UPPER(IF(OR(J16="a",J16="as"),F15,IF(OR(J16="b",J16="bs"),F17,)))</f>
        <v/>
      </c>
      <c r="L16" s="141"/>
      <c r="M16" s="125"/>
      <c r="N16" s="152"/>
      <c r="O16" s="150"/>
      <c r="P16" s="152"/>
      <c r="Q16" s="131"/>
      <c r="R16" s="132"/>
      <c r="S16" s="133"/>
      <c r="U16" s="157" t="e">
        <f>#REF!</f>
        <v>#REF!</v>
      </c>
      <c r="Y16" s="618"/>
      <c r="Z16" s="618"/>
      <c r="AA16" s="634" t="s">
        <v>159</v>
      </c>
      <c r="AB16" s="635">
        <v>150</v>
      </c>
      <c r="AC16" s="635">
        <v>120</v>
      </c>
      <c r="AD16" s="635">
        <v>90</v>
      </c>
      <c r="AE16" s="635">
        <v>60</v>
      </c>
      <c r="AF16" s="635">
        <v>40</v>
      </c>
      <c r="AG16" s="635">
        <v>25</v>
      </c>
      <c r="AH16" s="635">
        <v>15</v>
      </c>
      <c r="AI16" s="617"/>
      <c r="AJ16" s="617"/>
      <c r="AK16" s="617"/>
    </row>
    <row r="17" spans="1:41" s="37" customFormat="1" ht="12.9" customHeight="1" x14ac:dyDescent="0.25">
      <c r="A17" s="135">
        <v>6</v>
      </c>
      <c r="B17" s="352" t="str">
        <f>IF($E17="","",VLOOKUP($E17,'1MD ELO (4)'!$A$7:$O$22,14))</f>
        <v/>
      </c>
      <c r="C17" s="408" t="str">
        <f>IF($E17="","",VLOOKUP($E17,'1MD ELO (4)'!$A$7:$O$22,15))</f>
        <v/>
      </c>
      <c r="D17" s="408" t="str">
        <f>IF($E17="","",VLOOKUP($E17,'1MD ELO (4)'!$A$7:$O$22,5))</f>
        <v/>
      </c>
      <c r="E17" s="123"/>
      <c r="F17" s="143" t="str">
        <f>UPPER(IF($E17="","",VLOOKUP($E17,'1MD ELO (4)'!$A$7:$O$22,2)))</f>
        <v/>
      </c>
      <c r="G17" s="143" t="str">
        <f>IF($E17="","",VLOOKUP($E17,'1MD ELO (4)'!$A$7:$O$22,3))</f>
        <v/>
      </c>
      <c r="H17" s="143"/>
      <c r="I17" s="143" t="str">
        <f>IF($E17="","",VLOOKUP($E17,'1MD ELO (4)'!$A$7:$O$22,4))</f>
        <v/>
      </c>
      <c r="J17" s="144"/>
      <c r="K17" s="125"/>
      <c r="L17" s="145"/>
      <c r="M17" s="125"/>
      <c r="N17" s="152"/>
      <c r="O17" s="150"/>
      <c r="P17" s="152"/>
      <c r="Q17" s="131"/>
      <c r="R17" s="132"/>
      <c r="S17" s="133"/>
      <c r="Y17" s="618"/>
      <c r="Z17" s="618"/>
      <c r="AA17" s="634" t="s">
        <v>189</v>
      </c>
      <c r="AB17" s="635">
        <v>120</v>
      </c>
      <c r="AC17" s="635">
        <v>90</v>
      </c>
      <c r="AD17" s="635">
        <v>60</v>
      </c>
      <c r="AE17" s="635">
        <v>40</v>
      </c>
      <c r="AF17" s="635">
        <v>25</v>
      </c>
      <c r="AG17" s="635">
        <v>15</v>
      </c>
      <c r="AH17" s="635">
        <v>8</v>
      </c>
      <c r="AI17" s="617"/>
      <c r="AJ17" s="617"/>
      <c r="AK17" s="617"/>
    </row>
    <row r="18" spans="1:41" s="37" customFormat="1" ht="12.9" customHeight="1" x14ac:dyDescent="0.25">
      <c r="A18" s="135"/>
      <c r="B18" s="422"/>
      <c r="C18" s="418"/>
      <c r="D18" s="418"/>
      <c r="E18" s="146"/>
      <c r="F18" s="137"/>
      <c r="G18" s="137"/>
      <c r="H18" s="138"/>
      <c r="I18" s="125"/>
      <c r="J18" s="147"/>
      <c r="K18" s="139" t="s">
        <v>0</v>
      </c>
      <c r="L18" s="148"/>
      <c r="M18" s="141" t="str">
        <f>UPPER(IF(OR(L18="a",L18="as"),K16,IF(OR(L18="b",L18="bs"),K20,)))</f>
        <v/>
      </c>
      <c r="N18" s="158"/>
      <c r="O18" s="150"/>
      <c r="P18" s="152"/>
      <c r="Q18" s="131"/>
      <c r="R18" s="132"/>
      <c r="S18" s="133"/>
      <c r="Y18" s="618"/>
      <c r="Z18" s="618"/>
      <c r="AA18" s="634" t="s">
        <v>190</v>
      </c>
      <c r="AB18" s="635">
        <v>90</v>
      </c>
      <c r="AC18" s="635">
        <v>60</v>
      </c>
      <c r="AD18" s="635">
        <v>40</v>
      </c>
      <c r="AE18" s="635">
        <v>25</v>
      </c>
      <c r="AF18" s="635">
        <v>15</v>
      </c>
      <c r="AG18" s="635">
        <v>8</v>
      </c>
      <c r="AH18" s="635">
        <v>4</v>
      </c>
      <c r="AI18" s="617"/>
      <c r="AJ18" s="617"/>
      <c r="AK18" s="617"/>
    </row>
    <row r="19" spans="1:41" s="37" customFormat="1" ht="12.9" customHeight="1" x14ac:dyDescent="0.25">
      <c r="A19" s="135">
        <v>7</v>
      </c>
      <c r="B19" s="352" t="str">
        <f>IF($E19="","",VLOOKUP($E19,'1MD ELO (4)'!$A$7:$O$22,14))</f>
        <v/>
      </c>
      <c r="C19" s="408" t="str">
        <f>IF($E19="","",VLOOKUP($E19,'1MD ELO (4)'!$A$7:$O$22,15))</f>
        <v/>
      </c>
      <c r="D19" s="408" t="str">
        <f>IF($E19="","",VLOOKUP($E19,'1MD ELO (4)'!$A$7:$O$22,5))</f>
        <v/>
      </c>
      <c r="E19" s="123"/>
      <c r="F19" s="143" t="str">
        <f>UPPER(IF($E19="","",VLOOKUP($E19,'1MD ELO (4)'!$A$7:$O$22,2)))</f>
        <v/>
      </c>
      <c r="G19" s="143" t="str">
        <f>IF($E19="","",VLOOKUP($E19,'1MD ELO (4)'!$A$7:$O$22,3))</f>
        <v/>
      </c>
      <c r="H19" s="143"/>
      <c r="I19" s="143" t="str">
        <f>IF($E19="","",VLOOKUP($E19,'1MD ELO (4)'!$A$7:$O$22,4))</f>
        <v/>
      </c>
      <c r="J19" s="126"/>
      <c r="K19" s="125"/>
      <c r="L19" s="151"/>
      <c r="M19" s="125"/>
      <c r="N19" s="150"/>
      <c r="O19" s="150"/>
      <c r="P19" s="152"/>
      <c r="Q19" s="131"/>
      <c r="R19" s="132"/>
      <c r="S19" s="133"/>
      <c r="Y19" s="618"/>
      <c r="Z19" s="618"/>
      <c r="AA19" s="634" t="s">
        <v>191</v>
      </c>
      <c r="AB19" s="635">
        <v>60</v>
      </c>
      <c r="AC19" s="635">
        <v>40</v>
      </c>
      <c r="AD19" s="635">
        <v>25</v>
      </c>
      <c r="AE19" s="635">
        <v>15</v>
      </c>
      <c r="AF19" s="635">
        <v>8</v>
      </c>
      <c r="AG19" s="635">
        <v>4</v>
      </c>
      <c r="AH19" s="635">
        <v>2</v>
      </c>
      <c r="AI19" s="617"/>
      <c r="AJ19" s="617"/>
      <c r="AK19" s="617"/>
    </row>
    <row r="20" spans="1:41" s="37" customFormat="1" ht="12.9" customHeight="1" x14ac:dyDescent="0.25">
      <c r="A20" s="135"/>
      <c r="B20" s="422"/>
      <c r="C20" s="418"/>
      <c r="D20" s="418"/>
      <c r="E20" s="136"/>
      <c r="F20" s="137"/>
      <c r="G20" s="137"/>
      <c r="H20" s="138"/>
      <c r="I20" s="682" t="s">
        <v>0</v>
      </c>
      <c r="J20" s="140"/>
      <c r="K20" s="141" t="str">
        <f>UPPER(IF(OR(J20="a",J20="as"),F19,IF(OR(J20="b",J20="bs"),F21,)))</f>
        <v/>
      </c>
      <c r="L20" s="153"/>
      <c r="M20" s="125"/>
      <c r="N20" s="150"/>
      <c r="O20" s="150"/>
      <c r="P20" s="152"/>
      <c r="Q20" s="131"/>
      <c r="R20" s="132"/>
      <c r="S20" s="133"/>
      <c r="Y20" s="618"/>
      <c r="Z20" s="618"/>
      <c r="AA20" s="634" t="s">
        <v>192</v>
      </c>
      <c r="AB20" s="635">
        <v>40</v>
      </c>
      <c r="AC20" s="635">
        <v>25</v>
      </c>
      <c r="AD20" s="635">
        <v>15</v>
      </c>
      <c r="AE20" s="635">
        <v>8</v>
      </c>
      <c r="AF20" s="635">
        <v>4</v>
      </c>
      <c r="AG20" s="635">
        <v>2</v>
      </c>
      <c r="AH20" s="635">
        <v>1</v>
      </c>
      <c r="AI20" s="617"/>
      <c r="AJ20" s="617"/>
      <c r="AK20" s="617"/>
    </row>
    <row r="21" spans="1:41" s="37" customFormat="1" ht="12.9" customHeight="1" x14ac:dyDescent="0.25">
      <c r="A21" s="135">
        <v>8</v>
      </c>
      <c r="B21" s="352" t="str">
        <f>IF($E21="","",VLOOKUP($E21,'1MD ELO (4)'!$A$7:$O$22,14))</f>
        <v/>
      </c>
      <c r="C21" s="408" t="str">
        <f>IF($E21="","",VLOOKUP($E21,'1MD ELO (4)'!$A$7:$O$22,15))</f>
        <v/>
      </c>
      <c r="D21" s="408" t="str">
        <f>IF($E21="","",VLOOKUP($E21,'1MD ELO (4)'!$A$7:$O$22,5))</f>
        <v/>
      </c>
      <c r="E21" s="123"/>
      <c r="F21" s="143" t="str">
        <f>UPPER(IF($E21="","",VLOOKUP($E21,'1MD ELO (4)'!$A$7:$O$22,2)))</f>
        <v/>
      </c>
      <c r="G21" s="143" t="str">
        <f>IF($E21="","",VLOOKUP($E21,'1MD ELO (4)'!$A$7:$O$22,3))</f>
        <v/>
      </c>
      <c r="H21" s="143"/>
      <c r="I21" s="143" t="str">
        <f>IF($E21="","",VLOOKUP($E21,'1MD ELO (4)'!$A$7:$O$22,4))</f>
        <v/>
      </c>
      <c r="J21" s="154"/>
      <c r="K21" s="125"/>
      <c r="L21" s="125"/>
      <c r="M21" s="125"/>
      <c r="N21" s="150"/>
      <c r="O21" s="150"/>
      <c r="P21" s="152"/>
      <c r="Q21" s="131"/>
      <c r="R21" s="132"/>
      <c r="S21" s="133"/>
      <c r="Y21" s="618"/>
      <c r="Z21" s="618"/>
      <c r="AA21" s="634" t="s">
        <v>193</v>
      </c>
      <c r="AB21" s="635">
        <v>25</v>
      </c>
      <c r="AC21" s="635">
        <v>15</v>
      </c>
      <c r="AD21" s="635">
        <v>10</v>
      </c>
      <c r="AE21" s="635">
        <v>6</v>
      </c>
      <c r="AF21" s="635">
        <v>3</v>
      </c>
      <c r="AG21" s="635">
        <v>1</v>
      </c>
      <c r="AH21" s="635">
        <v>0</v>
      </c>
      <c r="AI21" s="617"/>
      <c r="AJ21" s="617"/>
      <c r="AK21" s="617"/>
    </row>
    <row r="22" spans="1:41" s="37" customFormat="1" ht="12.9" customHeight="1" x14ac:dyDescent="0.25">
      <c r="A22" s="135"/>
      <c r="B22" s="422"/>
      <c r="C22" s="418"/>
      <c r="D22" s="418"/>
      <c r="E22" s="136"/>
      <c r="F22" s="155"/>
      <c r="G22" s="155"/>
      <c r="H22" s="159"/>
      <c r="I22" s="155"/>
      <c r="J22" s="147"/>
      <c r="K22" s="125"/>
      <c r="L22" s="125"/>
      <c r="M22" s="125"/>
      <c r="N22" s="150"/>
      <c r="O22" s="139" t="s">
        <v>0</v>
      </c>
      <c r="P22" s="148"/>
      <c r="Q22" s="141" t="str">
        <f>UPPER(IF(OR(P22="a",P22="as"),O14,IF(OR(P22="b",P22="bs"),O30,)))</f>
        <v/>
      </c>
      <c r="R22" s="149"/>
      <c r="S22" s="133"/>
      <c r="Y22" s="618"/>
      <c r="Z22" s="618"/>
      <c r="AA22" s="634" t="s">
        <v>194</v>
      </c>
      <c r="AB22" s="635">
        <v>15</v>
      </c>
      <c r="AC22" s="635">
        <v>10</v>
      </c>
      <c r="AD22" s="635">
        <v>6</v>
      </c>
      <c r="AE22" s="635">
        <v>3</v>
      </c>
      <c r="AF22" s="635">
        <v>1</v>
      </c>
      <c r="AG22" s="635">
        <v>0</v>
      </c>
      <c r="AH22" s="635">
        <v>0</v>
      </c>
      <c r="AI22" s="617"/>
      <c r="AJ22" s="617"/>
      <c r="AK22" s="617"/>
    </row>
    <row r="23" spans="1:41" s="37" customFormat="1" ht="12.9" customHeight="1" x14ac:dyDescent="0.25">
      <c r="A23" s="135">
        <v>9</v>
      </c>
      <c r="B23" s="352" t="str">
        <f>IF($E23="","",VLOOKUP($E23,'1MD ELO (4)'!$A$7:$O$22,14))</f>
        <v/>
      </c>
      <c r="C23" s="408" t="str">
        <f>IF($E23="","",VLOOKUP($E23,'1MD ELO (4)'!$A$7:$O$22,15))</f>
        <v/>
      </c>
      <c r="D23" s="408" t="str">
        <f>IF($E23="","",VLOOKUP($E23,'1MD ELO (4)'!$A$7:$O$22,5))</f>
        <v/>
      </c>
      <c r="E23" s="123"/>
      <c r="F23" s="143" t="str">
        <f>UPPER(IF($E23="","",VLOOKUP($E23,'1MD ELO (4)'!$A$7:$O$22,2)))</f>
        <v/>
      </c>
      <c r="G23" s="143" t="str">
        <f>IF($E23="","",VLOOKUP($E23,'1MD ELO (4)'!$A$7:$O$22,3))</f>
        <v/>
      </c>
      <c r="H23" s="143"/>
      <c r="I23" s="143" t="str">
        <f>IF($E23="","",VLOOKUP($E23,'1MD ELO (4)'!$A$7:$O$22,4))</f>
        <v/>
      </c>
      <c r="J23" s="126"/>
      <c r="K23" s="125"/>
      <c r="L23" s="125"/>
      <c r="M23" s="125"/>
      <c r="N23" s="150"/>
      <c r="O23" s="125"/>
      <c r="P23" s="152"/>
      <c r="Q23" s="125"/>
      <c r="R23" s="150"/>
      <c r="S23" s="133"/>
      <c r="Y23" s="618"/>
      <c r="Z23" s="618"/>
      <c r="AA23" s="634" t="s">
        <v>195</v>
      </c>
      <c r="AB23" s="635">
        <v>10</v>
      </c>
      <c r="AC23" s="635">
        <v>6</v>
      </c>
      <c r="AD23" s="635">
        <v>3</v>
      </c>
      <c r="AE23" s="635">
        <v>1</v>
      </c>
      <c r="AF23" s="635">
        <v>0</v>
      </c>
      <c r="AG23" s="635">
        <v>0</v>
      </c>
      <c r="AH23" s="635">
        <v>0</v>
      </c>
      <c r="AI23" s="617"/>
      <c r="AJ23" s="617"/>
      <c r="AK23" s="617"/>
    </row>
    <row r="24" spans="1:41" s="37" customFormat="1" ht="12.9" customHeight="1" x14ac:dyDescent="0.25">
      <c r="A24" s="135"/>
      <c r="B24" s="422"/>
      <c r="C24" s="418"/>
      <c r="D24" s="418"/>
      <c r="E24" s="136"/>
      <c r="F24" s="137"/>
      <c r="G24" s="137"/>
      <c r="H24" s="138"/>
      <c r="I24" s="682" t="s">
        <v>0</v>
      </c>
      <c r="J24" s="140"/>
      <c r="K24" s="141" t="str">
        <f>UPPER(IF(OR(J24="a",J24="as"),F23,IF(OR(J24="b",J24="bs"),F25,)))</f>
        <v/>
      </c>
      <c r="L24" s="141"/>
      <c r="M24" s="125"/>
      <c r="N24" s="150"/>
      <c r="O24" s="150"/>
      <c r="P24" s="152"/>
      <c r="Q24" s="131"/>
      <c r="R24" s="132"/>
      <c r="S24" s="133"/>
      <c r="Y24" s="618"/>
      <c r="Z24" s="618"/>
      <c r="AA24" s="634" t="s">
        <v>196</v>
      </c>
      <c r="AB24" s="635">
        <v>6</v>
      </c>
      <c r="AC24" s="635">
        <v>3</v>
      </c>
      <c r="AD24" s="635">
        <v>1</v>
      </c>
      <c r="AE24" s="635">
        <v>0</v>
      </c>
      <c r="AF24" s="635">
        <v>0</v>
      </c>
      <c r="AG24" s="635">
        <v>0</v>
      </c>
      <c r="AH24" s="635">
        <v>0</v>
      </c>
      <c r="AI24" s="617"/>
      <c r="AJ24" s="617"/>
      <c r="AK24" s="617"/>
    </row>
    <row r="25" spans="1:41" s="37" customFormat="1" ht="12.9" customHeight="1" x14ac:dyDescent="0.25">
      <c r="A25" s="135">
        <v>10</v>
      </c>
      <c r="B25" s="352" t="str">
        <f>IF($E25="","",VLOOKUP($E25,'1MD ELO (4)'!$A$7:$O$22,14))</f>
        <v/>
      </c>
      <c r="C25" s="408" t="str">
        <f>IF($E25="","",VLOOKUP($E25,'1MD ELO (4)'!$A$7:$O$22,15))</f>
        <v/>
      </c>
      <c r="D25" s="408" t="str">
        <f>IF($E25="","",VLOOKUP($E25,'1MD ELO (4)'!$A$7:$O$22,5))</f>
        <v/>
      </c>
      <c r="E25" s="123"/>
      <c r="F25" s="143" t="str">
        <f>UPPER(IF($E25="","",VLOOKUP($E25,'1MD ELO (4)'!$A$7:$O$22,2)))</f>
        <v/>
      </c>
      <c r="G25" s="143" t="str">
        <f>IF($E25="","",VLOOKUP($E25,'1MD ELO (4)'!$A$7:$O$22,3))</f>
        <v/>
      </c>
      <c r="H25" s="143"/>
      <c r="I25" s="143" t="str">
        <f>IF($E25="","",VLOOKUP($E25,'1MD ELO (4)'!$A$7:$O$22,4))</f>
        <v/>
      </c>
      <c r="J25" s="144"/>
      <c r="K25" s="125"/>
      <c r="L25" s="145"/>
      <c r="M25" s="125"/>
      <c r="N25" s="150"/>
      <c r="O25" s="150"/>
      <c r="P25" s="152"/>
      <c r="Q25" s="131"/>
      <c r="R25" s="132"/>
      <c r="S25" s="133"/>
      <c r="Y25" s="618"/>
      <c r="Z25" s="618"/>
      <c r="AA25" s="634" t="s">
        <v>201</v>
      </c>
      <c r="AB25" s="635">
        <v>3</v>
      </c>
      <c r="AC25" s="635">
        <v>2</v>
      </c>
      <c r="AD25" s="635">
        <v>1</v>
      </c>
      <c r="AE25" s="635">
        <v>0</v>
      </c>
      <c r="AF25" s="635">
        <v>0</v>
      </c>
      <c r="AG25" s="635">
        <v>0</v>
      </c>
      <c r="AH25" s="635">
        <v>0</v>
      </c>
      <c r="AI25" s="617"/>
      <c r="AJ25" s="617"/>
      <c r="AK25" s="617"/>
    </row>
    <row r="26" spans="1:41" s="37" customFormat="1" ht="12.9" customHeight="1" x14ac:dyDescent="0.25">
      <c r="A26" s="135"/>
      <c r="B26" s="422"/>
      <c r="C26" s="418"/>
      <c r="D26" s="418"/>
      <c r="E26" s="146"/>
      <c r="F26" s="137"/>
      <c r="G26" s="137"/>
      <c r="H26" s="138"/>
      <c r="I26" s="125"/>
      <c r="J26" s="147"/>
      <c r="K26" s="139" t="s">
        <v>0</v>
      </c>
      <c r="L26" s="148"/>
      <c r="M26" s="141" t="str">
        <f>UPPER(IF(OR(L26="a",L26="as"),K24,IF(OR(L26="b",L26="bs"),K28,)))</f>
        <v/>
      </c>
      <c r="N26" s="149"/>
      <c r="O26" s="150"/>
      <c r="P26" s="152"/>
      <c r="Q26" s="131"/>
      <c r="R26" s="132"/>
      <c r="S26" s="133"/>
      <c r="Y26" s="617"/>
      <c r="Z26" s="617"/>
      <c r="AA26" s="617"/>
      <c r="AB26" s="617"/>
      <c r="AC26" s="617"/>
      <c r="AD26" s="617"/>
      <c r="AE26" s="617"/>
      <c r="AF26" s="617"/>
      <c r="AG26" s="617"/>
      <c r="AH26" s="617"/>
      <c r="AI26" s="617"/>
      <c r="AJ26" s="617"/>
      <c r="AK26" s="617"/>
      <c r="AL26" s="630"/>
      <c r="AM26" s="630"/>
      <c r="AN26" s="630"/>
      <c r="AO26" s="630"/>
    </row>
    <row r="27" spans="1:41" s="37" customFormat="1" ht="12.9" customHeight="1" x14ac:dyDescent="0.25">
      <c r="A27" s="135">
        <v>11</v>
      </c>
      <c r="B27" s="352" t="str">
        <f>IF($E27="","",VLOOKUP($E27,'1MD ELO (4)'!$A$7:$O$22,14))</f>
        <v/>
      </c>
      <c r="C27" s="408" t="str">
        <f>IF($E27="","",VLOOKUP($E27,'1MD ELO (4)'!$A$7:$O$22,15))</f>
        <v/>
      </c>
      <c r="D27" s="408" t="str">
        <f>IF($E27="","",VLOOKUP($E27,'1MD ELO (4)'!$A$7:$O$22,5))</f>
        <v/>
      </c>
      <c r="E27" s="123"/>
      <c r="F27" s="143" t="str">
        <f>UPPER(IF($E27="","",VLOOKUP($E27,'1MD ELO (4)'!$A$7:$O$22,2)))</f>
        <v/>
      </c>
      <c r="G27" s="143" t="str">
        <f>IF($E27="","",VLOOKUP($E27,'1MD ELO (4)'!$A$7:$O$22,3))</f>
        <v/>
      </c>
      <c r="H27" s="143"/>
      <c r="I27" s="143" t="str">
        <f>IF($E27="","",VLOOKUP($E27,'1MD ELO (4)'!$A$7:$O$22,4))</f>
        <v/>
      </c>
      <c r="J27" s="126"/>
      <c r="K27" s="125"/>
      <c r="L27" s="151"/>
      <c r="M27" s="125"/>
      <c r="N27" s="152"/>
      <c r="O27" s="150"/>
      <c r="P27" s="152"/>
      <c r="Q27" s="131"/>
      <c r="R27" s="132"/>
      <c r="S27" s="133"/>
      <c r="Y27" s="617"/>
      <c r="Z27" s="617"/>
      <c r="AA27" s="617"/>
      <c r="AB27" s="617"/>
      <c r="AC27" s="617"/>
      <c r="AD27" s="617"/>
      <c r="AE27" s="617"/>
      <c r="AF27" s="617"/>
      <c r="AG27" s="617"/>
      <c r="AH27" s="617"/>
      <c r="AI27" s="617"/>
      <c r="AJ27" s="617"/>
      <c r="AK27" s="617"/>
      <c r="AL27" s="630"/>
      <c r="AM27" s="630"/>
      <c r="AN27" s="630"/>
      <c r="AO27" s="630"/>
    </row>
    <row r="28" spans="1:41" s="37" customFormat="1" ht="12.9" customHeight="1" x14ac:dyDescent="0.25">
      <c r="A28" s="160"/>
      <c r="B28" s="422"/>
      <c r="C28" s="418"/>
      <c r="D28" s="418"/>
      <c r="E28" s="146"/>
      <c r="F28" s="137"/>
      <c r="G28" s="137"/>
      <c r="H28" s="138"/>
      <c r="I28" s="682" t="s">
        <v>0</v>
      </c>
      <c r="J28" s="140"/>
      <c r="K28" s="141" t="str">
        <f>UPPER(IF(OR(J28="a",J28="as"),F27,IF(OR(J28="b",J28="bs"),F29,)))</f>
        <v/>
      </c>
      <c r="L28" s="153"/>
      <c r="M28" s="125"/>
      <c r="N28" s="152"/>
      <c r="O28" s="150"/>
      <c r="P28" s="152"/>
      <c r="Q28" s="131"/>
      <c r="R28" s="132"/>
      <c r="S28" s="133"/>
      <c r="Y28" s="630"/>
      <c r="Z28" s="630"/>
      <c r="AA28" s="630"/>
      <c r="AB28" s="630"/>
      <c r="AC28" s="630"/>
      <c r="AD28" s="630"/>
      <c r="AE28" s="630"/>
      <c r="AF28" s="630"/>
      <c r="AG28" s="630"/>
      <c r="AH28" s="630"/>
      <c r="AI28" s="630"/>
      <c r="AJ28" s="630"/>
      <c r="AK28" s="630"/>
      <c r="AL28" s="630"/>
      <c r="AM28" s="630"/>
      <c r="AN28" s="630"/>
      <c r="AO28" s="630"/>
    </row>
    <row r="29" spans="1:41" s="37" customFormat="1" ht="12.9" customHeight="1" x14ac:dyDescent="0.25">
      <c r="A29" s="121">
        <v>12</v>
      </c>
      <c r="B29" s="352" t="str">
        <f>IF($E29="","",VLOOKUP($E29,'1MD ELO (4)'!$A$7:$O$22,14))</f>
        <v/>
      </c>
      <c r="C29" s="408" t="str">
        <f>IF($E29="","",VLOOKUP($E29,'1MD ELO (4)'!$A$7:$O$22,15))</f>
        <v/>
      </c>
      <c r="D29" s="408" t="str">
        <f>IF($E29="","",VLOOKUP($E29,'1MD ELO (4)'!$A$7:$O$22,5))</f>
        <v/>
      </c>
      <c r="E29" s="123"/>
      <c r="F29" s="124" t="str">
        <f>UPPER(IF($E29="","",VLOOKUP($E29,'1MD ELO (4)'!$A$7:$O$22,2)))</f>
        <v/>
      </c>
      <c r="G29" s="124" t="str">
        <f>IF($E29="","",VLOOKUP($E29,'1MD ELO (4)'!$A$7:$O$22,3))</f>
        <v/>
      </c>
      <c r="H29" s="124"/>
      <c r="I29" s="124" t="str">
        <f>IF($E29="","",VLOOKUP($E29,'1MD ELO (4)'!$A$7:$O$22,4))</f>
        <v/>
      </c>
      <c r="J29" s="154"/>
      <c r="K29" s="125"/>
      <c r="L29" s="125"/>
      <c r="M29" s="125"/>
      <c r="N29" s="152"/>
      <c r="O29" s="150"/>
      <c r="P29" s="152"/>
      <c r="Q29" s="131"/>
      <c r="R29" s="132"/>
      <c r="S29" s="133"/>
      <c r="Y29" s="630"/>
      <c r="Z29" s="630"/>
      <c r="AA29" s="630"/>
      <c r="AB29" s="630"/>
      <c r="AC29" s="630"/>
      <c r="AD29" s="630"/>
      <c r="AE29" s="630"/>
      <c r="AF29" s="630"/>
      <c r="AG29" s="630"/>
      <c r="AH29" s="630"/>
      <c r="AI29" s="630"/>
      <c r="AJ29" s="630"/>
      <c r="AK29" s="630"/>
      <c r="AL29" s="630"/>
      <c r="AM29" s="630"/>
      <c r="AN29" s="630"/>
      <c r="AO29" s="630"/>
    </row>
    <row r="30" spans="1:41" s="37" customFormat="1" ht="12.9" customHeight="1" x14ac:dyDescent="0.25">
      <c r="A30" s="135"/>
      <c r="B30" s="422"/>
      <c r="C30" s="418"/>
      <c r="D30" s="418"/>
      <c r="E30" s="146"/>
      <c r="F30" s="125"/>
      <c r="G30" s="125"/>
      <c r="H30" s="49"/>
      <c r="I30" s="155"/>
      <c r="J30" s="147"/>
      <c r="K30" s="125"/>
      <c r="L30" s="125"/>
      <c r="M30" s="139" t="s">
        <v>0</v>
      </c>
      <c r="N30" s="148"/>
      <c r="O30" s="141" t="str">
        <f>UPPER(IF(OR(N30="a",N30="as"),M26,IF(OR(N30="b",N30="bs"),M34,)))</f>
        <v/>
      </c>
      <c r="P30" s="158"/>
      <c r="Q30" s="131"/>
      <c r="R30" s="132"/>
      <c r="S30" s="133"/>
      <c r="AI30" s="630"/>
      <c r="AJ30" s="630"/>
      <c r="AK30" s="630"/>
    </row>
    <row r="31" spans="1:41" s="37" customFormat="1" ht="12.9" customHeight="1" x14ac:dyDescent="0.25">
      <c r="A31" s="135">
        <v>13</v>
      </c>
      <c r="B31" s="352" t="str">
        <f>IF($E31="","",VLOOKUP($E31,'1MD ELO (4)'!$A$7:$O$22,14))</f>
        <v/>
      </c>
      <c r="C31" s="408" t="str">
        <f>IF($E31="","",VLOOKUP($E31,'1MD ELO (4)'!$A$7:$O$22,15))</f>
        <v/>
      </c>
      <c r="D31" s="408" t="str">
        <f>IF($E31="","",VLOOKUP($E31,'1MD ELO (4)'!$A$7:$O$22,5))</f>
        <v/>
      </c>
      <c r="E31" s="123"/>
      <c r="F31" s="143" t="str">
        <f>UPPER(IF($E31="","",VLOOKUP($E31,'1MD ELO (4)'!$A$7:$O$22,2)))</f>
        <v/>
      </c>
      <c r="G31" s="143" t="str">
        <f>IF($E31="","",VLOOKUP($E31,'1MD ELO (4)'!$A$7:$O$22,3))</f>
        <v/>
      </c>
      <c r="H31" s="143"/>
      <c r="I31" s="143" t="str">
        <f>IF($E31="","",VLOOKUP($E31,'1MD ELO (4)'!$A$7:$O$22,4))</f>
        <v/>
      </c>
      <c r="J31" s="156"/>
      <c r="K31" s="125"/>
      <c r="L31" s="125"/>
      <c r="M31" s="125"/>
      <c r="N31" s="152"/>
      <c r="O31" s="125"/>
      <c r="P31" s="150"/>
      <c r="Q31" s="131"/>
      <c r="R31" s="132"/>
      <c r="S31" s="133"/>
      <c r="AI31" s="630"/>
      <c r="AJ31" s="630"/>
      <c r="AK31" s="630"/>
    </row>
    <row r="32" spans="1:41" s="37" customFormat="1" ht="12.9" customHeight="1" x14ac:dyDescent="0.25">
      <c r="A32" s="135"/>
      <c r="B32" s="422"/>
      <c r="C32" s="418"/>
      <c r="D32" s="418"/>
      <c r="E32" s="146"/>
      <c r="F32" s="137"/>
      <c r="G32" s="137"/>
      <c r="H32" s="138"/>
      <c r="I32" s="139" t="s">
        <v>0</v>
      </c>
      <c r="J32" s="140"/>
      <c r="K32" s="141" t="str">
        <f>UPPER(IF(OR(J32="a",J32="as"),F31,IF(OR(J32="b",J32="bs"),F33,)))</f>
        <v/>
      </c>
      <c r="L32" s="141"/>
      <c r="M32" s="125"/>
      <c r="N32" s="152"/>
      <c r="O32" s="150"/>
      <c r="P32" s="150"/>
      <c r="Q32" s="131"/>
      <c r="R32" s="132"/>
      <c r="S32" s="133"/>
      <c r="AI32" s="630"/>
      <c r="AJ32" s="630"/>
      <c r="AK32" s="630"/>
    </row>
    <row r="33" spans="1:37" s="37" customFormat="1" ht="12.9" customHeight="1" x14ac:dyDescent="0.25">
      <c r="A33" s="135">
        <v>14</v>
      </c>
      <c r="B33" s="352" t="str">
        <f>IF($E33="","",VLOOKUP($E33,'1MD ELO (4)'!$A$7:$O$22,14))</f>
        <v/>
      </c>
      <c r="C33" s="408" t="str">
        <f>IF($E33="","",VLOOKUP($E33,'1MD ELO (4)'!$A$7:$O$22,15))</f>
        <v/>
      </c>
      <c r="D33" s="408" t="str">
        <f>IF($E33="","",VLOOKUP($E33,'1MD ELO (4)'!$A$7:$O$22,5))</f>
        <v/>
      </c>
      <c r="E33" s="123"/>
      <c r="F33" s="143" t="str">
        <f>UPPER(IF($E33="","",VLOOKUP($E33,'1MD ELO (4)'!$A$7:$O$22,2)))</f>
        <v/>
      </c>
      <c r="G33" s="143" t="str">
        <f>IF($E33="","",VLOOKUP($E33,'1MD ELO (4)'!$A$7:$O$22,3))</f>
        <v/>
      </c>
      <c r="H33" s="143"/>
      <c r="I33" s="143" t="str">
        <f>IF($E33="","",VLOOKUP($E33,'1MD ELO (4)'!$A$7:$O$22,4))</f>
        <v/>
      </c>
      <c r="J33" s="144"/>
      <c r="K33" s="125"/>
      <c r="L33" s="145"/>
      <c r="M33" s="125"/>
      <c r="N33" s="152"/>
      <c r="O33" s="150"/>
      <c r="P33" s="150"/>
      <c r="Q33" s="131"/>
      <c r="R33" s="132"/>
      <c r="S33" s="133"/>
      <c r="AI33" s="630"/>
      <c r="AJ33" s="630"/>
      <c r="AK33" s="630"/>
    </row>
    <row r="34" spans="1:37" s="37" customFormat="1" ht="12.9" customHeight="1" x14ac:dyDescent="0.25">
      <c r="A34" s="135"/>
      <c r="B34" s="422"/>
      <c r="C34" s="418"/>
      <c r="D34" s="418"/>
      <c r="E34" s="146"/>
      <c r="F34" s="137"/>
      <c r="G34" s="137"/>
      <c r="H34" s="138"/>
      <c r="I34" s="125"/>
      <c r="J34" s="147"/>
      <c r="K34" s="139" t="s">
        <v>0</v>
      </c>
      <c r="L34" s="148"/>
      <c r="M34" s="141" t="str">
        <f>UPPER(IF(OR(L34="a",L34="as"),K32,IF(OR(L34="b",L34="bs"),K36,)))</f>
        <v/>
      </c>
      <c r="N34" s="158"/>
      <c r="O34" s="150"/>
      <c r="P34" s="150"/>
      <c r="Q34" s="131"/>
      <c r="R34" s="132"/>
      <c r="S34" s="133"/>
      <c r="AI34" s="630"/>
      <c r="AJ34" s="630"/>
      <c r="AK34" s="630"/>
    </row>
    <row r="35" spans="1:37" s="37" customFormat="1" ht="12.9" customHeight="1" x14ac:dyDescent="0.25">
      <c r="A35" s="135">
        <v>15</v>
      </c>
      <c r="B35" s="352" t="str">
        <f>IF($E35="","",VLOOKUP($E35,'1MD ELO (4)'!$A$7:$O$22,14))</f>
        <v/>
      </c>
      <c r="C35" s="408" t="str">
        <f>IF($E35="","",VLOOKUP($E35,'1MD ELO (4)'!$A$7:$O$22,15))</f>
        <v/>
      </c>
      <c r="D35" s="408" t="str">
        <f>IF($E35="","",VLOOKUP($E35,'1MD ELO (4)'!$A$7:$O$22,5))</f>
        <v/>
      </c>
      <c r="E35" s="123"/>
      <c r="F35" s="143" t="str">
        <f>UPPER(IF($E35="","",VLOOKUP($E35,'1MD ELO (4)'!$A$7:$O$22,2)))</f>
        <v/>
      </c>
      <c r="G35" s="143" t="str">
        <f>IF($E35="","",VLOOKUP($E35,'1MD ELO (4)'!$A$7:$O$22,3))</f>
        <v/>
      </c>
      <c r="H35" s="143"/>
      <c r="I35" s="143" t="str">
        <f>IF($E35="","",VLOOKUP($E35,'1MD ELO (4)'!$A$7:$O$22,4))</f>
        <v/>
      </c>
      <c r="J35" s="126"/>
      <c r="K35" s="125"/>
      <c r="L35" s="151"/>
      <c r="M35" s="125"/>
      <c r="N35" s="150"/>
      <c r="O35" s="150"/>
      <c r="P35" s="150"/>
      <c r="Q35" s="131"/>
      <c r="R35" s="132"/>
      <c r="S35" s="133"/>
      <c r="AI35" s="630"/>
      <c r="AJ35" s="630"/>
      <c r="AK35" s="630"/>
    </row>
    <row r="36" spans="1:37" s="37" customFormat="1" ht="12.9" customHeight="1" x14ac:dyDescent="0.25">
      <c r="A36" s="135"/>
      <c r="B36" s="422"/>
      <c r="C36" s="418"/>
      <c r="D36" s="418"/>
      <c r="E36" s="136"/>
      <c r="F36" s="137"/>
      <c r="G36" s="137"/>
      <c r="H36" s="138"/>
      <c r="I36" s="139" t="s">
        <v>0</v>
      </c>
      <c r="J36" s="140"/>
      <c r="K36" s="141" t="str">
        <f>UPPER(IF(OR(J36="a",J36="as"),F35,IF(OR(J36="b",J36="bs"),F37,)))</f>
        <v/>
      </c>
      <c r="L36" s="153"/>
      <c r="M36" s="125"/>
      <c r="N36" s="150"/>
      <c r="O36" s="150"/>
      <c r="P36" s="150"/>
      <c r="Q36" s="131"/>
      <c r="R36" s="132"/>
      <c r="S36" s="133"/>
      <c r="AI36" s="630"/>
      <c r="AJ36" s="630"/>
      <c r="AK36" s="630"/>
    </row>
    <row r="37" spans="1:37" s="37" customFormat="1" ht="12.9" customHeight="1" x14ac:dyDescent="0.25">
      <c r="A37" s="121">
        <v>16</v>
      </c>
      <c r="B37" s="352" t="str">
        <f>IF($E37="","",VLOOKUP($E37,'1MD ELO (4)'!$A$7:$O$22,14))</f>
        <v/>
      </c>
      <c r="C37" s="408" t="str">
        <f>IF($E37="","",VLOOKUP($E37,'1MD ELO (4)'!$A$7:$O$22,15))</f>
        <v/>
      </c>
      <c r="D37" s="408" t="str">
        <f>IF($E37="","",VLOOKUP($E37,'1MD ELO (4)'!$A$7:$O$22,5))</f>
        <v/>
      </c>
      <c r="E37" s="123"/>
      <c r="F37" s="124" t="str">
        <f>UPPER(IF($E37="","",VLOOKUP($E37,'1MD ELO (4)'!$A$7:$O$22,2)))</f>
        <v/>
      </c>
      <c r="G37" s="124" t="str">
        <f>IF($E37="","",VLOOKUP($E37,'1MD ELO (4)'!$A$7:$O$22,3))</f>
        <v/>
      </c>
      <c r="H37" s="143"/>
      <c r="I37" s="124" t="str">
        <f>IF($E37="","",VLOOKUP($E37,'1MD ELO (4)'!$A$7:$O$22,4))</f>
        <v/>
      </c>
      <c r="J37" s="154"/>
      <c r="K37" s="125"/>
      <c r="L37" s="125"/>
      <c r="M37" s="125"/>
      <c r="N37" s="150"/>
      <c r="O37" s="150"/>
      <c r="P37" s="150"/>
      <c r="Q37" s="131"/>
      <c r="R37" s="132"/>
      <c r="S37" s="133"/>
      <c r="AI37" s="630"/>
      <c r="AJ37" s="630"/>
      <c r="AK37" s="630"/>
    </row>
    <row r="38" spans="1:37" s="37" customFormat="1" ht="9.6" customHeight="1" x14ac:dyDescent="0.25">
      <c r="A38" s="161"/>
      <c r="B38" s="136"/>
      <c r="C38" s="136"/>
      <c r="D38" s="136"/>
      <c r="E38" s="136"/>
      <c r="F38" s="155"/>
      <c r="G38" s="155"/>
      <c r="H38" s="159"/>
      <c r="I38" s="125"/>
      <c r="J38" s="147"/>
      <c r="K38" s="125"/>
      <c r="L38" s="125"/>
      <c r="M38" s="125"/>
      <c r="N38" s="150"/>
      <c r="O38" s="150"/>
      <c r="P38" s="150"/>
      <c r="Q38" s="131"/>
      <c r="R38" s="132"/>
      <c r="S38" s="133"/>
      <c r="AI38" s="630"/>
      <c r="AJ38" s="630"/>
      <c r="AK38" s="630"/>
    </row>
    <row r="39" spans="1:37" s="37" customFormat="1" ht="9.6" customHeight="1" x14ac:dyDescent="0.25">
      <c r="A39" s="162"/>
      <c r="B39" s="127"/>
      <c r="C39" s="127"/>
      <c r="D39" s="127"/>
      <c r="E39" s="136"/>
      <c r="F39" s="127"/>
      <c r="G39" s="127"/>
      <c r="H39" s="127"/>
      <c r="I39" s="127"/>
      <c r="J39" s="136"/>
      <c r="K39" s="127"/>
      <c r="L39" s="127"/>
      <c r="M39" s="127"/>
      <c r="N39" s="163"/>
      <c r="O39" s="163"/>
      <c r="P39" s="163"/>
      <c r="Q39" s="131"/>
      <c r="R39" s="132"/>
      <c r="S39" s="133"/>
      <c r="AI39" s="630"/>
      <c r="AJ39" s="630"/>
      <c r="AK39" s="630"/>
    </row>
    <row r="40" spans="1:37" s="37" customFormat="1" ht="9.6" customHeight="1" x14ac:dyDescent="0.25">
      <c r="A40" s="161"/>
      <c r="B40" s="136"/>
      <c r="C40" s="136"/>
      <c r="D40" s="136"/>
      <c r="E40" s="136"/>
      <c r="F40" s="127"/>
      <c r="G40" s="127"/>
      <c r="I40" s="127"/>
      <c r="J40" s="136"/>
      <c r="K40" s="127"/>
      <c r="L40" s="127"/>
      <c r="M40" s="164"/>
      <c r="N40" s="136"/>
      <c r="O40" s="127"/>
      <c r="P40" s="163"/>
      <c r="Q40" s="131"/>
      <c r="R40" s="132"/>
      <c r="S40" s="133"/>
      <c r="AI40" s="630"/>
      <c r="AJ40" s="630"/>
      <c r="AK40" s="630"/>
    </row>
    <row r="41" spans="1:37" s="37" customFormat="1" ht="9.6" customHeight="1" x14ac:dyDescent="0.25">
      <c r="A41" s="161"/>
      <c r="B41" s="127"/>
      <c r="C41" s="127"/>
      <c r="D41" s="127"/>
      <c r="E41" s="136"/>
      <c r="F41" s="127"/>
      <c r="G41" s="127"/>
      <c r="H41" s="127"/>
      <c r="I41" s="127"/>
      <c r="J41" s="136"/>
      <c r="K41" s="127"/>
      <c r="L41" s="127"/>
      <c r="M41" s="127"/>
      <c r="N41" s="163"/>
      <c r="O41" s="127"/>
      <c r="P41" s="163"/>
      <c r="Q41" s="131"/>
      <c r="R41" s="132"/>
      <c r="S41" s="133"/>
      <c r="AI41" s="630"/>
      <c r="AJ41" s="630"/>
      <c r="AK41" s="630"/>
    </row>
    <row r="42" spans="1:37" s="37" customFormat="1" ht="9.6" customHeight="1" x14ac:dyDescent="0.25">
      <c r="A42" s="161"/>
      <c r="B42" s="136"/>
      <c r="C42" s="136"/>
      <c r="D42" s="136"/>
      <c r="E42" s="136"/>
      <c r="F42" s="127"/>
      <c r="G42" s="127"/>
      <c r="I42" s="164"/>
      <c r="J42" s="136"/>
      <c r="K42" s="127"/>
      <c r="L42" s="127"/>
      <c r="M42" s="127"/>
      <c r="N42" s="163"/>
      <c r="O42" s="163"/>
      <c r="P42" s="163"/>
      <c r="Q42" s="131"/>
      <c r="R42" s="132"/>
      <c r="S42" s="133"/>
      <c r="AI42" s="630"/>
      <c r="AJ42" s="630"/>
      <c r="AK42" s="630"/>
    </row>
    <row r="43" spans="1:37" s="37" customFormat="1" ht="9.6" customHeight="1" x14ac:dyDescent="0.25">
      <c r="A43" s="161"/>
      <c r="B43" s="127"/>
      <c r="C43" s="127"/>
      <c r="D43" s="127"/>
      <c r="E43" s="136"/>
      <c r="F43" s="127"/>
      <c r="G43" s="127"/>
      <c r="H43" s="127"/>
      <c r="I43" s="127"/>
      <c r="J43" s="136"/>
      <c r="K43" s="127"/>
      <c r="L43" s="165"/>
      <c r="M43" s="127"/>
      <c r="N43" s="163"/>
      <c r="O43" s="163"/>
      <c r="P43" s="163"/>
      <c r="Q43" s="131"/>
      <c r="R43" s="132"/>
      <c r="S43" s="133"/>
      <c r="AI43" s="630"/>
      <c r="AJ43" s="630"/>
      <c r="AK43" s="630"/>
    </row>
    <row r="44" spans="1:37" s="37" customFormat="1" ht="9.6" customHeight="1" x14ac:dyDescent="0.25">
      <c r="A44" s="161"/>
      <c r="B44" s="136"/>
      <c r="C44" s="136"/>
      <c r="D44" s="136"/>
      <c r="E44" s="136"/>
      <c r="F44" s="127"/>
      <c r="G44" s="127"/>
      <c r="I44" s="127"/>
      <c r="J44" s="136"/>
      <c r="K44" s="164"/>
      <c r="L44" s="136"/>
      <c r="M44" s="127"/>
      <c r="N44" s="163"/>
      <c r="O44" s="163"/>
      <c r="P44" s="163"/>
      <c r="Q44" s="131"/>
      <c r="R44" s="132"/>
      <c r="S44" s="133"/>
      <c r="AI44" s="630"/>
      <c r="AJ44" s="630"/>
      <c r="AK44" s="630"/>
    </row>
    <row r="45" spans="1:37" s="37" customFormat="1" ht="9.6" customHeight="1" x14ac:dyDescent="0.25">
      <c r="A45" s="161"/>
      <c r="B45" s="127"/>
      <c r="C45" s="127"/>
      <c r="D45" s="127"/>
      <c r="E45" s="136"/>
      <c r="F45" s="127"/>
      <c r="G45" s="127"/>
      <c r="H45" s="127"/>
      <c r="I45" s="127"/>
      <c r="J45" s="136"/>
      <c r="K45" s="127"/>
      <c r="L45" s="127"/>
      <c r="M45" s="127"/>
      <c r="N45" s="163"/>
      <c r="O45" s="163"/>
      <c r="P45" s="163"/>
      <c r="Q45" s="131"/>
      <c r="R45" s="132"/>
      <c r="S45" s="133"/>
      <c r="AI45" s="630"/>
      <c r="AJ45" s="630"/>
      <c r="AK45" s="630"/>
    </row>
    <row r="46" spans="1:37" s="37" customFormat="1" ht="9.6" customHeight="1" x14ac:dyDescent="0.25">
      <c r="A46" s="161"/>
      <c r="B46" s="136"/>
      <c r="C46" s="136"/>
      <c r="D46" s="136"/>
      <c r="E46" s="136"/>
      <c r="F46" s="127"/>
      <c r="G46" s="127"/>
      <c r="I46" s="164"/>
      <c r="J46" s="136"/>
      <c r="K46" s="127"/>
      <c r="L46" s="127"/>
      <c r="M46" s="127"/>
      <c r="N46" s="163"/>
      <c r="O46" s="163"/>
      <c r="P46" s="163"/>
      <c r="Q46" s="131"/>
      <c r="R46" s="132"/>
      <c r="S46" s="133"/>
      <c r="AI46" s="630"/>
      <c r="AJ46" s="630"/>
      <c r="AK46" s="630"/>
    </row>
    <row r="47" spans="1:37" s="37" customFormat="1" ht="9.6" customHeight="1" x14ac:dyDescent="0.25">
      <c r="A47" s="162"/>
      <c r="B47" s="127"/>
      <c r="C47" s="127"/>
      <c r="D47" s="127"/>
      <c r="E47" s="136"/>
      <c r="F47" s="127"/>
      <c r="G47" s="127"/>
      <c r="H47" s="127"/>
      <c r="I47" s="127"/>
      <c r="J47" s="136"/>
      <c r="K47" s="127"/>
      <c r="L47" s="127"/>
      <c r="M47" s="127"/>
      <c r="N47" s="127"/>
      <c r="O47" s="128"/>
      <c r="P47" s="128"/>
      <c r="Q47" s="131"/>
      <c r="R47" s="132"/>
      <c r="S47" s="133"/>
      <c r="AI47" s="630"/>
      <c r="AJ47" s="630"/>
      <c r="AK47" s="630"/>
    </row>
    <row r="48" spans="1:37" s="2" customFormat="1" ht="6.75" customHeight="1" x14ac:dyDescent="0.25">
      <c r="A48" s="167"/>
      <c r="B48" s="167"/>
      <c r="C48" s="167"/>
      <c r="D48" s="167"/>
      <c r="E48" s="167"/>
      <c r="F48" s="168"/>
      <c r="G48" s="168"/>
      <c r="H48" s="168"/>
      <c r="I48" s="168"/>
      <c r="J48" s="169"/>
      <c r="K48" s="170"/>
      <c r="L48" s="171"/>
      <c r="M48" s="170"/>
      <c r="N48" s="171"/>
      <c r="O48" s="170"/>
      <c r="P48" s="171"/>
      <c r="Q48" s="170"/>
      <c r="R48" s="171"/>
      <c r="S48" s="172"/>
      <c r="AI48" s="631"/>
      <c r="AJ48" s="631"/>
      <c r="AK48" s="631"/>
    </row>
    <row r="49" spans="1:37" s="18" customFormat="1" ht="10.5" customHeight="1" x14ac:dyDescent="0.25">
      <c r="A49" s="173" t="s">
        <v>102</v>
      </c>
      <c r="B49" s="174"/>
      <c r="C49" s="174"/>
      <c r="D49" s="413"/>
      <c r="E49" s="176" t="s">
        <v>6</v>
      </c>
      <c r="F49" s="177" t="s">
        <v>104</v>
      </c>
      <c r="G49" s="176"/>
      <c r="H49" s="178"/>
      <c r="I49" s="179"/>
      <c r="J49" s="176" t="s">
        <v>6</v>
      </c>
      <c r="K49" s="177" t="s">
        <v>122</v>
      </c>
      <c r="L49" s="180"/>
      <c r="M49" s="177" t="s">
        <v>123</v>
      </c>
      <c r="N49" s="181"/>
      <c r="O49" s="182" t="s">
        <v>124</v>
      </c>
      <c r="P49" s="182"/>
      <c r="Q49" s="183"/>
      <c r="R49" s="184"/>
      <c r="AI49" s="632"/>
      <c r="AJ49" s="632"/>
      <c r="AK49" s="632"/>
    </row>
    <row r="50" spans="1:37" s="18" customFormat="1" ht="9" customHeight="1" x14ac:dyDescent="0.25">
      <c r="A50" s="414" t="s">
        <v>103</v>
      </c>
      <c r="B50" s="415"/>
      <c r="C50" s="416"/>
      <c r="D50" s="417"/>
      <c r="E50" s="188">
        <v>1</v>
      </c>
      <c r="F50" s="56" t="str">
        <f>IF(E50&gt;$R$57,,UPPER(VLOOKUP(E50,'1MD ELO (4)'!$A$7:$Q$134,2)))</f>
        <v/>
      </c>
      <c r="G50" s="189"/>
      <c r="H50" s="56"/>
      <c r="I50" s="55"/>
      <c r="J50" s="190" t="s">
        <v>7</v>
      </c>
      <c r="K50" s="185"/>
      <c r="L50" s="191"/>
      <c r="M50" s="185"/>
      <c r="N50" s="192"/>
      <c r="O50" s="193" t="s">
        <v>108</v>
      </c>
      <c r="P50" s="194"/>
      <c r="Q50" s="194"/>
      <c r="R50" s="195"/>
      <c r="AI50" s="632"/>
      <c r="AJ50" s="632"/>
      <c r="AK50" s="632"/>
    </row>
    <row r="51" spans="1:37" s="18" customFormat="1" ht="9" customHeight="1" x14ac:dyDescent="0.25">
      <c r="A51" s="200" t="s">
        <v>121</v>
      </c>
      <c r="B51" s="198"/>
      <c r="C51" s="410"/>
      <c r="D51" s="201"/>
      <c r="E51" s="188">
        <v>2</v>
      </c>
      <c r="F51" s="56" t="str">
        <f>IF(E51&gt;$R$57,,UPPER(VLOOKUP(E51,'1MD ELO (4)'!$A$7:$Q$134,2)))</f>
        <v/>
      </c>
      <c r="G51" s="189"/>
      <c r="H51" s="56"/>
      <c r="I51" s="55"/>
      <c r="J51" s="190" t="s">
        <v>8</v>
      </c>
      <c r="K51" s="185"/>
      <c r="L51" s="191"/>
      <c r="M51" s="185"/>
      <c r="N51" s="192"/>
      <c r="O51" s="196"/>
      <c r="P51" s="197"/>
      <c r="Q51" s="198"/>
      <c r="R51" s="199"/>
      <c r="AI51" s="632"/>
      <c r="AJ51" s="632"/>
      <c r="AK51" s="632"/>
    </row>
    <row r="52" spans="1:37" s="18" customFormat="1" ht="9" customHeight="1" x14ac:dyDescent="0.25">
      <c r="A52" s="341"/>
      <c r="B52" s="342"/>
      <c r="C52" s="411"/>
      <c r="D52" s="343"/>
      <c r="E52" s="188">
        <v>3</v>
      </c>
      <c r="F52" s="56" t="str">
        <f>IF(E52&gt;$R$57,,UPPER(VLOOKUP(E52,'1MD ELO (4)'!$A$7:$Q$134,2)))</f>
        <v/>
      </c>
      <c r="G52" s="189"/>
      <c r="H52" s="56"/>
      <c r="I52" s="55"/>
      <c r="J52" s="190" t="s">
        <v>9</v>
      </c>
      <c r="K52" s="185"/>
      <c r="L52" s="191"/>
      <c r="M52" s="185"/>
      <c r="N52" s="192"/>
      <c r="O52" s="193" t="s">
        <v>109</v>
      </c>
      <c r="P52" s="194"/>
      <c r="Q52" s="194"/>
      <c r="R52" s="195"/>
      <c r="AI52" s="632"/>
      <c r="AJ52" s="632"/>
      <c r="AK52" s="632"/>
    </row>
    <row r="53" spans="1:37" s="18" customFormat="1" ht="9" customHeight="1" x14ac:dyDescent="0.25">
      <c r="A53" s="202"/>
      <c r="B53" s="405"/>
      <c r="C53" s="405"/>
      <c r="D53" s="203"/>
      <c r="E53" s="188">
        <v>4</v>
      </c>
      <c r="F53" s="56" t="str">
        <f>IF(E53&gt;$R$57,,UPPER(VLOOKUP(E53,'1MD ELO (4)'!$A$7:$Q$134,2)))</f>
        <v/>
      </c>
      <c r="G53" s="189"/>
      <c r="H53" s="56"/>
      <c r="I53" s="55"/>
      <c r="J53" s="190" t="s">
        <v>10</v>
      </c>
      <c r="K53" s="185"/>
      <c r="L53" s="191"/>
      <c r="M53" s="185"/>
      <c r="N53" s="192"/>
      <c r="O53" s="185"/>
      <c r="P53" s="191"/>
      <c r="Q53" s="185"/>
      <c r="R53" s="192"/>
      <c r="AI53" s="632"/>
      <c r="AJ53" s="632"/>
      <c r="AK53" s="632"/>
    </row>
    <row r="54" spans="1:37" s="18" customFormat="1" ht="9" customHeight="1" x14ac:dyDescent="0.25">
      <c r="A54" s="330"/>
      <c r="B54" s="344"/>
      <c r="C54" s="344"/>
      <c r="D54" s="412"/>
      <c r="E54" s="188"/>
      <c r="F54" s="56"/>
      <c r="G54" s="189"/>
      <c r="H54" s="56"/>
      <c r="I54" s="55"/>
      <c r="J54" s="190" t="s">
        <v>11</v>
      </c>
      <c r="K54" s="185"/>
      <c r="L54" s="191"/>
      <c r="M54" s="185"/>
      <c r="N54" s="192"/>
      <c r="O54" s="198"/>
      <c r="P54" s="197"/>
      <c r="Q54" s="198"/>
      <c r="R54" s="199"/>
      <c r="AI54" s="632"/>
      <c r="AJ54" s="632"/>
      <c r="AK54" s="632"/>
    </row>
    <row r="55" spans="1:37" s="18" customFormat="1" ht="9" customHeight="1" x14ac:dyDescent="0.25">
      <c r="A55" s="331"/>
      <c r="B55" s="350"/>
      <c r="C55" s="405"/>
      <c r="D55" s="203"/>
      <c r="E55" s="188"/>
      <c r="F55" s="56"/>
      <c r="G55" s="189"/>
      <c r="H55" s="56"/>
      <c r="I55" s="55"/>
      <c r="J55" s="190" t="s">
        <v>12</v>
      </c>
      <c r="K55" s="185"/>
      <c r="L55" s="191"/>
      <c r="M55" s="185"/>
      <c r="N55" s="192"/>
      <c r="O55" s="193" t="s">
        <v>89</v>
      </c>
      <c r="P55" s="194"/>
      <c r="Q55" s="194"/>
      <c r="R55" s="195"/>
      <c r="AI55" s="632"/>
      <c r="AJ55" s="632"/>
      <c r="AK55" s="632"/>
    </row>
    <row r="56" spans="1:37" s="18" customFormat="1" ht="9" customHeight="1" x14ac:dyDescent="0.25">
      <c r="A56" s="331"/>
      <c r="B56" s="350"/>
      <c r="C56" s="406"/>
      <c r="D56" s="339"/>
      <c r="E56" s="188"/>
      <c r="F56" s="56"/>
      <c r="G56" s="189"/>
      <c r="H56" s="56"/>
      <c r="I56" s="55"/>
      <c r="J56" s="190" t="s">
        <v>13</v>
      </c>
      <c r="K56" s="185"/>
      <c r="L56" s="191"/>
      <c r="M56" s="185"/>
      <c r="N56" s="192"/>
      <c r="O56" s="185"/>
      <c r="P56" s="191"/>
      <c r="Q56" s="185"/>
      <c r="R56" s="192"/>
      <c r="AI56" s="632"/>
      <c r="AJ56" s="632"/>
      <c r="AK56" s="632"/>
    </row>
    <row r="57" spans="1:37" s="18" customFormat="1" ht="9" customHeight="1" x14ac:dyDescent="0.25">
      <c r="A57" s="332"/>
      <c r="B57" s="329"/>
      <c r="C57" s="407"/>
      <c r="D57" s="340"/>
      <c r="E57" s="204"/>
      <c r="F57" s="205"/>
      <c r="G57" s="206"/>
      <c r="H57" s="205"/>
      <c r="I57" s="207"/>
      <c r="J57" s="208" t="s">
        <v>14</v>
      </c>
      <c r="K57" s="198"/>
      <c r="L57" s="197"/>
      <c r="M57" s="198"/>
      <c r="N57" s="199"/>
      <c r="O57" s="198" t="str">
        <f>R4</f>
        <v>Nagyistók-Nádasi Judit</v>
      </c>
      <c r="P57" s="197"/>
      <c r="Q57" s="198"/>
      <c r="R57" s="209">
        <f>MIN(4,'1MD ELO (4)'!Q5)</f>
        <v>4</v>
      </c>
      <c r="AI57" s="632"/>
      <c r="AJ57" s="632"/>
      <c r="AK57" s="632"/>
    </row>
  </sheetData>
  <mergeCells count="1">
    <mergeCell ref="A4:C4"/>
  </mergeCells>
  <conditionalFormatting sqref="G45:I45 G39:I39 H23 H25 H27 H29 H31 H33 H35 H37 G47:I47 G41:I41 G43:I43 H7 H9 H11 H13 H15 H17 H19 H21">
    <cfRule type="expression" dxfId="265" priority="14" stopIfTrue="1">
      <formula>AND($E7&lt;9,$C7&gt;0)</formula>
    </cfRule>
  </conditionalFormatting>
  <conditionalFormatting sqref="I32 I46 I36 K44 I42 K10 M14 K18 K26 K34 M30 M40 O22 I8 I12 I16 I20 I24 I28">
    <cfRule type="expression" dxfId="264" priority="11" stopIfTrue="1">
      <formula>AND($O$1="CU",I8="Umpire")</formula>
    </cfRule>
    <cfRule type="expression" dxfId="263" priority="12" stopIfTrue="1">
      <formula>AND($O$1="CU",I8&lt;&gt;"Umpire",J8&lt;&gt;"")</formula>
    </cfRule>
    <cfRule type="expression" dxfId="262" priority="13" stopIfTrue="1">
      <formula>AND($O$1="CU",I8&lt;&gt;"Umpire")</formula>
    </cfRule>
  </conditionalFormatting>
  <conditionalFormatting sqref="E39 E47 E45 E43 E41">
    <cfRule type="expression" dxfId="261" priority="10" stopIfTrue="1">
      <formula>AND($E39&lt;9,$C39&gt;0)</formula>
    </cfRule>
  </conditionalFormatting>
  <conditionalFormatting sqref="F41 F43 F45 F47 F39">
    <cfRule type="cellIs" dxfId="260" priority="8" stopIfTrue="1" operator="equal">
      <formula>"Bye"</formula>
    </cfRule>
    <cfRule type="expression" dxfId="259" priority="9" stopIfTrue="1">
      <formula>AND($E39&lt;9,$C39&gt;0)</formula>
    </cfRule>
  </conditionalFormatting>
  <conditionalFormatting sqref="M10 M18 M26 M34 O30 O40 M44 O14 Q22 K8 K12 K16 K20 K24 K28 K32 K36 K42 K46">
    <cfRule type="expression" dxfId="258" priority="6" stopIfTrue="1">
      <formula>J8="as"</formula>
    </cfRule>
    <cfRule type="expression" dxfId="257" priority="7" stopIfTrue="1">
      <formula>J8="bs"</formula>
    </cfRule>
  </conditionalFormatting>
  <conditionalFormatting sqref="B41 B43 B45 B47 B39">
    <cfRule type="cellIs" dxfId="256" priority="4" stopIfTrue="1" operator="equal">
      <formula>"QA"</formula>
    </cfRule>
    <cfRule type="cellIs" dxfId="255" priority="5" stopIfTrue="1" operator="equal">
      <formula>"DA"</formula>
    </cfRule>
  </conditionalFormatting>
  <conditionalFormatting sqref="R57 J8 J12 J16 J20 J24 J28 J32 J36 N30 N14 L10 L34 L18 L26 P22">
    <cfRule type="expression" dxfId="254" priority="3" stopIfTrue="1">
      <formula>$O$1="CU"</formula>
    </cfRule>
  </conditionalFormatting>
  <conditionalFormatting sqref="E9 E7 E11 E13 E15 E17 E19 E21 E23 E25 E27 E29 E31 E33 E35 E37">
    <cfRule type="expression" dxfId="253" priority="2" stopIfTrue="1">
      <formula>$E7&lt;5</formula>
    </cfRule>
  </conditionalFormatting>
  <conditionalFormatting sqref="F35 F37 F25 F33 F31 F29 F27 F23 F19 F21 F9 F17 F15 F13 F11 F7">
    <cfRule type="cellIs" dxfId="252" priority="1" stopIfTrue="1" operator="equal">
      <formula>"Bye"</formula>
    </cfRule>
  </conditionalFormatting>
  <dataValidations count="1">
    <dataValidation type="list" allowBlank="1" showInputMessage="1" sqref="I46 I42 K44 M40 I8 M14 K10 K18 K26 K34 M30 I12 I36 O22 I16 I32 I24 I20 I28" xr:uid="{00000000-0002-0000-47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50">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6640625" customWidth="1"/>
    <col min="21" max="21" width="9.109375" hidden="1" customWidth="1"/>
    <col min="25" max="34" width="9.109375" hidden="1" customWidth="1"/>
    <col min="35" max="37" width="9.109375" style="617" customWidth="1"/>
  </cols>
  <sheetData>
    <row r="1" spans="1:37" s="100" customFormat="1" ht="21.75" customHeight="1" x14ac:dyDescent="0.25">
      <c r="A1" s="57" t="str">
        <f>Altalanos!$A$6</f>
        <v>Baranya Vármegyei Tenisz Diákolimpia</v>
      </c>
      <c r="B1" s="57"/>
      <c r="C1" s="103"/>
      <c r="D1" s="103"/>
      <c r="E1" s="103"/>
      <c r="F1" s="103"/>
      <c r="G1" s="103"/>
      <c r="H1" s="103"/>
      <c r="I1" s="338"/>
      <c r="J1" s="104"/>
      <c r="K1" s="400" t="s">
        <v>120</v>
      </c>
      <c r="L1" s="84"/>
      <c r="M1" s="58"/>
      <c r="N1" s="104"/>
      <c r="O1" s="104" t="s">
        <v>71</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E2" s="426">
        <f>Altalanos!$D$8</f>
        <v>0</v>
      </c>
      <c r="F2" s="60"/>
      <c r="G2" s="105"/>
      <c r="H2" s="74"/>
      <c r="I2" s="74"/>
      <c r="J2" s="106"/>
      <c r="K2" s="84"/>
      <c r="L2" s="84"/>
      <c r="M2" s="84"/>
      <c r="N2" s="106"/>
      <c r="O2" s="74"/>
      <c r="P2" s="106"/>
      <c r="Q2" s="74"/>
      <c r="R2" s="106"/>
      <c r="Y2" s="619"/>
      <c r="Z2" s="618"/>
      <c r="AA2" s="618" t="s">
        <v>159</v>
      </c>
      <c r="AB2" s="623">
        <v>300</v>
      </c>
      <c r="AC2" s="623">
        <v>250</v>
      </c>
      <c r="AD2" s="623">
        <v>200</v>
      </c>
      <c r="AE2" s="623">
        <v>150</v>
      </c>
      <c r="AF2" s="623">
        <v>120</v>
      </c>
      <c r="AG2" s="623">
        <v>90</v>
      </c>
      <c r="AH2" s="623">
        <v>40</v>
      </c>
      <c r="AI2" s="617"/>
      <c r="AJ2" s="617"/>
      <c r="AK2" s="617"/>
    </row>
    <row r="3" spans="1:37"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18" t="s">
        <v>160</v>
      </c>
      <c r="AB3" s="623">
        <v>280</v>
      </c>
      <c r="AC3" s="623">
        <v>230</v>
      </c>
      <c r="AD3" s="623">
        <v>180</v>
      </c>
      <c r="AE3" s="623">
        <v>140</v>
      </c>
      <c r="AF3" s="623">
        <v>80</v>
      </c>
      <c r="AG3" s="623">
        <v>0</v>
      </c>
      <c r="AH3" s="623">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113"/>
      <c r="N4" s="111"/>
      <c r="O4" s="110"/>
      <c r="P4" s="111"/>
      <c r="Q4" s="110"/>
      <c r="R4" s="53" t="str">
        <f>Altalanos!$E$10</f>
        <v>Nagyistók-Nádasi Judit</v>
      </c>
      <c r="Y4" s="618"/>
      <c r="Z4" s="618"/>
      <c r="AA4" s="618" t="s">
        <v>189</v>
      </c>
      <c r="AB4" s="623">
        <v>250</v>
      </c>
      <c r="AC4" s="623">
        <v>200</v>
      </c>
      <c r="AD4" s="623">
        <v>150</v>
      </c>
      <c r="AE4" s="623">
        <v>120</v>
      </c>
      <c r="AF4" s="623">
        <v>90</v>
      </c>
      <c r="AG4" s="623">
        <v>60</v>
      </c>
      <c r="AH4" s="623">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128</v>
      </c>
      <c r="N5" s="117"/>
      <c r="O5" s="115" t="s">
        <v>127</v>
      </c>
      <c r="P5" s="117"/>
      <c r="Q5" s="115" t="s">
        <v>126</v>
      </c>
      <c r="R5" s="118"/>
      <c r="Y5" s="618">
        <f>IF(OR(Altalanos!$A$8="F1",Altalanos!$A$8="F2",Altalanos!$A$8="N1",Altalanos!$A$8="N2"),1,2)</f>
        <v>2</v>
      </c>
      <c r="Z5" s="618"/>
      <c r="AA5" s="618" t="s">
        <v>190</v>
      </c>
      <c r="AB5" s="623">
        <v>200</v>
      </c>
      <c r="AC5" s="623">
        <v>150</v>
      </c>
      <c r="AD5" s="623">
        <v>120</v>
      </c>
      <c r="AE5" s="623">
        <v>90</v>
      </c>
      <c r="AF5" s="623">
        <v>60</v>
      </c>
      <c r="AG5" s="623">
        <v>40</v>
      </c>
      <c r="AH5" s="623">
        <v>15</v>
      </c>
      <c r="AI5" s="617"/>
      <c r="AJ5" s="617"/>
      <c r="AK5" s="617"/>
    </row>
    <row r="6" spans="1:37" s="753" customFormat="1" ht="15" customHeight="1" thickBot="1" x14ac:dyDescent="0.3">
      <c r="A6" s="746"/>
      <c r="B6" s="755"/>
      <c r="C6" s="755"/>
      <c r="D6" s="755"/>
      <c r="E6" s="755"/>
      <c r="F6" s="754" t="str">
        <f>IF(Y3="","",CONCATENATE(AH1," / ",AG1," pont"))</f>
        <v/>
      </c>
      <c r="G6" s="756"/>
      <c r="H6" s="757"/>
      <c r="I6" s="756"/>
      <c r="J6" s="758"/>
      <c r="K6" s="755" t="str">
        <f>IF(Y3="","",CONCATENATE(AF1," pont"))</f>
        <v/>
      </c>
      <c r="L6" s="758"/>
      <c r="M6" s="755" t="str">
        <f>IF(Y3="","",CONCATENATE(AE1," pont"))</f>
        <v/>
      </c>
      <c r="N6" s="758"/>
      <c r="O6" s="755" t="str">
        <f>IF(Y3="","",CONCATENATE(AD1," pont"))</f>
        <v/>
      </c>
      <c r="P6" s="758"/>
      <c r="Q6" s="755" t="str">
        <f>IF(Y3="","",CONCATENATE(AC1," pont"))</f>
        <v/>
      </c>
      <c r="R6" s="765"/>
      <c r="Y6" s="761"/>
      <c r="Z6" s="761"/>
      <c r="AA6" s="761" t="s">
        <v>191</v>
      </c>
      <c r="AB6" s="762">
        <v>150</v>
      </c>
      <c r="AC6" s="762">
        <v>120</v>
      </c>
      <c r="AD6" s="762">
        <v>90</v>
      </c>
      <c r="AE6" s="762">
        <v>60</v>
      </c>
      <c r="AF6" s="762">
        <v>40</v>
      </c>
      <c r="AG6" s="762">
        <v>25</v>
      </c>
      <c r="AH6" s="762">
        <v>10</v>
      </c>
      <c r="AI6" s="764"/>
      <c r="AJ6" s="764"/>
      <c r="AK6" s="764"/>
    </row>
    <row r="7" spans="1:37" s="37" customFormat="1" ht="10.5" customHeight="1" x14ac:dyDescent="0.25">
      <c r="A7" s="121">
        <v>1</v>
      </c>
      <c r="B7" s="352" t="str">
        <f>IF($E7="","",VLOOKUP($E7,'1MD ELO (4)'!$A$7:$O$48,14))</f>
        <v/>
      </c>
      <c r="C7" s="352" t="str">
        <f>IF($E7="","",VLOOKUP($E7,'1MD ELO (4)'!$A$7:$O$48,15))</f>
        <v/>
      </c>
      <c r="D7" s="433" t="str">
        <f>IF($E7="","",VLOOKUP($E7,'1MD ELO (4)'!$A$7:$O$48,5))</f>
        <v/>
      </c>
      <c r="E7" s="123"/>
      <c r="F7" s="124" t="str">
        <f>UPPER(IF($E7="","",VLOOKUP($E7,'1MD ELO (4)'!$A$7:$O$48,2)))</f>
        <v/>
      </c>
      <c r="G7" s="124" t="str">
        <f>IF($E7="","",VLOOKUP($E7,'1MD ELO (4)'!$A$7:$O$48,3))</f>
        <v/>
      </c>
      <c r="H7" s="124"/>
      <c r="I7" s="124" t="str">
        <f>IF($E7="","",VLOOKUP($E7,'1MD ELO (4)'!$A$7:$O$48,4))</f>
        <v/>
      </c>
      <c r="J7" s="126"/>
      <c r="K7" s="125"/>
      <c r="L7" s="125"/>
      <c r="M7" s="125"/>
      <c r="N7" s="125"/>
      <c r="O7" s="128"/>
      <c r="P7" s="130"/>
      <c r="Q7" s="131"/>
      <c r="R7" s="132"/>
      <c r="S7" s="133"/>
      <c r="U7" s="134" t="e">
        <f>#REF!</f>
        <v>#REF!</v>
      </c>
      <c r="Y7" s="618"/>
      <c r="Z7" s="618"/>
      <c r="AA7" s="618" t="s">
        <v>192</v>
      </c>
      <c r="AB7" s="623">
        <v>120</v>
      </c>
      <c r="AC7" s="623">
        <v>90</v>
      </c>
      <c r="AD7" s="623">
        <v>60</v>
      </c>
      <c r="AE7" s="623">
        <v>40</v>
      </c>
      <c r="AF7" s="623">
        <v>25</v>
      </c>
      <c r="AG7" s="623">
        <v>10</v>
      </c>
      <c r="AH7" s="623">
        <v>5</v>
      </c>
      <c r="AI7" s="617"/>
      <c r="AJ7" s="617"/>
      <c r="AK7" s="617"/>
    </row>
    <row r="8" spans="1:37" s="37" customFormat="1" ht="9.6" customHeight="1" x14ac:dyDescent="0.25">
      <c r="A8" s="135"/>
      <c r="B8" s="422"/>
      <c r="C8" s="422"/>
      <c r="D8" s="434"/>
      <c r="E8" s="136"/>
      <c r="F8" s="137"/>
      <c r="G8" s="137"/>
      <c r="H8" s="138"/>
      <c r="I8" s="139" t="s">
        <v>0</v>
      </c>
      <c r="J8" s="140"/>
      <c r="K8" s="141" t="str">
        <f>UPPER(IF(OR(J8="a",J8="as"),F7,IF(OR(J8="b",J8="bs"),F9,)))</f>
        <v/>
      </c>
      <c r="L8" s="141"/>
      <c r="M8" s="125"/>
      <c r="N8" s="125"/>
      <c r="O8" s="128"/>
      <c r="P8" s="130"/>
      <c r="Q8" s="131"/>
      <c r="R8" s="132"/>
      <c r="S8" s="133"/>
      <c r="U8" s="142" t="e">
        <f>#REF!</f>
        <v>#REF!</v>
      </c>
      <c r="Y8" s="618"/>
      <c r="Z8" s="618"/>
      <c r="AA8" s="618" t="s">
        <v>193</v>
      </c>
      <c r="AB8" s="623">
        <v>90</v>
      </c>
      <c r="AC8" s="623">
        <v>60</v>
      </c>
      <c r="AD8" s="623">
        <v>40</v>
      </c>
      <c r="AE8" s="623">
        <v>25</v>
      </c>
      <c r="AF8" s="623">
        <v>10</v>
      </c>
      <c r="AG8" s="623">
        <v>5</v>
      </c>
      <c r="AH8" s="623">
        <v>2</v>
      </c>
      <c r="AI8" s="617"/>
      <c r="AJ8" s="617"/>
      <c r="AK8" s="617"/>
    </row>
    <row r="9" spans="1:37" s="37" customFormat="1" ht="9.6" customHeight="1" x14ac:dyDescent="0.25">
      <c r="A9" s="135">
        <v>2</v>
      </c>
      <c r="B9" s="352" t="str">
        <f>IF($E9="","",VLOOKUP($E9,'1MD ELO (4)'!$A$7:$O$48,14))</f>
        <v/>
      </c>
      <c r="C9" s="352" t="str">
        <f>IF($E9="","",VLOOKUP($E9,'1MD ELO (4)'!$A$7:$O$48,15))</f>
        <v/>
      </c>
      <c r="D9" s="433" t="str">
        <f>IF($E9="","",VLOOKUP($E9,'1MD ELO (4)'!$A$7:$O$48,5))</f>
        <v/>
      </c>
      <c r="E9" s="123"/>
      <c r="F9" s="449" t="str">
        <f>UPPER(IF($E9="","",VLOOKUP($E9,'1MD ELO (4)'!$A$7:$O$48,2)))</f>
        <v/>
      </c>
      <c r="G9" s="449" t="str">
        <f>IF($E9="","",VLOOKUP($E9,'1MD ELO (4)'!$A$7:$O$48,3))</f>
        <v/>
      </c>
      <c r="H9" s="449"/>
      <c r="I9" s="449" t="str">
        <f>IF($E9="","",VLOOKUP($E9,'1MD ELO (4)'!$A$7:$O$48,4))</f>
        <v/>
      </c>
      <c r="J9" s="144"/>
      <c r="K9" s="125"/>
      <c r="L9" s="145"/>
      <c r="M9" s="125"/>
      <c r="N9" s="125"/>
      <c r="O9" s="128"/>
      <c r="P9" s="130"/>
      <c r="Q9" s="131"/>
      <c r="R9" s="132"/>
      <c r="S9" s="133"/>
      <c r="U9" s="142" t="e">
        <f>#REF!</f>
        <v>#REF!</v>
      </c>
      <c r="Y9" s="618"/>
      <c r="Z9" s="618"/>
      <c r="AA9" s="618" t="s">
        <v>194</v>
      </c>
      <c r="AB9" s="623">
        <v>60</v>
      </c>
      <c r="AC9" s="623">
        <v>40</v>
      </c>
      <c r="AD9" s="623">
        <v>25</v>
      </c>
      <c r="AE9" s="623">
        <v>10</v>
      </c>
      <c r="AF9" s="623">
        <v>5</v>
      </c>
      <c r="AG9" s="623">
        <v>2</v>
      </c>
      <c r="AH9" s="623">
        <v>1</v>
      </c>
      <c r="AI9" s="617"/>
      <c r="AJ9" s="617"/>
      <c r="AK9" s="617"/>
    </row>
    <row r="10" spans="1:37" s="37" customFormat="1" ht="9.6" customHeight="1" x14ac:dyDescent="0.25">
      <c r="A10" s="135"/>
      <c r="B10" s="422"/>
      <c r="C10" s="422"/>
      <c r="D10" s="434"/>
      <c r="E10" s="146"/>
      <c r="F10" s="450"/>
      <c r="G10" s="450"/>
      <c r="H10" s="451"/>
      <c r="I10" s="450"/>
      <c r="J10" s="147"/>
      <c r="K10" s="139" t="s">
        <v>0</v>
      </c>
      <c r="L10" s="148"/>
      <c r="M10" s="141" t="str">
        <f>UPPER(IF(OR(L10="a",L10="as"),K8,IF(OR(L10="b",L10="bs"),K12,)))</f>
        <v/>
      </c>
      <c r="N10" s="149"/>
      <c r="O10" s="150"/>
      <c r="P10" s="150"/>
      <c r="Q10" s="131"/>
      <c r="R10" s="132"/>
      <c r="S10" s="133"/>
      <c r="U10" s="142" t="e">
        <f>#REF!</f>
        <v>#REF!</v>
      </c>
      <c r="Y10" s="618"/>
      <c r="Z10" s="618"/>
      <c r="AA10" s="618" t="s">
        <v>195</v>
      </c>
      <c r="AB10" s="623">
        <v>40</v>
      </c>
      <c r="AC10" s="623">
        <v>25</v>
      </c>
      <c r="AD10" s="623">
        <v>15</v>
      </c>
      <c r="AE10" s="623">
        <v>7</v>
      </c>
      <c r="AF10" s="623">
        <v>4</v>
      </c>
      <c r="AG10" s="623">
        <v>1</v>
      </c>
      <c r="AH10" s="623">
        <v>0</v>
      </c>
      <c r="AI10" s="617"/>
      <c r="AJ10" s="617"/>
      <c r="AK10" s="617"/>
    </row>
    <row r="11" spans="1:37" s="37" customFormat="1" ht="9.6" customHeight="1" x14ac:dyDescent="0.25">
      <c r="A11" s="135">
        <v>3</v>
      </c>
      <c r="B11" s="352" t="str">
        <f>IF($E11="","",VLOOKUP($E11,'1MD ELO (4)'!$A$7:$O$48,14))</f>
        <v/>
      </c>
      <c r="C11" s="352" t="str">
        <f>IF($E11="","",VLOOKUP($E11,'1MD ELO (4)'!$A$7:$O$48,15))</f>
        <v/>
      </c>
      <c r="D11" s="433" t="str">
        <f>IF($E11="","",VLOOKUP($E11,'1MD ELO (4)'!$A$7:$O$48,5))</f>
        <v/>
      </c>
      <c r="E11" s="123"/>
      <c r="F11" s="449" t="str">
        <f>UPPER(IF($E11="","",VLOOKUP($E11,'1MD ELO (4)'!$A$7:$O$48,2)))</f>
        <v/>
      </c>
      <c r="G11" s="449" t="str">
        <f>IF($E11="","",VLOOKUP($E11,'1MD ELO (4)'!$A$7:$O$48,3))</f>
        <v/>
      </c>
      <c r="H11" s="449"/>
      <c r="I11" s="449" t="str">
        <f>IF($E11="","",VLOOKUP($E11,'1MD ELO (4)'!$A$7:$O$48,4))</f>
        <v/>
      </c>
      <c r="J11" s="126"/>
      <c r="K11" s="125"/>
      <c r="L11" s="151"/>
      <c r="M11" s="125"/>
      <c r="N11" s="152"/>
      <c r="O11" s="150"/>
      <c r="P11" s="150"/>
      <c r="Q11" s="131"/>
      <c r="R11" s="132"/>
      <c r="S11" s="133"/>
      <c r="U11" s="142" t="e">
        <f>#REF!</f>
        <v>#REF!</v>
      </c>
      <c r="Y11" s="618"/>
      <c r="Z11" s="618"/>
      <c r="AA11" s="618" t="s">
        <v>196</v>
      </c>
      <c r="AB11" s="623">
        <v>25</v>
      </c>
      <c r="AC11" s="623">
        <v>15</v>
      </c>
      <c r="AD11" s="623">
        <v>10</v>
      </c>
      <c r="AE11" s="623">
        <v>6</v>
      </c>
      <c r="AF11" s="623">
        <v>3</v>
      </c>
      <c r="AG11" s="623">
        <v>1</v>
      </c>
      <c r="AH11" s="623">
        <v>0</v>
      </c>
      <c r="AI11" s="617"/>
      <c r="AJ11" s="617"/>
      <c r="AK11" s="617"/>
    </row>
    <row r="12" spans="1:37" s="37" customFormat="1" ht="9.6" customHeight="1" x14ac:dyDescent="0.25">
      <c r="A12" s="135"/>
      <c r="B12" s="422"/>
      <c r="C12" s="422"/>
      <c r="D12" s="434"/>
      <c r="E12" s="146"/>
      <c r="F12" s="450"/>
      <c r="G12" s="450"/>
      <c r="H12" s="451"/>
      <c r="I12" s="452" t="s">
        <v>0</v>
      </c>
      <c r="J12" s="140"/>
      <c r="K12" s="141" t="str">
        <f>UPPER(IF(OR(J12="a",J12="as"),F11,IF(OR(J12="b",J12="bs"),F13,)))</f>
        <v/>
      </c>
      <c r="L12" s="153"/>
      <c r="M12" s="125"/>
      <c r="N12" s="152"/>
      <c r="O12" s="150"/>
      <c r="P12" s="150"/>
      <c r="Q12" s="131"/>
      <c r="R12" s="132"/>
      <c r="S12" s="133"/>
      <c r="U12" s="142" t="e">
        <f>#REF!</f>
        <v>#REF!</v>
      </c>
      <c r="Y12" s="618"/>
      <c r="Z12" s="618"/>
      <c r="AA12" s="618" t="s">
        <v>201</v>
      </c>
      <c r="AB12" s="623">
        <v>15</v>
      </c>
      <c r="AC12" s="623">
        <v>10</v>
      </c>
      <c r="AD12" s="623">
        <v>6</v>
      </c>
      <c r="AE12" s="623">
        <v>3</v>
      </c>
      <c r="AF12" s="623">
        <v>1</v>
      </c>
      <c r="AG12" s="623">
        <v>0</v>
      </c>
      <c r="AH12" s="623">
        <v>0</v>
      </c>
      <c r="AI12" s="617"/>
      <c r="AJ12" s="617"/>
      <c r="AK12" s="617"/>
    </row>
    <row r="13" spans="1:37" s="37" customFormat="1" ht="9.6" customHeight="1" x14ac:dyDescent="0.25">
      <c r="A13" s="135">
        <v>4</v>
      </c>
      <c r="B13" s="352" t="str">
        <f>IF($E13="","",VLOOKUP($E13,'1MD ELO (4)'!$A$7:$O$48,14))</f>
        <v/>
      </c>
      <c r="C13" s="352" t="str">
        <f>IF($E13="","",VLOOKUP($E13,'1MD ELO (4)'!$A$7:$O$48,15))</f>
        <v/>
      </c>
      <c r="D13" s="433" t="str">
        <f>IF($E13="","",VLOOKUP($E13,'1MD ELO (4)'!$A$7:$O$48,5))</f>
        <v/>
      </c>
      <c r="E13" s="123"/>
      <c r="F13" s="449" t="str">
        <f>UPPER(IF($E13="","",VLOOKUP($E13,'1MD ELO (4)'!$A$7:$O$48,2)))</f>
        <v/>
      </c>
      <c r="G13" s="449" t="str">
        <f>IF($E13="","",VLOOKUP($E13,'1MD ELO (4)'!$A$7:$O$48,3))</f>
        <v/>
      </c>
      <c r="H13" s="449"/>
      <c r="I13" s="449" t="str">
        <f>IF($E13="","",VLOOKUP($E13,'1MD ELO (4)'!$A$7:$O$48,4))</f>
        <v/>
      </c>
      <c r="J13" s="154"/>
      <c r="K13" s="125"/>
      <c r="L13" s="125"/>
      <c r="M13" s="125"/>
      <c r="N13" s="152"/>
      <c r="O13" s="150"/>
      <c r="P13" s="150"/>
      <c r="Q13" s="131"/>
      <c r="R13" s="132"/>
      <c r="S13" s="133"/>
      <c r="U13" s="142" t="e">
        <f>#REF!</f>
        <v>#REF!</v>
      </c>
      <c r="Y13" s="618"/>
      <c r="Z13" s="618"/>
      <c r="AA13" s="618" t="s">
        <v>197</v>
      </c>
      <c r="AB13" s="623">
        <v>10</v>
      </c>
      <c r="AC13" s="623">
        <v>6</v>
      </c>
      <c r="AD13" s="623">
        <v>3</v>
      </c>
      <c r="AE13" s="623">
        <v>1</v>
      </c>
      <c r="AF13" s="623">
        <v>0</v>
      </c>
      <c r="AG13" s="623">
        <v>0</v>
      </c>
      <c r="AH13" s="623">
        <v>0</v>
      </c>
      <c r="AI13" s="617"/>
      <c r="AJ13" s="617"/>
      <c r="AK13" s="617"/>
    </row>
    <row r="14" spans="1:37" s="37" customFormat="1" ht="9.6" customHeight="1" x14ac:dyDescent="0.25">
      <c r="A14" s="135"/>
      <c r="B14" s="422"/>
      <c r="C14" s="422"/>
      <c r="D14" s="434"/>
      <c r="E14" s="146"/>
      <c r="F14" s="450"/>
      <c r="G14" s="450"/>
      <c r="H14" s="451"/>
      <c r="I14" s="450"/>
      <c r="J14" s="147"/>
      <c r="K14" s="125"/>
      <c r="L14" s="125"/>
      <c r="M14" s="139" t="s">
        <v>0</v>
      </c>
      <c r="N14" s="148"/>
      <c r="O14" s="141" t="str">
        <f>UPPER(IF(OR(N14="a",N14="as"),M10,IF(OR(N14="b",N14="bs"),M18,)))</f>
        <v/>
      </c>
      <c r="P14" s="149"/>
      <c r="Q14" s="131"/>
      <c r="R14" s="132"/>
      <c r="S14" s="133"/>
      <c r="U14" s="142" t="e">
        <f>#REF!</f>
        <v>#REF!</v>
      </c>
      <c r="Y14" s="618"/>
      <c r="Z14" s="618"/>
      <c r="AA14" s="618" t="s">
        <v>198</v>
      </c>
      <c r="AB14" s="623">
        <v>3</v>
      </c>
      <c r="AC14" s="623">
        <v>2</v>
      </c>
      <c r="AD14" s="623">
        <v>1</v>
      </c>
      <c r="AE14" s="623">
        <v>0</v>
      </c>
      <c r="AF14" s="623">
        <v>0</v>
      </c>
      <c r="AG14" s="623">
        <v>0</v>
      </c>
      <c r="AH14" s="623">
        <v>0</v>
      </c>
      <c r="AI14" s="617"/>
      <c r="AJ14" s="617"/>
      <c r="AK14" s="617"/>
    </row>
    <row r="15" spans="1:37" s="37" customFormat="1" ht="9.6" customHeight="1" x14ac:dyDescent="0.25">
      <c r="A15" s="135">
        <v>5</v>
      </c>
      <c r="B15" s="352" t="str">
        <f>IF($E15="","",VLOOKUP($E15,'1MD ELO (4)'!$A$7:$O$48,14))</f>
        <v/>
      </c>
      <c r="C15" s="352" t="str">
        <f>IF($E15="","",VLOOKUP($E15,'1MD ELO (4)'!$A$7:$O$48,15))</f>
        <v/>
      </c>
      <c r="D15" s="433" t="str">
        <f>IF($E15="","",VLOOKUP($E15,'1MD ELO (4)'!$A$7:$O$48,5))</f>
        <v/>
      </c>
      <c r="E15" s="123"/>
      <c r="F15" s="449" t="str">
        <f>UPPER(IF($E15="","",VLOOKUP($E15,'1MD ELO (4)'!$A$7:$O$48,2)))</f>
        <v/>
      </c>
      <c r="G15" s="449" t="str">
        <f>IF($E15="","",VLOOKUP($E15,'1MD ELO (4)'!$A$7:$O$48,3))</f>
        <v/>
      </c>
      <c r="H15" s="449"/>
      <c r="I15" s="449" t="str">
        <f>IF($E15="","",VLOOKUP($E15,'1MD ELO (4)'!$A$7:$O$48,4))</f>
        <v/>
      </c>
      <c r="J15" s="156"/>
      <c r="K15" s="125"/>
      <c r="L15" s="125"/>
      <c r="M15" s="125"/>
      <c r="N15" s="152"/>
      <c r="O15" s="125"/>
      <c r="P15" s="210"/>
      <c r="Q15" s="128"/>
      <c r="R15" s="130"/>
      <c r="S15" s="133"/>
      <c r="U15" s="142" t="e">
        <f>#REF!</f>
        <v>#REF!</v>
      </c>
      <c r="Y15" s="618"/>
      <c r="Z15" s="618"/>
      <c r="AA15" s="618"/>
      <c r="AB15" s="618"/>
      <c r="AC15" s="618"/>
      <c r="AD15" s="618"/>
      <c r="AE15" s="618"/>
      <c r="AF15" s="618"/>
      <c r="AG15" s="618"/>
      <c r="AH15" s="618"/>
      <c r="AI15" s="617"/>
      <c r="AJ15" s="617"/>
      <c r="AK15" s="617"/>
    </row>
    <row r="16" spans="1:37" s="37" customFormat="1" ht="9.6" customHeight="1" thickBot="1" x14ac:dyDescent="0.3">
      <c r="A16" s="135"/>
      <c r="B16" s="422"/>
      <c r="C16" s="422"/>
      <c r="D16" s="434"/>
      <c r="E16" s="146"/>
      <c r="F16" s="450"/>
      <c r="G16" s="450"/>
      <c r="H16" s="451"/>
      <c r="I16" s="452" t="s">
        <v>0</v>
      </c>
      <c r="J16" s="140"/>
      <c r="K16" s="141" t="str">
        <f>UPPER(IF(OR(J16="a",J16="as"),F15,IF(OR(J16="b",J16="bs"),F17,)))</f>
        <v/>
      </c>
      <c r="L16" s="141"/>
      <c r="M16" s="125"/>
      <c r="N16" s="152"/>
      <c r="O16" s="128"/>
      <c r="P16" s="210"/>
      <c r="Q16" s="128"/>
      <c r="R16" s="130"/>
      <c r="S16" s="133"/>
      <c r="U16" s="157" t="e">
        <f>#REF!</f>
        <v>#REF!</v>
      </c>
      <c r="Y16" s="618"/>
      <c r="Z16" s="618"/>
      <c r="AA16" s="618" t="s">
        <v>159</v>
      </c>
      <c r="AB16" s="623">
        <v>150</v>
      </c>
      <c r="AC16" s="623">
        <v>120</v>
      </c>
      <c r="AD16" s="623">
        <v>90</v>
      </c>
      <c r="AE16" s="623">
        <v>60</v>
      </c>
      <c r="AF16" s="623">
        <v>40</v>
      </c>
      <c r="AG16" s="623">
        <v>25</v>
      </c>
      <c r="AH16" s="623">
        <v>15</v>
      </c>
      <c r="AI16" s="617"/>
      <c r="AJ16" s="617"/>
      <c r="AK16" s="617"/>
    </row>
    <row r="17" spans="1:39" s="37" customFormat="1" ht="9.6" customHeight="1" x14ac:dyDescent="0.25">
      <c r="A17" s="135">
        <v>6</v>
      </c>
      <c r="B17" s="352" t="str">
        <f>IF($E17="","",VLOOKUP($E17,'1MD ELO (4)'!$A$7:$O$48,14))</f>
        <v/>
      </c>
      <c r="C17" s="352" t="str">
        <f>IF($E17="","",VLOOKUP($E17,'1MD ELO (4)'!$A$7:$O$48,15))</f>
        <v/>
      </c>
      <c r="D17" s="433" t="str">
        <f>IF($E17="","",VLOOKUP($E17,'1MD ELO (4)'!$A$7:$O$48,5))</f>
        <v/>
      </c>
      <c r="E17" s="123"/>
      <c r="F17" s="449" t="str">
        <f>UPPER(IF($E17="","",VLOOKUP($E17,'1MD ELO (4)'!$A$7:$O$48,2)))</f>
        <v/>
      </c>
      <c r="G17" s="449" t="str">
        <f>IF($E17="","",VLOOKUP($E17,'1MD ELO (4)'!$A$7:$O$48,3))</f>
        <v/>
      </c>
      <c r="H17" s="449"/>
      <c r="I17" s="449" t="str">
        <f>IF($E17="","",VLOOKUP($E17,'1MD ELO (4)'!$A$7:$O$48,4))</f>
        <v/>
      </c>
      <c r="J17" s="144"/>
      <c r="K17" s="125"/>
      <c r="L17" s="145"/>
      <c r="M17" s="125"/>
      <c r="N17" s="152"/>
      <c r="O17" s="128"/>
      <c r="P17" s="210"/>
      <c r="Q17" s="128"/>
      <c r="R17" s="130"/>
      <c r="S17" s="133"/>
      <c r="Y17" s="618"/>
      <c r="Z17" s="618"/>
      <c r="AA17" s="618" t="s">
        <v>189</v>
      </c>
      <c r="AB17" s="623">
        <v>120</v>
      </c>
      <c r="AC17" s="623">
        <v>90</v>
      </c>
      <c r="AD17" s="623">
        <v>60</v>
      </c>
      <c r="AE17" s="623">
        <v>40</v>
      </c>
      <c r="AF17" s="623">
        <v>25</v>
      </c>
      <c r="AG17" s="623">
        <v>15</v>
      </c>
      <c r="AH17" s="623">
        <v>8</v>
      </c>
      <c r="AI17" s="617"/>
      <c r="AJ17" s="617"/>
      <c r="AK17" s="617"/>
    </row>
    <row r="18" spans="1:39" s="37" customFormat="1" ht="9.6" customHeight="1" x14ac:dyDescent="0.25">
      <c r="A18" s="135"/>
      <c r="B18" s="422"/>
      <c r="C18" s="422"/>
      <c r="D18" s="434"/>
      <c r="E18" s="146"/>
      <c r="F18" s="450"/>
      <c r="G18" s="450"/>
      <c r="H18" s="451"/>
      <c r="I18" s="450"/>
      <c r="J18" s="147"/>
      <c r="K18" s="139" t="s">
        <v>0</v>
      </c>
      <c r="L18" s="148"/>
      <c r="M18" s="141" t="str">
        <f>UPPER(IF(OR(L18="a",L18="as"),K16,IF(OR(L18="b",L18="bs"),K20,)))</f>
        <v/>
      </c>
      <c r="N18" s="158"/>
      <c r="O18" s="128"/>
      <c r="P18" s="210"/>
      <c r="Q18" s="128"/>
      <c r="R18" s="130"/>
      <c r="S18" s="133"/>
      <c r="Y18" s="618"/>
      <c r="Z18" s="618"/>
      <c r="AA18" s="618" t="s">
        <v>190</v>
      </c>
      <c r="AB18" s="623">
        <v>90</v>
      </c>
      <c r="AC18" s="623">
        <v>60</v>
      </c>
      <c r="AD18" s="623">
        <v>40</v>
      </c>
      <c r="AE18" s="623">
        <v>25</v>
      </c>
      <c r="AF18" s="623">
        <v>15</v>
      </c>
      <c r="AG18" s="623">
        <v>8</v>
      </c>
      <c r="AH18" s="623">
        <v>4</v>
      </c>
      <c r="AI18" s="617"/>
      <c r="AJ18" s="617"/>
      <c r="AK18" s="617"/>
    </row>
    <row r="19" spans="1:39" s="37" customFormat="1" ht="9.6" customHeight="1" x14ac:dyDescent="0.25">
      <c r="A19" s="135">
        <v>7</v>
      </c>
      <c r="B19" s="352" t="str">
        <f>IF($E19="","",VLOOKUP($E19,'1MD ELO (4)'!$A$7:$O$48,14))</f>
        <v/>
      </c>
      <c r="C19" s="352" t="str">
        <f>IF($E19="","",VLOOKUP($E19,'1MD ELO (4)'!$A$7:$O$48,15))</f>
        <v/>
      </c>
      <c r="D19" s="433" t="str">
        <f>IF($E19="","",VLOOKUP($E19,'1MD ELO (4)'!$A$7:$O$48,5))</f>
        <v/>
      </c>
      <c r="E19" s="123"/>
      <c r="F19" s="449" t="str">
        <f>UPPER(IF($E19="","",VLOOKUP($E19,'1MD ELO (4)'!$A$7:$O$48,2)))</f>
        <v/>
      </c>
      <c r="G19" s="449" t="str">
        <f>IF($E19="","",VLOOKUP($E19,'1MD ELO (4)'!$A$7:$O$48,3))</f>
        <v/>
      </c>
      <c r="H19" s="449"/>
      <c r="I19" s="449" t="str">
        <f>IF($E19="","",VLOOKUP($E19,'1MD ELO (4)'!$A$7:$O$48,4))</f>
        <v/>
      </c>
      <c r="J19" s="126"/>
      <c r="K19" s="125"/>
      <c r="L19" s="151"/>
      <c r="M19" s="125"/>
      <c r="N19" s="150"/>
      <c r="O19" s="128"/>
      <c r="P19" s="210"/>
      <c r="Q19" s="128"/>
      <c r="R19" s="130"/>
      <c r="S19" s="133"/>
      <c r="Y19" s="618"/>
      <c r="Z19" s="618"/>
      <c r="AA19" s="618" t="s">
        <v>191</v>
      </c>
      <c r="AB19" s="623">
        <v>60</v>
      </c>
      <c r="AC19" s="623">
        <v>40</v>
      </c>
      <c r="AD19" s="623">
        <v>25</v>
      </c>
      <c r="AE19" s="623">
        <v>15</v>
      </c>
      <c r="AF19" s="623">
        <v>8</v>
      </c>
      <c r="AG19" s="623">
        <v>4</v>
      </c>
      <c r="AH19" s="623">
        <v>2</v>
      </c>
      <c r="AI19" s="617"/>
      <c r="AJ19" s="617"/>
      <c r="AK19" s="617"/>
    </row>
    <row r="20" spans="1:39" s="37" customFormat="1" ht="9.6" customHeight="1" x14ac:dyDescent="0.25">
      <c r="A20" s="135"/>
      <c r="B20" s="422"/>
      <c r="C20" s="422"/>
      <c r="D20" s="434"/>
      <c r="E20" s="136"/>
      <c r="F20" s="137"/>
      <c r="G20" s="137"/>
      <c r="H20" s="138"/>
      <c r="I20" s="139" t="s">
        <v>0</v>
      </c>
      <c r="J20" s="140"/>
      <c r="K20" s="141" t="str">
        <f>UPPER(IF(OR(J20="a",J20="as"),F19,IF(OR(J20="b",J20="bs"),F21,)))</f>
        <v/>
      </c>
      <c r="L20" s="153"/>
      <c r="M20" s="125"/>
      <c r="N20" s="150"/>
      <c r="O20" s="128"/>
      <c r="P20" s="210"/>
      <c r="Q20" s="128"/>
      <c r="R20" s="130"/>
      <c r="S20" s="133"/>
      <c r="Y20" s="618"/>
      <c r="Z20" s="618"/>
      <c r="AA20" s="618" t="s">
        <v>192</v>
      </c>
      <c r="AB20" s="623">
        <v>40</v>
      </c>
      <c r="AC20" s="623">
        <v>25</v>
      </c>
      <c r="AD20" s="623">
        <v>15</v>
      </c>
      <c r="AE20" s="623">
        <v>8</v>
      </c>
      <c r="AF20" s="623">
        <v>4</v>
      </c>
      <c r="AG20" s="623">
        <v>2</v>
      </c>
      <c r="AH20" s="623">
        <v>1</v>
      </c>
      <c r="AI20" s="617"/>
      <c r="AJ20" s="617"/>
      <c r="AK20" s="617"/>
    </row>
    <row r="21" spans="1:39" s="37" customFormat="1" ht="9.6" customHeight="1" x14ac:dyDescent="0.25">
      <c r="A21" s="121">
        <v>8</v>
      </c>
      <c r="B21" s="352" t="str">
        <f>IF($E21="","",VLOOKUP($E21,'1MD ELO (4)'!$A$7:$O$48,14))</f>
        <v/>
      </c>
      <c r="C21" s="352" t="str">
        <f>IF($E21="","",VLOOKUP($E21,'1MD ELO (4)'!$A$7:$O$48,15))</f>
        <v/>
      </c>
      <c r="D21" s="433" t="str">
        <f>IF($E21="","",VLOOKUP($E21,'1MD ELO (4)'!$A$7:$O$48,5))</f>
        <v/>
      </c>
      <c r="E21" s="123"/>
      <c r="F21" s="124" t="str">
        <f>UPPER(IF($E21="","",VLOOKUP($E21,'1MD ELO (4)'!$A$7:$O$48,2)))</f>
        <v/>
      </c>
      <c r="G21" s="124" t="str">
        <f>IF($E21="","",VLOOKUP($E21,'1MD ELO (4)'!$A$7:$O$48,3))</f>
        <v/>
      </c>
      <c r="H21" s="124"/>
      <c r="I21" s="124" t="str">
        <f>IF($E21="","",VLOOKUP($E21,'1MD ELO (4)'!$A$7:$O$48,4))</f>
        <v/>
      </c>
      <c r="J21" s="154"/>
      <c r="K21" s="125"/>
      <c r="L21" s="125"/>
      <c r="M21" s="125"/>
      <c r="N21" s="150"/>
      <c r="O21" s="128"/>
      <c r="P21" s="210"/>
      <c r="Q21" s="128"/>
      <c r="R21" s="130"/>
      <c r="S21" s="133"/>
      <c r="Y21" s="618"/>
      <c r="Z21" s="618"/>
      <c r="AA21" s="618" t="s">
        <v>193</v>
      </c>
      <c r="AB21" s="623">
        <v>25</v>
      </c>
      <c r="AC21" s="623">
        <v>15</v>
      </c>
      <c r="AD21" s="623">
        <v>10</v>
      </c>
      <c r="AE21" s="623">
        <v>6</v>
      </c>
      <c r="AF21" s="623">
        <v>3</v>
      </c>
      <c r="AG21" s="623">
        <v>1</v>
      </c>
      <c r="AH21" s="623">
        <v>0</v>
      </c>
      <c r="AI21" s="617"/>
      <c r="AJ21" s="617"/>
      <c r="AK21" s="617"/>
    </row>
    <row r="22" spans="1:39" s="37" customFormat="1" ht="9.6" customHeight="1" x14ac:dyDescent="0.25">
      <c r="A22" s="135"/>
      <c r="B22" s="422"/>
      <c r="C22" s="422"/>
      <c r="D22" s="434"/>
      <c r="E22" s="136"/>
      <c r="F22" s="155"/>
      <c r="G22" s="155"/>
      <c r="H22" s="159"/>
      <c r="I22" s="155"/>
      <c r="J22" s="147"/>
      <c r="K22" s="125"/>
      <c r="L22" s="125"/>
      <c r="M22" s="125"/>
      <c r="N22" s="150"/>
      <c r="O22" s="139" t="s">
        <v>0</v>
      </c>
      <c r="P22" s="148"/>
      <c r="Q22" s="141" t="str">
        <f>UPPER(IF(OR(P22="a",P22="as"),O14,IF(OR(P22="b",P22="bs"),O30,)))</f>
        <v/>
      </c>
      <c r="R22" s="211"/>
      <c r="S22" s="133"/>
      <c r="Y22" s="618"/>
      <c r="Z22" s="618"/>
      <c r="AA22" s="618" t="s">
        <v>194</v>
      </c>
      <c r="AB22" s="623">
        <v>15</v>
      </c>
      <c r="AC22" s="623">
        <v>10</v>
      </c>
      <c r="AD22" s="623">
        <v>6</v>
      </c>
      <c r="AE22" s="623">
        <v>3</v>
      </c>
      <c r="AF22" s="623">
        <v>1</v>
      </c>
      <c r="AG22" s="623">
        <v>0</v>
      </c>
      <c r="AH22" s="623">
        <v>0</v>
      </c>
      <c r="AI22" s="617"/>
      <c r="AJ22" s="617"/>
      <c r="AK22" s="617"/>
    </row>
    <row r="23" spans="1:39" s="37" customFormat="1" ht="9.6" customHeight="1" x14ac:dyDescent="0.25">
      <c r="A23" s="121">
        <v>9</v>
      </c>
      <c r="B23" s="352" t="str">
        <f>IF($E23="","",VLOOKUP($E23,'1MD ELO (4)'!$A$7:$O$48,14))</f>
        <v/>
      </c>
      <c r="C23" s="352" t="str">
        <f>IF($E23="","",VLOOKUP($E23,'1MD ELO (4)'!$A$7:$O$48,15))</f>
        <v/>
      </c>
      <c r="D23" s="433" t="str">
        <f>IF($E23="","",VLOOKUP($E23,'1MD ELO (4)'!$A$7:$O$48,5))</f>
        <v/>
      </c>
      <c r="E23" s="123"/>
      <c r="F23" s="124" t="str">
        <f>UPPER(IF($E23="","",VLOOKUP($E23,'1MD ELO (4)'!$A$7:$O$48,2)))</f>
        <v/>
      </c>
      <c r="G23" s="124" t="str">
        <f>IF($E23="","",VLOOKUP($E23,'1MD ELO (4)'!$A$7:$O$48,3))</f>
        <v/>
      </c>
      <c r="H23" s="124"/>
      <c r="I23" s="124" t="str">
        <f>IF($E23="","",VLOOKUP($E23,'1MD ELO (4)'!$A$7:$O$48,4))</f>
        <v/>
      </c>
      <c r="J23" s="126"/>
      <c r="K23" s="125"/>
      <c r="L23" s="125"/>
      <c r="M23" s="125"/>
      <c r="N23" s="150"/>
      <c r="O23" s="128"/>
      <c r="P23" s="210"/>
      <c r="Q23" s="125"/>
      <c r="R23" s="210"/>
      <c r="S23" s="133"/>
      <c r="Y23" s="618"/>
      <c r="Z23" s="618"/>
      <c r="AA23" s="618" t="s">
        <v>195</v>
      </c>
      <c r="AB23" s="623">
        <v>10</v>
      </c>
      <c r="AC23" s="623">
        <v>6</v>
      </c>
      <c r="AD23" s="623">
        <v>3</v>
      </c>
      <c r="AE23" s="623">
        <v>1</v>
      </c>
      <c r="AF23" s="623">
        <v>0</v>
      </c>
      <c r="AG23" s="623">
        <v>0</v>
      </c>
      <c r="AH23" s="623">
        <v>0</v>
      </c>
      <c r="AI23" s="617"/>
      <c r="AJ23" s="617"/>
      <c r="AK23" s="617"/>
    </row>
    <row r="24" spans="1:39" s="37" customFormat="1" ht="9.6" customHeight="1" x14ac:dyDescent="0.25">
      <c r="A24" s="135"/>
      <c r="B24" s="422"/>
      <c r="C24" s="422"/>
      <c r="D24" s="434"/>
      <c r="E24" s="136"/>
      <c r="F24" s="137"/>
      <c r="G24" s="137"/>
      <c r="H24" s="138"/>
      <c r="I24" s="139" t="s">
        <v>0</v>
      </c>
      <c r="J24" s="140"/>
      <c r="K24" s="141" t="str">
        <f>UPPER(IF(OR(J24="a",J24="as"),F23,IF(OR(J24="b",J24="bs"),F25,)))</f>
        <v/>
      </c>
      <c r="L24" s="141"/>
      <c r="M24" s="125"/>
      <c r="N24" s="150"/>
      <c r="O24" s="128"/>
      <c r="P24" s="210"/>
      <c r="Q24" s="128"/>
      <c r="R24" s="210"/>
      <c r="S24" s="133"/>
      <c r="Y24" s="618"/>
      <c r="Z24" s="618"/>
      <c r="AA24" s="618" t="s">
        <v>196</v>
      </c>
      <c r="AB24" s="623">
        <v>6</v>
      </c>
      <c r="AC24" s="623">
        <v>3</v>
      </c>
      <c r="AD24" s="623">
        <v>1</v>
      </c>
      <c r="AE24" s="623">
        <v>0</v>
      </c>
      <c r="AF24" s="623">
        <v>0</v>
      </c>
      <c r="AG24" s="623">
        <v>0</v>
      </c>
      <c r="AH24" s="623">
        <v>0</v>
      </c>
      <c r="AI24" s="617"/>
      <c r="AJ24" s="617"/>
      <c r="AK24" s="617"/>
    </row>
    <row r="25" spans="1:39" s="37" customFormat="1" ht="9.6" customHeight="1" x14ac:dyDescent="0.25">
      <c r="A25" s="135">
        <v>10</v>
      </c>
      <c r="B25" s="352" t="str">
        <f>IF($E25="","",VLOOKUP($E25,'1MD ELO (4)'!$A$7:$O$48,14))</f>
        <v/>
      </c>
      <c r="C25" s="352" t="str">
        <f>IF($E25="","",VLOOKUP($E25,'1MD ELO (4)'!$A$7:$O$48,15))</f>
        <v/>
      </c>
      <c r="D25" s="433" t="str">
        <f>IF($E25="","",VLOOKUP($E25,'1MD ELO (4)'!$A$7:$O$48,5))</f>
        <v/>
      </c>
      <c r="E25" s="123"/>
      <c r="F25" s="449" t="str">
        <f>UPPER(IF($E25="","",VLOOKUP($E25,'1MD ELO (4)'!$A$7:$O$48,2)))</f>
        <v/>
      </c>
      <c r="G25" s="449" t="str">
        <f>IF($E25="","",VLOOKUP($E25,'1MD ELO (4)'!$A$7:$O$48,3))</f>
        <v/>
      </c>
      <c r="H25" s="449"/>
      <c r="I25" s="449" t="str">
        <f>IF($E25="","",VLOOKUP($E25,'1MD ELO (4)'!$A$7:$O$48,4))</f>
        <v/>
      </c>
      <c r="J25" s="144"/>
      <c r="K25" s="125"/>
      <c r="L25" s="145"/>
      <c r="M25" s="125"/>
      <c r="N25" s="150"/>
      <c r="O25" s="128"/>
      <c r="P25" s="210"/>
      <c r="Q25" s="128"/>
      <c r="R25" s="210"/>
      <c r="S25" s="133"/>
      <c r="Y25" s="618"/>
      <c r="Z25" s="618"/>
      <c r="AA25" s="618" t="s">
        <v>201</v>
      </c>
      <c r="AB25" s="623">
        <v>3</v>
      </c>
      <c r="AC25" s="623">
        <v>2</v>
      </c>
      <c r="AD25" s="623">
        <v>1</v>
      </c>
      <c r="AE25" s="623">
        <v>0</v>
      </c>
      <c r="AF25" s="623">
        <v>0</v>
      </c>
      <c r="AG25" s="623">
        <v>0</v>
      </c>
      <c r="AH25" s="623">
        <v>0</v>
      </c>
      <c r="AI25" s="617"/>
      <c r="AJ25" s="617"/>
      <c r="AK25" s="617"/>
    </row>
    <row r="26" spans="1:39" s="37" customFormat="1" ht="9.6" customHeight="1" x14ac:dyDescent="0.25">
      <c r="A26" s="135"/>
      <c r="B26" s="422"/>
      <c r="C26" s="422"/>
      <c r="D26" s="434"/>
      <c r="E26" s="146"/>
      <c r="F26" s="450"/>
      <c r="G26" s="450"/>
      <c r="H26" s="451"/>
      <c r="I26" s="450"/>
      <c r="J26" s="147"/>
      <c r="K26" s="139" t="s">
        <v>0</v>
      </c>
      <c r="L26" s="148"/>
      <c r="M26" s="141" t="str">
        <f>UPPER(IF(OR(L26="a",L26="as"),K24,IF(OR(L26="b",L26="bs"),K28,)))</f>
        <v/>
      </c>
      <c r="N26" s="149"/>
      <c r="O26" s="128"/>
      <c r="P26" s="210"/>
      <c r="Q26" s="128"/>
      <c r="R26" s="210"/>
      <c r="S26" s="133"/>
      <c r="Y26" s="617"/>
      <c r="Z26" s="617"/>
      <c r="AA26" s="617"/>
      <c r="AB26" s="617"/>
      <c r="AC26" s="617"/>
      <c r="AD26" s="617"/>
      <c r="AE26" s="617"/>
      <c r="AF26" s="617"/>
      <c r="AG26" s="617"/>
      <c r="AH26" s="617"/>
      <c r="AI26" s="617"/>
      <c r="AJ26" s="617"/>
      <c r="AK26" s="617"/>
      <c r="AL26" s="630"/>
      <c r="AM26" s="630"/>
    </row>
    <row r="27" spans="1:39" s="37" customFormat="1" ht="9.6" customHeight="1" x14ac:dyDescent="0.25">
      <c r="A27" s="135">
        <v>11</v>
      </c>
      <c r="B27" s="352" t="str">
        <f>IF($E27="","",VLOOKUP($E27,'1MD ELO (4)'!$A$7:$O$48,14))</f>
        <v/>
      </c>
      <c r="C27" s="352" t="str">
        <f>IF($E27="","",VLOOKUP($E27,'1MD ELO (4)'!$A$7:$O$48,15))</f>
        <v/>
      </c>
      <c r="D27" s="433" t="str">
        <f>IF($E27="","",VLOOKUP($E27,'1MD ELO (4)'!$A$7:$O$48,5))</f>
        <v/>
      </c>
      <c r="E27" s="123"/>
      <c r="F27" s="449" t="str">
        <f>UPPER(IF($E27="","",VLOOKUP($E27,'1MD ELO (4)'!$A$7:$O$48,2)))</f>
        <v/>
      </c>
      <c r="G27" s="449" t="str">
        <f>IF($E27="","",VLOOKUP($E27,'1MD ELO (4)'!$A$7:$O$48,3))</f>
        <v/>
      </c>
      <c r="H27" s="449"/>
      <c r="I27" s="449" t="str">
        <f>IF($E27="","",VLOOKUP($E27,'1MD ELO (4)'!$A$7:$O$48,4))</f>
        <v/>
      </c>
      <c r="J27" s="126"/>
      <c r="K27" s="125"/>
      <c r="L27" s="151"/>
      <c r="M27" s="125"/>
      <c r="N27" s="152"/>
      <c r="O27" s="128"/>
      <c r="P27" s="210"/>
      <c r="Q27" s="128"/>
      <c r="R27" s="210"/>
      <c r="S27" s="133"/>
      <c r="Y27" s="617"/>
      <c r="Z27" s="617"/>
      <c r="AA27" s="617"/>
      <c r="AB27" s="617"/>
      <c r="AC27" s="617"/>
      <c r="AD27" s="617"/>
      <c r="AE27" s="617"/>
      <c r="AF27" s="617"/>
      <c r="AG27" s="617"/>
      <c r="AH27" s="617"/>
      <c r="AI27" s="617"/>
      <c r="AJ27" s="617"/>
      <c r="AK27" s="617"/>
      <c r="AL27" s="630"/>
      <c r="AM27" s="630"/>
    </row>
    <row r="28" spans="1:39" s="37" customFormat="1" ht="9.6" customHeight="1" x14ac:dyDescent="0.25">
      <c r="A28" s="160"/>
      <c r="B28" s="422"/>
      <c r="C28" s="422"/>
      <c r="D28" s="434"/>
      <c r="E28" s="146"/>
      <c r="F28" s="450"/>
      <c r="G28" s="450"/>
      <c r="H28" s="451"/>
      <c r="I28" s="452" t="s">
        <v>0</v>
      </c>
      <c r="J28" s="140"/>
      <c r="K28" s="141" t="str">
        <f>UPPER(IF(OR(J28="a",J28="as"),F27,IF(OR(J28="b",J28="bs"),F29,)))</f>
        <v/>
      </c>
      <c r="L28" s="153"/>
      <c r="M28" s="125"/>
      <c r="N28" s="152"/>
      <c r="O28" s="128"/>
      <c r="P28" s="210"/>
      <c r="Q28" s="128"/>
      <c r="R28" s="210"/>
      <c r="S28" s="133"/>
      <c r="Y28" s="630"/>
      <c r="Z28" s="630"/>
      <c r="AA28" s="630"/>
      <c r="AB28" s="630"/>
      <c r="AC28" s="630"/>
      <c r="AD28" s="630"/>
      <c r="AE28" s="630"/>
      <c r="AF28" s="630"/>
      <c r="AG28" s="630"/>
      <c r="AH28" s="630"/>
      <c r="AI28" s="630"/>
      <c r="AJ28" s="630"/>
      <c r="AK28" s="630"/>
      <c r="AL28" s="630"/>
      <c r="AM28" s="630"/>
    </row>
    <row r="29" spans="1:39" s="37" customFormat="1" ht="9.6" customHeight="1" x14ac:dyDescent="0.25">
      <c r="A29" s="135">
        <v>12</v>
      </c>
      <c r="B29" s="352" t="str">
        <f>IF($E29="","",VLOOKUP($E29,'1MD ELO (4)'!$A$7:$O$48,14))</f>
        <v/>
      </c>
      <c r="C29" s="352" t="str">
        <f>IF($E29="","",VLOOKUP($E29,'1MD ELO (4)'!$A$7:$O$48,15))</f>
        <v/>
      </c>
      <c r="D29" s="433" t="str">
        <f>IF($E29="","",VLOOKUP($E29,'1MD ELO (4)'!$A$7:$O$48,5))</f>
        <v/>
      </c>
      <c r="E29" s="123"/>
      <c r="F29" s="449" t="str">
        <f>UPPER(IF($E29="","",VLOOKUP($E29,'1MD ELO (4)'!$A$7:$O$48,2)))</f>
        <v/>
      </c>
      <c r="G29" s="449" t="str">
        <f>IF($E29="","",VLOOKUP($E29,'1MD ELO (4)'!$A$7:$O$48,3))</f>
        <v/>
      </c>
      <c r="H29" s="449"/>
      <c r="I29" s="449" t="str">
        <f>IF($E29="","",VLOOKUP($E29,'1MD ELO (4)'!$A$7:$O$48,4))</f>
        <v/>
      </c>
      <c r="J29" s="154"/>
      <c r="K29" s="125"/>
      <c r="L29" s="125"/>
      <c r="M29" s="125"/>
      <c r="N29" s="152"/>
      <c r="O29" s="128"/>
      <c r="P29" s="210"/>
      <c r="Q29" s="128"/>
      <c r="R29" s="210"/>
      <c r="S29" s="133"/>
      <c r="Y29" s="630"/>
      <c r="Z29" s="630"/>
      <c r="AA29" s="630"/>
      <c r="AB29" s="630"/>
      <c r="AC29" s="630"/>
      <c r="AD29" s="630"/>
      <c r="AE29" s="630"/>
      <c r="AF29" s="630"/>
      <c r="AG29" s="630"/>
      <c r="AH29" s="630"/>
      <c r="AI29" s="630"/>
      <c r="AJ29" s="630"/>
      <c r="AK29" s="630"/>
      <c r="AL29" s="630"/>
      <c r="AM29" s="630"/>
    </row>
    <row r="30" spans="1:39" s="37" customFormat="1" ht="9.6" customHeight="1" x14ac:dyDescent="0.25">
      <c r="A30" s="135"/>
      <c r="B30" s="422"/>
      <c r="C30" s="422"/>
      <c r="D30" s="434"/>
      <c r="E30" s="146"/>
      <c r="F30" s="450"/>
      <c r="G30" s="450"/>
      <c r="H30" s="451"/>
      <c r="I30" s="450"/>
      <c r="J30" s="147"/>
      <c r="K30" s="125"/>
      <c r="L30" s="125"/>
      <c r="M30" s="139" t="s">
        <v>0</v>
      </c>
      <c r="N30" s="148"/>
      <c r="O30" s="141" t="str">
        <f>UPPER(IF(OR(N30="a",N30="as"),M26,IF(OR(N30="b",N30="bs"),M34,)))</f>
        <v/>
      </c>
      <c r="P30" s="212"/>
      <c r="Q30" s="128"/>
      <c r="R30" s="210"/>
      <c r="S30" s="133"/>
      <c r="AI30" s="630"/>
      <c r="AJ30" s="630"/>
      <c r="AK30" s="630"/>
    </row>
    <row r="31" spans="1:39" s="37" customFormat="1" ht="9.6" customHeight="1" x14ac:dyDescent="0.25">
      <c r="A31" s="135">
        <v>13</v>
      </c>
      <c r="B31" s="352" t="str">
        <f>IF($E31="","",VLOOKUP($E31,'1MD ELO (4)'!$A$7:$O$48,14))</f>
        <v/>
      </c>
      <c r="C31" s="352" t="str">
        <f>IF($E31="","",VLOOKUP($E31,'1MD ELO (4)'!$A$7:$O$48,15))</f>
        <v/>
      </c>
      <c r="D31" s="433" t="str">
        <f>IF($E31="","",VLOOKUP($E31,'1MD ELO (4)'!$A$7:$O$48,5))</f>
        <v/>
      </c>
      <c r="E31" s="123"/>
      <c r="F31" s="449" t="str">
        <f>UPPER(IF($E31="","",VLOOKUP($E31,'1MD ELO (4)'!$A$7:$O$48,2)))</f>
        <v/>
      </c>
      <c r="G31" s="449" t="str">
        <f>IF($E31="","",VLOOKUP($E31,'1MD ELO (4)'!$A$7:$O$48,3))</f>
        <v/>
      </c>
      <c r="H31" s="449"/>
      <c r="I31" s="449" t="str">
        <f>IF($E31="","",VLOOKUP($E31,'1MD ELO (4)'!$A$7:$O$48,4))</f>
        <v/>
      </c>
      <c r="J31" s="156"/>
      <c r="K31" s="125"/>
      <c r="L31" s="125"/>
      <c r="M31" s="125"/>
      <c r="N31" s="152"/>
      <c r="O31" s="125"/>
      <c r="P31" s="130"/>
      <c r="Q31" s="128"/>
      <c r="R31" s="210"/>
      <c r="S31" s="133"/>
      <c r="AI31" s="630"/>
      <c r="AJ31" s="630"/>
      <c r="AK31" s="630"/>
    </row>
    <row r="32" spans="1:39" s="37" customFormat="1" ht="9.6" customHeight="1" x14ac:dyDescent="0.25">
      <c r="A32" s="135"/>
      <c r="B32" s="422"/>
      <c r="C32" s="422"/>
      <c r="D32" s="434"/>
      <c r="E32" s="146"/>
      <c r="F32" s="450"/>
      <c r="G32" s="450"/>
      <c r="H32" s="451"/>
      <c r="I32" s="452" t="s">
        <v>0</v>
      </c>
      <c r="J32" s="140"/>
      <c r="K32" s="141" t="str">
        <f>UPPER(IF(OR(J32="a",J32="as"),F31,IF(OR(J32="b",J32="bs"),F33,)))</f>
        <v/>
      </c>
      <c r="L32" s="141"/>
      <c r="M32" s="125"/>
      <c r="N32" s="152"/>
      <c r="O32" s="128"/>
      <c r="P32" s="130"/>
      <c r="Q32" s="128"/>
      <c r="R32" s="210"/>
      <c r="S32" s="133"/>
      <c r="AI32" s="630"/>
      <c r="AJ32" s="630"/>
      <c r="AK32" s="630"/>
    </row>
    <row r="33" spans="1:37" s="37" customFormat="1" ht="9.6" customHeight="1" x14ac:dyDescent="0.25">
      <c r="A33" s="135">
        <v>14</v>
      </c>
      <c r="B33" s="352" t="str">
        <f>IF($E33="","",VLOOKUP($E33,'1MD ELO (4)'!$A$7:$O$48,14))</f>
        <v/>
      </c>
      <c r="C33" s="352" t="str">
        <f>IF($E33="","",VLOOKUP($E33,'1MD ELO (4)'!$A$7:$O$48,15))</f>
        <v/>
      </c>
      <c r="D33" s="433" t="str">
        <f>IF($E33="","",VLOOKUP($E33,'1MD ELO (4)'!$A$7:$O$48,5))</f>
        <v/>
      </c>
      <c r="E33" s="123"/>
      <c r="F33" s="449" t="str">
        <f>UPPER(IF($E33="","",VLOOKUP($E33,'1MD ELO (4)'!$A$7:$O$48,2)))</f>
        <v/>
      </c>
      <c r="G33" s="449" t="str">
        <f>IF($E33="","",VLOOKUP($E33,'1MD ELO (4)'!$A$7:$O$48,3))</f>
        <v/>
      </c>
      <c r="H33" s="449"/>
      <c r="I33" s="449" t="str">
        <f>IF($E33="","",VLOOKUP($E33,'1MD ELO (4)'!$A$7:$O$48,4))</f>
        <v/>
      </c>
      <c r="J33" s="144"/>
      <c r="K33" s="125"/>
      <c r="L33" s="145"/>
      <c r="M33" s="125"/>
      <c r="N33" s="152"/>
      <c r="O33" s="128"/>
      <c r="P33" s="130"/>
      <c r="Q33" s="128"/>
      <c r="R33" s="210"/>
      <c r="S33" s="133"/>
      <c r="AI33" s="630"/>
      <c r="AJ33" s="630"/>
      <c r="AK33" s="630"/>
    </row>
    <row r="34" spans="1:37" s="37" customFormat="1" ht="9.6" customHeight="1" x14ac:dyDescent="0.25">
      <c r="A34" s="135"/>
      <c r="B34" s="422"/>
      <c r="C34" s="422"/>
      <c r="D34" s="434"/>
      <c r="E34" s="146"/>
      <c r="F34" s="450"/>
      <c r="G34" s="450"/>
      <c r="H34" s="451"/>
      <c r="I34" s="450"/>
      <c r="J34" s="147"/>
      <c r="K34" s="139" t="s">
        <v>0</v>
      </c>
      <c r="L34" s="148"/>
      <c r="M34" s="141" t="str">
        <f>UPPER(IF(OR(L34="a",L34="as"),K32,IF(OR(L34="b",L34="bs"),K36,)))</f>
        <v/>
      </c>
      <c r="N34" s="158"/>
      <c r="O34" s="128"/>
      <c r="P34" s="130"/>
      <c r="Q34" s="128"/>
      <c r="R34" s="210"/>
      <c r="S34" s="133"/>
      <c r="AI34" s="630"/>
      <c r="AJ34" s="630"/>
      <c r="AK34" s="630"/>
    </row>
    <row r="35" spans="1:37" s="37" customFormat="1" ht="9.6" customHeight="1" x14ac:dyDescent="0.25">
      <c r="A35" s="135">
        <v>15</v>
      </c>
      <c r="B35" s="352" t="str">
        <f>IF($E35="","",VLOOKUP($E35,'1MD ELO (4)'!$A$7:$O$48,14))</f>
        <v/>
      </c>
      <c r="C35" s="352" t="str">
        <f>IF($E35="","",VLOOKUP($E35,'1MD ELO (4)'!$A$7:$O$48,15))</f>
        <v/>
      </c>
      <c r="D35" s="433" t="str">
        <f>IF($E35="","",VLOOKUP($E35,'1MD ELO (4)'!$A$7:$O$48,5))</f>
        <v/>
      </c>
      <c r="E35" s="123"/>
      <c r="F35" s="449" t="str">
        <f>UPPER(IF($E35="","",VLOOKUP($E35,'1MD ELO (4)'!$A$7:$O$48,2)))</f>
        <v/>
      </c>
      <c r="G35" s="449" t="str">
        <f>IF($E35="","",VLOOKUP($E35,'1MD ELO (4)'!$A$7:$O$48,3))</f>
        <v/>
      </c>
      <c r="H35" s="449"/>
      <c r="I35" s="449" t="str">
        <f>IF($E35="","",VLOOKUP($E35,'1MD ELO (4)'!$A$7:$O$48,4))</f>
        <v/>
      </c>
      <c r="J35" s="126"/>
      <c r="K35" s="125"/>
      <c r="L35" s="151"/>
      <c r="M35" s="125"/>
      <c r="N35" s="150"/>
      <c r="O35" s="128"/>
      <c r="P35" s="130"/>
      <c r="Q35" s="128"/>
      <c r="R35" s="210"/>
      <c r="S35" s="133"/>
      <c r="AI35" s="630"/>
      <c r="AJ35" s="630"/>
      <c r="AK35" s="630"/>
    </row>
    <row r="36" spans="1:37" s="37" customFormat="1" ht="9.6" customHeight="1" x14ac:dyDescent="0.25">
      <c r="A36" s="135"/>
      <c r="B36" s="422"/>
      <c r="C36" s="422"/>
      <c r="D36" s="434"/>
      <c r="E36" s="136"/>
      <c r="F36" s="137"/>
      <c r="G36" s="137"/>
      <c r="H36" s="138"/>
      <c r="I36" s="139" t="s">
        <v>0</v>
      </c>
      <c r="J36" s="140"/>
      <c r="K36" s="141" t="str">
        <f>UPPER(IF(OR(J36="a",J36="as"),F35,IF(OR(J36="b",J36="bs"),F37,)))</f>
        <v/>
      </c>
      <c r="L36" s="153"/>
      <c r="M36" s="125"/>
      <c r="N36" s="150"/>
      <c r="O36" s="128"/>
      <c r="P36" s="130"/>
      <c r="Q36" s="128"/>
      <c r="R36" s="210"/>
      <c r="S36" s="133"/>
      <c r="AI36" s="630"/>
      <c r="AJ36" s="630"/>
      <c r="AK36" s="630"/>
    </row>
    <row r="37" spans="1:37" s="37" customFormat="1" ht="9.6" customHeight="1" x14ac:dyDescent="0.25">
      <c r="A37" s="121">
        <v>16</v>
      </c>
      <c r="B37" s="352" t="str">
        <f>IF($E37="","",VLOOKUP($E37,'1MD ELO (4)'!$A$7:$O$48,14))</f>
        <v/>
      </c>
      <c r="C37" s="352" t="str">
        <f>IF($E37="","",VLOOKUP($E37,'1MD ELO (4)'!$A$7:$O$48,15))</f>
        <v/>
      </c>
      <c r="D37" s="433" t="str">
        <f>IF($E37="","",VLOOKUP($E37,'1MD ELO (4)'!$A$7:$O$48,5))</f>
        <v/>
      </c>
      <c r="E37" s="123"/>
      <c r="F37" s="124" t="str">
        <f>UPPER(IF($E37="","",VLOOKUP($E37,'1MD ELO (4)'!$A$7:$O$48,2)))</f>
        <v/>
      </c>
      <c r="G37" s="124" t="str">
        <f>IF($E37="","",VLOOKUP($E37,'1MD ELO (4)'!$A$7:$O$48,3))</f>
        <v/>
      </c>
      <c r="H37" s="124"/>
      <c r="I37" s="124" t="str">
        <f>IF($E37="","",VLOOKUP($E37,'1MD ELO (4)'!$A$7:$O$48,4))</f>
        <v/>
      </c>
      <c r="J37" s="154"/>
      <c r="K37" s="125"/>
      <c r="L37" s="125"/>
      <c r="M37" s="125"/>
      <c r="N37" s="150"/>
      <c r="O37" s="130"/>
      <c r="P37" s="130"/>
      <c r="Q37" s="128"/>
      <c r="R37" s="210"/>
      <c r="S37" s="133"/>
      <c r="AI37" s="630"/>
      <c r="AJ37" s="630"/>
      <c r="AK37" s="630"/>
    </row>
    <row r="38" spans="1:37" s="37" customFormat="1" ht="9.6" customHeight="1" x14ac:dyDescent="0.25">
      <c r="A38" s="135"/>
      <c r="B38" s="422"/>
      <c r="C38" s="422"/>
      <c r="D38" s="434"/>
      <c r="E38" s="136"/>
      <c r="F38" s="137"/>
      <c r="G38" s="137"/>
      <c r="H38" s="138"/>
      <c r="I38" s="137"/>
      <c r="J38" s="147"/>
      <c r="K38" s="125"/>
      <c r="L38" s="125"/>
      <c r="M38" s="125"/>
      <c r="N38" s="150"/>
      <c r="O38" s="436" t="s">
        <v>129</v>
      </c>
      <c r="P38" s="214"/>
      <c r="Q38" s="141" t="str">
        <f>UPPER(IF(OR(P39="a",P39="as"),Q22,IF(OR(P39="b",P39="bs"),Q54,)))</f>
        <v/>
      </c>
      <c r="R38" s="215"/>
      <c r="S38" s="133"/>
      <c r="AI38" s="630"/>
      <c r="AJ38" s="630"/>
      <c r="AK38" s="630"/>
    </row>
    <row r="39" spans="1:37" s="37" customFormat="1" ht="9.6" customHeight="1" x14ac:dyDescent="0.25">
      <c r="A39" s="121">
        <v>17</v>
      </c>
      <c r="B39" s="352" t="str">
        <f>IF($E39="","",VLOOKUP($E39,'1MD ELO (4)'!$A$7:$O$48,14))</f>
        <v/>
      </c>
      <c r="C39" s="352" t="str">
        <f>IF($E39="","",VLOOKUP($E39,'1MD ELO (4)'!$A$7:$O$48,15))</f>
        <v/>
      </c>
      <c r="D39" s="433" t="str">
        <f>IF($E39="","",VLOOKUP($E39,'1MD ELO (4)'!$A$7:$O$48,5))</f>
        <v/>
      </c>
      <c r="E39" s="123"/>
      <c r="F39" s="124" t="str">
        <f>UPPER(IF($E39="","",VLOOKUP($E39,'1MD ELO (4)'!$A$7:$O$48,2)))</f>
        <v/>
      </c>
      <c r="G39" s="124" t="str">
        <f>IF($E39="","",VLOOKUP($E39,'1MD ELO (4)'!$A$7:$O$48,3))</f>
        <v/>
      </c>
      <c r="H39" s="124"/>
      <c r="I39" s="124" t="str">
        <f>IF($E39="","",VLOOKUP($E39,'1MD ELO (4)'!$A$7:$O$48,4))</f>
        <v/>
      </c>
      <c r="J39" s="126"/>
      <c r="K39" s="125"/>
      <c r="L39" s="125"/>
      <c r="M39" s="125"/>
      <c r="N39" s="150"/>
      <c r="O39" s="139" t="s">
        <v>0</v>
      </c>
      <c r="P39" s="216"/>
      <c r="Q39" s="125"/>
      <c r="R39" s="210"/>
      <c r="S39" s="133"/>
      <c r="AI39" s="630"/>
      <c r="AJ39" s="630"/>
      <c r="AK39" s="630"/>
    </row>
    <row r="40" spans="1:37" s="37" customFormat="1" ht="9.6" customHeight="1" x14ac:dyDescent="0.25">
      <c r="A40" s="135"/>
      <c r="B40" s="422"/>
      <c r="C40" s="422"/>
      <c r="D40" s="434"/>
      <c r="E40" s="136"/>
      <c r="F40" s="137"/>
      <c r="G40" s="137"/>
      <c r="H40" s="138"/>
      <c r="I40" s="139" t="s">
        <v>0</v>
      </c>
      <c r="J40" s="140"/>
      <c r="K40" s="141" t="str">
        <f>UPPER(IF(OR(J40="a",J40="as"),F39,IF(OR(J40="b",J40="bs"),F41,)))</f>
        <v/>
      </c>
      <c r="L40" s="141"/>
      <c r="M40" s="125"/>
      <c r="N40" s="150"/>
      <c r="O40" s="128"/>
      <c r="P40" s="130"/>
      <c r="Q40" s="128"/>
      <c r="R40" s="210"/>
      <c r="S40" s="133"/>
      <c r="AI40" s="630"/>
      <c r="AJ40" s="630"/>
      <c r="AK40" s="630"/>
    </row>
    <row r="41" spans="1:37" s="37" customFormat="1" ht="9.6" customHeight="1" x14ac:dyDescent="0.25">
      <c r="A41" s="135">
        <v>18</v>
      </c>
      <c r="B41" s="352" t="str">
        <f>IF($E41="","",VLOOKUP($E41,'1MD ELO (4)'!$A$7:$O$48,14))</f>
        <v/>
      </c>
      <c r="C41" s="352" t="str">
        <f>IF($E41="","",VLOOKUP($E41,'1MD ELO (4)'!$A$7:$O$48,15))</f>
        <v/>
      </c>
      <c r="D41" s="433" t="str">
        <f>IF($E41="","",VLOOKUP($E41,'1MD ELO (4)'!$A$7:$O$48,5))</f>
        <v/>
      </c>
      <c r="E41" s="123"/>
      <c r="F41" s="449" t="str">
        <f>UPPER(IF($E41="","",VLOOKUP($E41,'1MD ELO (4)'!$A$7:$O$48,2)))</f>
        <v/>
      </c>
      <c r="G41" s="449" t="str">
        <f>IF($E41="","",VLOOKUP($E41,'1MD ELO (4)'!$A$7:$O$48,3))</f>
        <v/>
      </c>
      <c r="H41" s="449"/>
      <c r="I41" s="449" t="str">
        <f>IF($E41="","",VLOOKUP($E41,'1MD ELO (4)'!$A$7:$O$48,4))</f>
        <v/>
      </c>
      <c r="J41" s="144"/>
      <c r="K41" s="125"/>
      <c r="L41" s="145"/>
      <c r="M41" s="125"/>
      <c r="N41" s="150"/>
      <c r="O41" s="128"/>
      <c r="P41" s="130"/>
      <c r="Q41" s="860" t="str">
        <f>IF(Y3="","",CONCATENATE(AB1," pont"))</f>
        <v/>
      </c>
      <c r="R41" s="861"/>
      <c r="S41" s="133"/>
      <c r="AI41" s="630"/>
      <c r="AJ41" s="630"/>
      <c r="AK41" s="630"/>
    </row>
    <row r="42" spans="1:37" s="37" customFormat="1" ht="9.6" customHeight="1" x14ac:dyDescent="0.25">
      <c r="A42" s="135"/>
      <c r="B42" s="422"/>
      <c r="C42" s="422"/>
      <c r="D42" s="434"/>
      <c r="E42" s="146"/>
      <c r="F42" s="450"/>
      <c r="G42" s="450"/>
      <c r="H42" s="451"/>
      <c r="I42" s="450"/>
      <c r="J42" s="147"/>
      <c r="K42" s="139" t="s">
        <v>0</v>
      </c>
      <c r="L42" s="148"/>
      <c r="M42" s="141" t="str">
        <f>UPPER(IF(OR(L42="a",L42="as"),K40,IF(OR(L42="b",L42="bs"),K44,)))</f>
        <v/>
      </c>
      <c r="N42" s="149"/>
      <c r="O42" s="128"/>
      <c r="P42" s="130"/>
      <c r="Q42" s="128"/>
      <c r="R42" s="210"/>
      <c r="S42" s="133"/>
      <c r="AI42" s="630"/>
      <c r="AJ42" s="630"/>
      <c r="AK42" s="630"/>
    </row>
    <row r="43" spans="1:37" s="37" customFormat="1" ht="9.6" customHeight="1" x14ac:dyDescent="0.25">
      <c r="A43" s="135">
        <v>19</v>
      </c>
      <c r="B43" s="352" t="str">
        <f>IF($E43="","",VLOOKUP($E43,'1MD ELO (4)'!$A$7:$O$48,14))</f>
        <v/>
      </c>
      <c r="C43" s="352" t="str">
        <f>IF($E43="","",VLOOKUP($E43,'1MD ELO (4)'!$A$7:$O$48,15))</f>
        <v/>
      </c>
      <c r="D43" s="433" t="str">
        <f>IF($E43="","",VLOOKUP($E43,'1MD ELO (4)'!$A$7:$O$48,5))</f>
        <v/>
      </c>
      <c r="E43" s="123"/>
      <c r="F43" s="449" t="str">
        <f>UPPER(IF($E43="","",VLOOKUP($E43,'1MD ELO (4)'!$A$7:$O$48,2)))</f>
        <v/>
      </c>
      <c r="G43" s="449" t="str">
        <f>IF($E43="","",VLOOKUP($E43,'1MD ELO (4)'!$A$7:$O$48,3))</f>
        <v/>
      </c>
      <c r="H43" s="449"/>
      <c r="I43" s="449" t="str">
        <f>IF($E43="","",VLOOKUP($E43,'1MD ELO (4)'!$A$7:$O$48,4))</f>
        <v/>
      </c>
      <c r="J43" s="126"/>
      <c r="K43" s="125"/>
      <c r="L43" s="151"/>
      <c r="M43" s="125"/>
      <c r="N43" s="152"/>
      <c r="O43" s="128"/>
      <c r="P43" s="130"/>
      <c r="Q43" s="128"/>
      <c r="R43" s="210"/>
      <c r="S43" s="133"/>
      <c r="AI43" s="630"/>
      <c r="AJ43" s="630"/>
      <c r="AK43" s="630"/>
    </row>
    <row r="44" spans="1:37" s="37" customFormat="1" ht="9.6" customHeight="1" x14ac:dyDescent="0.25">
      <c r="A44" s="135"/>
      <c r="B44" s="422"/>
      <c r="C44" s="422"/>
      <c r="D44" s="434"/>
      <c r="E44" s="146"/>
      <c r="F44" s="450"/>
      <c r="G44" s="450"/>
      <c r="H44" s="451"/>
      <c r="I44" s="452" t="s">
        <v>0</v>
      </c>
      <c r="J44" s="140"/>
      <c r="K44" s="141" t="str">
        <f>UPPER(IF(OR(J44="a",J44="as"),F43,IF(OR(J44="b",J44="bs"),F45,)))</f>
        <v/>
      </c>
      <c r="L44" s="153"/>
      <c r="M44" s="125"/>
      <c r="N44" s="152"/>
      <c r="O44" s="128"/>
      <c r="P44" s="130"/>
      <c r="Q44" s="128"/>
      <c r="R44" s="210"/>
      <c r="S44" s="133"/>
      <c r="AI44" s="630"/>
      <c r="AJ44" s="630"/>
      <c r="AK44" s="630"/>
    </row>
    <row r="45" spans="1:37" s="37" customFormat="1" ht="9.6" customHeight="1" x14ac:dyDescent="0.25">
      <c r="A45" s="135">
        <v>20</v>
      </c>
      <c r="B45" s="352" t="str">
        <f>IF($E45="","",VLOOKUP($E45,'1MD ELO (4)'!$A$7:$O$48,14))</f>
        <v/>
      </c>
      <c r="C45" s="352" t="str">
        <f>IF($E45="","",VLOOKUP($E45,'1MD ELO (4)'!$A$7:$O$48,15))</f>
        <v/>
      </c>
      <c r="D45" s="433" t="str">
        <f>IF($E45="","",VLOOKUP($E45,'1MD ELO (4)'!$A$7:$O$48,5))</f>
        <v/>
      </c>
      <c r="E45" s="123"/>
      <c r="F45" s="449" t="str">
        <f>UPPER(IF($E45="","",VLOOKUP($E45,'1MD ELO (4)'!$A$7:$O$48,2)))</f>
        <v/>
      </c>
      <c r="G45" s="449" t="str">
        <f>IF($E45="","",VLOOKUP($E45,'1MD ELO (4)'!$A$7:$O$48,3))</f>
        <v/>
      </c>
      <c r="H45" s="449"/>
      <c r="I45" s="449" t="str">
        <f>IF($E45="","",VLOOKUP($E45,'1MD ELO (4)'!$A$7:$O$48,4))</f>
        <v/>
      </c>
      <c r="J45" s="154"/>
      <c r="K45" s="125"/>
      <c r="L45" s="125"/>
      <c r="M45" s="125"/>
      <c r="N45" s="152"/>
      <c r="O45" s="128"/>
      <c r="P45" s="130"/>
      <c r="Q45" s="128"/>
      <c r="R45" s="210"/>
      <c r="S45" s="133"/>
      <c r="AI45" s="630"/>
      <c r="AJ45" s="630"/>
      <c r="AK45" s="630"/>
    </row>
    <row r="46" spans="1:37" s="37" customFormat="1" ht="9.6" customHeight="1" x14ac:dyDescent="0.25">
      <c r="A46" s="135"/>
      <c r="B46" s="422"/>
      <c r="C46" s="422"/>
      <c r="D46" s="434"/>
      <c r="E46" s="146"/>
      <c r="F46" s="450"/>
      <c r="G46" s="450"/>
      <c r="H46" s="451"/>
      <c r="I46" s="450"/>
      <c r="J46" s="147"/>
      <c r="K46" s="125"/>
      <c r="L46" s="125"/>
      <c r="M46" s="139" t="s">
        <v>0</v>
      </c>
      <c r="N46" s="148"/>
      <c r="O46" s="141" t="str">
        <f>UPPER(IF(OR(N46="a",N46="as"),M42,IF(OR(N46="b",N46="bs"),M50,)))</f>
        <v/>
      </c>
      <c r="P46" s="211"/>
      <c r="Q46" s="128"/>
      <c r="R46" s="210"/>
      <c r="S46" s="133"/>
      <c r="AI46" s="630"/>
      <c r="AJ46" s="630"/>
      <c r="AK46" s="630"/>
    </row>
    <row r="47" spans="1:37" s="37" customFormat="1" ht="9.6" customHeight="1" x14ac:dyDescent="0.25">
      <c r="A47" s="135">
        <v>21</v>
      </c>
      <c r="B47" s="352" t="str">
        <f>IF($E47="","",VLOOKUP($E47,'1MD ELO (4)'!$A$7:$O$48,14))</f>
        <v/>
      </c>
      <c r="C47" s="352" t="str">
        <f>IF($E47="","",VLOOKUP($E47,'1MD ELO (4)'!$A$7:$O$48,15))</f>
        <v/>
      </c>
      <c r="D47" s="433" t="str">
        <f>IF($E47="","",VLOOKUP($E47,'1MD ELO (4)'!$A$7:$O$48,5))</f>
        <v/>
      </c>
      <c r="E47" s="123"/>
      <c r="F47" s="449" t="str">
        <f>UPPER(IF($E47="","",VLOOKUP($E47,'1MD ELO (4)'!$A$7:$O$48,2)))</f>
        <v/>
      </c>
      <c r="G47" s="449" t="str">
        <f>IF($E47="","",VLOOKUP($E47,'1MD ELO (4)'!$A$7:$O$48,3))</f>
        <v/>
      </c>
      <c r="H47" s="449"/>
      <c r="I47" s="449" t="str">
        <f>IF($E47="","",VLOOKUP($E47,'1MD ELO (4)'!$A$7:$O$48,4))</f>
        <v/>
      </c>
      <c r="J47" s="156"/>
      <c r="K47" s="125"/>
      <c r="L47" s="125"/>
      <c r="M47" s="125"/>
      <c r="N47" s="152"/>
      <c r="O47" s="125"/>
      <c r="P47" s="210"/>
      <c r="Q47" s="128"/>
      <c r="R47" s="210"/>
      <c r="S47" s="133"/>
      <c r="AI47" s="630"/>
      <c r="AJ47" s="630"/>
      <c r="AK47" s="630"/>
    </row>
    <row r="48" spans="1:37" s="37" customFormat="1" ht="9.6" customHeight="1" x14ac:dyDescent="0.25">
      <c r="A48" s="135"/>
      <c r="B48" s="422"/>
      <c r="C48" s="422"/>
      <c r="D48" s="434"/>
      <c r="E48" s="146"/>
      <c r="F48" s="450"/>
      <c r="G48" s="450"/>
      <c r="H48" s="451"/>
      <c r="I48" s="452" t="s">
        <v>0</v>
      </c>
      <c r="J48" s="140"/>
      <c r="K48" s="141" t="str">
        <f>UPPER(IF(OR(J48="a",J48="as"),F47,IF(OR(J48="b",J48="bs"),F49,)))</f>
        <v/>
      </c>
      <c r="L48" s="141"/>
      <c r="M48" s="125"/>
      <c r="N48" s="152"/>
      <c r="O48" s="128"/>
      <c r="P48" s="210"/>
      <c r="Q48" s="128"/>
      <c r="R48" s="210"/>
      <c r="S48" s="133"/>
      <c r="AI48" s="630"/>
      <c r="AJ48" s="630"/>
      <c r="AK48" s="630"/>
    </row>
    <row r="49" spans="1:37" s="37" customFormat="1" ht="9.6" customHeight="1" x14ac:dyDescent="0.25">
      <c r="A49" s="135">
        <v>22</v>
      </c>
      <c r="B49" s="352" t="str">
        <f>IF($E49="","",VLOOKUP($E49,'1MD ELO (4)'!$A$7:$O$48,14))</f>
        <v/>
      </c>
      <c r="C49" s="352" t="str">
        <f>IF($E49="","",VLOOKUP($E49,'1MD ELO (4)'!$A$7:$O$48,15))</f>
        <v/>
      </c>
      <c r="D49" s="433" t="str">
        <f>IF($E49="","",VLOOKUP($E49,'1MD ELO (4)'!$A$7:$O$48,5))</f>
        <v/>
      </c>
      <c r="E49" s="123"/>
      <c r="F49" s="449" t="str">
        <f>UPPER(IF($E49="","",VLOOKUP($E49,'1MD ELO (4)'!$A$7:$O$48,2)))</f>
        <v/>
      </c>
      <c r="G49" s="449" t="str">
        <f>IF($E49="","",VLOOKUP($E49,'1MD ELO (4)'!$A$7:$O$48,3))</f>
        <v/>
      </c>
      <c r="H49" s="449"/>
      <c r="I49" s="449" t="str">
        <f>IF($E49="","",VLOOKUP($E49,'1MD ELO (4)'!$A$7:$O$48,4))</f>
        <v/>
      </c>
      <c r="J49" s="144"/>
      <c r="K49" s="125"/>
      <c r="L49" s="145"/>
      <c r="M49" s="125"/>
      <c r="N49" s="152"/>
      <c r="O49" s="128"/>
      <c r="P49" s="210"/>
      <c r="Q49" s="128"/>
      <c r="R49" s="210"/>
      <c r="S49" s="133"/>
      <c r="AI49" s="630"/>
      <c r="AJ49" s="630"/>
      <c r="AK49" s="630"/>
    </row>
    <row r="50" spans="1:37" s="37" customFormat="1" ht="9.6" customHeight="1" x14ac:dyDescent="0.25">
      <c r="A50" s="135"/>
      <c r="B50" s="422"/>
      <c r="C50" s="422"/>
      <c r="D50" s="434"/>
      <c r="E50" s="146"/>
      <c r="F50" s="450"/>
      <c r="G50" s="450"/>
      <c r="H50" s="451"/>
      <c r="I50" s="450"/>
      <c r="J50" s="147"/>
      <c r="K50" s="139" t="s">
        <v>0</v>
      </c>
      <c r="L50" s="148"/>
      <c r="M50" s="141" t="str">
        <f>UPPER(IF(OR(L50="a",L50="as"),K48,IF(OR(L50="b",L50="bs"),K52,)))</f>
        <v/>
      </c>
      <c r="N50" s="158"/>
      <c r="O50" s="128"/>
      <c r="P50" s="210"/>
      <c r="Q50" s="128"/>
      <c r="R50" s="210"/>
      <c r="S50" s="133"/>
      <c r="AI50" s="630"/>
      <c r="AJ50" s="630"/>
      <c r="AK50" s="630"/>
    </row>
    <row r="51" spans="1:37" s="37" customFormat="1" ht="9.6" customHeight="1" x14ac:dyDescent="0.25">
      <c r="A51" s="135">
        <v>23</v>
      </c>
      <c r="B51" s="352" t="str">
        <f>IF($E51="","",VLOOKUP($E51,'1MD ELO (4)'!$A$7:$O$48,14))</f>
        <v/>
      </c>
      <c r="C51" s="352" t="str">
        <f>IF($E51="","",VLOOKUP($E51,'1MD ELO (4)'!$A$7:$O$48,15))</f>
        <v/>
      </c>
      <c r="D51" s="433" t="str">
        <f>IF($E51="","",VLOOKUP($E51,'1MD ELO (4)'!$A$7:$O$48,5))</f>
        <v/>
      </c>
      <c r="E51" s="123"/>
      <c r="F51" s="449" t="str">
        <f>UPPER(IF($E51="","",VLOOKUP($E51,'1MD ELO (4)'!$A$7:$O$48,2)))</f>
        <v/>
      </c>
      <c r="G51" s="449" t="str">
        <f>IF($E51="","",VLOOKUP($E51,'1MD ELO (4)'!$A$7:$O$48,3))</f>
        <v/>
      </c>
      <c r="H51" s="449"/>
      <c r="I51" s="449" t="str">
        <f>IF($E51="","",VLOOKUP($E51,'1MD ELO (4)'!$A$7:$O$48,4))</f>
        <v/>
      </c>
      <c r="J51" s="126"/>
      <c r="K51" s="125"/>
      <c r="L51" s="151"/>
      <c r="M51" s="125"/>
      <c r="N51" s="150"/>
      <c r="O51" s="128"/>
      <c r="P51" s="210"/>
      <c r="Q51" s="128"/>
      <c r="R51" s="210"/>
      <c r="S51" s="133"/>
      <c r="AI51" s="630"/>
      <c r="AJ51" s="630"/>
      <c r="AK51" s="630"/>
    </row>
    <row r="52" spans="1:37" s="37" customFormat="1" ht="9.6" customHeight="1" x14ac:dyDescent="0.25">
      <c r="A52" s="135"/>
      <c r="B52" s="422"/>
      <c r="C52" s="422"/>
      <c r="D52" s="434"/>
      <c r="E52" s="136"/>
      <c r="F52" s="137"/>
      <c r="G52" s="137"/>
      <c r="H52" s="138"/>
      <c r="I52" s="139" t="s">
        <v>0</v>
      </c>
      <c r="J52" s="140"/>
      <c r="K52" s="141" t="str">
        <f>UPPER(IF(OR(J52="a",J52="as"),F51,IF(OR(J52="b",J52="bs"),F53,)))</f>
        <v/>
      </c>
      <c r="L52" s="153"/>
      <c r="M52" s="125"/>
      <c r="N52" s="150"/>
      <c r="O52" s="128"/>
      <c r="P52" s="210"/>
      <c r="Q52" s="128"/>
      <c r="R52" s="210"/>
      <c r="S52" s="133"/>
      <c r="AI52" s="630"/>
      <c r="AJ52" s="630"/>
      <c r="AK52" s="630"/>
    </row>
    <row r="53" spans="1:37" s="37" customFormat="1" ht="9.6" customHeight="1" x14ac:dyDescent="0.25">
      <c r="A53" s="121">
        <v>24</v>
      </c>
      <c r="B53" s="352" t="str">
        <f>IF($E53="","",VLOOKUP($E53,'1MD ELO (4)'!$A$7:$O$48,14))</f>
        <v/>
      </c>
      <c r="C53" s="352" t="str">
        <f>IF($E53="","",VLOOKUP($E53,'1MD ELO (4)'!$A$7:$O$48,15))</f>
        <v/>
      </c>
      <c r="D53" s="433" t="str">
        <f>IF($E53="","",VLOOKUP($E53,'1MD ELO (4)'!$A$7:$O$48,5))</f>
        <v/>
      </c>
      <c r="E53" s="123"/>
      <c r="F53" s="124" t="str">
        <f>UPPER(IF($E53="","",VLOOKUP($E53,'1MD ELO (4)'!$A$7:$O$48,2)))</f>
        <v/>
      </c>
      <c r="G53" s="124" t="str">
        <f>IF($E53="","",VLOOKUP($E53,'1MD ELO (4)'!$A$7:$O$48,3))</f>
        <v/>
      </c>
      <c r="H53" s="124"/>
      <c r="I53" s="124" t="str">
        <f>IF($E53="","",VLOOKUP($E53,'1MD ELO (4)'!$A$7:$O$48,4))</f>
        <v/>
      </c>
      <c r="J53" s="154"/>
      <c r="K53" s="125"/>
      <c r="L53" s="125"/>
      <c r="M53" s="125"/>
      <c r="N53" s="150"/>
      <c r="O53" s="128"/>
      <c r="P53" s="210"/>
      <c r="Q53" s="128"/>
      <c r="R53" s="210"/>
      <c r="S53" s="133"/>
      <c r="AI53" s="630"/>
      <c r="AJ53" s="630"/>
      <c r="AK53" s="630"/>
    </row>
    <row r="54" spans="1:37" s="37" customFormat="1" ht="9.6" customHeight="1" x14ac:dyDescent="0.25">
      <c r="A54" s="135"/>
      <c r="B54" s="422"/>
      <c r="C54" s="422"/>
      <c r="D54" s="434"/>
      <c r="E54" s="136"/>
      <c r="F54" s="155"/>
      <c r="G54" s="155"/>
      <c r="H54" s="159"/>
      <c r="I54" s="155"/>
      <c r="J54" s="147"/>
      <c r="K54" s="125"/>
      <c r="L54" s="125"/>
      <c r="M54" s="125"/>
      <c r="N54" s="150"/>
      <c r="O54" s="139" t="s">
        <v>0</v>
      </c>
      <c r="P54" s="148"/>
      <c r="Q54" s="141" t="str">
        <f>UPPER(IF(OR(P54="a",P54="as"),O46,IF(OR(P54="b",P54="bs"),O62,)))</f>
        <v/>
      </c>
      <c r="R54" s="212"/>
      <c r="S54" s="133"/>
      <c r="AI54" s="630"/>
      <c r="AJ54" s="630"/>
      <c r="AK54" s="630"/>
    </row>
    <row r="55" spans="1:37" s="37" customFormat="1" ht="9.6" customHeight="1" x14ac:dyDescent="0.25">
      <c r="A55" s="121">
        <v>25</v>
      </c>
      <c r="B55" s="352" t="str">
        <f>IF($E55="","",VLOOKUP($E55,'1MD ELO (4)'!$A$7:$O$48,14))</f>
        <v/>
      </c>
      <c r="C55" s="352" t="str">
        <f>IF($E55="","",VLOOKUP($E55,'1MD ELO (4)'!$A$7:$O$48,15))</f>
        <v/>
      </c>
      <c r="D55" s="433" t="str">
        <f>IF($E55="","",VLOOKUP($E55,'1MD ELO (4)'!$A$7:$O$48,5))</f>
        <v/>
      </c>
      <c r="E55" s="123"/>
      <c r="F55" s="124" t="str">
        <f>UPPER(IF($E55="","",VLOOKUP($E55,'1MD ELO (4)'!$A$7:$O$48,2)))</f>
        <v/>
      </c>
      <c r="G55" s="124" t="str">
        <f>IF($E55="","",VLOOKUP($E55,'1MD ELO (4)'!$A$7:$O$48,3))</f>
        <v/>
      </c>
      <c r="H55" s="124"/>
      <c r="I55" s="124" t="str">
        <f>IF($E55="","",VLOOKUP($E55,'1MD ELO (4)'!$A$7:$O$48,4))</f>
        <v/>
      </c>
      <c r="J55" s="126"/>
      <c r="K55" s="125"/>
      <c r="L55" s="125"/>
      <c r="M55" s="125"/>
      <c r="N55" s="150"/>
      <c r="O55" s="128"/>
      <c r="P55" s="210"/>
      <c r="Q55" s="125"/>
      <c r="R55" s="130"/>
      <c r="S55" s="133"/>
      <c r="AI55" s="630"/>
      <c r="AJ55" s="630"/>
      <c r="AK55" s="630"/>
    </row>
    <row r="56" spans="1:37" s="37" customFormat="1" ht="9.6" customHeight="1" x14ac:dyDescent="0.25">
      <c r="A56" s="135"/>
      <c r="B56" s="422"/>
      <c r="C56" s="422"/>
      <c r="D56" s="434"/>
      <c r="E56" s="136"/>
      <c r="F56" s="137"/>
      <c r="G56" s="137"/>
      <c r="H56" s="138"/>
      <c r="I56" s="139" t="s">
        <v>0</v>
      </c>
      <c r="J56" s="140"/>
      <c r="K56" s="141" t="str">
        <f>UPPER(IF(OR(J56="a",J56="as"),F55,IF(OR(J56="b",J56="bs"),F57,)))</f>
        <v/>
      </c>
      <c r="L56" s="141"/>
      <c r="M56" s="125"/>
      <c r="N56" s="150"/>
      <c r="O56" s="128"/>
      <c r="P56" s="210"/>
      <c r="Q56" s="128"/>
      <c r="R56" s="130"/>
      <c r="S56" s="133"/>
      <c r="AI56" s="630"/>
      <c r="AJ56" s="630"/>
      <c r="AK56" s="630"/>
    </row>
    <row r="57" spans="1:37" s="37" customFormat="1" ht="9.6" customHeight="1" x14ac:dyDescent="0.25">
      <c r="A57" s="135">
        <v>26</v>
      </c>
      <c r="B57" s="352" t="str">
        <f>IF($E57="","",VLOOKUP($E57,'1MD ELO (4)'!$A$7:$O$48,14))</f>
        <v/>
      </c>
      <c r="C57" s="352" t="str">
        <f>IF($E57="","",VLOOKUP($E57,'1MD ELO (4)'!$A$7:$O$48,15))</f>
        <v/>
      </c>
      <c r="D57" s="433" t="str">
        <f>IF($E57="","",VLOOKUP($E57,'1MD ELO (4)'!$A$7:$O$48,5))</f>
        <v/>
      </c>
      <c r="E57" s="123"/>
      <c r="F57" s="449" t="str">
        <f>UPPER(IF($E57="","",VLOOKUP($E57,'1MD ELO (4)'!$A$7:$O$48,2)))</f>
        <v/>
      </c>
      <c r="G57" s="449" t="str">
        <f>IF($E57="","",VLOOKUP($E57,'1MD ELO (4)'!$A$7:$O$48,3))</f>
        <v/>
      </c>
      <c r="H57" s="449"/>
      <c r="I57" s="449" t="str">
        <f>IF($E57="","",VLOOKUP($E57,'1MD ELO (4)'!$A$7:$O$48,4))</f>
        <v/>
      </c>
      <c r="J57" s="144"/>
      <c r="K57" s="125"/>
      <c r="L57" s="145"/>
      <c r="M57" s="125"/>
      <c r="N57" s="150"/>
      <c r="O57" s="128"/>
      <c r="P57" s="210"/>
      <c r="Q57" s="128"/>
      <c r="R57" s="130"/>
      <c r="S57" s="133"/>
      <c r="AI57" s="630"/>
      <c r="AJ57" s="630"/>
      <c r="AK57" s="630"/>
    </row>
    <row r="58" spans="1:37" s="37" customFormat="1" ht="9.6" customHeight="1" x14ac:dyDescent="0.25">
      <c r="A58" s="135"/>
      <c r="B58" s="422"/>
      <c r="C58" s="422"/>
      <c r="D58" s="434"/>
      <c r="E58" s="146"/>
      <c r="F58" s="450"/>
      <c r="G58" s="450"/>
      <c r="H58" s="451"/>
      <c r="I58" s="450"/>
      <c r="J58" s="147"/>
      <c r="K58" s="139" t="s">
        <v>0</v>
      </c>
      <c r="L58" s="148"/>
      <c r="M58" s="141" t="str">
        <f>UPPER(IF(OR(L58="a",L58="as"),K56,IF(OR(L58="b",L58="bs"),K60,)))</f>
        <v/>
      </c>
      <c r="N58" s="149"/>
      <c r="O58" s="128"/>
      <c r="P58" s="210"/>
      <c r="Q58" s="128"/>
      <c r="R58" s="130"/>
      <c r="S58" s="133"/>
      <c r="AI58" s="630"/>
      <c r="AJ58" s="630"/>
      <c r="AK58" s="630"/>
    </row>
    <row r="59" spans="1:37" s="37" customFormat="1" ht="9.6" customHeight="1" x14ac:dyDescent="0.25">
      <c r="A59" s="135">
        <v>27</v>
      </c>
      <c r="B59" s="352" t="str">
        <f>IF($E59="","",VLOOKUP($E59,'1MD ELO (4)'!$A$7:$O$48,14))</f>
        <v/>
      </c>
      <c r="C59" s="352" t="str">
        <f>IF($E59="","",VLOOKUP($E59,'1MD ELO (4)'!$A$7:$O$48,15))</f>
        <v/>
      </c>
      <c r="D59" s="433" t="str">
        <f>IF($E59="","",VLOOKUP($E59,'1MD ELO (4)'!$A$7:$O$48,5))</f>
        <v/>
      </c>
      <c r="E59" s="123"/>
      <c r="F59" s="449" t="str">
        <f>UPPER(IF($E59="","",VLOOKUP($E59,'1MD ELO (4)'!$A$7:$O$48,2)))</f>
        <v/>
      </c>
      <c r="G59" s="449" t="str">
        <f>IF($E59="","",VLOOKUP($E59,'1MD ELO (4)'!$A$7:$O$48,3))</f>
        <v/>
      </c>
      <c r="H59" s="449"/>
      <c r="I59" s="449" t="str">
        <f>IF($E59="","",VLOOKUP($E59,'1MD ELO (4)'!$A$7:$O$48,4))</f>
        <v/>
      </c>
      <c r="J59" s="126"/>
      <c r="K59" s="125"/>
      <c r="L59" s="151"/>
      <c r="M59" s="125"/>
      <c r="N59" s="152"/>
      <c r="O59" s="128"/>
      <c r="P59" s="210"/>
      <c r="Q59" s="128"/>
      <c r="R59" s="130"/>
      <c r="S59" s="166"/>
      <c r="AI59" s="630"/>
      <c r="AJ59" s="630"/>
      <c r="AK59" s="630"/>
    </row>
    <row r="60" spans="1:37" s="37" customFormat="1" ht="9.6" customHeight="1" x14ac:dyDescent="0.25">
      <c r="A60" s="135"/>
      <c r="B60" s="422"/>
      <c r="C60" s="422"/>
      <c r="D60" s="434"/>
      <c r="E60" s="146"/>
      <c r="F60" s="450"/>
      <c r="G60" s="450"/>
      <c r="H60" s="451"/>
      <c r="I60" s="452" t="s">
        <v>0</v>
      </c>
      <c r="J60" s="140"/>
      <c r="K60" s="141" t="str">
        <f>UPPER(IF(OR(J60="a",J60="as"),F59,IF(OR(J60="b",J60="bs"),F61,)))</f>
        <v/>
      </c>
      <c r="L60" s="153"/>
      <c r="M60" s="125"/>
      <c r="N60" s="152"/>
      <c r="O60" s="128"/>
      <c r="P60" s="210"/>
      <c r="Q60" s="128"/>
      <c r="R60" s="130"/>
      <c r="S60" s="133"/>
      <c r="AI60" s="630"/>
      <c r="AJ60" s="630"/>
      <c r="AK60" s="630"/>
    </row>
    <row r="61" spans="1:37" s="37" customFormat="1" ht="9.6" customHeight="1" x14ac:dyDescent="0.25">
      <c r="A61" s="135">
        <v>28</v>
      </c>
      <c r="B61" s="352" t="str">
        <f>IF($E61="","",VLOOKUP($E61,'1MD ELO (4)'!$A$7:$O$48,14))</f>
        <v/>
      </c>
      <c r="C61" s="352" t="str">
        <f>IF($E61="","",VLOOKUP($E61,'1MD ELO (4)'!$A$7:$O$48,15))</f>
        <v/>
      </c>
      <c r="D61" s="433" t="str">
        <f>IF($E61="","",VLOOKUP($E61,'1MD ELO (4)'!$A$7:$O$48,5))</f>
        <v/>
      </c>
      <c r="E61" s="123"/>
      <c r="F61" s="449" t="str">
        <f>UPPER(IF($E61="","",VLOOKUP($E61,'1MD ELO (4)'!$A$7:$O$48,2)))</f>
        <v/>
      </c>
      <c r="G61" s="449" t="str">
        <f>IF($E61="","",VLOOKUP($E61,'1MD ELO (4)'!$A$7:$O$48,3))</f>
        <v/>
      </c>
      <c r="H61" s="449"/>
      <c r="I61" s="449" t="str">
        <f>IF($E61="","",VLOOKUP($E61,'1MD ELO (4)'!$A$7:$O$48,4))</f>
        <v/>
      </c>
      <c r="J61" s="154"/>
      <c r="K61" s="125"/>
      <c r="L61" s="125"/>
      <c r="M61" s="125"/>
      <c r="N61" s="152"/>
      <c r="O61" s="128"/>
      <c r="P61" s="210"/>
      <c r="Q61" s="128"/>
      <c r="R61" s="130"/>
      <c r="S61" s="133"/>
      <c r="AI61" s="630"/>
      <c r="AJ61" s="630"/>
      <c r="AK61" s="630"/>
    </row>
    <row r="62" spans="1:37" s="37" customFormat="1" ht="9.6" customHeight="1" x14ac:dyDescent="0.25">
      <c r="A62" s="135"/>
      <c r="B62" s="422"/>
      <c r="C62" s="422"/>
      <c r="D62" s="434"/>
      <c r="E62" s="146"/>
      <c r="F62" s="450"/>
      <c r="G62" s="450"/>
      <c r="H62" s="451"/>
      <c r="I62" s="450"/>
      <c r="J62" s="147"/>
      <c r="K62" s="125"/>
      <c r="L62" s="125"/>
      <c r="M62" s="139" t="s">
        <v>0</v>
      </c>
      <c r="N62" s="148"/>
      <c r="O62" s="141" t="str">
        <f>UPPER(IF(OR(N62="a",N62="as"),M58,IF(OR(N62="b",N62="bs"),M66,)))</f>
        <v/>
      </c>
      <c r="P62" s="212"/>
      <c r="Q62" s="128"/>
      <c r="R62" s="130"/>
      <c r="S62" s="133"/>
      <c r="AI62" s="630"/>
      <c r="AJ62" s="630"/>
      <c r="AK62" s="630"/>
    </row>
    <row r="63" spans="1:37" s="37" customFormat="1" ht="9.6" customHeight="1" x14ac:dyDescent="0.25">
      <c r="A63" s="135">
        <v>29</v>
      </c>
      <c r="B63" s="352" t="str">
        <f>IF($E63="","",VLOOKUP($E63,'1MD ELO (4)'!$A$7:$O$48,14))</f>
        <v/>
      </c>
      <c r="C63" s="352" t="str">
        <f>IF($E63="","",VLOOKUP($E63,'1MD ELO (4)'!$A$7:$O$48,15))</f>
        <v/>
      </c>
      <c r="D63" s="433" t="str">
        <f>IF($E63="","",VLOOKUP($E63,'1MD ELO (4)'!$A$7:$O$48,5))</f>
        <v/>
      </c>
      <c r="E63" s="123"/>
      <c r="F63" s="449" t="str">
        <f>UPPER(IF($E63="","",VLOOKUP($E63,'1MD ELO (4)'!$A$7:$O$48,2)))</f>
        <v/>
      </c>
      <c r="G63" s="449" t="str">
        <f>IF($E63="","",VLOOKUP($E63,'1MD ELO (4)'!$A$7:$O$48,3))</f>
        <v/>
      </c>
      <c r="H63" s="449"/>
      <c r="I63" s="449" t="str">
        <f>IF($E63="","",VLOOKUP($E63,'1MD ELO (4)'!$A$7:$O$48,4))</f>
        <v/>
      </c>
      <c r="J63" s="156"/>
      <c r="K63" s="125"/>
      <c r="L63" s="125"/>
      <c r="M63" s="125"/>
      <c r="N63" s="152"/>
      <c r="O63" s="125"/>
      <c r="P63" s="150"/>
      <c r="Q63" s="131"/>
      <c r="R63" s="132"/>
      <c r="S63" s="133"/>
      <c r="AI63" s="630"/>
      <c r="AJ63" s="630"/>
      <c r="AK63" s="630"/>
    </row>
    <row r="64" spans="1:37" s="37" customFormat="1" ht="9.6" customHeight="1" x14ac:dyDescent="0.25">
      <c r="A64" s="135"/>
      <c r="B64" s="422"/>
      <c r="C64" s="422"/>
      <c r="D64" s="434"/>
      <c r="E64" s="146"/>
      <c r="F64" s="450"/>
      <c r="G64" s="450"/>
      <c r="H64" s="451"/>
      <c r="I64" s="452" t="s">
        <v>0</v>
      </c>
      <c r="J64" s="140"/>
      <c r="K64" s="141" t="str">
        <f>UPPER(IF(OR(J64="a",J64="as"),F63,IF(OR(J64="b",J64="bs"),F65,)))</f>
        <v/>
      </c>
      <c r="L64" s="141"/>
      <c r="M64" s="125"/>
      <c r="N64" s="152"/>
      <c r="O64" s="150"/>
      <c r="P64" s="150"/>
      <c r="Q64" s="131"/>
      <c r="R64" s="132"/>
      <c r="S64" s="133"/>
      <c r="AI64" s="630"/>
      <c r="AJ64" s="630"/>
      <c r="AK64" s="630"/>
    </row>
    <row r="65" spans="1:37" s="37" customFormat="1" ht="9.6" customHeight="1" x14ac:dyDescent="0.25">
      <c r="A65" s="135">
        <v>30</v>
      </c>
      <c r="B65" s="352" t="str">
        <f>IF($E65="","",VLOOKUP($E65,'1MD ELO (4)'!$A$7:$O$48,14))</f>
        <v/>
      </c>
      <c r="C65" s="352" t="str">
        <f>IF($E65="","",VLOOKUP($E65,'1MD ELO (4)'!$A$7:$O$48,15))</f>
        <v/>
      </c>
      <c r="D65" s="433" t="str">
        <f>IF($E65="","",VLOOKUP($E65,'1MD ELO (4)'!$A$7:$O$48,5))</f>
        <v/>
      </c>
      <c r="E65" s="123"/>
      <c r="F65" s="449" t="str">
        <f>UPPER(IF($E65="","",VLOOKUP($E65,'1MD ELO (4)'!$A$7:$O$48,2)))</f>
        <v/>
      </c>
      <c r="G65" s="449" t="str">
        <f>IF($E65="","",VLOOKUP($E65,'1MD ELO (4)'!$A$7:$O$48,3))</f>
        <v/>
      </c>
      <c r="H65" s="449"/>
      <c r="I65" s="449" t="str">
        <f>IF($E65="","",VLOOKUP($E65,'1MD ELO (4)'!$A$7:$O$48,4))</f>
        <v/>
      </c>
      <c r="J65" s="144"/>
      <c r="K65" s="125"/>
      <c r="L65" s="145"/>
      <c r="M65" s="125"/>
      <c r="N65" s="152"/>
      <c r="O65" s="150"/>
      <c r="P65" s="150"/>
      <c r="Q65" s="131"/>
      <c r="R65" s="132"/>
      <c r="S65" s="133"/>
      <c r="AI65" s="630"/>
      <c r="AJ65" s="630"/>
      <c r="AK65" s="630"/>
    </row>
    <row r="66" spans="1:37" s="37" customFormat="1" ht="9.6" customHeight="1" x14ac:dyDescent="0.25">
      <c r="A66" s="135"/>
      <c r="B66" s="422"/>
      <c r="C66" s="422"/>
      <c r="D66" s="434"/>
      <c r="E66" s="146"/>
      <c r="F66" s="450"/>
      <c r="G66" s="450"/>
      <c r="H66" s="451"/>
      <c r="I66" s="450"/>
      <c r="J66" s="147"/>
      <c r="K66" s="139" t="s">
        <v>0</v>
      </c>
      <c r="L66" s="148"/>
      <c r="M66" s="141" t="str">
        <f>UPPER(IF(OR(L66="a",L66="as"),K64,IF(OR(L66="b",L66="bs"),K68,)))</f>
        <v/>
      </c>
      <c r="N66" s="158"/>
      <c r="O66" s="150"/>
      <c r="P66" s="150"/>
      <c r="Q66" s="131"/>
      <c r="R66" s="132"/>
      <c r="S66" s="133"/>
      <c r="AI66" s="630"/>
      <c r="AJ66" s="630"/>
      <c r="AK66" s="630"/>
    </row>
    <row r="67" spans="1:37" s="37" customFormat="1" ht="9.6" customHeight="1" x14ac:dyDescent="0.25">
      <c r="A67" s="135">
        <v>31</v>
      </c>
      <c r="B67" s="352" t="str">
        <f>IF($E67="","",VLOOKUP($E67,'1MD ELO (4)'!$A$7:$O$48,14))</f>
        <v/>
      </c>
      <c r="C67" s="352" t="str">
        <f>IF($E67="","",VLOOKUP($E67,'1MD ELO (4)'!$A$7:$O$48,15))</f>
        <v/>
      </c>
      <c r="D67" s="433" t="str">
        <f>IF($E67="","",VLOOKUP($E67,'1MD ELO (4)'!$A$7:$O$48,5))</f>
        <v/>
      </c>
      <c r="E67" s="123"/>
      <c r="F67" s="449" t="str">
        <f>UPPER(IF($E67="","",VLOOKUP($E67,'1MD ELO (4)'!$A$7:$O$48,2)))</f>
        <v/>
      </c>
      <c r="G67" s="449" t="str">
        <f>IF($E67="","",VLOOKUP($E67,'1MD ELO (4)'!$A$7:$O$48,3))</f>
        <v/>
      </c>
      <c r="H67" s="449"/>
      <c r="I67" s="449" t="str">
        <f>IF($E67="","",VLOOKUP($E67,'1MD ELO (4)'!$A$7:$O$48,4))</f>
        <v/>
      </c>
      <c r="J67" s="126"/>
      <c r="K67" s="125"/>
      <c r="L67" s="151"/>
      <c r="M67" s="125"/>
      <c r="N67" s="150"/>
      <c r="O67" s="150"/>
      <c r="P67" s="150"/>
      <c r="Q67" s="131"/>
      <c r="R67" s="132"/>
      <c r="S67" s="133"/>
      <c r="AI67" s="630"/>
      <c r="AJ67" s="630"/>
      <c r="AK67" s="630"/>
    </row>
    <row r="68" spans="1:37" s="37" customFormat="1" ht="9.6" customHeight="1" x14ac:dyDescent="0.25">
      <c r="A68" s="135"/>
      <c r="B68" s="422"/>
      <c r="C68" s="422"/>
      <c r="D68" s="434"/>
      <c r="E68" s="136"/>
      <c r="F68" s="137"/>
      <c r="G68" s="137"/>
      <c r="H68" s="138"/>
      <c r="I68" s="139" t="s">
        <v>0</v>
      </c>
      <c r="J68" s="140"/>
      <c r="K68" s="141" t="str">
        <f>UPPER(IF(OR(J68="a",J68="as"),F67,IF(OR(J68="b",J68="bs"),F69,)))</f>
        <v/>
      </c>
      <c r="L68" s="153"/>
      <c r="M68" s="125"/>
      <c r="N68" s="150"/>
      <c r="O68" s="150"/>
      <c r="P68" s="150"/>
      <c r="Q68" s="131"/>
      <c r="R68" s="132"/>
      <c r="S68" s="133"/>
      <c r="AI68" s="630"/>
      <c r="AJ68" s="630"/>
      <c r="AK68" s="630"/>
    </row>
    <row r="69" spans="1:37" s="37" customFormat="1" ht="9.6" customHeight="1" x14ac:dyDescent="0.25">
      <c r="A69" s="121">
        <v>32</v>
      </c>
      <c r="B69" s="352" t="str">
        <f>IF($E69="","",VLOOKUP($E69,'1MD ELO (4)'!$A$7:$O$48,14))</f>
        <v/>
      </c>
      <c r="C69" s="352" t="str">
        <f>IF($E69="","",VLOOKUP($E69,'1MD ELO (4)'!$A$7:$O$48,15))</f>
        <v/>
      </c>
      <c r="D69" s="433" t="str">
        <f>IF($E69="","",VLOOKUP($E69,'1MD ELO (4)'!$A$7:$O$48,5))</f>
        <v/>
      </c>
      <c r="E69" s="123"/>
      <c r="F69" s="124" t="str">
        <f>UPPER(IF($E69="","",VLOOKUP($E69,'1MD ELO (4)'!$A$7:$O$48,2)))</f>
        <v/>
      </c>
      <c r="G69" s="124" t="str">
        <f>IF($E69="","",VLOOKUP($E69,'1MD ELO (4)'!$A$7:$O$48,3))</f>
        <v/>
      </c>
      <c r="H69" s="124"/>
      <c r="I69" s="124" t="str">
        <f>IF($E69="","",VLOOKUP($E69,'1MD ELO (4)'!$A$7:$O$48,4))</f>
        <v/>
      </c>
      <c r="J69" s="154"/>
      <c r="K69" s="125"/>
      <c r="L69" s="125"/>
      <c r="M69" s="125"/>
      <c r="N69" s="125"/>
      <c r="O69" s="128"/>
      <c r="P69" s="130"/>
      <c r="Q69" s="131"/>
      <c r="R69" s="132"/>
      <c r="S69" s="133"/>
      <c r="AI69" s="630"/>
      <c r="AJ69" s="630"/>
      <c r="AK69" s="630"/>
    </row>
    <row r="70" spans="1:37" s="2" customFormat="1" ht="6.75" customHeight="1" x14ac:dyDescent="0.25">
      <c r="A70" s="167"/>
      <c r="B70" s="167"/>
      <c r="C70" s="167"/>
      <c r="D70" s="167"/>
      <c r="E70" s="167"/>
      <c r="F70" s="168"/>
      <c r="G70" s="168"/>
      <c r="H70" s="168"/>
      <c r="I70" s="168"/>
      <c r="J70" s="169"/>
      <c r="K70" s="170"/>
      <c r="L70" s="171"/>
      <c r="M70" s="170"/>
      <c r="N70" s="171"/>
      <c r="O70" s="170"/>
      <c r="P70" s="171"/>
      <c r="Q70" s="170"/>
      <c r="R70" s="171"/>
      <c r="S70" s="172"/>
      <c r="AI70" s="631"/>
      <c r="AJ70" s="631"/>
      <c r="AK70" s="631"/>
    </row>
    <row r="71" spans="1:37" s="18" customFormat="1" ht="10.5" customHeight="1" x14ac:dyDescent="0.25">
      <c r="A71" s="173" t="s">
        <v>102</v>
      </c>
      <c r="B71" s="174"/>
      <c r="C71" s="174"/>
      <c r="D71" s="413"/>
      <c r="E71" s="176" t="s">
        <v>6</v>
      </c>
      <c r="F71" s="177" t="s">
        <v>104</v>
      </c>
      <c r="G71" s="176"/>
      <c r="H71" s="178"/>
      <c r="I71" s="179"/>
      <c r="J71" s="176" t="s">
        <v>6</v>
      </c>
      <c r="K71" s="177" t="s">
        <v>122</v>
      </c>
      <c r="L71" s="180"/>
      <c r="M71" s="177" t="s">
        <v>123</v>
      </c>
      <c r="N71" s="181"/>
      <c r="O71" s="182" t="s">
        <v>124</v>
      </c>
      <c r="P71" s="182"/>
      <c r="Q71" s="183"/>
      <c r="R71" s="184"/>
      <c r="AI71" s="632"/>
      <c r="AJ71" s="632"/>
      <c r="AK71" s="632"/>
    </row>
    <row r="72" spans="1:37" s="18" customFormat="1" ht="9" customHeight="1" x14ac:dyDescent="0.25">
      <c r="A72" s="414" t="s">
        <v>103</v>
      </c>
      <c r="B72" s="415"/>
      <c r="C72" s="416"/>
      <c r="D72" s="417"/>
      <c r="E72" s="188">
        <v>1</v>
      </c>
      <c r="F72" s="56" t="str">
        <f>IF(E72&gt;$R$79,,UPPER(VLOOKUP(E72,'1MD ELO (4)'!$A$7:$Q$134,2)))</f>
        <v/>
      </c>
      <c r="G72" s="189"/>
      <c r="H72" s="56"/>
      <c r="I72" s="55"/>
      <c r="J72" s="190" t="s">
        <v>7</v>
      </c>
      <c r="K72" s="185"/>
      <c r="L72" s="191"/>
      <c r="M72" s="185"/>
      <c r="N72" s="192"/>
      <c r="O72" s="193" t="s">
        <v>108</v>
      </c>
      <c r="P72" s="194"/>
      <c r="Q72" s="194"/>
      <c r="R72" s="195"/>
      <c r="AI72" s="632"/>
      <c r="AJ72" s="632"/>
      <c r="AK72" s="632"/>
    </row>
    <row r="73" spans="1:37" s="18" customFormat="1" ht="9" customHeight="1" x14ac:dyDescent="0.25">
      <c r="A73" s="200" t="s">
        <v>121</v>
      </c>
      <c r="B73" s="198"/>
      <c r="C73" s="410"/>
      <c r="D73" s="201"/>
      <c r="E73" s="188">
        <v>2</v>
      </c>
      <c r="F73" s="56" t="str">
        <f>IF(E73&gt;$R$79,,UPPER(VLOOKUP(E73,'1MD ELO (4)'!$A$7:$Q$134,2)))</f>
        <v/>
      </c>
      <c r="G73" s="189"/>
      <c r="H73" s="56"/>
      <c r="I73" s="55"/>
      <c r="J73" s="190" t="s">
        <v>8</v>
      </c>
      <c r="K73" s="185"/>
      <c r="L73" s="191"/>
      <c r="M73" s="185"/>
      <c r="N73" s="192"/>
      <c r="O73" s="196"/>
      <c r="P73" s="197"/>
      <c r="Q73" s="198"/>
      <c r="R73" s="199"/>
      <c r="AI73" s="632"/>
      <c r="AJ73" s="632"/>
      <c r="AK73" s="632"/>
    </row>
    <row r="74" spans="1:37" s="18" customFormat="1" ht="9" customHeight="1" x14ac:dyDescent="0.25">
      <c r="A74" s="341"/>
      <c r="B74" s="342"/>
      <c r="C74" s="411"/>
      <c r="D74" s="343"/>
      <c r="E74" s="188">
        <v>3</v>
      </c>
      <c r="F74" s="56" t="str">
        <f>IF(E74&gt;$R$79,,UPPER(VLOOKUP(E74,'1MD ELO (4)'!$A$7:$Q$134,2)))</f>
        <v/>
      </c>
      <c r="G74" s="189"/>
      <c r="H74" s="56"/>
      <c r="I74" s="55"/>
      <c r="J74" s="190" t="s">
        <v>9</v>
      </c>
      <c r="K74" s="185"/>
      <c r="L74" s="191"/>
      <c r="M74" s="185"/>
      <c r="N74" s="192"/>
      <c r="O74" s="193" t="s">
        <v>109</v>
      </c>
      <c r="P74" s="194"/>
      <c r="Q74" s="194"/>
      <c r="R74" s="195"/>
      <c r="AI74" s="632"/>
      <c r="AJ74" s="632"/>
      <c r="AK74" s="632"/>
    </row>
    <row r="75" spans="1:37" s="18" customFormat="1" ht="9" customHeight="1" x14ac:dyDescent="0.25">
      <c r="A75" s="202"/>
      <c r="B75" s="405"/>
      <c r="C75" s="405"/>
      <c r="D75" s="203"/>
      <c r="E75" s="188">
        <v>4</v>
      </c>
      <c r="F75" s="56" t="str">
        <f>IF(E75&gt;$R$79,,UPPER(VLOOKUP(E75,'1MD ELO (4)'!$A$7:$Q$134,2)))</f>
        <v/>
      </c>
      <c r="G75" s="189"/>
      <c r="H75" s="56"/>
      <c r="I75" s="55"/>
      <c r="J75" s="190" t="s">
        <v>10</v>
      </c>
      <c r="K75" s="185"/>
      <c r="L75" s="191"/>
      <c r="M75" s="185"/>
      <c r="N75" s="192"/>
      <c r="O75" s="185"/>
      <c r="P75" s="191"/>
      <c r="Q75" s="185"/>
      <c r="R75" s="192"/>
      <c r="AI75" s="632"/>
      <c r="AJ75" s="632"/>
      <c r="AK75" s="632"/>
    </row>
    <row r="76" spans="1:37" s="18" customFormat="1" ht="9" customHeight="1" x14ac:dyDescent="0.25">
      <c r="A76" s="330"/>
      <c r="B76" s="344"/>
      <c r="C76" s="344"/>
      <c r="D76" s="412"/>
      <c r="E76" s="188">
        <v>5</v>
      </c>
      <c r="F76" s="56" t="str">
        <f>IF(E76&gt;$R$79,,UPPER(VLOOKUP(E76,'1MD ELO (4)'!$A$7:$Q$134,2)))</f>
        <v/>
      </c>
      <c r="G76" s="189"/>
      <c r="H76" s="56"/>
      <c r="I76" s="55"/>
      <c r="J76" s="190" t="s">
        <v>11</v>
      </c>
      <c r="K76" s="185"/>
      <c r="L76" s="191"/>
      <c r="M76" s="185"/>
      <c r="N76" s="192"/>
      <c r="O76" s="198"/>
      <c r="P76" s="197"/>
      <c r="Q76" s="198"/>
      <c r="R76" s="199"/>
      <c r="AI76" s="632"/>
      <c r="AJ76" s="632"/>
      <c r="AK76" s="632"/>
    </row>
    <row r="77" spans="1:37" s="18" customFormat="1" ht="9" customHeight="1" x14ac:dyDescent="0.25">
      <c r="A77" s="331"/>
      <c r="B77" s="350"/>
      <c r="C77" s="405"/>
      <c r="D77" s="203"/>
      <c r="E77" s="188">
        <v>6</v>
      </c>
      <c r="F77" s="56" t="str">
        <f>IF(E77&gt;$R$79,,UPPER(VLOOKUP(E77,'1MD ELO (4)'!$A$7:$Q$134,2)))</f>
        <v/>
      </c>
      <c r="G77" s="189"/>
      <c r="H77" s="56"/>
      <c r="I77" s="55"/>
      <c r="J77" s="190" t="s">
        <v>12</v>
      </c>
      <c r="K77" s="185"/>
      <c r="L77" s="191"/>
      <c r="M77" s="185"/>
      <c r="N77" s="192"/>
      <c r="O77" s="193" t="s">
        <v>89</v>
      </c>
      <c r="P77" s="194"/>
      <c r="Q77" s="194"/>
      <c r="R77" s="195"/>
      <c r="AI77" s="632"/>
      <c r="AJ77" s="632"/>
      <c r="AK77" s="632"/>
    </row>
    <row r="78" spans="1:37" s="18" customFormat="1" ht="9" customHeight="1" x14ac:dyDescent="0.25">
      <c r="A78" s="331"/>
      <c r="B78" s="350"/>
      <c r="C78" s="406"/>
      <c r="D78" s="339"/>
      <c r="E78" s="188">
        <v>7</v>
      </c>
      <c r="F78" s="56" t="str">
        <f>IF(E78&gt;$R$79,,UPPER(VLOOKUP(E78,'1MD ELO (4)'!$A$7:$Q$134,2)))</f>
        <v/>
      </c>
      <c r="G78" s="189"/>
      <c r="H78" s="56"/>
      <c r="I78" s="55"/>
      <c r="J78" s="190" t="s">
        <v>13</v>
      </c>
      <c r="K78" s="185"/>
      <c r="L78" s="191"/>
      <c r="M78" s="185"/>
      <c r="N78" s="192"/>
      <c r="O78" s="185"/>
      <c r="P78" s="191"/>
      <c r="Q78" s="185"/>
      <c r="R78" s="192"/>
      <c r="AI78" s="632"/>
      <c r="AJ78" s="632"/>
      <c r="AK78" s="632"/>
    </row>
    <row r="79" spans="1:37" s="18" customFormat="1" ht="9" customHeight="1" x14ac:dyDescent="0.25">
      <c r="A79" s="332"/>
      <c r="B79" s="329"/>
      <c r="C79" s="407"/>
      <c r="D79" s="340"/>
      <c r="E79" s="204">
        <v>8</v>
      </c>
      <c r="F79" s="205" t="str">
        <f>IF(E79&gt;$R$79,,UPPER(VLOOKUP(E79,'1MD ELO (4)'!$A$7:$Q$134,2)))</f>
        <v/>
      </c>
      <c r="G79" s="206"/>
      <c r="H79" s="205"/>
      <c r="I79" s="207"/>
      <c r="J79" s="208" t="s">
        <v>14</v>
      </c>
      <c r="K79" s="198"/>
      <c r="L79" s="197"/>
      <c r="M79" s="198"/>
      <c r="N79" s="199"/>
      <c r="O79" s="198" t="str">
        <f>R4</f>
        <v>Nagyistók-Nádasi Judit</v>
      </c>
      <c r="P79" s="197"/>
      <c r="Q79" s="198"/>
      <c r="R79" s="209">
        <f>MIN(8,'1MD ELO (4)'!Q5)</f>
        <v>8</v>
      </c>
      <c r="AI79" s="632"/>
      <c r="AJ79" s="632"/>
      <c r="AK79" s="632"/>
    </row>
  </sheetData>
  <mergeCells count="2">
    <mergeCell ref="A4:C4"/>
    <mergeCell ref="Q41:R41"/>
  </mergeCells>
  <conditionalFormatting sqref="H37 H39 H7 H67 H9 H11 H13 H15 H17 H21 H41 H43 H45 H47 H49 H51 H19 H23 H25 H27 H29 H31 H33 H35 H53 H55 H57 H59 H61 H63 H65 H69">
    <cfRule type="expression" dxfId="251" priority="11" stopIfTrue="1">
      <formula>AND($E7&lt;9,$C7&gt;0)</formula>
    </cfRule>
  </conditionalFormatting>
  <conditionalFormatting sqref="I8 I40 I16 M14 I20 M30 I24 I48 M46 I52 I32 I44 I36 I12 M62 I28 K18 K26 K34 K42 K50 K58 K66 K10 I56 I64 I68 I60 O22 O39 O54">
    <cfRule type="expression" dxfId="250" priority="8" stopIfTrue="1">
      <formula>AND($O$1="CU",I8="Umpire")</formula>
    </cfRule>
    <cfRule type="expression" dxfId="249" priority="9" stopIfTrue="1">
      <formula>AND($O$1="CU",I8&lt;&gt;"Umpire",J8&lt;&gt;"")</formula>
    </cfRule>
    <cfRule type="expression" dxfId="248" priority="10" stopIfTrue="1">
      <formula>AND($O$1="CU",I8&lt;&gt;"Umpire")</formula>
    </cfRule>
  </conditionalFormatting>
  <conditionalFormatting sqref="E67 E65 E63 E13 E61 E15 E17 E21 E19 E23 E25 E27 E29 E31 E33 E37 E35 E39 E41 E43 E47 E49 E45 E51 E53 E55 E57 E59 E69">
    <cfRule type="expression" dxfId="247" priority="7" stopIfTrue="1">
      <formula>AND($E13&lt;9,$C13&gt;0)</formula>
    </cfRule>
  </conditionalFormatting>
  <conditionalFormatting sqref="M10 M18 M26 M34 M42 M50 M58 M66 O14 O30 O46 O62 Q22 Q54 K8 K12 K16 K20 K24 K28 K32 K36 K40 K44 K48 K52 K56 K60 K64 K68">
    <cfRule type="expression" dxfId="246" priority="5" stopIfTrue="1">
      <formula>J8="as"</formula>
    </cfRule>
    <cfRule type="expression" dxfId="245" priority="6" stopIfTrue="1">
      <formula>J8="bs"</formula>
    </cfRule>
  </conditionalFormatting>
  <conditionalFormatting sqref="J8 J12 J16 J20 J24 J28 J32 J36 J40 J44 J48 J52 J56 J60 J64 J68 L66 L58 L50 L42 L34 L26 L18 L10 N14 N30 N46 N62 R79 P54 P39 P22">
    <cfRule type="expression" dxfId="244" priority="4" stopIfTrue="1">
      <formula>$O$1="CU"</formula>
    </cfRule>
  </conditionalFormatting>
  <conditionalFormatting sqref="Q38">
    <cfRule type="expression" dxfId="243" priority="2" stopIfTrue="1">
      <formula>P39="as"</formula>
    </cfRule>
    <cfRule type="expression" dxfId="242" priority="3" stopIfTrue="1">
      <formula>P39="bs"</formula>
    </cfRule>
  </conditionalFormatting>
  <conditionalFormatting sqref="E7 E9 E11">
    <cfRule type="expression" dxfId="241" priority="1" stopIfTrue="1">
      <formula>$E7&lt;9</formula>
    </cfRule>
  </conditionalFormatting>
  <dataValidations count="2">
    <dataValidation type="list" allowBlank="1" showInputMessage="1" sqref="O54 O39 O22" xr:uid="{00000000-0002-0000-4800-000000000000}">
      <formula1>$V$8:$V$17</formula1>
    </dataValidation>
    <dataValidation type="list" allowBlank="1" showInputMessage="1" sqref="I8 I24 I12 I28 I16 I40 I20 I44 I48 I52 I32 I36 I56 I60 I64 I68 K66 K58 K50 K42 K34 K26 K18 K10 M14 M30 M46 M62" xr:uid="{00000000-0002-0000-4800-000001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59">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33203125" customWidth="1"/>
    <col min="21" max="21" width="11.44140625" hidden="1" customWidth="1"/>
    <col min="25" max="34" width="9.109375" hidden="1" customWidth="1"/>
  </cols>
  <sheetData>
    <row r="1" spans="1:37" s="100" customFormat="1" ht="21.75" customHeight="1" x14ac:dyDescent="0.25">
      <c r="A1" s="57" t="str">
        <f>Altalanos!$A$6</f>
        <v>Baranya Vármegyei Tenisz Diákolimpia</v>
      </c>
      <c r="B1" s="57"/>
      <c r="C1" s="103"/>
      <c r="D1" s="103"/>
      <c r="E1" s="103"/>
      <c r="F1" s="103"/>
      <c r="G1" s="103"/>
      <c r="H1" s="103"/>
      <c r="I1" s="338"/>
      <c r="J1" s="104"/>
      <c r="K1" s="438" t="s">
        <v>120</v>
      </c>
      <c r="L1" s="84"/>
      <c r="M1" s="58"/>
      <c r="N1" s="104"/>
      <c r="O1" s="104" t="s">
        <v>71</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D2" s="60"/>
      <c r="E2" s="426">
        <f>Altalanos!$D$8</f>
        <v>0</v>
      </c>
      <c r="F2" s="60"/>
      <c r="G2" s="105"/>
      <c r="H2" s="74"/>
      <c r="I2" s="74"/>
      <c r="J2" s="106"/>
      <c r="K2" s="84"/>
      <c r="L2" s="84"/>
      <c r="M2" s="84"/>
      <c r="N2" s="106"/>
      <c r="O2" s="74"/>
      <c r="P2" s="106"/>
      <c r="Q2" s="74"/>
      <c r="R2" s="106"/>
      <c r="Y2" s="619"/>
      <c r="Z2" s="618"/>
      <c r="AA2" s="618" t="s">
        <v>159</v>
      </c>
      <c r="AB2" s="623">
        <v>300</v>
      </c>
      <c r="AC2" s="623">
        <v>250</v>
      </c>
      <c r="AD2" s="623">
        <v>200</v>
      </c>
      <c r="AE2" s="623">
        <v>150</v>
      </c>
      <c r="AF2" s="623">
        <v>120</v>
      </c>
      <c r="AG2" s="623">
        <v>90</v>
      </c>
      <c r="AH2" s="623">
        <v>40</v>
      </c>
      <c r="AI2" s="617"/>
      <c r="AJ2" s="617"/>
      <c r="AK2" s="617"/>
    </row>
    <row r="3" spans="1:37" s="19" customForma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18" t="s">
        <v>160</v>
      </c>
      <c r="AB3" s="623">
        <v>280</v>
      </c>
      <c r="AC3" s="623">
        <v>230</v>
      </c>
      <c r="AD3" s="623">
        <v>180</v>
      </c>
      <c r="AE3" s="623">
        <v>140</v>
      </c>
      <c r="AF3" s="623">
        <v>80</v>
      </c>
      <c r="AG3" s="623">
        <v>0</v>
      </c>
      <c r="AH3" s="623">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68"/>
      <c r="N4" s="111"/>
      <c r="O4" s="110"/>
      <c r="P4" s="111"/>
      <c r="Q4" s="110"/>
      <c r="R4" s="53" t="str">
        <f>Altalanos!$E$10</f>
        <v>Nagyistók-Nádasi Judit</v>
      </c>
      <c r="Y4" s="618"/>
      <c r="Z4" s="618"/>
      <c r="AA4" s="618" t="s">
        <v>189</v>
      </c>
      <c r="AB4" s="623">
        <v>250</v>
      </c>
      <c r="AC4" s="623">
        <v>200</v>
      </c>
      <c r="AD4" s="623">
        <v>150</v>
      </c>
      <c r="AE4" s="623">
        <v>120</v>
      </c>
      <c r="AF4" s="623">
        <v>90</v>
      </c>
      <c r="AG4" s="623">
        <v>60</v>
      </c>
      <c r="AH4" s="623">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113</v>
      </c>
      <c r="N5" s="117"/>
      <c r="O5" s="115" t="s">
        <v>128</v>
      </c>
      <c r="P5" s="117"/>
      <c r="Q5" s="115" t="s">
        <v>127</v>
      </c>
      <c r="R5" s="118"/>
      <c r="Y5" s="618">
        <f>IF(OR(Altalanos!$A$8="F1",Altalanos!$A$8="F2",Altalanos!$A$8="N1",Altalanos!$A$8="N2"),1,2)</f>
        <v>2</v>
      </c>
      <c r="Z5" s="618"/>
      <c r="AA5" s="618" t="s">
        <v>190</v>
      </c>
      <c r="AB5" s="623">
        <v>200</v>
      </c>
      <c r="AC5" s="623">
        <v>150</v>
      </c>
      <c r="AD5" s="623">
        <v>120</v>
      </c>
      <c r="AE5" s="623">
        <v>90</v>
      </c>
      <c r="AF5" s="623">
        <v>60</v>
      </c>
      <c r="AG5" s="623">
        <v>40</v>
      </c>
      <c r="AH5" s="623">
        <v>15</v>
      </c>
      <c r="AI5" s="617"/>
      <c r="AJ5" s="617"/>
      <c r="AK5" s="617"/>
    </row>
    <row r="6" spans="1:37" s="753" customFormat="1" ht="13.5" customHeight="1" thickBot="1" x14ac:dyDescent="0.3">
      <c r="A6" s="746"/>
      <c r="B6" s="766"/>
      <c r="C6" s="767"/>
      <c r="D6" s="767"/>
      <c r="E6" s="766"/>
      <c r="F6" s="754" t="str">
        <f>IF(Y3="","",CONCATENATE(AH1," pont"))</f>
        <v/>
      </c>
      <c r="G6" s="756"/>
      <c r="H6" s="757"/>
      <c r="I6" s="756"/>
      <c r="J6" s="758"/>
      <c r="K6" s="755" t="str">
        <f>IF(Y3="","",CONCATENATE(AG1," pont"))</f>
        <v/>
      </c>
      <c r="L6" s="758"/>
      <c r="M6" s="755" t="str">
        <f>IF(Y3="","",CONCATENATE(AF1," pont"))</f>
        <v/>
      </c>
      <c r="N6" s="758"/>
      <c r="O6" s="755" t="str">
        <f>IF(Y3="","",CONCATENATE(AE1," pont"))</f>
        <v/>
      </c>
      <c r="P6" s="758"/>
      <c r="Q6" s="755" t="str">
        <f>IF(Y3="","",CONCATENATE(AD1," pont"))</f>
        <v/>
      </c>
      <c r="R6" s="759"/>
      <c r="Y6" s="761"/>
      <c r="Z6" s="761"/>
      <c r="AA6" s="761" t="s">
        <v>191</v>
      </c>
      <c r="AB6" s="762">
        <v>150</v>
      </c>
      <c r="AC6" s="762">
        <v>120</v>
      </c>
      <c r="AD6" s="762">
        <v>90</v>
      </c>
      <c r="AE6" s="762">
        <v>60</v>
      </c>
      <c r="AF6" s="762">
        <v>40</v>
      </c>
      <c r="AG6" s="762">
        <v>25</v>
      </c>
      <c r="AH6" s="762">
        <v>10</v>
      </c>
      <c r="AI6" s="764"/>
      <c r="AJ6" s="764"/>
      <c r="AK6" s="764"/>
    </row>
    <row r="7" spans="1:37" s="37" customFormat="1" ht="9" customHeight="1" x14ac:dyDescent="0.25">
      <c r="A7" s="121" t="s">
        <v>7</v>
      </c>
      <c r="B7" s="352" t="str">
        <f>IF($E7="","",VLOOKUP($E7,'1MD ELO (4)'!$A$7:$O$80,14))</f>
        <v/>
      </c>
      <c r="C7" s="352" t="str">
        <f>IF($E7="","",VLOOKUP($E7,'1MD ELO (4)'!$A$7:$O$80,15))</f>
        <v/>
      </c>
      <c r="D7" s="408" t="str">
        <f>IF($E7="","",VLOOKUP($E7,'1MD ELO (4)'!$A$7:$O$80,5))</f>
        <v/>
      </c>
      <c r="E7" s="123"/>
      <c r="F7" s="124" t="str">
        <f>UPPER(IF($E7="","",VLOOKUP($E7,'1MD ELO (4)'!$A$7:$O$80,2)))</f>
        <v/>
      </c>
      <c r="G7" s="124" t="str">
        <f>IF($E7="","",VLOOKUP($E7,'1MD ELO (4)'!$A$7:$O$80,3))</f>
        <v/>
      </c>
      <c r="H7" s="124"/>
      <c r="I7" s="124" t="str">
        <f>IF($E7="","",VLOOKUP($E7,'1MD ELO (4)'!$A$7:$O$80,4))</f>
        <v/>
      </c>
      <c r="J7" s="217"/>
      <c r="K7" s="141" t="str">
        <f>UPPER(IF(OR(J8="a",J8="as"),F7,IF(OR(J8="b",J8="bs"),F8,)))</f>
        <v/>
      </c>
      <c r="L7" s="149"/>
      <c r="M7" s="150"/>
      <c r="N7" s="150"/>
      <c r="O7" s="150"/>
      <c r="P7" s="150"/>
      <c r="Q7" s="150"/>
      <c r="R7" s="150"/>
      <c r="S7" s="133"/>
      <c r="U7" s="134" t="e">
        <f>#REF!</f>
        <v>#REF!</v>
      </c>
      <c r="Y7" s="618"/>
      <c r="Z7" s="618"/>
      <c r="AA7" s="618" t="s">
        <v>192</v>
      </c>
      <c r="AB7" s="623">
        <v>120</v>
      </c>
      <c r="AC7" s="623">
        <v>90</v>
      </c>
      <c r="AD7" s="623">
        <v>60</v>
      </c>
      <c r="AE7" s="623">
        <v>40</v>
      </c>
      <c r="AF7" s="623">
        <v>25</v>
      </c>
      <c r="AG7" s="623">
        <v>10</v>
      </c>
      <c r="AH7" s="623">
        <v>5</v>
      </c>
      <c r="AI7" s="617"/>
      <c r="AJ7" s="617"/>
      <c r="AK7" s="617"/>
    </row>
    <row r="8" spans="1:37" s="37" customFormat="1" ht="9" customHeight="1" x14ac:dyDescent="0.25">
      <c r="A8" s="218" t="s">
        <v>8</v>
      </c>
      <c r="B8" s="352" t="str">
        <f>IF($E8="","",VLOOKUP($E8,'1MD ELO (4)'!$A$7:$O$80,14))</f>
        <v/>
      </c>
      <c r="C8" s="352" t="str">
        <f>IF($E8="","",VLOOKUP($E8,'1MD ELO (4)'!$A$7:$O$80,15))</f>
        <v/>
      </c>
      <c r="D8" s="408" t="str">
        <f>IF($E8="","",VLOOKUP($E8,'1MD ELO (4)'!$A$7:$O$80,5))</f>
        <v/>
      </c>
      <c r="E8" s="123"/>
      <c r="F8" s="449" t="str">
        <f>UPPER(IF($E8="","",VLOOKUP($E8,'1MD ELO (4)'!$A$7:$O$80,2)))</f>
        <v/>
      </c>
      <c r="G8" s="449" t="str">
        <f>IF($E8="","",VLOOKUP($E8,'1MD ELO (4)'!$A$7:$O$80,3))</f>
        <v/>
      </c>
      <c r="H8" s="449"/>
      <c r="I8" s="449" t="str">
        <f>IF($E8="","",VLOOKUP($E8,'1MD ELO (4)'!$A$7:$O$80,4))</f>
        <v/>
      </c>
      <c r="J8" s="219"/>
      <c r="K8" s="125"/>
      <c r="L8" s="140"/>
      <c r="M8" s="141" t="str">
        <f>UPPER(IF(OR(L8="a",L8="as"),K7,IF(OR(L8="b",L8="bs"),K9,)))</f>
        <v/>
      </c>
      <c r="N8" s="149"/>
      <c r="O8" s="150"/>
      <c r="P8" s="150"/>
      <c r="Q8" s="150"/>
      <c r="R8" s="150"/>
      <c r="S8" s="133"/>
      <c r="U8" s="142" t="e">
        <f>#REF!</f>
        <v>#REF!</v>
      </c>
      <c r="Y8" s="618"/>
      <c r="Z8" s="618"/>
      <c r="AA8" s="618" t="s">
        <v>193</v>
      </c>
      <c r="AB8" s="623">
        <v>90</v>
      </c>
      <c r="AC8" s="623">
        <v>60</v>
      </c>
      <c r="AD8" s="623">
        <v>40</v>
      </c>
      <c r="AE8" s="623">
        <v>25</v>
      </c>
      <c r="AF8" s="623">
        <v>10</v>
      </c>
      <c r="AG8" s="623">
        <v>5</v>
      </c>
      <c r="AH8" s="623">
        <v>2</v>
      </c>
      <c r="AI8" s="617"/>
      <c r="AJ8" s="617"/>
      <c r="AK8" s="617"/>
    </row>
    <row r="9" spans="1:37" s="37" customFormat="1" ht="9" customHeight="1" x14ac:dyDescent="0.25">
      <c r="A9" s="135" t="s">
        <v>9</v>
      </c>
      <c r="B9" s="352" t="str">
        <f>IF($E9="","",VLOOKUP($E9,'1MD ELO (4)'!$A$7:$O$80,14))</f>
        <v/>
      </c>
      <c r="C9" s="352" t="str">
        <f>IF($E9="","",VLOOKUP($E9,'1MD ELO (4)'!$A$7:$O$80,15))</f>
        <v/>
      </c>
      <c r="D9" s="408" t="str">
        <f>IF($E9="","",VLOOKUP($E9,'1MD ELO (4)'!$A$7:$O$80,5))</f>
        <v/>
      </c>
      <c r="E9" s="123"/>
      <c r="F9" s="449" t="str">
        <f>UPPER(IF($E9="","",VLOOKUP($E9,'1MD ELO (4)'!$A$7:$O$80,2)))</f>
        <v/>
      </c>
      <c r="G9" s="449" t="str">
        <f>IF($E9="","",VLOOKUP($E9,'1MD ELO (4)'!$A$7:$O$80,3))</f>
        <v/>
      </c>
      <c r="H9" s="449"/>
      <c r="I9" s="449" t="str">
        <f>IF($E9="","",VLOOKUP($E9,'1MD ELO (4)'!$A$7:$O$80,4))</f>
        <v/>
      </c>
      <c r="J9" s="217"/>
      <c r="K9" s="141" t="str">
        <f>UPPER(IF(OR(J10="a",J10="as"),F9,IF(OR(J10="b",J10="bs"),F10,)))</f>
        <v/>
      </c>
      <c r="L9" s="220"/>
      <c r="M9" s="125"/>
      <c r="N9" s="152"/>
      <c r="O9" s="150"/>
      <c r="P9" s="150"/>
      <c r="Q9" s="150"/>
      <c r="R9" s="150"/>
      <c r="S9" s="133"/>
      <c r="U9" s="142" t="e">
        <f>#REF!</f>
        <v>#REF!</v>
      </c>
      <c r="Y9" s="618"/>
      <c r="Z9" s="618"/>
      <c r="AA9" s="618" t="s">
        <v>194</v>
      </c>
      <c r="AB9" s="623">
        <v>60</v>
      </c>
      <c r="AC9" s="623">
        <v>40</v>
      </c>
      <c r="AD9" s="623">
        <v>25</v>
      </c>
      <c r="AE9" s="623">
        <v>10</v>
      </c>
      <c r="AF9" s="623">
        <v>5</v>
      </c>
      <c r="AG9" s="623">
        <v>2</v>
      </c>
      <c r="AH9" s="623">
        <v>1</v>
      </c>
      <c r="AI9" s="617"/>
      <c r="AJ9" s="617"/>
      <c r="AK9" s="617"/>
    </row>
    <row r="10" spans="1:37" s="37" customFormat="1" ht="9" customHeight="1" x14ac:dyDescent="0.25">
      <c r="A10" s="135" t="s">
        <v>10</v>
      </c>
      <c r="B10" s="352" t="str">
        <f>IF($E10="","",VLOOKUP($E10,'1MD ELO (4)'!$A$7:$O$80,14))</f>
        <v/>
      </c>
      <c r="C10" s="352" t="str">
        <f>IF($E10="","",VLOOKUP($E10,'1MD ELO (4)'!$A$7:$O$80,15))</f>
        <v/>
      </c>
      <c r="D10" s="408" t="str">
        <f>IF($E10="","",VLOOKUP($E10,'1MD ELO (4)'!$A$7:$O$80,5))</f>
        <v/>
      </c>
      <c r="E10" s="123"/>
      <c r="F10" s="449" t="str">
        <f>UPPER(IF($E10="","",VLOOKUP($E10,'1MD ELO (4)'!$A$7:$O$80,2)))</f>
        <v/>
      </c>
      <c r="G10" s="449" t="str">
        <f>IF($E10="","",VLOOKUP($E10,'1MD ELO (4)'!$A$7:$O$80,3))</f>
        <v/>
      </c>
      <c r="H10" s="449"/>
      <c r="I10" s="449" t="str">
        <f>IF($E10="","",VLOOKUP($E10,'1MD ELO (4)'!$A$7:$O$80,4))</f>
        <v/>
      </c>
      <c r="J10" s="219"/>
      <c r="K10" s="125"/>
      <c r="L10" s="150"/>
      <c r="M10" s="139" t="s">
        <v>0</v>
      </c>
      <c r="N10" s="148"/>
      <c r="O10" s="141" t="str">
        <f>UPPER(IF(OR(N10="a",N10="as"),M8,IF(OR(N10="b",N10="bs"),M12,)))</f>
        <v/>
      </c>
      <c r="P10" s="149"/>
      <c r="Q10" s="150"/>
      <c r="R10" s="150"/>
      <c r="S10" s="133"/>
      <c r="U10" s="142" t="e">
        <f>#REF!</f>
        <v>#REF!</v>
      </c>
      <c r="Y10" s="618"/>
      <c r="Z10" s="618"/>
      <c r="AA10" s="618" t="s">
        <v>195</v>
      </c>
      <c r="AB10" s="623">
        <v>40</v>
      </c>
      <c r="AC10" s="623">
        <v>25</v>
      </c>
      <c r="AD10" s="623">
        <v>15</v>
      </c>
      <c r="AE10" s="623">
        <v>7</v>
      </c>
      <c r="AF10" s="623">
        <v>4</v>
      </c>
      <c r="AG10" s="623">
        <v>1</v>
      </c>
      <c r="AH10" s="623">
        <v>0</v>
      </c>
      <c r="AI10" s="617"/>
      <c r="AJ10" s="617"/>
      <c r="AK10" s="617"/>
    </row>
    <row r="11" spans="1:37" s="37" customFormat="1" ht="9.6" customHeight="1" x14ac:dyDescent="0.25">
      <c r="A11" s="135" t="s">
        <v>11</v>
      </c>
      <c r="B11" s="352" t="str">
        <f>IF($E11="","",VLOOKUP($E11,'1MD ELO (4)'!$A$7:$O$80,14))</f>
        <v/>
      </c>
      <c r="C11" s="352" t="str">
        <f>IF($E11="","",VLOOKUP($E11,'1MD ELO (4)'!$A$7:$O$80,15))</f>
        <v/>
      </c>
      <c r="D11" s="408" t="str">
        <f>IF($E11="","",VLOOKUP($E11,'1MD ELO (4)'!$A$7:$O$80,5))</f>
        <v/>
      </c>
      <c r="E11" s="123"/>
      <c r="F11" s="449" t="str">
        <f>UPPER(IF($E11="","",VLOOKUP($E11,'1MD ELO (4)'!$A$7:$O$80,2)))</f>
        <v/>
      </c>
      <c r="G11" s="449" t="str">
        <f>IF($E11="","",VLOOKUP($E11,'1MD ELO (4)'!$A$7:$O$80,3))</f>
        <v/>
      </c>
      <c r="H11" s="449"/>
      <c r="I11" s="449" t="str">
        <f>IF($E11="","",VLOOKUP($E11,'1MD ELO (4)'!$A$7:$O$80,4))</f>
        <v/>
      </c>
      <c r="J11" s="217"/>
      <c r="K11" s="141" t="str">
        <f>UPPER(IF(OR(J12="a",J12="as"),F11,IF(OR(J12="b",J12="bs"),F12,)))</f>
        <v/>
      </c>
      <c r="L11" s="149"/>
      <c r="M11" s="221"/>
      <c r="N11" s="222"/>
      <c r="O11" s="125"/>
      <c r="P11" s="152"/>
      <c r="Q11" s="741"/>
      <c r="R11" s="150"/>
      <c r="S11" s="133"/>
      <c r="U11" s="142" t="e">
        <f>#REF!</f>
        <v>#REF!</v>
      </c>
      <c r="Y11" s="618"/>
      <c r="Z11" s="618"/>
      <c r="AA11" s="618" t="s">
        <v>196</v>
      </c>
      <c r="AB11" s="623">
        <v>25</v>
      </c>
      <c r="AC11" s="623">
        <v>15</v>
      </c>
      <c r="AD11" s="623">
        <v>10</v>
      </c>
      <c r="AE11" s="623">
        <v>6</v>
      </c>
      <c r="AF11" s="623">
        <v>3</v>
      </c>
      <c r="AG11" s="623">
        <v>1</v>
      </c>
      <c r="AH11" s="623">
        <v>0</v>
      </c>
      <c r="AI11" s="617"/>
      <c r="AJ11" s="617"/>
      <c r="AK11" s="617"/>
    </row>
    <row r="12" spans="1:37" s="37" customFormat="1" ht="9.6" customHeight="1" x14ac:dyDescent="0.25">
      <c r="A12" s="135" t="s">
        <v>12</v>
      </c>
      <c r="B12" s="352" t="str">
        <f>IF($E12="","",VLOOKUP($E12,'1MD ELO (4)'!$A$7:$O$80,14))</f>
        <v/>
      </c>
      <c r="C12" s="352" t="str">
        <f>IF($E12="","",VLOOKUP($E12,'1MD ELO (4)'!$A$7:$O$80,15))</f>
        <v/>
      </c>
      <c r="D12" s="408" t="str">
        <f>IF($E12="","",VLOOKUP($E12,'1MD ELO (4)'!$A$7:$O$80,5))</f>
        <v/>
      </c>
      <c r="E12" s="123"/>
      <c r="F12" s="449" t="str">
        <f>UPPER(IF($E12="","",VLOOKUP($E12,'1MD ELO (4)'!$A$7:$O$80,2)))</f>
        <v/>
      </c>
      <c r="G12" s="449" t="str">
        <f>IF($E12="","",VLOOKUP($E12,'1MD ELO (4)'!$A$7:$O$80,3))</f>
        <v/>
      </c>
      <c r="H12" s="449"/>
      <c r="I12" s="449" t="str">
        <f>IF($E12="","",VLOOKUP($E12,'1MD ELO (4)'!$A$7:$O$80,4))</f>
        <v/>
      </c>
      <c r="J12" s="219"/>
      <c r="K12" s="125"/>
      <c r="L12" s="140"/>
      <c r="M12" s="141" t="str">
        <f>UPPER(IF(OR(L12="a",L12="as"),K11,IF(OR(L12="b",L12="bs"),K13,)))</f>
        <v/>
      </c>
      <c r="N12" s="223"/>
      <c r="O12" s="150"/>
      <c r="P12" s="152"/>
      <c r="Q12" s="150"/>
      <c r="R12" s="150"/>
      <c r="S12" s="133"/>
      <c r="U12" s="142" t="e">
        <f>#REF!</f>
        <v>#REF!</v>
      </c>
      <c r="Y12" s="618"/>
      <c r="Z12" s="618"/>
      <c r="AA12" s="618" t="s">
        <v>201</v>
      </c>
      <c r="AB12" s="623">
        <v>15</v>
      </c>
      <c r="AC12" s="623">
        <v>10</v>
      </c>
      <c r="AD12" s="623">
        <v>6</v>
      </c>
      <c r="AE12" s="623">
        <v>3</v>
      </c>
      <c r="AF12" s="623">
        <v>1</v>
      </c>
      <c r="AG12" s="623">
        <v>0</v>
      </c>
      <c r="AH12" s="623">
        <v>0</v>
      </c>
      <c r="AI12" s="617"/>
      <c r="AJ12" s="617"/>
      <c r="AK12" s="617"/>
    </row>
    <row r="13" spans="1:37" s="37" customFormat="1" ht="9.6" customHeight="1" x14ac:dyDescent="0.25">
      <c r="A13" s="218" t="s">
        <v>13</v>
      </c>
      <c r="B13" s="352" t="str">
        <f>IF($E13="","",VLOOKUP($E13,'1MD ELO (4)'!$A$7:$O$80,14))</f>
        <v/>
      </c>
      <c r="C13" s="352" t="str">
        <f>IF($E13="","",VLOOKUP($E13,'1MD ELO (4)'!$A$7:$O$80,15))</f>
        <v/>
      </c>
      <c r="D13" s="408" t="str">
        <f>IF($E13="","",VLOOKUP($E13,'1MD ELO (4)'!$A$7:$O$80,5))</f>
        <v/>
      </c>
      <c r="E13" s="123"/>
      <c r="F13" s="449" t="str">
        <f>UPPER(IF($E13="","",VLOOKUP($E13,'1MD ELO (4)'!$A$7:$O$80,2)))</f>
        <v/>
      </c>
      <c r="G13" s="449" t="str">
        <f>IF($E13="","",VLOOKUP($E13,'1MD ELO (4)'!$A$7:$O$80,3))</f>
        <v/>
      </c>
      <c r="H13" s="449"/>
      <c r="I13" s="449" t="str">
        <f>IF($E13="","",VLOOKUP($E13,'1MD ELO (4)'!$A$7:$O$80,4))</f>
        <v/>
      </c>
      <c r="J13" s="217"/>
      <c r="K13" s="141" t="str">
        <f>UPPER(IF(OR(J14="a",J14="as"),F13,IF(OR(J14="b",J14="bs"),F14,)))</f>
        <v/>
      </c>
      <c r="L13" s="158"/>
      <c r="M13" s="125"/>
      <c r="N13" s="150"/>
      <c r="O13" s="150"/>
      <c r="P13" s="152"/>
      <c r="Q13" s="150"/>
      <c r="R13" s="150"/>
      <c r="S13" s="133"/>
      <c r="U13" s="142" t="e">
        <f>#REF!</f>
        <v>#REF!</v>
      </c>
      <c r="Y13" s="618"/>
      <c r="Z13" s="618"/>
      <c r="AA13" s="618" t="s">
        <v>197</v>
      </c>
      <c r="AB13" s="623">
        <v>10</v>
      </c>
      <c r="AC13" s="623">
        <v>6</v>
      </c>
      <c r="AD13" s="623">
        <v>3</v>
      </c>
      <c r="AE13" s="623">
        <v>1</v>
      </c>
      <c r="AF13" s="623">
        <v>0</v>
      </c>
      <c r="AG13" s="623">
        <v>0</v>
      </c>
      <c r="AH13" s="623">
        <v>0</v>
      </c>
      <c r="AI13" s="617"/>
      <c r="AJ13" s="617"/>
      <c r="AK13" s="617"/>
    </row>
    <row r="14" spans="1:37" s="37" customFormat="1" ht="9.6" customHeight="1" x14ac:dyDescent="0.25">
      <c r="A14" s="160" t="s">
        <v>14</v>
      </c>
      <c r="B14" s="352" t="str">
        <f>IF($E14="","",VLOOKUP($E14,'1MD ELO (4)'!$A$7:$O$80,14))</f>
        <v/>
      </c>
      <c r="C14" s="352" t="str">
        <f>IF($E14="","",VLOOKUP($E14,'1MD ELO (4)'!$A$7:$O$80,15))</f>
        <v/>
      </c>
      <c r="D14" s="408" t="str">
        <f>IF($E14="","",VLOOKUP($E14,'1MD ELO (4)'!$A$7:$O$80,5))</f>
        <v/>
      </c>
      <c r="E14" s="123"/>
      <c r="F14" s="124" t="str">
        <f>UPPER(IF($E14="","",VLOOKUP($E14,'1MD ELO (4)'!$A$7:$O$80,2)))</f>
        <v/>
      </c>
      <c r="G14" s="124" t="str">
        <f>IF($E14="","",VLOOKUP($E14,'1MD ELO (4)'!$A$7:$O$80,3))</f>
        <v/>
      </c>
      <c r="H14" s="124"/>
      <c r="I14" s="124" t="str">
        <f>IF($E14="","",VLOOKUP($E14,'1MD ELO (4)'!$A$7:$O$80,4))</f>
        <v/>
      </c>
      <c r="J14" s="219"/>
      <c r="K14" s="125"/>
      <c r="L14" s="150"/>
      <c r="M14" s="150"/>
      <c r="N14" s="224"/>
      <c r="O14" s="139" t="s">
        <v>0</v>
      </c>
      <c r="P14" s="148"/>
      <c r="Q14" s="141" t="str">
        <f>UPPER(IF(OR(P14="a",P14="as"),O10,IF(OR(P14="b",P14="bs"),O18,)))</f>
        <v/>
      </c>
      <c r="R14" s="149"/>
      <c r="S14" s="133"/>
      <c r="U14" s="142" t="e">
        <f>#REF!</f>
        <v>#REF!</v>
      </c>
      <c r="Y14" s="618"/>
      <c r="Z14" s="618"/>
      <c r="AA14" s="618" t="s">
        <v>198</v>
      </c>
      <c r="AB14" s="623">
        <v>3</v>
      </c>
      <c r="AC14" s="623">
        <v>2</v>
      </c>
      <c r="AD14" s="623">
        <v>1</v>
      </c>
      <c r="AE14" s="623">
        <v>0</v>
      </c>
      <c r="AF14" s="623">
        <v>0</v>
      </c>
      <c r="AG14" s="623">
        <v>0</v>
      </c>
      <c r="AH14" s="623">
        <v>0</v>
      </c>
      <c r="AI14" s="617"/>
      <c r="AJ14" s="617"/>
      <c r="AK14" s="617"/>
    </row>
    <row r="15" spans="1:37" s="37" customFormat="1" ht="9.6" customHeight="1" x14ac:dyDescent="0.25">
      <c r="A15" s="121" t="s">
        <v>15</v>
      </c>
      <c r="B15" s="352" t="str">
        <f>IF($E15="","",VLOOKUP($E15,'1MD ELO (4)'!$A$7:$O$80,14))</f>
        <v/>
      </c>
      <c r="C15" s="352" t="str">
        <f>IF($E15="","",VLOOKUP($E15,'1MD ELO (4)'!$A$7:$O$80,15))</f>
        <v/>
      </c>
      <c r="D15" s="408" t="str">
        <f>IF($E15="","",VLOOKUP($E15,'1MD ELO (4)'!$A$7:$O$80,5))</f>
        <v/>
      </c>
      <c r="E15" s="123"/>
      <c r="F15" s="124" t="str">
        <f>UPPER(IF($E15="","",VLOOKUP($E15,'1MD ELO (4)'!$A$7:$O$80,2)))</f>
        <v/>
      </c>
      <c r="G15" s="124" t="str">
        <f>IF($E15="","",VLOOKUP($E15,'1MD ELO (4)'!$A$7:$O$80,3))</f>
        <v/>
      </c>
      <c r="H15" s="124"/>
      <c r="I15" s="124" t="str">
        <f>IF($E15="","",VLOOKUP($E15,'1MD ELO (4)'!$A$7:$O$80,4))</f>
        <v/>
      </c>
      <c r="J15" s="217"/>
      <c r="K15" s="141" t="str">
        <f>UPPER(IF(OR(J16="a",J16="as"),F15,IF(OR(J16="b",J16="bs"),F16,)))</f>
        <v/>
      </c>
      <c r="L15" s="149"/>
      <c r="M15" s="150"/>
      <c r="N15" s="150"/>
      <c r="O15" s="150"/>
      <c r="P15" s="152"/>
      <c r="Q15" s="125"/>
      <c r="R15" s="152"/>
      <c r="S15" s="133"/>
      <c r="U15" s="142" t="e">
        <f>#REF!</f>
        <v>#REF!</v>
      </c>
      <c r="Y15" s="618"/>
      <c r="Z15" s="618"/>
      <c r="AA15" s="618"/>
      <c r="AB15" s="618"/>
      <c r="AC15" s="618"/>
      <c r="AD15" s="618"/>
      <c r="AE15" s="618"/>
      <c r="AF15" s="618"/>
      <c r="AG15" s="618"/>
      <c r="AH15" s="618"/>
      <c r="AI15" s="617"/>
      <c r="AJ15" s="617"/>
      <c r="AK15" s="617"/>
    </row>
    <row r="16" spans="1:37" s="37" customFormat="1" ht="9.6" customHeight="1" thickBot="1" x14ac:dyDescent="0.3">
      <c r="A16" s="218" t="s">
        <v>16</v>
      </c>
      <c r="B16" s="352" t="str">
        <f>IF($E16="","",VLOOKUP($E16,'1MD ELO (4)'!$A$7:$O$80,14))</f>
        <v/>
      </c>
      <c r="C16" s="352" t="str">
        <f>IF($E16="","",VLOOKUP($E16,'1MD ELO (4)'!$A$7:$O$80,15))</f>
        <v/>
      </c>
      <c r="D16" s="408" t="str">
        <f>IF($E16="","",VLOOKUP($E16,'1MD ELO (4)'!$A$7:$O$80,5))</f>
        <v/>
      </c>
      <c r="E16" s="123"/>
      <c r="F16" s="449" t="str">
        <f>UPPER(IF($E16="","",VLOOKUP($E16,'1MD ELO (4)'!$A$7:$O$80,2)))</f>
        <v/>
      </c>
      <c r="G16" s="449" t="str">
        <f>IF($E16="","",VLOOKUP($E16,'1MD ELO (4)'!$A$7:$O$80,3))</f>
        <v/>
      </c>
      <c r="H16" s="449"/>
      <c r="I16" s="449" t="str">
        <f>IF($E16="","",VLOOKUP($E16,'1MD ELO (4)'!$A$7:$O$80,4))</f>
        <v/>
      </c>
      <c r="J16" s="219"/>
      <c r="K16" s="125"/>
      <c r="L16" s="140"/>
      <c r="M16" s="141" t="str">
        <f>UPPER(IF(OR(L16="a",L16="as"),K15,IF(OR(L16="b",L16="bs"),K17,)))</f>
        <v/>
      </c>
      <c r="N16" s="149"/>
      <c r="O16" s="150"/>
      <c r="P16" s="152"/>
      <c r="Q16" s="150"/>
      <c r="R16" s="152"/>
      <c r="S16" s="133"/>
      <c r="U16" s="157" t="e">
        <f>#REF!</f>
        <v>#REF!</v>
      </c>
      <c r="Y16" s="618"/>
      <c r="Z16" s="618"/>
      <c r="AA16" s="618" t="s">
        <v>159</v>
      </c>
      <c r="AB16" s="623">
        <v>150</v>
      </c>
      <c r="AC16" s="623">
        <v>120</v>
      </c>
      <c r="AD16" s="623">
        <v>90</v>
      </c>
      <c r="AE16" s="623">
        <v>60</v>
      </c>
      <c r="AF16" s="623">
        <v>40</v>
      </c>
      <c r="AG16" s="623">
        <v>25</v>
      </c>
      <c r="AH16" s="623">
        <v>15</v>
      </c>
      <c r="AI16" s="617"/>
      <c r="AJ16" s="617"/>
      <c r="AK16" s="617"/>
    </row>
    <row r="17" spans="1:37" s="37" customFormat="1" ht="9.6" customHeight="1" x14ac:dyDescent="0.25">
      <c r="A17" s="135" t="s">
        <v>17</v>
      </c>
      <c r="B17" s="352" t="str">
        <f>IF($E17="","",VLOOKUP($E17,'1MD ELO (4)'!$A$7:$O$80,14))</f>
        <v/>
      </c>
      <c r="C17" s="352" t="str">
        <f>IF($E17="","",VLOOKUP($E17,'1MD ELO (4)'!$A$7:$O$80,15))</f>
        <v/>
      </c>
      <c r="D17" s="408" t="str">
        <f>IF($E17="","",VLOOKUP($E17,'1MD ELO (4)'!$A$7:$O$80,5))</f>
        <v/>
      </c>
      <c r="E17" s="123"/>
      <c r="F17" s="449" t="str">
        <f>UPPER(IF($E17="","",VLOOKUP($E17,'1MD ELO (4)'!$A$7:$O$80,2)))</f>
        <v/>
      </c>
      <c r="G17" s="449" t="str">
        <f>IF($E17="","",VLOOKUP($E17,'1MD ELO (4)'!$A$7:$O$80,3))</f>
        <v/>
      </c>
      <c r="H17" s="449"/>
      <c r="I17" s="449" t="str">
        <f>IF($E17="","",VLOOKUP($E17,'1MD ELO (4)'!$A$7:$O$80,4))</f>
        <v/>
      </c>
      <c r="J17" s="217"/>
      <c r="K17" s="141" t="str">
        <f>UPPER(IF(OR(J18="a",J18="as"),F17,IF(OR(J18="b",J18="bs"),F18,)))</f>
        <v/>
      </c>
      <c r="L17" s="220"/>
      <c r="M17" s="125"/>
      <c r="N17" s="152"/>
      <c r="O17" s="150"/>
      <c r="P17" s="152"/>
      <c r="Q17" s="150"/>
      <c r="R17" s="152"/>
      <c r="S17" s="133"/>
      <c r="Y17" s="618"/>
      <c r="Z17" s="618"/>
      <c r="AA17" s="618" t="s">
        <v>189</v>
      </c>
      <c r="AB17" s="623">
        <v>120</v>
      </c>
      <c r="AC17" s="623">
        <v>90</v>
      </c>
      <c r="AD17" s="623">
        <v>60</v>
      </c>
      <c r="AE17" s="623">
        <v>40</v>
      </c>
      <c r="AF17" s="623">
        <v>25</v>
      </c>
      <c r="AG17" s="623">
        <v>15</v>
      </c>
      <c r="AH17" s="623">
        <v>8</v>
      </c>
      <c r="AI17" s="617"/>
      <c r="AJ17" s="617"/>
      <c r="AK17" s="617"/>
    </row>
    <row r="18" spans="1:37" s="37" customFormat="1" ht="9.6" customHeight="1" x14ac:dyDescent="0.25">
      <c r="A18" s="135" t="s">
        <v>18</v>
      </c>
      <c r="B18" s="352" t="str">
        <f>IF($E18="","",VLOOKUP($E18,'1MD ELO (4)'!$A$7:$O$80,14))</f>
        <v/>
      </c>
      <c r="C18" s="352" t="str">
        <f>IF($E18="","",VLOOKUP($E18,'1MD ELO (4)'!$A$7:$O$80,15))</f>
        <v/>
      </c>
      <c r="D18" s="408" t="str">
        <f>IF($E18="","",VLOOKUP($E18,'1MD ELO (4)'!$A$7:$O$80,5))</f>
        <v/>
      </c>
      <c r="E18" s="123"/>
      <c r="F18" s="449" t="str">
        <f>UPPER(IF($E18="","",VLOOKUP($E18,'1MD ELO (4)'!$A$7:$O$80,2)))</f>
        <v/>
      </c>
      <c r="G18" s="449" t="str">
        <f>IF($E18="","",VLOOKUP($E18,'1MD ELO (4)'!$A$7:$O$80,3))</f>
        <v/>
      </c>
      <c r="H18" s="449"/>
      <c r="I18" s="449" t="str">
        <f>IF($E18="","",VLOOKUP($E18,'1MD ELO (4)'!$A$7:$O$80,4))</f>
        <v/>
      </c>
      <c r="J18" s="219"/>
      <c r="K18" s="125"/>
      <c r="L18" s="150"/>
      <c r="M18" s="139" t="s">
        <v>0</v>
      </c>
      <c r="N18" s="148"/>
      <c r="O18" s="141" t="str">
        <f>UPPER(IF(OR(N18="a",N18="as"),M16,IF(OR(N18="b",N18="bs"),M20,)))</f>
        <v/>
      </c>
      <c r="P18" s="158"/>
      <c r="Q18" s="150"/>
      <c r="R18" s="152"/>
      <c r="S18" s="133"/>
      <c r="Y18" s="618"/>
      <c r="Z18" s="618"/>
      <c r="AA18" s="618" t="s">
        <v>190</v>
      </c>
      <c r="AB18" s="623">
        <v>90</v>
      </c>
      <c r="AC18" s="623">
        <v>60</v>
      </c>
      <c r="AD18" s="623">
        <v>40</v>
      </c>
      <c r="AE18" s="623">
        <v>25</v>
      </c>
      <c r="AF18" s="623">
        <v>15</v>
      </c>
      <c r="AG18" s="623">
        <v>8</v>
      </c>
      <c r="AH18" s="623">
        <v>4</v>
      </c>
      <c r="AI18" s="617"/>
      <c r="AJ18" s="617"/>
      <c r="AK18" s="617"/>
    </row>
    <row r="19" spans="1:37" s="37" customFormat="1" ht="9.6" customHeight="1" x14ac:dyDescent="0.25">
      <c r="A19" s="135" t="s">
        <v>19</v>
      </c>
      <c r="B19" s="352" t="str">
        <f>IF($E19="","",VLOOKUP($E19,'1MD ELO (4)'!$A$7:$O$80,14))</f>
        <v/>
      </c>
      <c r="C19" s="352" t="str">
        <f>IF($E19="","",VLOOKUP($E19,'1MD ELO (4)'!$A$7:$O$80,15))</f>
        <v/>
      </c>
      <c r="D19" s="408" t="str">
        <f>IF($E19="","",VLOOKUP($E19,'1MD ELO (4)'!$A$7:$O$80,5))</f>
        <v/>
      </c>
      <c r="E19" s="123"/>
      <c r="F19" s="449" t="str">
        <f>UPPER(IF($E19="","",VLOOKUP($E19,'1MD ELO (4)'!$A$7:$O$80,2)))</f>
        <v/>
      </c>
      <c r="G19" s="449" t="str">
        <f>IF($E19="","",VLOOKUP($E19,'1MD ELO (4)'!$A$7:$O$80,3))</f>
        <v/>
      </c>
      <c r="H19" s="449"/>
      <c r="I19" s="449" t="str">
        <f>IF($E19="","",VLOOKUP($E19,'1MD ELO (4)'!$A$7:$O$80,4))</f>
        <v/>
      </c>
      <c r="J19" s="217"/>
      <c r="K19" s="141" t="str">
        <f>UPPER(IF(OR(J20="a",J20="as"),F19,IF(OR(J20="b",J20="bs"),F20,)))</f>
        <v/>
      </c>
      <c r="L19" s="149"/>
      <c r="M19" s="221"/>
      <c r="N19" s="222"/>
      <c r="O19" s="125"/>
      <c r="P19" s="150"/>
      <c r="Q19" s="150"/>
      <c r="R19" s="152"/>
      <c r="S19" s="133"/>
      <c r="Y19" s="618"/>
      <c r="Z19" s="618"/>
      <c r="AA19" s="618" t="s">
        <v>191</v>
      </c>
      <c r="AB19" s="623">
        <v>60</v>
      </c>
      <c r="AC19" s="623">
        <v>40</v>
      </c>
      <c r="AD19" s="623">
        <v>25</v>
      </c>
      <c r="AE19" s="623">
        <v>15</v>
      </c>
      <c r="AF19" s="623">
        <v>8</v>
      </c>
      <c r="AG19" s="623">
        <v>4</v>
      </c>
      <c r="AH19" s="623">
        <v>2</v>
      </c>
      <c r="AI19" s="617"/>
      <c r="AJ19" s="617"/>
      <c r="AK19" s="617"/>
    </row>
    <row r="20" spans="1:37" s="37" customFormat="1" ht="9.6" customHeight="1" x14ac:dyDescent="0.25">
      <c r="A20" s="135" t="s">
        <v>20</v>
      </c>
      <c r="B20" s="352" t="str">
        <f>IF($E20="","",VLOOKUP($E20,'1MD ELO (4)'!$A$7:$O$80,14))</f>
        <v/>
      </c>
      <c r="C20" s="352" t="str">
        <f>IF($E20="","",VLOOKUP($E20,'1MD ELO (4)'!$A$7:$O$80,15))</f>
        <v/>
      </c>
      <c r="D20" s="408" t="str">
        <f>IF($E20="","",VLOOKUP($E20,'1MD ELO (4)'!$A$7:$O$80,5))</f>
        <v/>
      </c>
      <c r="E20" s="123"/>
      <c r="F20" s="449" t="str">
        <f>UPPER(IF($E20="","",VLOOKUP($E20,'1MD ELO (4)'!$A$7:$O$80,2)))</f>
        <v/>
      </c>
      <c r="G20" s="449" t="str">
        <f>IF($E20="","",VLOOKUP($E20,'1MD ELO (4)'!$A$7:$O$80,3))</f>
        <v/>
      </c>
      <c r="H20" s="449"/>
      <c r="I20" s="449" t="str">
        <f>IF($E20="","",VLOOKUP($E20,'1MD ELO (4)'!$A$7:$O$80,4))</f>
        <v/>
      </c>
      <c r="J20" s="219"/>
      <c r="K20" s="125"/>
      <c r="L20" s="140"/>
      <c r="M20" s="141" t="str">
        <f>UPPER(IF(OR(L20="a",L20="as"),K19,IF(OR(L20="b",L20="bs"),K21,)))</f>
        <v/>
      </c>
      <c r="N20" s="223"/>
      <c r="O20" s="150"/>
      <c r="P20" s="150"/>
      <c r="Q20" s="150"/>
      <c r="R20" s="152"/>
      <c r="S20" s="133"/>
      <c r="Y20" s="618"/>
      <c r="Z20" s="618"/>
      <c r="AA20" s="618" t="s">
        <v>192</v>
      </c>
      <c r="AB20" s="623">
        <v>40</v>
      </c>
      <c r="AC20" s="623">
        <v>25</v>
      </c>
      <c r="AD20" s="623">
        <v>15</v>
      </c>
      <c r="AE20" s="623">
        <v>8</v>
      </c>
      <c r="AF20" s="623">
        <v>4</v>
      </c>
      <c r="AG20" s="623">
        <v>2</v>
      </c>
      <c r="AH20" s="623">
        <v>1</v>
      </c>
      <c r="AI20" s="617"/>
      <c r="AJ20" s="617"/>
      <c r="AK20" s="617"/>
    </row>
    <row r="21" spans="1:37" s="37" customFormat="1" ht="9.6" customHeight="1" x14ac:dyDescent="0.25">
      <c r="A21" s="218" t="s">
        <v>21</v>
      </c>
      <c r="B21" s="352" t="str">
        <f>IF($E21="","",VLOOKUP($E21,'1MD ELO (4)'!$A$7:$O$80,14))</f>
        <v/>
      </c>
      <c r="C21" s="352" t="str">
        <f>IF($E21="","",VLOOKUP($E21,'1MD ELO (4)'!$A$7:$O$80,15))</f>
        <v/>
      </c>
      <c r="D21" s="408" t="str">
        <f>IF($E21="","",VLOOKUP($E21,'1MD ELO (4)'!$A$7:$O$80,5))</f>
        <v/>
      </c>
      <c r="E21" s="123"/>
      <c r="F21" s="449" t="str">
        <f>UPPER(IF($E21="","",VLOOKUP($E21,'1MD ELO (4)'!$A$7:$O$80,2)))</f>
        <v/>
      </c>
      <c r="G21" s="449" t="str">
        <f>IF($E21="","",VLOOKUP($E21,'1MD ELO (4)'!$A$7:$O$80,3))</f>
        <v/>
      </c>
      <c r="H21" s="449"/>
      <c r="I21" s="449" t="str">
        <f>IF($E21="","",VLOOKUP($E21,'1MD ELO (4)'!$A$7:$O$80,4))</f>
        <v/>
      </c>
      <c r="J21" s="217"/>
      <c r="K21" s="141" t="str">
        <f>UPPER(IF(OR(J22="a",J22="as"),F21,IF(OR(J22="b",J22="bs"),F22,)))</f>
        <v/>
      </c>
      <c r="L21" s="158"/>
      <c r="M21" s="125"/>
      <c r="N21" s="150"/>
      <c r="O21" s="150"/>
      <c r="P21" s="150"/>
      <c r="Q21" s="150"/>
      <c r="R21" s="152"/>
      <c r="S21" s="133"/>
      <c r="Y21" s="618"/>
      <c r="Z21" s="618"/>
      <c r="AA21" s="618" t="s">
        <v>193</v>
      </c>
      <c r="AB21" s="623">
        <v>25</v>
      </c>
      <c r="AC21" s="623">
        <v>15</v>
      </c>
      <c r="AD21" s="623">
        <v>10</v>
      </c>
      <c r="AE21" s="623">
        <v>6</v>
      </c>
      <c r="AF21" s="623">
        <v>3</v>
      </c>
      <c r="AG21" s="623">
        <v>1</v>
      </c>
      <c r="AH21" s="623">
        <v>0</v>
      </c>
      <c r="AI21" s="617"/>
      <c r="AJ21" s="617"/>
      <c r="AK21" s="617"/>
    </row>
    <row r="22" spans="1:37" s="37" customFormat="1" ht="9.6" customHeight="1" x14ac:dyDescent="0.25">
      <c r="A22" s="160" t="s">
        <v>22</v>
      </c>
      <c r="B22" s="352" t="str">
        <f>IF($E22="","",VLOOKUP($E22,'1MD ELO (4)'!$A$7:$O$80,14))</f>
        <v/>
      </c>
      <c r="C22" s="352" t="str">
        <f>IF($E22="","",VLOOKUP($E22,'1MD ELO (4)'!$A$7:$O$80,15))</f>
        <v/>
      </c>
      <c r="D22" s="408" t="str">
        <f>IF($E22="","",VLOOKUP($E22,'1MD ELO (4)'!$A$7:$O$80,5))</f>
        <v/>
      </c>
      <c r="E22" s="123"/>
      <c r="F22" s="124" t="str">
        <f>UPPER(IF($E22="","",VLOOKUP($E22,'1MD ELO (4)'!$A$7:$O$80,2)))</f>
        <v/>
      </c>
      <c r="G22" s="124" t="str">
        <f>IF($E22="","",VLOOKUP($E22,'1MD ELO (4)'!$A$7:$O$80,3))</f>
        <v/>
      </c>
      <c r="H22" s="124"/>
      <c r="I22" s="124" t="str">
        <f>IF($E22="","",VLOOKUP($E22,'1MD ELO (4)'!$A$7:$O$80,4))</f>
        <v/>
      </c>
      <c r="J22" s="219"/>
      <c r="K22" s="125"/>
      <c r="L22" s="150"/>
      <c r="M22" s="150"/>
      <c r="N22" s="224"/>
      <c r="O22" s="225" t="s">
        <v>130</v>
      </c>
      <c r="P22" s="214"/>
      <c r="Q22" s="141" t="str">
        <f>UPPER(IF(OR(P23="a",P23="as"),Q14,IF(OR(P23="b",P23="bs"),Q30,)))</f>
        <v/>
      </c>
      <c r="R22" s="215"/>
      <c r="S22" s="133"/>
      <c r="Y22" s="618"/>
      <c r="Z22" s="618"/>
      <c r="AA22" s="618" t="s">
        <v>194</v>
      </c>
      <c r="AB22" s="623">
        <v>15</v>
      </c>
      <c r="AC22" s="623">
        <v>10</v>
      </c>
      <c r="AD22" s="623">
        <v>6</v>
      </c>
      <c r="AE22" s="623">
        <v>3</v>
      </c>
      <c r="AF22" s="623">
        <v>1</v>
      </c>
      <c r="AG22" s="623">
        <v>0</v>
      </c>
      <c r="AH22" s="623">
        <v>0</v>
      </c>
      <c r="AI22" s="617"/>
      <c r="AJ22" s="617"/>
      <c r="AK22" s="617"/>
    </row>
    <row r="23" spans="1:37" s="37" customFormat="1" ht="9.6" customHeight="1" x14ac:dyDescent="0.25">
      <c r="A23" s="121" t="s">
        <v>23</v>
      </c>
      <c r="B23" s="352" t="str">
        <f>IF($E23="","",VLOOKUP($E23,'1MD ELO (4)'!$A$7:$O$80,14))</f>
        <v/>
      </c>
      <c r="C23" s="352" t="str">
        <f>IF($E23="","",VLOOKUP($E23,'1MD ELO (4)'!$A$7:$O$80,15))</f>
        <v/>
      </c>
      <c r="D23" s="408" t="str">
        <f>IF($E23="","",VLOOKUP($E23,'1MD ELO (4)'!$A$7:$O$80,5))</f>
        <v/>
      </c>
      <c r="E23" s="123"/>
      <c r="F23" s="124" t="str">
        <f>UPPER(IF($E23="","",VLOOKUP($E23,'1MD ELO (4)'!$A$7:$O$80,2)))</f>
        <v/>
      </c>
      <c r="G23" s="124" t="str">
        <f>IF($E23="","",VLOOKUP($E23,'1MD ELO (4)'!$A$7:$O$80,3))</f>
        <v/>
      </c>
      <c r="H23" s="124"/>
      <c r="I23" s="124" t="str">
        <f>IF($E23="","",VLOOKUP($E23,'1MD ELO (4)'!$A$7:$O$80,4))</f>
        <v/>
      </c>
      <c r="J23" s="217"/>
      <c r="K23" s="141" t="str">
        <f>UPPER(IF(OR(J24="a",J24="as"),F23,IF(OR(J24="b",J24="bs"),F24,)))</f>
        <v/>
      </c>
      <c r="L23" s="149"/>
      <c r="M23" s="150"/>
      <c r="N23" s="150"/>
      <c r="O23" s="139" t="s">
        <v>0</v>
      </c>
      <c r="P23" s="216"/>
      <c r="Q23" s="125"/>
      <c r="R23" s="210"/>
      <c r="S23" s="133"/>
      <c r="Y23" s="618"/>
      <c r="Z23" s="618"/>
      <c r="AA23" s="618" t="s">
        <v>195</v>
      </c>
      <c r="AB23" s="623">
        <v>10</v>
      </c>
      <c r="AC23" s="623">
        <v>6</v>
      </c>
      <c r="AD23" s="623">
        <v>3</v>
      </c>
      <c r="AE23" s="623">
        <v>1</v>
      </c>
      <c r="AF23" s="623">
        <v>0</v>
      </c>
      <c r="AG23" s="623">
        <v>0</v>
      </c>
      <c r="AH23" s="623">
        <v>0</v>
      </c>
      <c r="AI23" s="617"/>
      <c r="AJ23" s="617"/>
      <c r="AK23" s="617"/>
    </row>
    <row r="24" spans="1:37" s="37" customFormat="1" ht="9.6" customHeight="1" x14ac:dyDescent="0.25">
      <c r="A24" s="218" t="s">
        <v>24</v>
      </c>
      <c r="B24" s="352" t="str">
        <f>IF($E24="","",VLOOKUP($E24,'1MD ELO (4)'!$A$7:$O$80,14))</f>
        <v/>
      </c>
      <c r="C24" s="352" t="str">
        <f>IF($E24="","",VLOOKUP($E24,'1MD ELO (4)'!$A$7:$O$80,15))</f>
        <v/>
      </c>
      <c r="D24" s="408" t="str">
        <f>IF($E24="","",VLOOKUP($E24,'1MD ELO (4)'!$A$7:$O$80,5))</f>
        <v/>
      </c>
      <c r="E24" s="123"/>
      <c r="F24" s="449" t="str">
        <f>UPPER(IF($E24="","",VLOOKUP($E24,'1MD ELO (4)'!$A$7:$O$80,2)))</f>
        <v/>
      </c>
      <c r="G24" s="449" t="str">
        <f>IF($E24="","",VLOOKUP($E24,'1MD ELO (4)'!$A$7:$O$80,3))</f>
        <v/>
      </c>
      <c r="H24" s="449"/>
      <c r="I24" s="449" t="str">
        <f>IF($E24="","",VLOOKUP($E24,'1MD ELO (4)'!$A$7:$O$80,4))</f>
        <v/>
      </c>
      <c r="J24" s="219"/>
      <c r="K24" s="125"/>
      <c r="L24" s="140"/>
      <c r="M24" s="141" t="str">
        <f>UPPER(IF(OR(L24="a",L24="as"),K23,IF(OR(L24="b",L24="bs"),K25,)))</f>
        <v/>
      </c>
      <c r="N24" s="149"/>
      <c r="O24" s="150"/>
      <c r="P24" s="150"/>
      <c r="Q24" s="150"/>
      <c r="R24" s="152"/>
      <c r="S24" s="133"/>
      <c r="Y24" s="618"/>
      <c r="Z24" s="618"/>
      <c r="AA24" s="618" t="s">
        <v>196</v>
      </c>
      <c r="AB24" s="623">
        <v>6</v>
      </c>
      <c r="AC24" s="623">
        <v>3</v>
      </c>
      <c r="AD24" s="623">
        <v>1</v>
      </c>
      <c r="AE24" s="623">
        <v>0</v>
      </c>
      <c r="AF24" s="623">
        <v>0</v>
      </c>
      <c r="AG24" s="623">
        <v>0</v>
      </c>
      <c r="AH24" s="623">
        <v>0</v>
      </c>
      <c r="AI24" s="617"/>
      <c r="AJ24" s="617"/>
      <c r="AK24" s="617"/>
    </row>
    <row r="25" spans="1:37" s="37" customFormat="1" ht="9.6" customHeight="1" x14ac:dyDescent="0.25">
      <c r="A25" s="135" t="s">
        <v>25</v>
      </c>
      <c r="B25" s="352" t="str">
        <f>IF($E25="","",VLOOKUP($E25,'1MD ELO (4)'!$A$7:$O$80,14))</f>
        <v/>
      </c>
      <c r="C25" s="352" t="str">
        <f>IF($E25="","",VLOOKUP($E25,'1MD ELO (4)'!$A$7:$O$80,15))</f>
        <v/>
      </c>
      <c r="D25" s="408" t="str">
        <f>IF($E25="","",VLOOKUP($E25,'1MD ELO (4)'!$A$7:$O$80,5))</f>
        <v/>
      </c>
      <c r="E25" s="123"/>
      <c r="F25" s="449" t="str">
        <f>UPPER(IF($E25="","",VLOOKUP($E25,'1MD ELO (4)'!$A$7:$O$80,2)))</f>
        <v/>
      </c>
      <c r="G25" s="449" t="str">
        <f>IF($E25="","",VLOOKUP($E25,'1MD ELO (4)'!$A$7:$O$80,3))</f>
        <v/>
      </c>
      <c r="H25" s="449"/>
      <c r="I25" s="449" t="str">
        <f>IF($E25="","",VLOOKUP($E25,'1MD ELO (4)'!$A$7:$O$80,4))</f>
        <v/>
      </c>
      <c r="J25" s="217"/>
      <c r="K25" s="141" t="str">
        <f>UPPER(IF(OR(J26="a",J26="as"),F25,IF(OR(J26="b",J26="bs"),F26,)))</f>
        <v/>
      </c>
      <c r="L25" s="220"/>
      <c r="M25" s="125"/>
      <c r="N25" s="152"/>
      <c r="O25" s="150"/>
      <c r="P25" s="150"/>
      <c r="Q25" s="862" t="str">
        <f>IF(Y3="","",CONCATENATE(AC1," pont"))</f>
        <v/>
      </c>
      <c r="R25" s="863"/>
      <c r="S25" s="133"/>
      <c r="Y25" s="618"/>
      <c r="Z25" s="618"/>
      <c r="AA25" s="618" t="s">
        <v>201</v>
      </c>
      <c r="AB25" s="623">
        <v>3</v>
      </c>
      <c r="AC25" s="623">
        <v>2</v>
      </c>
      <c r="AD25" s="623">
        <v>1</v>
      </c>
      <c r="AE25" s="623">
        <v>0</v>
      </c>
      <c r="AF25" s="623">
        <v>0</v>
      </c>
      <c r="AG25" s="623">
        <v>0</v>
      </c>
      <c r="AH25" s="623">
        <v>0</v>
      </c>
      <c r="AI25" s="617"/>
      <c r="AJ25" s="617"/>
      <c r="AK25" s="617"/>
    </row>
    <row r="26" spans="1:37" s="37" customFormat="1" ht="9.6" customHeight="1" x14ac:dyDescent="0.25">
      <c r="A26" s="135" t="s">
        <v>26</v>
      </c>
      <c r="B26" s="352" t="str">
        <f>IF($E26="","",VLOOKUP($E26,'1MD ELO (4)'!$A$7:$O$80,14))</f>
        <v/>
      </c>
      <c r="C26" s="352" t="str">
        <f>IF($E26="","",VLOOKUP($E26,'1MD ELO (4)'!$A$7:$O$80,15))</f>
        <v/>
      </c>
      <c r="D26" s="408" t="str">
        <f>IF($E26="","",VLOOKUP($E26,'1MD ELO (4)'!$A$7:$O$80,5))</f>
        <v/>
      </c>
      <c r="E26" s="123"/>
      <c r="F26" s="449" t="str">
        <f>UPPER(IF($E26="","",VLOOKUP($E26,'1MD ELO (4)'!$A$7:$O$80,2)))</f>
        <v/>
      </c>
      <c r="G26" s="449" t="str">
        <f>IF($E26="","",VLOOKUP($E26,'1MD ELO (4)'!$A$7:$O$80,3))</f>
        <v/>
      </c>
      <c r="H26" s="449"/>
      <c r="I26" s="449" t="str">
        <f>IF($E26="","",VLOOKUP($E26,'1MD ELO (4)'!$A$7:$O$80,4))</f>
        <v/>
      </c>
      <c r="J26" s="219"/>
      <c r="K26" s="125"/>
      <c r="L26" s="150"/>
      <c r="M26" s="139" t="s">
        <v>0</v>
      </c>
      <c r="N26" s="148"/>
      <c r="O26" s="141" t="str">
        <f>UPPER(IF(OR(N26="a",N26="as"),M24,IF(OR(N26="b",N26="bs"),M28,)))</f>
        <v/>
      </c>
      <c r="P26" s="149"/>
      <c r="Q26" s="150"/>
      <c r="R26" s="152"/>
      <c r="S26" s="133"/>
      <c r="Y26" s="617"/>
      <c r="Z26" s="617"/>
      <c r="AA26" s="617"/>
      <c r="AB26" s="617"/>
      <c r="AC26" s="617"/>
      <c r="AD26" s="617"/>
      <c r="AE26" s="617"/>
      <c r="AF26" s="617"/>
      <c r="AG26" s="617"/>
      <c r="AH26" s="617"/>
      <c r="AI26" s="617"/>
      <c r="AJ26" s="617"/>
      <c r="AK26" s="617"/>
    </row>
    <row r="27" spans="1:37" s="37" customFormat="1" ht="9.6" customHeight="1" x14ac:dyDescent="0.25">
      <c r="A27" s="135" t="s">
        <v>27</v>
      </c>
      <c r="B27" s="352" t="str">
        <f>IF($E27="","",VLOOKUP($E27,'1MD ELO (4)'!$A$7:$O$80,14))</f>
        <v/>
      </c>
      <c r="C27" s="352" t="str">
        <f>IF($E27="","",VLOOKUP($E27,'1MD ELO (4)'!$A$7:$O$80,15))</f>
        <v/>
      </c>
      <c r="D27" s="408" t="str">
        <f>IF($E27="","",VLOOKUP($E27,'1MD ELO (4)'!$A$7:$O$80,5))</f>
        <v/>
      </c>
      <c r="E27" s="123"/>
      <c r="F27" s="449" t="str">
        <f>UPPER(IF($E27="","",VLOOKUP($E27,'1MD ELO (4)'!$A$7:$O$80,2)))</f>
        <v/>
      </c>
      <c r="G27" s="449" t="str">
        <f>IF($E27="","",VLOOKUP($E27,'1MD ELO (4)'!$A$7:$O$80,3))</f>
        <v/>
      </c>
      <c r="H27" s="449"/>
      <c r="I27" s="449" t="str">
        <f>IF($E27="","",VLOOKUP($E27,'1MD ELO (4)'!$A$7:$O$80,4))</f>
        <v/>
      </c>
      <c r="J27" s="217"/>
      <c r="K27" s="141" t="str">
        <f>UPPER(IF(OR(J28="a",J28="as"),F27,IF(OR(J28="b",J28="bs"),F28,)))</f>
        <v/>
      </c>
      <c r="L27" s="149"/>
      <c r="M27" s="221"/>
      <c r="N27" s="222"/>
      <c r="O27" s="125"/>
      <c r="P27" s="152"/>
      <c r="Q27" s="150"/>
      <c r="R27" s="152"/>
      <c r="S27" s="133"/>
      <c r="Y27" s="617"/>
      <c r="Z27" s="617"/>
      <c r="AA27" s="617"/>
      <c r="AB27" s="617"/>
      <c r="AC27" s="617"/>
      <c r="AD27" s="617"/>
      <c r="AE27" s="617"/>
      <c r="AF27" s="617"/>
      <c r="AG27" s="617"/>
      <c r="AH27" s="617"/>
      <c r="AI27" s="617"/>
      <c r="AJ27" s="617"/>
      <c r="AK27" s="617"/>
    </row>
    <row r="28" spans="1:37" s="37" customFormat="1" ht="9.6" customHeight="1" x14ac:dyDescent="0.25">
      <c r="A28" s="135" t="s">
        <v>28</v>
      </c>
      <c r="B28" s="352" t="str">
        <f>IF($E28="","",VLOOKUP($E28,'1MD ELO (4)'!$A$7:$O$80,14))</f>
        <v/>
      </c>
      <c r="C28" s="352" t="str">
        <f>IF($E28="","",VLOOKUP($E28,'1MD ELO (4)'!$A$7:$O$80,15))</f>
        <v/>
      </c>
      <c r="D28" s="408" t="str">
        <f>IF($E28="","",VLOOKUP($E28,'1MD ELO (4)'!$A$7:$O$80,5))</f>
        <v/>
      </c>
      <c r="E28" s="123"/>
      <c r="F28" s="449" t="str">
        <f>UPPER(IF($E28="","",VLOOKUP($E28,'1MD ELO (4)'!$A$7:$O$80,2)))</f>
        <v/>
      </c>
      <c r="G28" s="449" t="str">
        <f>IF($E28="","",VLOOKUP($E28,'1MD ELO (4)'!$A$7:$O$80,3))</f>
        <v/>
      </c>
      <c r="H28" s="449"/>
      <c r="I28" s="449" t="str">
        <f>IF($E28="","",VLOOKUP($E28,'1MD ELO (4)'!$A$7:$O$80,4))</f>
        <v/>
      </c>
      <c r="J28" s="219"/>
      <c r="K28" s="125"/>
      <c r="L28" s="140"/>
      <c r="M28" s="141" t="str">
        <f>UPPER(IF(OR(L28="a",L28="as"),K27,IF(OR(L28="b",L28="bs"),K29,)))</f>
        <v/>
      </c>
      <c r="N28" s="223"/>
      <c r="O28" s="150"/>
      <c r="P28" s="152"/>
      <c r="Q28" s="150"/>
      <c r="R28" s="152"/>
      <c r="S28" s="133"/>
      <c r="AI28" s="630"/>
      <c r="AJ28" s="630"/>
      <c r="AK28" s="630"/>
    </row>
    <row r="29" spans="1:37" s="37" customFormat="1" ht="9.6" customHeight="1" x14ac:dyDescent="0.25">
      <c r="A29" s="218" t="s">
        <v>29</v>
      </c>
      <c r="B29" s="352" t="str">
        <f>IF($E29="","",VLOOKUP($E29,'1MD ELO (4)'!$A$7:$O$80,14))</f>
        <v/>
      </c>
      <c r="C29" s="352" t="str">
        <f>IF($E29="","",VLOOKUP($E29,'1MD ELO (4)'!$A$7:$O$80,15))</f>
        <v/>
      </c>
      <c r="D29" s="408" t="str">
        <f>IF($E29="","",VLOOKUP($E29,'1MD ELO (4)'!$A$7:$O$80,5))</f>
        <v/>
      </c>
      <c r="E29" s="123"/>
      <c r="F29" s="449" t="str">
        <f>UPPER(IF($E29="","",VLOOKUP($E29,'1MD ELO (4)'!$A$7:$O$80,2)))</f>
        <v/>
      </c>
      <c r="G29" s="449" t="str">
        <f>IF($E29="","",VLOOKUP($E29,'1MD ELO (4)'!$A$7:$O$80,3))</f>
        <v/>
      </c>
      <c r="H29" s="449"/>
      <c r="I29" s="449" t="str">
        <f>IF($E29="","",VLOOKUP($E29,'1MD ELO (4)'!$A$7:$O$80,4))</f>
        <v/>
      </c>
      <c r="J29" s="217"/>
      <c r="K29" s="141" t="str">
        <f>UPPER(IF(OR(J30="a",J30="as"),F29,IF(OR(J30="b",J30="bs"),F30,)))</f>
        <v/>
      </c>
      <c r="L29" s="158"/>
      <c r="M29" s="125"/>
      <c r="N29" s="150"/>
      <c r="O29" s="150"/>
      <c r="P29" s="152"/>
      <c r="Q29" s="150"/>
      <c r="R29" s="152"/>
      <c r="S29" s="133"/>
      <c r="AI29" s="630"/>
      <c r="AJ29" s="630"/>
      <c r="AK29" s="630"/>
    </row>
    <row r="30" spans="1:37" s="37" customFormat="1" ht="9.6" customHeight="1" x14ac:dyDescent="0.25">
      <c r="A30" s="160" t="s">
        <v>30</v>
      </c>
      <c r="B30" s="352" t="str">
        <f>IF($E30="","",VLOOKUP($E30,'1MD ELO (4)'!$A$7:$O$80,14))</f>
        <v/>
      </c>
      <c r="C30" s="352" t="str">
        <f>IF($E30="","",VLOOKUP($E30,'1MD ELO (4)'!$A$7:$O$80,15))</f>
        <v/>
      </c>
      <c r="D30" s="408" t="str">
        <f>IF($E30="","",VLOOKUP($E30,'1MD ELO (4)'!$A$7:$O$80,5))</f>
        <v/>
      </c>
      <c r="E30" s="123"/>
      <c r="F30" s="124" t="str">
        <f>UPPER(IF($E30="","",VLOOKUP($E30,'1MD ELO (4)'!$A$7:$O$80,2)))</f>
        <v/>
      </c>
      <c r="G30" s="124" t="str">
        <f>IF($E30="","",VLOOKUP($E30,'1MD ELO (4)'!$A$7:$O$80,3))</f>
        <v/>
      </c>
      <c r="H30" s="124"/>
      <c r="I30" s="124" t="str">
        <f>IF($E30="","",VLOOKUP($E30,'1MD ELO (4)'!$A$7:$O$80,4))</f>
        <v/>
      </c>
      <c r="J30" s="219"/>
      <c r="K30" s="125"/>
      <c r="L30" s="150"/>
      <c r="M30" s="150"/>
      <c r="N30" s="224"/>
      <c r="O30" s="139" t="s">
        <v>0</v>
      </c>
      <c r="P30" s="148"/>
      <c r="Q30" s="141" t="str">
        <f>UPPER(IF(OR(P30="a",P30="as"),O26,IF(OR(P30="b",P30="bs"),O34,)))</f>
        <v/>
      </c>
      <c r="R30" s="158"/>
      <c r="S30" s="133"/>
      <c r="AI30" s="630"/>
      <c r="AJ30" s="630"/>
      <c r="AK30" s="630"/>
    </row>
    <row r="31" spans="1:37" s="37" customFormat="1" ht="9.6" customHeight="1" x14ac:dyDescent="0.25">
      <c r="A31" s="121" t="s">
        <v>31</v>
      </c>
      <c r="B31" s="352" t="str">
        <f>IF($E31="","",VLOOKUP($E31,'1MD ELO (4)'!$A$7:$O$80,14))</f>
        <v/>
      </c>
      <c r="C31" s="352" t="str">
        <f>IF($E31="","",VLOOKUP($E31,'1MD ELO (4)'!$A$7:$O$80,15))</f>
        <v/>
      </c>
      <c r="D31" s="408" t="str">
        <f>IF($E31="","",VLOOKUP($E31,'1MD ELO (4)'!$A$7:$O$80,5))</f>
        <v/>
      </c>
      <c r="E31" s="123"/>
      <c r="F31" s="124" t="str">
        <f>UPPER(IF($E31="","",VLOOKUP($E31,'1MD ELO (4)'!$A$7:$O$80,2)))</f>
        <v/>
      </c>
      <c r="G31" s="124" t="str">
        <f>IF($E31="","",VLOOKUP($E31,'1MD ELO (4)'!$A$7:$O$80,3))</f>
        <v/>
      </c>
      <c r="H31" s="124"/>
      <c r="I31" s="124" t="str">
        <f>IF($E31="","",VLOOKUP($E31,'1MD ELO (4)'!$A$7:$O$80,4))</f>
        <v/>
      </c>
      <c r="J31" s="217"/>
      <c r="K31" s="141" t="str">
        <f>UPPER(IF(OR(J32="a",J32="as"),F31,IF(OR(J32="b",J32="bs"),F32,)))</f>
        <v/>
      </c>
      <c r="L31" s="149"/>
      <c r="M31" s="150"/>
      <c r="N31" s="150"/>
      <c r="O31" s="150"/>
      <c r="P31" s="152"/>
      <c r="Q31" s="125"/>
      <c r="R31" s="150"/>
      <c r="S31" s="133"/>
      <c r="AI31" s="630"/>
      <c r="AJ31" s="630"/>
      <c r="AK31" s="630"/>
    </row>
    <row r="32" spans="1:37" s="37" customFormat="1" ht="9.6" customHeight="1" x14ac:dyDescent="0.25">
      <c r="A32" s="218" t="s">
        <v>32</v>
      </c>
      <c r="B32" s="352" t="str">
        <f>IF($E32="","",VLOOKUP($E32,'1MD ELO (4)'!$A$7:$O$80,14))</f>
        <v/>
      </c>
      <c r="C32" s="352" t="str">
        <f>IF($E32="","",VLOOKUP($E32,'1MD ELO (4)'!$A$7:$O$80,15))</f>
        <v/>
      </c>
      <c r="D32" s="408" t="str">
        <f>IF($E32="","",VLOOKUP($E32,'1MD ELO (4)'!$A$7:$O$80,5))</f>
        <v/>
      </c>
      <c r="E32" s="123"/>
      <c r="F32" s="449" t="str">
        <f>UPPER(IF($E32="","",VLOOKUP($E32,'1MD ELO (4)'!$A$7:$O$80,2)))</f>
        <v/>
      </c>
      <c r="G32" s="449" t="str">
        <f>IF($E32="","",VLOOKUP($E32,'1MD ELO (4)'!$A$7:$O$80,3))</f>
        <v/>
      </c>
      <c r="H32" s="449"/>
      <c r="I32" s="449" t="str">
        <f>IF($E32="","",VLOOKUP($E32,'1MD ELO (4)'!$A$7:$O$80,4))</f>
        <v/>
      </c>
      <c r="J32" s="219"/>
      <c r="K32" s="125"/>
      <c r="L32" s="140"/>
      <c r="M32" s="141" t="str">
        <f>UPPER(IF(OR(L32="a",L32="as"),K31,IF(OR(L32="b",L32="bs"),K33,)))</f>
        <v/>
      </c>
      <c r="N32" s="149"/>
      <c r="O32" s="150"/>
      <c r="P32" s="152"/>
      <c r="Q32" s="150"/>
      <c r="R32" s="150"/>
      <c r="S32" s="133"/>
    </row>
    <row r="33" spans="1:19" s="37" customFormat="1" ht="9.6" customHeight="1" x14ac:dyDescent="0.25">
      <c r="A33" s="135" t="s">
        <v>33</v>
      </c>
      <c r="B33" s="352" t="str">
        <f>IF($E33="","",VLOOKUP($E33,'1MD ELO (4)'!$A$7:$O$80,14))</f>
        <v/>
      </c>
      <c r="C33" s="352" t="str">
        <f>IF($E33="","",VLOOKUP($E33,'1MD ELO (4)'!$A$7:$O$80,15))</f>
        <v/>
      </c>
      <c r="D33" s="408" t="str">
        <f>IF($E33="","",VLOOKUP($E33,'1MD ELO (4)'!$A$7:$O$80,5))</f>
        <v/>
      </c>
      <c r="E33" s="123"/>
      <c r="F33" s="449" t="str">
        <f>UPPER(IF($E33="","",VLOOKUP($E33,'1MD ELO (4)'!$A$7:$O$80,2)))</f>
        <v/>
      </c>
      <c r="G33" s="449" t="str">
        <f>IF($E33="","",VLOOKUP($E33,'1MD ELO (4)'!$A$7:$O$80,3))</f>
        <v/>
      </c>
      <c r="H33" s="449"/>
      <c r="I33" s="449" t="str">
        <f>IF($E33="","",VLOOKUP($E33,'1MD ELO (4)'!$A$7:$O$80,4))</f>
        <v/>
      </c>
      <c r="J33" s="217"/>
      <c r="K33" s="141" t="str">
        <f>UPPER(IF(OR(J34="a",J34="as"),F33,IF(OR(J34="b",J34="bs"),F34,)))</f>
        <v/>
      </c>
      <c r="L33" s="220"/>
      <c r="M33" s="125"/>
      <c r="N33" s="152"/>
      <c r="O33" s="150"/>
      <c r="P33" s="152"/>
      <c r="Q33" s="150"/>
      <c r="R33" s="150"/>
      <c r="S33" s="133"/>
    </row>
    <row r="34" spans="1:19" s="37" customFormat="1" ht="9.6" customHeight="1" x14ac:dyDescent="0.25">
      <c r="A34" s="135" t="s">
        <v>34</v>
      </c>
      <c r="B34" s="352" t="str">
        <f>IF($E34="","",VLOOKUP($E34,'1MD ELO (4)'!$A$7:$O$80,14))</f>
        <v/>
      </c>
      <c r="C34" s="352" t="str">
        <f>IF($E34="","",VLOOKUP($E34,'1MD ELO (4)'!$A$7:$O$80,15))</f>
        <v/>
      </c>
      <c r="D34" s="408" t="str">
        <f>IF($E34="","",VLOOKUP($E34,'1MD ELO (4)'!$A$7:$O$80,5))</f>
        <v/>
      </c>
      <c r="E34" s="123"/>
      <c r="F34" s="449" t="str">
        <f>UPPER(IF($E34="","",VLOOKUP($E34,'1MD ELO (4)'!$A$7:$O$80,2)))</f>
        <v/>
      </c>
      <c r="G34" s="449" t="str">
        <f>IF($E34="","",VLOOKUP($E34,'1MD ELO (4)'!$A$7:$O$80,3))</f>
        <v/>
      </c>
      <c r="H34" s="449"/>
      <c r="I34" s="449" t="str">
        <f>IF($E34="","",VLOOKUP($E34,'1MD ELO (4)'!$A$7:$O$80,4))</f>
        <v/>
      </c>
      <c r="J34" s="219"/>
      <c r="K34" s="125"/>
      <c r="L34" s="150"/>
      <c r="M34" s="139" t="s">
        <v>0</v>
      </c>
      <c r="N34" s="148"/>
      <c r="O34" s="141" t="str">
        <f>UPPER(IF(OR(N34="a",N34="as"),M32,IF(OR(N34="b",N34="bs"),M36,)))</f>
        <v/>
      </c>
      <c r="P34" s="158"/>
      <c r="Q34" s="150"/>
      <c r="R34" s="150"/>
      <c r="S34" s="133"/>
    </row>
    <row r="35" spans="1:19" s="37" customFormat="1" ht="9.6" customHeight="1" x14ac:dyDescent="0.25">
      <c r="A35" s="135" t="s">
        <v>35</v>
      </c>
      <c r="B35" s="352" t="str">
        <f>IF($E35="","",VLOOKUP($E35,'1MD ELO (4)'!$A$7:$O$80,14))</f>
        <v/>
      </c>
      <c r="C35" s="352" t="str">
        <f>IF($E35="","",VLOOKUP($E35,'1MD ELO (4)'!$A$7:$O$80,15))</f>
        <v/>
      </c>
      <c r="D35" s="408" t="str">
        <f>IF($E35="","",VLOOKUP($E35,'1MD ELO (4)'!$A$7:$O$80,5))</f>
        <v/>
      </c>
      <c r="E35" s="123"/>
      <c r="F35" s="449" t="str">
        <f>UPPER(IF($E35="","",VLOOKUP($E35,'1MD ELO (4)'!$A$7:$O$80,2)))</f>
        <v/>
      </c>
      <c r="G35" s="449" t="str">
        <f>IF($E35="","",VLOOKUP($E35,'1MD ELO (4)'!$A$7:$O$80,3))</f>
        <v/>
      </c>
      <c r="H35" s="449"/>
      <c r="I35" s="449" t="str">
        <f>IF($E35="","",VLOOKUP($E35,'1MD ELO (4)'!$A$7:$O$80,4))</f>
        <v/>
      </c>
      <c r="J35" s="217"/>
      <c r="K35" s="141" t="str">
        <f>UPPER(IF(OR(J36="a",J36="as"),F35,IF(OR(J36="b",J36="bs"),F36,)))</f>
        <v/>
      </c>
      <c r="L35" s="149"/>
      <c r="M35" s="221"/>
      <c r="N35" s="222"/>
      <c r="O35" s="125"/>
      <c r="P35" s="150"/>
      <c r="Q35" s="150"/>
      <c r="R35" s="150"/>
      <c r="S35" s="133"/>
    </row>
    <row r="36" spans="1:19" s="37" customFormat="1" ht="9.6" customHeight="1" x14ac:dyDescent="0.25">
      <c r="A36" s="135" t="s">
        <v>36</v>
      </c>
      <c r="B36" s="352" t="str">
        <f>IF($E36="","",VLOOKUP($E36,'1MD ELO (4)'!$A$7:$O$80,14))</f>
        <v/>
      </c>
      <c r="C36" s="352" t="str">
        <f>IF($E36="","",VLOOKUP($E36,'1MD ELO (4)'!$A$7:$O$80,15))</f>
        <v/>
      </c>
      <c r="D36" s="408" t="str">
        <f>IF($E36="","",VLOOKUP($E36,'1MD ELO (4)'!$A$7:$O$80,5))</f>
        <v/>
      </c>
      <c r="E36" s="123"/>
      <c r="F36" s="449" t="str">
        <f>UPPER(IF($E36="","",VLOOKUP($E36,'1MD ELO (4)'!$A$7:$O$80,2)))</f>
        <v/>
      </c>
      <c r="G36" s="449" t="str">
        <f>IF($E36="","",VLOOKUP($E36,'1MD ELO (4)'!$A$7:$O$80,3))</f>
        <v/>
      </c>
      <c r="H36" s="449"/>
      <c r="I36" s="449" t="str">
        <f>IF($E36="","",VLOOKUP($E36,'1MD ELO (4)'!$A$7:$O$80,4))</f>
        <v/>
      </c>
      <c r="J36" s="219"/>
      <c r="K36" s="125"/>
      <c r="L36" s="140"/>
      <c r="M36" s="141" t="str">
        <f>UPPER(IF(OR(L36="a",L36="as"),K35,IF(OR(L36="b",L36="bs"),K37,)))</f>
        <v/>
      </c>
      <c r="N36" s="223"/>
      <c r="O36" s="226" t="s">
        <v>126</v>
      </c>
      <c r="P36" s="227"/>
      <c r="Q36" s="226" t="s">
        <v>125</v>
      </c>
      <c r="R36" s="227"/>
      <c r="S36" s="133"/>
    </row>
    <row r="37" spans="1:19" s="37" customFormat="1" ht="9.6" customHeight="1" x14ac:dyDescent="0.25">
      <c r="A37" s="218" t="s">
        <v>37</v>
      </c>
      <c r="B37" s="352" t="str">
        <f>IF($E37="","",VLOOKUP($E37,'1MD ELO (4)'!$A$7:$O$80,14))</f>
        <v/>
      </c>
      <c r="C37" s="352" t="str">
        <f>IF($E37="","",VLOOKUP($E37,'1MD ELO (4)'!$A$7:$O$80,15))</f>
        <v/>
      </c>
      <c r="D37" s="408" t="str">
        <f>IF($E37="","",VLOOKUP($E37,'1MD ELO (4)'!$A$7:$O$80,5))</f>
        <v/>
      </c>
      <c r="E37" s="123"/>
      <c r="F37" s="449" t="str">
        <f>UPPER(IF($E37="","",VLOOKUP($E37,'1MD ELO (4)'!$A$7:$O$80,2)))</f>
        <v/>
      </c>
      <c r="G37" s="449" t="str">
        <f>IF($E37="","",VLOOKUP($E37,'1MD ELO (4)'!$A$7:$O$80,3))</f>
        <v/>
      </c>
      <c r="H37" s="449"/>
      <c r="I37" s="449" t="str">
        <f>IF($E37="","",VLOOKUP($E37,'1MD ELO (4)'!$A$7:$O$80,4))</f>
        <v/>
      </c>
      <c r="J37" s="217"/>
      <c r="K37" s="141" t="str">
        <f>UPPER(IF(OR(J38="a",J38="as"),F37,IF(OR(J38="b",J38="bs"),F38,)))</f>
        <v/>
      </c>
      <c r="L37" s="158"/>
      <c r="M37" s="125"/>
      <c r="N37" s="150"/>
      <c r="O37" s="228" t="str">
        <f>UPPER(IF(OR(P23="a",P23="as"),Q14,IF(OR(P23="b",P23="bs"),Q30,)))</f>
        <v/>
      </c>
      <c r="P37" s="229"/>
      <c r="Q37" s="226"/>
      <c r="R37" s="227"/>
      <c r="S37" s="133"/>
    </row>
    <row r="38" spans="1:19" s="37" customFormat="1" ht="9.6" customHeight="1" x14ac:dyDescent="0.25">
      <c r="A38" s="160" t="s">
        <v>38</v>
      </c>
      <c r="B38" s="352" t="str">
        <f>IF($E38="","",VLOOKUP($E38,'1MD ELO (4)'!$A$7:$O$80,14))</f>
        <v/>
      </c>
      <c r="C38" s="352" t="str">
        <f>IF($E38="","",VLOOKUP($E38,'1MD ELO (4)'!$A$7:$O$80,15))</f>
        <v/>
      </c>
      <c r="D38" s="408" t="str">
        <f>IF($E38="","",VLOOKUP($E38,'1MD ELO (4)'!$A$7:$O$80,5))</f>
        <v/>
      </c>
      <c r="E38" s="123"/>
      <c r="F38" s="124" t="str">
        <f>UPPER(IF($E38="","",VLOOKUP($E38,'1MD ELO (4)'!$A$7:$O$80,2)))</f>
        <v/>
      </c>
      <c r="G38" s="124" t="str">
        <f>IF($E38="","",VLOOKUP($E38,'1MD ELO (4)'!$A$7:$O$80,3))</f>
        <v/>
      </c>
      <c r="H38" s="124"/>
      <c r="I38" s="124" t="str">
        <f>IF($E38="","",VLOOKUP($E38,'1MD ELO (4)'!$A$7:$O$80,4))</f>
        <v/>
      </c>
      <c r="J38" s="219"/>
      <c r="K38" s="125"/>
      <c r="L38" s="150"/>
      <c r="M38" s="150"/>
      <c r="N38" s="230"/>
      <c r="O38" s="231" t="s">
        <v>0</v>
      </c>
      <c r="P38" s="232"/>
      <c r="Q38" s="228" t="str">
        <f>UPPER(IF(OR(P38="a",P38="as"),O37,IF(OR(P38="b",P38="bs"),O39,)))</f>
        <v/>
      </c>
      <c r="R38" s="229"/>
      <c r="S38" s="133"/>
    </row>
    <row r="39" spans="1:19" s="37" customFormat="1" ht="9.6" customHeight="1" x14ac:dyDescent="0.25">
      <c r="A39" s="121" t="s">
        <v>39</v>
      </c>
      <c r="B39" s="352" t="str">
        <f>IF($E39="","",VLOOKUP($E39,'1MD ELO (4)'!$A$7:$O$80,14))</f>
        <v/>
      </c>
      <c r="C39" s="352" t="str">
        <f>IF($E39="","",VLOOKUP($E39,'1MD ELO (4)'!$A$7:$O$80,15))</f>
        <v/>
      </c>
      <c r="D39" s="408" t="str">
        <f>IF($E39="","",VLOOKUP($E39,'1MD ELO (4)'!$A$7:$O$80,5))</f>
        <v/>
      </c>
      <c r="E39" s="123"/>
      <c r="F39" s="124" t="str">
        <f>UPPER(IF($E39="","",VLOOKUP($E39,'1MD ELO (4)'!$A$7:$O$80,2)))</f>
        <v/>
      </c>
      <c r="G39" s="124" t="str">
        <f>IF($E39="","",VLOOKUP($E39,'1MD ELO (4)'!$A$7:$O$80,3))</f>
        <v/>
      </c>
      <c r="H39" s="124"/>
      <c r="I39" s="124" t="str">
        <f>IF($E39="","",VLOOKUP($E39,'1MD ELO (4)'!$A$7:$O$80,4))</f>
        <v/>
      </c>
      <c r="J39" s="217"/>
      <c r="K39" s="141" t="str">
        <f>UPPER(IF(OR(J40="a",J40="as"),F39,IF(OR(J40="b",J40="bs"),F40,)))</f>
        <v/>
      </c>
      <c r="L39" s="149"/>
      <c r="M39" s="150"/>
      <c r="N39" s="213"/>
      <c r="O39" s="228" t="str">
        <f>UPPER(IF(OR(P55="a",P55="as"),Q46,IF(OR(P55="b",P55="bs"),Q62,)))</f>
        <v/>
      </c>
      <c r="P39" s="233"/>
      <c r="Q39" s="227"/>
      <c r="R39" s="227"/>
      <c r="S39" s="133"/>
    </row>
    <row r="40" spans="1:19" s="37" customFormat="1" ht="9.6" customHeight="1" x14ac:dyDescent="0.25">
      <c r="A40" s="218" t="s">
        <v>40</v>
      </c>
      <c r="B40" s="352" t="str">
        <f>IF($E40="","",VLOOKUP($E40,'1MD ELO (4)'!$A$7:$O$80,14))</f>
        <v/>
      </c>
      <c r="C40" s="352" t="str">
        <f>IF($E40="","",VLOOKUP($E40,'1MD ELO (4)'!$A$7:$O$80,15))</f>
        <v/>
      </c>
      <c r="D40" s="408" t="str">
        <f>IF($E40="","",VLOOKUP($E40,'1MD ELO (4)'!$A$7:$O$80,5))</f>
        <v/>
      </c>
      <c r="E40" s="123"/>
      <c r="F40" s="449" t="str">
        <f>UPPER(IF($E40="","",VLOOKUP($E40,'1MD ELO (4)'!$A$7:$O$80,2)))</f>
        <v/>
      </c>
      <c r="G40" s="449" t="str">
        <f>IF($E40="","",VLOOKUP($E40,'1MD ELO (4)'!$A$7:$O$80,3))</f>
        <v/>
      </c>
      <c r="H40" s="449"/>
      <c r="I40" s="449" t="str">
        <f>IF($E40="","",VLOOKUP($E40,'1MD ELO (4)'!$A$7:$O$80,4))</f>
        <v/>
      </c>
      <c r="J40" s="219"/>
      <c r="K40" s="125"/>
      <c r="L40" s="140"/>
      <c r="M40" s="141" t="str">
        <f>UPPER(IF(OR(L40="a",L40="as"),K39,IF(OR(L40="b",L40="bs"),K41,)))</f>
        <v/>
      </c>
      <c r="N40" s="149"/>
      <c r="O40" s="227"/>
      <c r="P40" s="227"/>
      <c r="Q40" s="227"/>
      <c r="R40" s="227"/>
      <c r="S40" s="133"/>
    </row>
    <row r="41" spans="1:19" s="37" customFormat="1" ht="9.6" customHeight="1" x14ac:dyDescent="0.25">
      <c r="A41" s="135" t="s">
        <v>41</v>
      </c>
      <c r="B41" s="352" t="str">
        <f>IF($E41="","",VLOOKUP($E41,'1MD ELO (4)'!$A$7:$O$80,14))</f>
        <v/>
      </c>
      <c r="C41" s="352" t="str">
        <f>IF($E41="","",VLOOKUP($E41,'1MD ELO (4)'!$A$7:$O$80,15))</f>
        <v/>
      </c>
      <c r="D41" s="408" t="str">
        <f>IF($E41="","",VLOOKUP($E41,'1MD ELO (4)'!$A$7:$O$80,5))</f>
        <v/>
      </c>
      <c r="E41" s="123"/>
      <c r="F41" s="449" t="str">
        <f>UPPER(IF($E41="","",VLOOKUP($E41,'1MD ELO (4)'!$A$7:$O$80,2)))</f>
        <v/>
      </c>
      <c r="G41" s="449" t="str">
        <f>IF($E41="","",VLOOKUP($E41,'1MD ELO (4)'!$A$7:$O$80,3))</f>
        <v/>
      </c>
      <c r="H41" s="449"/>
      <c r="I41" s="449" t="str">
        <f>IF($E41="","",VLOOKUP($E41,'1MD ELO (4)'!$A$7:$O$80,4))</f>
        <v/>
      </c>
      <c r="J41" s="217"/>
      <c r="K41" s="141" t="str">
        <f>UPPER(IF(OR(J42="a",J42="as"),F41,IF(OR(J42="b",J42="bs"),F42,)))</f>
        <v/>
      </c>
      <c r="L41" s="220"/>
      <c r="M41" s="125"/>
      <c r="N41" s="152"/>
      <c r="O41" s="227"/>
      <c r="P41" s="227"/>
      <c r="Q41" s="862" t="str">
        <f>IF(Y3="","",CONCATENATE(AB1," pont"))</f>
        <v/>
      </c>
      <c r="R41" s="862"/>
      <c r="S41" s="133"/>
    </row>
    <row r="42" spans="1:19" s="37" customFormat="1" ht="9.6" customHeight="1" x14ac:dyDescent="0.25">
      <c r="A42" s="135" t="s">
        <v>42</v>
      </c>
      <c r="B42" s="352" t="str">
        <f>IF($E42="","",VLOOKUP($E42,'1MD ELO (4)'!$A$7:$O$80,14))</f>
        <v/>
      </c>
      <c r="C42" s="352" t="str">
        <f>IF($E42="","",VLOOKUP($E42,'1MD ELO (4)'!$A$7:$O$80,15))</f>
        <v/>
      </c>
      <c r="D42" s="408" t="str">
        <f>IF($E42="","",VLOOKUP($E42,'1MD ELO (4)'!$A$7:$O$80,5))</f>
        <v/>
      </c>
      <c r="E42" s="123"/>
      <c r="F42" s="449" t="str">
        <f>UPPER(IF($E42="","",VLOOKUP($E42,'1MD ELO (4)'!$A$7:$O$80,2)))</f>
        <v/>
      </c>
      <c r="G42" s="449" t="str">
        <f>IF($E42="","",VLOOKUP($E42,'1MD ELO (4)'!$A$7:$O$80,3))</f>
        <v/>
      </c>
      <c r="H42" s="449"/>
      <c r="I42" s="449" t="str">
        <f>IF($E42="","",VLOOKUP($E42,'1MD ELO (4)'!$A$7:$O$80,4))</f>
        <v/>
      </c>
      <c r="J42" s="219"/>
      <c r="K42" s="125"/>
      <c r="L42" s="150"/>
      <c r="M42" s="139" t="s">
        <v>0</v>
      </c>
      <c r="N42" s="148"/>
      <c r="O42" s="141" t="str">
        <f>UPPER(IF(OR(N42="a",N42="as"),M40,IF(OR(N42="b",N42="bs"),M44,)))</f>
        <v/>
      </c>
      <c r="P42" s="149"/>
      <c r="Q42" s="150"/>
      <c r="R42" s="150"/>
      <c r="S42" s="133"/>
    </row>
    <row r="43" spans="1:19" s="37" customFormat="1" ht="9.6" customHeight="1" x14ac:dyDescent="0.25">
      <c r="A43" s="135" t="s">
        <v>43</v>
      </c>
      <c r="B43" s="352" t="str">
        <f>IF($E43="","",VLOOKUP($E43,'1MD ELO (4)'!$A$7:$O$80,14))</f>
        <v/>
      </c>
      <c r="C43" s="352" t="str">
        <f>IF($E43="","",VLOOKUP($E43,'1MD ELO (4)'!$A$7:$O$80,15))</f>
        <v/>
      </c>
      <c r="D43" s="408" t="str">
        <f>IF($E43="","",VLOOKUP($E43,'1MD ELO (4)'!$A$7:$O$80,5))</f>
        <v/>
      </c>
      <c r="E43" s="123"/>
      <c r="F43" s="449" t="str">
        <f>UPPER(IF($E43="","",VLOOKUP($E43,'1MD ELO (4)'!$A$7:$O$80,2)))</f>
        <v/>
      </c>
      <c r="G43" s="449" t="str">
        <f>IF($E43="","",VLOOKUP($E43,'1MD ELO (4)'!$A$7:$O$80,3))</f>
        <v/>
      </c>
      <c r="H43" s="449"/>
      <c r="I43" s="449" t="str">
        <f>IF($E43="","",VLOOKUP($E43,'1MD ELO (4)'!$A$7:$O$80,4))</f>
        <v/>
      </c>
      <c r="J43" s="217"/>
      <c r="K43" s="141" t="str">
        <f>UPPER(IF(OR(J44="a",J44="as"),F43,IF(OR(J44="b",J44="bs"),F44,)))</f>
        <v/>
      </c>
      <c r="L43" s="149"/>
      <c r="M43" s="221"/>
      <c r="N43" s="222"/>
      <c r="O43" s="125"/>
      <c r="P43" s="152"/>
      <c r="Q43" s="150"/>
      <c r="R43" s="150"/>
      <c r="S43" s="133"/>
    </row>
    <row r="44" spans="1:19" s="37" customFormat="1" ht="9.6" customHeight="1" x14ac:dyDescent="0.25">
      <c r="A44" s="135" t="s">
        <v>44</v>
      </c>
      <c r="B44" s="352" t="str">
        <f>IF($E44="","",VLOOKUP($E44,'1MD ELO (4)'!$A$7:$O$80,14))</f>
        <v/>
      </c>
      <c r="C44" s="352" t="str">
        <f>IF($E44="","",VLOOKUP($E44,'1MD ELO (4)'!$A$7:$O$80,15))</f>
        <v/>
      </c>
      <c r="D44" s="408" t="str">
        <f>IF($E44="","",VLOOKUP($E44,'1MD ELO (4)'!$A$7:$O$80,5))</f>
        <v/>
      </c>
      <c r="E44" s="123"/>
      <c r="F44" s="449" t="str">
        <f>UPPER(IF($E44="","",VLOOKUP($E44,'1MD ELO (4)'!$A$7:$O$80,2)))</f>
        <v/>
      </c>
      <c r="G44" s="449" t="str">
        <f>IF($E44="","",VLOOKUP($E44,'1MD ELO (4)'!$A$7:$O$80,3))</f>
        <v/>
      </c>
      <c r="H44" s="449"/>
      <c r="I44" s="449" t="str">
        <f>IF($E44="","",VLOOKUP($E44,'1MD ELO (4)'!$A$7:$O$80,4))</f>
        <v/>
      </c>
      <c r="J44" s="219"/>
      <c r="K44" s="125"/>
      <c r="L44" s="140"/>
      <c r="M44" s="141" t="str">
        <f>UPPER(IF(OR(L44="a",L44="as"),K43,IF(OR(L44="b",L44="bs"),K45,)))</f>
        <v/>
      </c>
      <c r="N44" s="223"/>
      <c r="O44" s="150"/>
      <c r="P44" s="152"/>
      <c r="Q44" s="150"/>
      <c r="R44" s="150"/>
      <c r="S44" s="133"/>
    </row>
    <row r="45" spans="1:19" s="37" customFormat="1" ht="9.6" customHeight="1" x14ac:dyDescent="0.25">
      <c r="A45" s="218" t="s">
        <v>45</v>
      </c>
      <c r="B45" s="352" t="str">
        <f>IF($E45="","",VLOOKUP($E45,'1MD ELO (4)'!$A$7:$O$80,14))</f>
        <v/>
      </c>
      <c r="C45" s="352" t="str">
        <f>IF($E45="","",VLOOKUP($E45,'1MD ELO (4)'!$A$7:$O$80,15))</f>
        <v/>
      </c>
      <c r="D45" s="408" t="str">
        <f>IF($E45="","",VLOOKUP($E45,'1MD ELO (4)'!$A$7:$O$80,5))</f>
        <v/>
      </c>
      <c r="E45" s="123"/>
      <c r="F45" s="449" t="str">
        <f>UPPER(IF($E45="","",VLOOKUP($E45,'1MD ELO (4)'!$A$7:$O$80,2)))</f>
        <v/>
      </c>
      <c r="G45" s="449" t="str">
        <f>IF($E45="","",VLOOKUP($E45,'1MD ELO (4)'!$A$7:$O$80,3))</f>
        <v/>
      </c>
      <c r="H45" s="449"/>
      <c r="I45" s="449" t="str">
        <f>IF($E45="","",VLOOKUP($E45,'1MD ELO (4)'!$A$7:$O$80,4))</f>
        <v/>
      </c>
      <c r="J45" s="217"/>
      <c r="K45" s="141" t="str">
        <f>UPPER(IF(OR(J46="a",J46="as"),F45,IF(OR(J46="b",J46="bs"),F46,)))</f>
        <v/>
      </c>
      <c r="L45" s="158"/>
      <c r="M45" s="125"/>
      <c r="N45" s="150"/>
      <c r="O45" s="150"/>
      <c r="P45" s="152"/>
      <c r="Q45" s="150"/>
      <c r="R45" s="150"/>
      <c r="S45" s="133"/>
    </row>
    <row r="46" spans="1:19" s="37" customFormat="1" ht="9.6" customHeight="1" x14ac:dyDescent="0.25">
      <c r="A46" s="160" t="s">
        <v>46</v>
      </c>
      <c r="B46" s="352" t="str">
        <f>IF($E46="","",VLOOKUP($E46,'1MD ELO (4)'!$A$7:$O$80,14))</f>
        <v/>
      </c>
      <c r="C46" s="352" t="str">
        <f>IF($E46="","",VLOOKUP($E46,'1MD ELO (4)'!$A$7:$O$80,15))</f>
        <v/>
      </c>
      <c r="D46" s="408" t="str">
        <f>IF($E46="","",VLOOKUP($E46,'1MD ELO (4)'!$A$7:$O$80,5))</f>
        <v/>
      </c>
      <c r="E46" s="123"/>
      <c r="F46" s="124" t="str">
        <f>UPPER(IF($E46="","",VLOOKUP($E46,'1MD ELO (4)'!$A$7:$O$80,2)))</f>
        <v/>
      </c>
      <c r="G46" s="124" t="str">
        <f>IF($E46="","",VLOOKUP($E46,'1MD ELO (4)'!$A$7:$O$80,3))</f>
        <v/>
      </c>
      <c r="H46" s="124"/>
      <c r="I46" s="124" t="str">
        <f>IF($E46="","",VLOOKUP($E46,'1MD ELO (4)'!$A$7:$O$80,4))</f>
        <v/>
      </c>
      <c r="J46" s="219"/>
      <c r="K46" s="125"/>
      <c r="L46" s="150"/>
      <c r="M46" s="150"/>
      <c r="N46" s="224"/>
      <c r="O46" s="139" t="s">
        <v>0</v>
      </c>
      <c r="P46" s="148"/>
      <c r="Q46" s="141" t="str">
        <f>UPPER(IF(OR(P46="a",P46="as"),O42,IF(OR(P46="b",P46="bs"),O50,)))</f>
        <v/>
      </c>
      <c r="R46" s="149"/>
      <c r="S46" s="133"/>
    </row>
    <row r="47" spans="1:19" s="37" customFormat="1" ht="9.6" customHeight="1" x14ac:dyDescent="0.25">
      <c r="A47" s="121" t="s">
        <v>47</v>
      </c>
      <c r="B47" s="352" t="str">
        <f>IF($E47="","",VLOOKUP($E47,'1MD ELO (4)'!$A$7:$O$80,14))</f>
        <v/>
      </c>
      <c r="C47" s="352" t="str">
        <f>IF($E47="","",VLOOKUP($E47,'1MD ELO (4)'!$A$7:$O$80,15))</f>
        <v/>
      </c>
      <c r="D47" s="408" t="str">
        <f>IF($E47="","",VLOOKUP($E47,'1MD ELO (4)'!$A$7:$O$80,5))</f>
        <v/>
      </c>
      <c r="E47" s="123"/>
      <c r="F47" s="124" t="str">
        <f>UPPER(IF($E47="","",VLOOKUP($E47,'1MD ELO (4)'!$A$7:$O$80,2)))</f>
        <v/>
      </c>
      <c r="G47" s="124" t="str">
        <f>IF($E47="","",VLOOKUP($E47,'1MD ELO (4)'!$A$7:$O$80,3))</f>
        <v/>
      </c>
      <c r="H47" s="124"/>
      <c r="I47" s="124" t="str">
        <f>IF($E47="","",VLOOKUP($E47,'1MD ELO (4)'!$A$7:$O$80,4))</f>
        <v/>
      </c>
      <c r="J47" s="217"/>
      <c r="K47" s="141" t="str">
        <f>UPPER(IF(OR(J48="a",J48="as"),F47,IF(OR(J48="b",J48="bs"),F48,)))</f>
        <v/>
      </c>
      <c r="L47" s="149"/>
      <c r="M47" s="150"/>
      <c r="N47" s="150"/>
      <c r="O47" s="150"/>
      <c r="P47" s="152"/>
      <c r="Q47" s="125"/>
      <c r="R47" s="152"/>
      <c r="S47" s="133"/>
    </row>
    <row r="48" spans="1:19" s="37" customFormat="1" ht="9.6" customHeight="1" x14ac:dyDescent="0.25">
      <c r="A48" s="218" t="s">
        <v>48</v>
      </c>
      <c r="B48" s="352" t="str">
        <f>IF($E48="","",VLOOKUP($E48,'1MD ELO (4)'!$A$7:$O$80,14))</f>
        <v/>
      </c>
      <c r="C48" s="352" t="str">
        <f>IF($E48="","",VLOOKUP($E48,'1MD ELO (4)'!$A$7:$O$80,15))</f>
        <v/>
      </c>
      <c r="D48" s="408" t="str">
        <f>IF($E48="","",VLOOKUP($E48,'1MD ELO (4)'!$A$7:$O$80,5))</f>
        <v/>
      </c>
      <c r="E48" s="123"/>
      <c r="F48" s="449" t="str">
        <f>UPPER(IF($E48="","",VLOOKUP($E48,'1MD ELO (4)'!$A$7:$O$80,2)))</f>
        <v/>
      </c>
      <c r="G48" s="449" t="str">
        <f>IF($E48="","",VLOOKUP($E48,'1MD ELO (4)'!$A$7:$O$80,3))</f>
        <v/>
      </c>
      <c r="H48" s="449"/>
      <c r="I48" s="449" t="str">
        <f>IF($E48="","",VLOOKUP($E48,'1MD ELO (4)'!$A$7:$O$80,4))</f>
        <v/>
      </c>
      <c r="J48" s="219"/>
      <c r="K48" s="125"/>
      <c r="L48" s="140"/>
      <c r="M48" s="141" t="str">
        <f>UPPER(IF(OR(L48="a",L48="as"),K47,IF(OR(L48="b",L48="bs"),K49,)))</f>
        <v/>
      </c>
      <c r="N48" s="149"/>
      <c r="O48" s="150"/>
      <c r="P48" s="152"/>
      <c r="Q48" s="150"/>
      <c r="R48" s="152"/>
      <c r="S48" s="133"/>
    </row>
    <row r="49" spans="1:19" s="37" customFormat="1" ht="9.6" customHeight="1" x14ac:dyDescent="0.25">
      <c r="A49" s="135" t="s">
        <v>49</v>
      </c>
      <c r="B49" s="352" t="str">
        <f>IF($E49="","",VLOOKUP($E49,'1MD ELO (4)'!$A$7:$O$80,14))</f>
        <v/>
      </c>
      <c r="C49" s="352" t="str">
        <f>IF($E49="","",VLOOKUP($E49,'1MD ELO (4)'!$A$7:$O$80,15))</f>
        <v/>
      </c>
      <c r="D49" s="408" t="str">
        <f>IF($E49="","",VLOOKUP($E49,'1MD ELO (4)'!$A$7:$O$80,5))</f>
        <v/>
      </c>
      <c r="E49" s="123"/>
      <c r="F49" s="449" t="str">
        <f>UPPER(IF($E49="","",VLOOKUP($E49,'1MD ELO (4)'!$A$7:$O$80,2)))</f>
        <v/>
      </c>
      <c r="G49" s="449" t="str">
        <f>IF($E49="","",VLOOKUP($E49,'1MD ELO (4)'!$A$7:$O$80,3))</f>
        <v/>
      </c>
      <c r="H49" s="449"/>
      <c r="I49" s="449" t="str">
        <f>IF($E49="","",VLOOKUP($E49,'1MD ELO (4)'!$A$7:$O$80,4))</f>
        <v/>
      </c>
      <c r="J49" s="217"/>
      <c r="K49" s="141" t="str">
        <f>UPPER(IF(OR(J50="a",J50="as"),F49,IF(OR(J50="b",J50="bs"),F50,)))</f>
        <v/>
      </c>
      <c r="L49" s="220"/>
      <c r="M49" s="125"/>
      <c r="N49" s="152"/>
      <c r="O49" s="150"/>
      <c r="P49" s="152"/>
      <c r="Q49" s="150"/>
      <c r="R49" s="152"/>
      <c r="S49" s="133"/>
    </row>
    <row r="50" spans="1:19" s="37" customFormat="1" ht="9.6" customHeight="1" x14ac:dyDescent="0.25">
      <c r="A50" s="135" t="s">
        <v>50</v>
      </c>
      <c r="B50" s="352" t="str">
        <f>IF($E50="","",VLOOKUP($E50,'1MD ELO (4)'!$A$7:$O$80,14))</f>
        <v/>
      </c>
      <c r="C50" s="352" t="str">
        <f>IF($E50="","",VLOOKUP($E50,'1MD ELO (4)'!$A$7:$O$80,15))</f>
        <v/>
      </c>
      <c r="D50" s="408" t="str">
        <f>IF($E50="","",VLOOKUP($E50,'1MD ELO (4)'!$A$7:$O$80,5))</f>
        <v/>
      </c>
      <c r="E50" s="123"/>
      <c r="F50" s="449" t="str">
        <f>UPPER(IF($E50="","",VLOOKUP($E50,'1MD ELO (4)'!$A$7:$O$80,2)))</f>
        <v/>
      </c>
      <c r="G50" s="449" t="str">
        <f>IF($E50="","",VLOOKUP($E50,'1MD ELO (4)'!$A$7:$O$80,3))</f>
        <v/>
      </c>
      <c r="H50" s="449"/>
      <c r="I50" s="449" t="str">
        <f>IF($E50="","",VLOOKUP($E50,'1MD ELO (4)'!$A$7:$O$80,4))</f>
        <v/>
      </c>
      <c r="J50" s="219"/>
      <c r="K50" s="125"/>
      <c r="L50" s="150"/>
      <c r="M50" s="139" t="s">
        <v>0</v>
      </c>
      <c r="N50" s="148"/>
      <c r="O50" s="141" t="str">
        <f>UPPER(IF(OR(N50="a",N50="as"),M48,IF(OR(N50="b",N50="bs"),M52,)))</f>
        <v/>
      </c>
      <c r="P50" s="158"/>
      <c r="Q50" s="150"/>
      <c r="R50" s="152"/>
      <c r="S50" s="133"/>
    </row>
    <row r="51" spans="1:19" s="37" customFormat="1" ht="9.6" customHeight="1" x14ac:dyDescent="0.25">
      <c r="A51" s="135" t="s">
        <v>51</v>
      </c>
      <c r="B51" s="352" t="str">
        <f>IF($E51="","",VLOOKUP($E51,'1MD ELO (4)'!$A$7:$O$80,14))</f>
        <v/>
      </c>
      <c r="C51" s="352" t="str">
        <f>IF($E51="","",VLOOKUP($E51,'1MD ELO (4)'!$A$7:$O$80,15))</f>
        <v/>
      </c>
      <c r="D51" s="408" t="str">
        <f>IF($E51="","",VLOOKUP($E51,'1MD ELO (4)'!$A$7:$O$80,5))</f>
        <v/>
      </c>
      <c r="E51" s="123"/>
      <c r="F51" s="449" t="str">
        <f>UPPER(IF($E51="","",VLOOKUP($E51,'1MD ELO (4)'!$A$7:$O$80,2)))</f>
        <v/>
      </c>
      <c r="G51" s="449" t="str">
        <f>IF($E51="","",VLOOKUP($E51,'1MD ELO (4)'!$A$7:$O$80,3))</f>
        <v/>
      </c>
      <c r="H51" s="449"/>
      <c r="I51" s="449" t="str">
        <f>IF($E51="","",VLOOKUP($E51,'1MD ELO (4)'!$A$7:$O$80,4))</f>
        <v/>
      </c>
      <c r="J51" s="217"/>
      <c r="K51" s="141" t="str">
        <f>UPPER(IF(OR(J52="a",J52="as"),F51,IF(OR(J52="b",J52="bs"),F52,)))</f>
        <v/>
      </c>
      <c r="L51" s="149"/>
      <c r="M51" s="221"/>
      <c r="N51" s="222"/>
      <c r="O51" s="125"/>
      <c r="P51" s="150"/>
      <c r="Q51" s="150"/>
      <c r="R51" s="152"/>
      <c r="S51" s="133"/>
    </row>
    <row r="52" spans="1:19" s="37" customFormat="1" ht="9.6" customHeight="1" x14ac:dyDescent="0.25">
      <c r="A52" s="135" t="s">
        <v>52</v>
      </c>
      <c r="B52" s="352" t="str">
        <f>IF($E52="","",VLOOKUP($E52,'1MD ELO (4)'!$A$7:$O$80,14))</f>
        <v/>
      </c>
      <c r="C52" s="352" t="str">
        <f>IF($E52="","",VLOOKUP($E52,'1MD ELO (4)'!$A$7:$O$80,15))</f>
        <v/>
      </c>
      <c r="D52" s="408" t="str">
        <f>IF($E52="","",VLOOKUP($E52,'1MD ELO (4)'!$A$7:$O$80,5))</f>
        <v/>
      </c>
      <c r="E52" s="123"/>
      <c r="F52" s="449" t="str">
        <f>UPPER(IF($E52="","",VLOOKUP($E52,'1MD ELO (4)'!$A$7:$O$80,2)))</f>
        <v/>
      </c>
      <c r="G52" s="449" t="str">
        <f>IF($E52="","",VLOOKUP($E52,'1MD ELO (4)'!$A$7:$O$80,3))</f>
        <v/>
      </c>
      <c r="H52" s="449"/>
      <c r="I52" s="449" t="str">
        <f>IF($E52="","",VLOOKUP($E52,'1MD ELO (4)'!$A$7:$O$80,4))</f>
        <v/>
      </c>
      <c r="J52" s="219"/>
      <c r="K52" s="125"/>
      <c r="L52" s="140"/>
      <c r="M52" s="141" t="str">
        <f>UPPER(IF(OR(L52="a",L52="as"),K51,IF(OR(L52="b",L52="bs"),K53,)))</f>
        <v/>
      </c>
      <c r="N52" s="223"/>
      <c r="O52" s="150"/>
      <c r="P52" s="150"/>
      <c r="Q52" s="150"/>
      <c r="R52" s="152"/>
      <c r="S52" s="133"/>
    </row>
    <row r="53" spans="1:19" s="37" customFormat="1" ht="9.6" customHeight="1" x14ac:dyDescent="0.25">
      <c r="A53" s="218" t="s">
        <v>53</v>
      </c>
      <c r="B53" s="352" t="str">
        <f>IF($E53="","",VLOOKUP($E53,'1MD ELO (4)'!$A$7:$O$80,14))</f>
        <v/>
      </c>
      <c r="C53" s="352" t="str">
        <f>IF($E53="","",VLOOKUP($E53,'1MD ELO (4)'!$A$7:$O$80,15))</f>
        <v/>
      </c>
      <c r="D53" s="408" t="str">
        <f>IF($E53="","",VLOOKUP($E53,'1MD ELO (4)'!$A$7:$O$80,5))</f>
        <v/>
      </c>
      <c r="E53" s="123"/>
      <c r="F53" s="449" t="str">
        <f>UPPER(IF($E53="","",VLOOKUP($E53,'1MD ELO (4)'!$A$7:$O$80,2)))</f>
        <v/>
      </c>
      <c r="G53" s="449" t="str">
        <f>IF($E53="","",VLOOKUP($E53,'1MD ELO (4)'!$A$7:$O$80,3))</f>
        <v/>
      </c>
      <c r="H53" s="449"/>
      <c r="I53" s="449" t="str">
        <f>IF($E53="","",VLOOKUP($E53,'1MD ELO (4)'!$A$7:$O$80,4))</f>
        <v/>
      </c>
      <c r="J53" s="217"/>
      <c r="K53" s="141" t="str">
        <f>UPPER(IF(OR(J54="a",J54="as"),F53,IF(OR(J54="b",J54="bs"),F54,)))</f>
        <v/>
      </c>
      <c r="L53" s="158"/>
      <c r="M53" s="125"/>
      <c r="N53" s="150"/>
      <c r="O53" s="150"/>
      <c r="P53" s="150"/>
      <c r="Q53" s="150"/>
      <c r="R53" s="152"/>
      <c r="S53" s="133"/>
    </row>
    <row r="54" spans="1:19" s="37" customFormat="1" ht="9.6" customHeight="1" x14ac:dyDescent="0.25">
      <c r="A54" s="160" t="s">
        <v>54</v>
      </c>
      <c r="B54" s="352" t="str">
        <f>IF($E54="","",VLOOKUP($E54,'1MD ELO (4)'!$A$7:$O$80,14))</f>
        <v/>
      </c>
      <c r="C54" s="352" t="str">
        <f>IF($E54="","",VLOOKUP($E54,'1MD ELO (4)'!$A$7:$O$80,15))</f>
        <v/>
      </c>
      <c r="D54" s="408" t="str">
        <f>IF($E54="","",VLOOKUP($E54,'1MD ELO (4)'!$A$7:$O$80,5))</f>
        <v/>
      </c>
      <c r="E54" s="123"/>
      <c r="F54" s="124" t="str">
        <f>UPPER(IF($E54="","",VLOOKUP($E54,'1MD ELO (4)'!$A$7:$O$80,2)))</f>
        <v/>
      </c>
      <c r="G54" s="124" t="str">
        <f>IF($E54="","",VLOOKUP($E54,'1MD ELO (4)'!$A$7:$O$80,3))</f>
        <v/>
      </c>
      <c r="H54" s="124"/>
      <c r="I54" s="124" t="str">
        <f>IF($E54="","",VLOOKUP($E54,'1MD ELO (4)'!$A$7:$O$80,4))</f>
        <v/>
      </c>
      <c r="J54" s="219"/>
      <c r="K54" s="125"/>
      <c r="L54" s="150"/>
      <c r="M54" s="150"/>
      <c r="N54" s="224"/>
      <c r="O54" s="225" t="s">
        <v>131</v>
      </c>
      <c r="P54" s="214"/>
      <c r="Q54" s="141" t="str">
        <f>UPPER(IF(OR(P55="a",P55="as"),Q46,IF(OR(P55="b",P55="bs"),Q62,)))</f>
        <v/>
      </c>
      <c r="R54" s="215"/>
      <c r="S54" s="133"/>
    </row>
    <row r="55" spans="1:19" s="37" customFormat="1" ht="9.6" customHeight="1" x14ac:dyDescent="0.25">
      <c r="A55" s="121" t="s">
        <v>55</v>
      </c>
      <c r="B55" s="352" t="str">
        <f>IF($E55="","",VLOOKUP($E55,'1MD ELO (4)'!$A$7:$O$80,14))</f>
        <v/>
      </c>
      <c r="C55" s="352" t="str">
        <f>IF($E55="","",VLOOKUP($E55,'1MD ELO (4)'!$A$7:$O$80,15))</f>
        <v/>
      </c>
      <c r="D55" s="408" t="str">
        <f>IF($E55="","",VLOOKUP($E55,'1MD ELO (4)'!$A$7:$O$80,5))</f>
        <v/>
      </c>
      <c r="E55" s="123"/>
      <c r="F55" s="124" t="str">
        <f>UPPER(IF($E55="","",VLOOKUP($E55,'1MD ELO (4)'!$A$7:$O$80,2)))</f>
        <v/>
      </c>
      <c r="G55" s="124" t="str">
        <f>IF($E55="","",VLOOKUP($E55,'1MD ELO (4)'!$A$7:$O$80,3))</f>
        <v/>
      </c>
      <c r="H55" s="124"/>
      <c r="I55" s="124" t="str">
        <f>IF($E55="","",VLOOKUP($E55,'1MD ELO (4)'!$A$7:$O$80,4))</f>
        <v/>
      </c>
      <c r="J55" s="217"/>
      <c r="K55" s="141" t="str">
        <f>UPPER(IF(OR(J56="a",J56="as"),F55,IF(OR(J56="b",J56="bs"),F56,)))</f>
        <v/>
      </c>
      <c r="L55" s="149"/>
      <c r="M55" s="150"/>
      <c r="N55" s="150"/>
      <c r="O55" s="139" t="s">
        <v>0</v>
      </c>
      <c r="P55" s="216"/>
      <c r="Q55" s="125"/>
      <c r="R55" s="210"/>
      <c r="S55" s="133"/>
    </row>
    <row r="56" spans="1:19" s="37" customFormat="1" ht="9.6" customHeight="1" x14ac:dyDescent="0.25">
      <c r="A56" s="218" t="s">
        <v>56</v>
      </c>
      <c r="B56" s="352" t="str">
        <f>IF($E56="","",VLOOKUP($E56,'1MD ELO (4)'!$A$7:$O$80,14))</f>
        <v/>
      </c>
      <c r="C56" s="352" t="str">
        <f>IF($E56="","",VLOOKUP($E56,'1MD ELO (4)'!$A$7:$O$80,15))</f>
        <v/>
      </c>
      <c r="D56" s="408" t="str">
        <f>IF($E56="","",VLOOKUP($E56,'1MD ELO (4)'!$A$7:$O$80,5))</f>
        <v/>
      </c>
      <c r="E56" s="123"/>
      <c r="F56" s="449" t="str">
        <f>UPPER(IF($E56="","",VLOOKUP($E56,'1MD ELO (4)'!$A$7:$O$80,2)))</f>
        <v/>
      </c>
      <c r="G56" s="449" t="str">
        <f>IF($E56="","",VLOOKUP($E56,'1MD ELO (4)'!$A$7:$O$80,3))</f>
        <v/>
      </c>
      <c r="H56" s="449"/>
      <c r="I56" s="449" t="str">
        <f>IF($E56="","",VLOOKUP($E56,'1MD ELO (4)'!$A$7:$O$80,4))</f>
        <v/>
      </c>
      <c r="J56" s="219"/>
      <c r="K56" s="125"/>
      <c r="L56" s="140"/>
      <c r="M56" s="141" t="str">
        <f>UPPER(IF(OR(L56="a",L56="as"),K55,IF(OR(L56="b",L56="bs"),K57,)))</f>
        <v/>
      </c>
      <c r="N56" s="149"/>
      <c r="O56" s="150"/>
      <c r="P56" s="150"/>
      <c r="Q56" s="150"/>
      <c r="R56" s="152"/>
      <c r="S56" s="133"/>
    </row>
    <row r="57" spans="1:19" s="37" customFormat="1" ht="9.6" customHeight="1" x14ac:dyDescent="0.25">
      <c r="A57" s="135" t="s">
        <v>57</v>
      </c>
      <c r="B57" s="352" t="str">
        <f>IF($E57="","",VLOOKUP($E57,'1MD ELO (4)'!$A$7:$O$80,14))</f>
        <v/>
      </c>
      <c r="C57" s="352" t="str">
        <f>IF($E57="","",VLOOKUP($E57,'1MD ELO (4)'!$A$7:$O$80,15))</f>
        <v/>
      </c>
      <c r="D57" s="408" t="str">
        <f>IF($E57="","",VLOOKUP($E57,'1MD ELO (4)'!$A$7:$O$80,5))</f>
        <v/>
      </c>
      <c r="E57" s="123"/>
      <c r="F57" s="449" t="str">
        <f>UPPER(IF($E57="","",VLOOKUP($E57,'1MD ELO (4)'!$A$7:$O$80,2)))</f>
        <v/>
      </c>
      <c r="G57" s="449" t="str">
        <f>IF($E57="","",VLOOKUP($E57,'1MD ELO (4)'!$A$7:$O$80,3))</f>
        <v/>
      </c>
      <c r="H57" s="449"/>
      <c r="I57" s="449" t="str">
        <f>IF($E57="","",VLOOKUP($E57,'1MD ELO (4)'!$A$7:$O$80,4))</f>
        <v/>
      </c>
      <c r="J57" s="217"/>
      <c r="K57" s="141" t="str">
        <f>UPPER(IF(OR(J58="a",J58="as"),F57,IF(OR(J58="b",J58="bs"),F58,)))</f>
        <v/>
      </c>
      <c r="L57" s="220"/>
      <c r="M57" s="125"/>
      <c r="N57" s="152"/>
      <c r="O57" s="150"/>
      <c r="P57" s="150"/>
      <c r="Q57" s="862" t="str">
        <f>IF(Y3="","",CONCATENATE(AC1," pont"))</f>
        <v/>
      </c>
      <c r="R57" s="863"/>
      <c r="S57" s="133"/>
    </row>
    <row r="58" spans="1:19" s="37" customFormat="1" ht="9.6" customHeight="1" x14ac:dyDescent="0.25">
      <c r="A58" s="135" t="s">
        <v>58</v>
      </c>
      <c r="B58" s="352" t="str">
        <f>IF($E58="","",VLOOKUP($E58,'1MD ELO (4)'!$A$7:$O$80,14))</f>
        <v/>
      </c>
      <c r="C58" s="352" t="str">
        <f>IF($E58="","",VLOOKUP($E58,'1MD ELO (4)'!$A$7:$O$80,15))</f>
        <v/>
      </c>
      <c r="D58" s="408" t="str">
        <f>IF($E58="","",VLOOKUP($E58,'1MD ELO (4)'!$A$7:$O$80,5))</f>
        <v/>
      </c>
      <c r="E58" s="123"/>
      <c r="F58" s="449" t="str">
        <f>UPPER(IF($E58="","",VLOOKUP($E58,'1MD ELO (4)'!$A$7:$O$80,2)))</f>
        <v/>
      </c>
      <c r="G58" s="449" t="str">
        <f>IF($E58="","",VLOOKUP($E58,'1MD ELO (4)'!$A$7:$O$80,3))</f>
        <v/>
      </c>
      <c r="H58" s="449"/>
      <c r="I58" s="449" t="str">
        <f>IF($E58="","",VLOOKUP($E58,'1MD ELO (4)'!$A$7:$O$80,4))</f>
        <v/>
      </c>
      <c r="J58" s="219"/>
      <c r="K58" s="125"/>
      <c r="L58" s="150"/>
      <c r="M58" s="139" t="s">
        <v>0</v>
      </c>
      <c r="N58" s="148"/>
      <c r="O58" s="141" t="str">
        <f>UPPER(IF(OR(N58="a",N58="as"),M56,IF(OR(N58="b",N58="bs"),M60,)))</f>
        <v/>
      </c>
      <c r="P58" s="149"/>
      <c r="Q58" s="150"/>
      <c r="R58" s="152"/>
      <c r="S58" s="133"/>
    </row>
    <row r="59" spans="1:19" s="37" customFormat="1" ht="9.6" customHeight="1" x14ac:dyDescent="0.25">
      <c r="A59" s="135" t="s">
        <v>59</v>
      </c>
      <c r="B59" s="352" t="str">
        <f>IF($E59="","",VLOOKUP($E59,'1MD ELO (4)'!$A$7:$O$80,14))</f>
        <v/>
      </c>
      <c r="C59" s="352" t="str">
        <f>IF($E59="","",VLOOKUP($E59,'1MD ELO (4)'!$A$7:$O$80,15))</f>
        <v/>
      </c>
      <c r="D59" s="408" t="str">
        <f>IF($E59="","",VLOOKUP($E59,'1MD ELO (4)'!$A$7:$O$80,5))</f>
        <v/>
      </c>
      <c r="E59" s="123"/>
      <c r="F59" s="449" t="str">
        <f>UPPER(IF($E59="","",VLOOKUP($E59,'1MD ELO (4)'!$A$7:$O$80,2)))</f>
        <v/>
      </c>
      <c r="G59" s="449" t="str">
        <f>IF($E59="","",VLOOKUP($E59,'1MD ELO (4)'!$A$7:$O$80,3))</f>
        <v/>
      </c>
      <c r="H59" s="449"/>
      <c r="I59" s="449" t="str">
        <f>IF($E59="","",VLOOKUP($E59,'1MD ELO (4)'!$A$7:$O$80,4))</f>
        <v/>
      </c>
      <c r="J59" s="217"/>
      <c r="K59" s="141" t="str">
        <f>UPPER(IF(OR(J60="a",J60="as"),F59,IF(OR(J60="b",J60="bs"),F60,)))</f>
        <v/>
      </c>
      <c r="L59" s="149"/>
      <c r="M59" s="221"/>
      <c r="N59" s="222"/>
      <c r="O59" s="125"/>
      <c r="P59" s="152"/>
      <c r="Q59" s="150"/>
      <c r="R59" s="152"/>
      <c r="S59" s="133"/>
    </row>
    <row r="60" spans="1:19" s="37" customFormat="1" ht="9.6" customHeight="1" x14ac:dyDescent="0.25">
      <c r="A60" s="135" t="s">
        <v>60</v>
      </c>
      <c r="B60" s="352" t="str">
        <f>IF($E60="","",VLOOKUP($E60,'1MD ELO (4)'!$A$7:$O$80,14))</f>
        <v/>
      </c>
      <c r="C60" s="352" t="str">
        <f>IF($E60="","",VLOOKUP($E60,'1MD ELO (4)'!$A$7:$O$80,15))</f>
        <v/>
      </c>
      <c r="D60" s="408" t="str">
        <f>IF($E60="","",VLOOKUP($E60,'1MD ELO (4)'!$A$7:$O$80,5))</f>
        <v/>
      </c>
      <c r="E60" s="123"/>
      <c r="F60" s="449" t="str">
        <f>UPPER(IF($E60="","",VLOOKUP($E60,'1MD ELO (4)'!$A$7:$O$80,2)))</f>
        <v/>
      </c>
      <c r="G60" s="449" t="str">
        <f>IF($E60="","",VLOOKUP($E60,'1MD ELO (4)'!$A$7:$O$80,3))</f>
        <v/>
      </c>
      <c r="H60" s="449"/>
      <c r="I60" s="449" t="str">
        <f>IF($E60="","",VLOOKUP($E60,'1MD ELO (4)'!$A$7:$O$80,4))</f>
        <v/>
      </c>
      <c r="J60" s="219"/>
      <c r="K60" s="125"/>
      <c r="L60" s="140"/>
      <c r="M60" s="141" t="str">
        <f>UPPER(IF(OR(L60="a",L60="as"),K59,IF(OR(L60="b",L60="bs"),K61,)))</f>
        <v/>
      </c>
      <c r="N60" s="223"/>
      <c r="O60" s="150"/>
      <c r="P60" s="152"/>
      <c r="Q60" s="150"/>
      <c r="R60" s="152"/>
      <c r="S60" s="133"/>
    </row>
    <row r="61" spans="1:19" s="37" customFormat="1" ht="9.6" customHeight="1" x14ac:dyDescent="0.25">
      <c r="A61" s="218" t="s">
        <v>61</v>
      </c>
      <c r="B61" s="352" t="str">
        <f>IF($E61="","",VLOOKUP($E61,'1MD ELO (4)'!$A$7:$O$80,14))</f>
        <v/>
      </c>
      <c r="C61" s="352" t="str">
        <f>IF($E61="","",VLOOKUP($E61,'1MD ELO (4)'!$A$7:$O$80,15))</f>
        <v/>
      </c>
      <c r="D61" s="408" t="str">
        <f>IF($E61="","",VLOOKUP($E61,'1MD ELO (4)'!$A$7:$O$80,5))</f>
        <v/>
      </c>
      <c r="E61" s="123"/>
      <c r="F61" s="449" t="str">
        <f>UPPER(IF($E61="","",VLOOKUP($E61,'1MD ELO (4)'!$A$7:$O$80,2)))</f>
        <v/>
      </c>
      <c r="G61" s="449" t="str">
        <f>IF($E61="","",VLOOKUP($E61,'1MD ELO (4)'!$A$7:$O$80,3))</f>
        <v/>
      </c>
      <c r="H61" s="449"/>
      <c r="I61" s="449" t="str">
        <f>IF($E61="","",VLOOKUP($E61,'1MD ELO (4)'!$A$7:$O$80,4))</f>
        <v/>
      </c>
      <c r="J61" s="217"/>
      <c r="K61" s="141" t="str">
        <f>UPPER(IF(OR(J62="a",J62="as"),F61,IF(OR(J62="b",J62="bs"),F62,)))</f>
        <v/>
      </c>
      <c r="L61" s="158"/>
      <c r="M61" s="125"/>
      <c r="N61" s="150"/>
      <c r="O61" s="150"/>
      <c r="P61" s="152"/>
      <c r="Q61" s="150"/>
      <c r="R61" s="152"/>
      <c r="S61" s="133"/>
    </row>
    <row r="62" spans="1:19" s="37" customFormat="1" ht="9.6" customHeight="1" x14ac:dyDescent="0.25">
      <c r="A62" s="160" t="s">
        <v>62</v>
      </c>
      <c r="B62" s="352" t="str">
        <f>IF($E62="","",VLOOKUP($E62,'1MD ELO (4)'!$A$7:$O$80,14))</f>
        <v/>
      </c>
      <c r="C62" s="352" t="str">
        <f>IF($E62="","",VLOOKUP($E62,'1MD ELO (4)'!$A$7:$O$80,15))</f>
        <v/>
      </c>
      <c r="D62" s="408" t="str">
        <f>IF($E62="","",VLOOKUP($E62,'1MD ELO (4)'!$A$7:$O$80,5))</f>
        <v/>
      </c>
      <c r="E62" s="123"/>
      <c r="F62" s="124" t="str">
        <f>UPPER(IF($E62="","",VLOOKUP($E62,'1MD ELO (4)'!$A$7:$O$80,2)))</f>
        <v/>
      </c>
      <c r="G62" s="124" t="str">
        <f>IF($E62="","",VLOOKUP($E62,'1MD ELO (4)'!$A$7:$O$80,3))</f>
        <v/>
      </c>
      <c r="H62" s="124"/>
      <c r="I62" s="124" t="str">
        <f>IF($E62="","",VLOOKUP($E62,'1MD ELO (4)'!$A$7:$O$80,4))</f>
        <v/>
      </c>
      <c r="J62" s="219"/>
      <c r="K62" s="125"/>
      <c r="L62" s="150"/>
      <c r="M62" s="150"/>
      <c r="N62" s="224"/>
      <c r="O62" s="139" t="s">
        <v>0</v>
      </c>
      <c r="P62" s="148"/>
      <c r="Q62" s="141" t="str">
        <f>UPPER(IF(OR(P62="a",P62="as"),O58,IF(OR(P62="b",P62="bs"),O66,)))</f>
        <v/>
      </c>
      <c r="R62" s="158"/>
      <c r="S62" s="133"/>
    </row>
    <row r="63" spans="1:19" s="37" customFormat="1" ht="9.6" customHeight="1" x14ac:dyDescent="0.25">
      <c r="A63" s="121" t="s">
        <v>63</v>
      </c>
      <c r="B63" s="352" t="str">
        <f>IF($E63="","",VLOOKUP($E63,'1MD ELO (4)'!$A$7:$O$80,14))</f>
        <v/>
      </c>
      <c r="C63" s="352" t="str">
        <f>IF($E63="","",VLOOKUP($E63,'1MD ELO (4)'!$A$7:$O$80,15))</f>
        <v/>
      </c>
      <c r="D63" s="408" t="str">
        <f>IF($E63="","",VLOOKUP($E63,'1MD ELO (4)'!$A$7:$O$80,5))</f>
        <v/>
      </c>
      <c r="E63" s="123"/>
      <c r="F63" s="124" t="str">
        <f>UPPER(IF($E63="","",VLOOKUP($E63,'1MD ELO (4)'!$A$7:$O$80,2)))</f>
        <v/>
      </c>
      <c r="G63" s="124" t="str">
        <f>IF($E63="","",VLOOKUP($E63,'1MD ELO (4)'!$A$7:$O$80,3))</f>
        <v/>
      </c>
      <c r="H63" s="124"/>
      <c r="I63" s="124" t="str">
        <f>IF($E63="","",VLOOKUP($E63,'1MD ELO (4)'!$A$7:$O$80,4))</f>
        <v/>
      </c>
      <c r="J63" s="217"/>
      <c r="K63" s="141" t="str">
        <f>UPPER(IF(OR(J64="a",J64="as"),F63,IF(OR(J64="b",J64="bs"),F64,)))</f>
        <v/>
      </c>
      <c r="L63" s="149"/>
      <c r="M63" s="150"/>
      <c r="N63" s="150"/>
      <c r="O63" s="150"/>
      <c r="P63" s="152"/>
      <c r="Q63" s="125"/>
      <c r="R63" s="150"/>
      <c r="S63" s="133"/>
    </row>
    <row r="64" spans="1:19" s="37" customFormat="1" ht="9.6" customHeight="1" x14ac:dyDescent="0.25">
      <c r="A64" s="218" t="s">
        <v>64</v>
      </c>
      <c r="B64" s="352" t="str">
        <f>IF($E64="","",VLOOKUP($E64,'1MD ELO (4)'!$A$7:$O$80,14))</f>
        <v/>
      </c>
      <c r="C64" s="352" t="str">
        <f>IF($E64="","",VLOOKUP($E64,'1MD ELO (4)'!$A$7:$O$80,15))</f>
        <v/>
      </c>
      <c r="D64" s="408" t="str">
        <f>IF($E64="","",VLOOKUP($E64,'1MD ELO (4)'!$A$7:$O$80,5))</f>
        <v/>
      </c>
      <c r="E64" s="123"/>
      <c r="F64" s="449" t="str">
        <f>UPPER(IF($E64="","",VLOOKUP($E64,'1MD ELO (4)'!$A$7:$O$80,2)))</f>
        <v/>
      </c>
      <c r="G64" s="449" t="str">
        <f>IF($E64="","",VLOOKUP($E64,'1MD ELO (4)'!$A$7:$O$80,3))</f>
        <v/>
      </c>
      <c r="H64" s="449"/>
      <c r="I64" s="449" t="str">
        <f>IF($E64="","",VLOOKUP($E64,'1MD ELO (4)'!$A$7:$O$80,4))</f>
        <v/>
      </c>
      <c r="J64" s="219"/>
      <c r="K64" s="125"/>
      <c r="L64" s="140"/>
      <c r="M64" s="141" t="str">
        <f>UPPER(IF(OR(L64="a",L64="as"),K63,IF(OR(L64="b",L64="bs"),K65,)))</f>
        <v/>
      </c>
      <c r="N64" s="149"/>
      <c r="O64" s="150"/>
      <c r="P64" s="152"/>
      <c r="Q64" s="150"/>
      <c r="R64" s="150"/>
      <c r="S64" s="133"/>
    </row>
    <row r="65" spans="1:19" s="37" customFormat="1" ht="9.6" customHeight="1" x14ac:dyDescent="0.25">
      <c r="A65" s="135" t="s">
        <v>65</v>
      </c>
      <c r="B65" s="352" t="str">
        <f>IF($E65="","",VLOOKUP($E65,'1MD ELO (4)'!$A$7:$O$80,14))</f>
        <v/>
      </c>
      <c r="C65" s="352" t="str">
        <f>IF($E65="","",VLOOKUP($E65,'1MD ELO (4)'!$A$7:$O$80,15))</f>
        <v/>
      </c>
      <c r="D65" s="408" t="str">
        <f>IF($E65="","",VLOOKUP($E65,'1MD ELO (4)'!$A$7:$O$80,5))</f>
        <v/>
      </c>
      <c r="E65" s="123"/>
      <c r="F65" s="449" t="str">
        <f>UPPER(IF($E65="","",VLOOKUP($E65,'1MD ELO (4)'!$A$7:$O$80,2)))</f>
        <v/>
      </c>
      <c r="G65" s="449" t="str">
        <f>IF($E65="","",VLOOKUP($E65,'1MD ELO (4)'!$A$7:$O$80,3))</f>
        <v/>
      </c>
      <c r="H65" s="449"/>
      <c r="I65" s="449" t="str">
        <f>IF($E65="","",VLOOKUP($E65,'1MD ELO (4)'!$A$7:$O$80,4))</f>
        <v/>
      </c>
      <c r="J65" s="217"/>
      <c r="K65" s="141" t="str">
        <f>UPPER(IF(OR(J66="a",J66="as"),F65,IF(OR(J66="b",J66="bs"),F66,)))</f>
        <v/>
      </c>
      <c r="L65" s="220"/>
      <c r="M65" s="125"/>
      <c r="N65" s="152"/>
      <c r="O65" s="150"/>
      <c r="P65" s="152"/>
      <c r="Q65" s="150"/>
      <c r="R65" s="150"/>
      <c r="S65" s="133"/>
    </row>
    <row r="66" spans="1:19" s="37" customFormat="1" ht="9.6" customHeight="1" x14ac:dyDescent="0.25">
      <c r="A66" s="135" t="s">
        <v>66</v>
      </c>
      <c r="B66" s="352" t="str">
        <f>IF($E66="","",VLOOKUP($E66,'1MD ELO (4)'!$A$7:$O$80,14))</f>
        <v/>
      </c>
      <c r="C66" s="352" t="str">
        <f>IF($E66="","",VLOOKUP($E66,'1MD ELO (4)'!$A$7:$O$80,15))</f>
        <v/>
      </c>
      <c r="D66" s="408" t="str">
        <f>IF($E66="","",VLOOKUP($E66,'1MD ELO (4)'!$A$7:$O$80,5))</f>
        <v/>
      </c>
      <c r="E66" s="123"/>
      <c r="F66" s="449" t="str">
        <f>UPPER(IF($E66="","",VLOOKUP($E66,'1MD ELO (4)'!$A$7:$O$80,2)))</f>
        <v/>
      </c>
      <c r="G66" s="449" t="str">
        <f>IF($E66="","",VLOOKUP($E66,'1MD ELO (4)'!$A$7:$O$80,3))</f>
        <v/>
      </c>
      <c r="H66" s="449"/>
      <c r="I66" s="449" t="str">
        <f>IF($E66="","",VLOOKUP($E66,'1MD ELO (4)'!$A$7:$O$80,4))</f>
        <v/>
      </c>
      <c r="J66" s="219"/>
      <c r="K66" s="125"/>
      <c r="L66" s="150"/>
      <c r="M66" s="139" t="s">
        <v>0</v>
      </c>
      <c r="N66" s="148"/>
      <c r="O66" s="141" t="str">
        <f>UPPER(IF(OR(N66="a",N66="as"),M64,IF(OR(N66="b",N66="bs"),M68,)))</f>
        <v/>
      </c>
      <c r="P66" s="158"/>
      <c r="Q66" s="150"/>
      <c r="R66" s="150"/>
      <c r="S66" s="133"/>
    </row>
    <row r="67" spans="1:19" s="37" customFormat="1" ht="9.6" customHeight="1" x14ac:dyDescent="0.25">
      <c r="A67" s="135" t="s">
        <v>67</v>
      </c>
      <c r="B67" s="352" t="str">
        <f>IF($E67="","",VLOOKUP($E67,'1MD ELO (4)'!$A$7:$O$80,14))</f>
        <v/>
      </c>
      <c r="C67" s="352" t="str">
        <f>IF($E67="","",VLOOKUP($E67,'1MD ELO (4)'!$A$7:$O$80,15))</f>
        <v/>
      </c>
      <c r="D67" s="408" t="str">
        <f>IF($E67="","",VLOOKUP($E67,'1MD ELO (4)'!$A$7:$O$80,5))</f>
        <v/>
      </c>
      <c r="E67" s="123"/>
      <c r="F67" s="449" t="str">
        <f>UPPER(IF($E67="","",VLOOKUP($E67,'1MD ELO (4)'!$A$7:$O$80,2)))</f>
        <v/>
      </c>
      <c r="G67" s="449" t="str">
        <f>IF($E67="","",VLOOKUP($E67,'1MD ELO (4)'!$A$7:$O$80,3))</f>
        <v/>
      </c>
      <c r="H67" s="449"/>
      <c r="I67" s="449" t="str">
        <f>IF($E67="","",VLOOKUP($E67,'1MD ELO (4)'!$A$7:$O$80,4))</f>
        <v/>
      </c>
      <c r="J67" s="217"/>
      <c r="K67" s="141" t="str">
        <f>UPPER(IF(OR(J68="a",J68="as"),F67,IF(OR(J68="b",J68="bs"),F68,)))</f>
        <v/>
      </c>
      <c r="L67" s="149"/>
      <c r="M67" s="221"/>
      <c r="N67" s="222"/>
      <c r="O67" s="125"/>
      <c r="P67" s="150"/>
      <c r="Q67" s="150"/>
      <c r="R67" s="150"/>
      <c r="S67" s="133"/>
    </row>
    <row r="68" spans="1:19" s="37" customFormat="1" ht="9.6" customHeight="1" x14ac:dyDescent="0.25">
      <c r="A68" s="135" t="s">
        <v>68</v>
      </c>
      <c r="B68" s="352" t="str">
        <f>IF($E68="","",VLOOKUP($E68,'1MD ELO (4)'!$A$7:$O$80,14))</f>
        <v/>
      </c>
      <c r="C68" s="352" t="str">
        <f>IF($E68="","",VLOOKUP($E68,'1MD ELO (4)'!$A$7:$O$80,15))</f>
        <v/>
      </c>
      <c r="D68" s="408" t="str">
        <f>IF($E68="","",VLOOKUP($E68,'1MD ELO (4)'!$A$7:$O$80,5))</f>
        <v/>
      </c>
      <c r="E68" s="123"/>
      <c r="F68" s="449" t="str">
        <f>UPPER(IF($E68="","",VLOOKUP($E68,'1MD ELO (4)'!$A$7:$O$80,2)))</f>
        <v/>
      </c>
      <c r="G68" s="449" t="str">
        <f>IF($E68="","",VLOOKUP($E68,'1MD ELO (4)'!$A$7:$O$80,3))</f>
        <v/>
      </c>
      <c r="H68" s="449"/>
      <c r="I68" s="449" t="str">
        <f>IF($E68="","",VLOOKUP($E68,'1MD ELO (4)'!$A$7:$O$80,4))</f>
        <v/>
      </c>
      <c r="J68" s="219"/>
      <c r="K68" s="125"/>
      <c r="L68" s="140"/>
      <c r="M68" s="141" t="str">
        <f>UPPER(IF(OR(L68="a",L68="as"),K67,IF(OR(L68="b",L68="bs"),K69,)))</f>
        <v/>
      </c>
      <c r="N68" s="223"/>
      <c r="O68" s="150"/>
      <c r="P68" s="150"/>
      <c r="Q68" s="150"/>
      <c r="R68" s="150"/>
      <c r="S68" s="133"/>
    </row>
    <row r="69" spans="1:19" s="37" customFormat="1" ht="9.6" customHeight="1" x14ac:dyDescent="0.25">
      <c r="A69" s="218" t="s">
        <v>69</v>
      </c>
      <c r="B69" s="352" t="str">
        <f>IF($E69="","",VLOOKUP($E69,'1MD ELO (4)'!$A$7:$O$80,14))</f>
        <v/>
      </c>
      <c r="C69" s="352" t="str">
        <f>IF($E69="","",VLOOKUP($E69,'1MD ELO (4)'!$A$7:$O$80,15))</f>
        <v/>
      </c>
      <c r="D69" s="408" t="str">
        <f>IF($E69="","",VLOOKUP($E69,'1MD ELO (4)'!$A$7:$O$80,5))</f>
        <v/>
      </c>
      <c r="E69" s="123"/>
      <c r="F69" s="449" t="str">
        <f>UPPER(IF($E69="","",VLOOKUP($E69,'1MD ELO (4)'!$A$7:$O$80,2)))</f>
        <v/>
      </c>
      <c r="G69" s="449" t="str">
        <f>IF($E69="","",VLOOKUP($E69,'1MD ELO (4)'!$A$7:$O$80,3))</f>
        <v/>
      </c>
      <c r="H69" s="449"/>
      <c r="I69" s="449" t="str">
        <f>IF($E69="","",VLOOKUP($E69,'1MD ELO (4)'!$A$7:$O$80,4))</f>
        <v/>
      </c>
      <c r="J69" s="217"/>
      <c r="K69" s="141" t="str">
        <f>UPPER(IF(OR(J70="a",J70="as"),F69,IF(OR(J70="b",J70="bs"),F70,)))</f>
        <v/>
      </c>
      <c r="L69" s="158"/>
      <c r="M69" s="125"/>
      <c r="N69" s="150"/>
      <c r="O69" s="150"/>
      <c r="P69" s="150"/>
      <c r="Q69" s="150"/>
      <c r="R69" s="150"/>
      <c r="S69" s="133"/>
    </row>
    <row r="70" spans="1:19" s="37" customFormat="1" ht="9.6" customHeight="1" x14ac:dyDescent="0.25">
      <c r="A70" s="160" t="s">
        <v>70</v>
      </c>
      <c r="B70" s="352" t="str">
        <f>IF($E70="","",VLOOKUP($E70,'1MD ELO (4)'!$A$7:$O$80,14))</f>
        <v/>
      </c>
      <c r="C70" s="352" t="str">
        <f>IF($E70="","",VLOOKUP($E70,'1MD ELO (4)'!$A$7:$O$80,15))</f>
        <v/>
      </c>
      <c r="D70" s="408" t="str">
        <f>IF($E70="","",VLOOKUP($E70,'1MD ELO (4)'!$A$7:$O$80,5))</f>
        <v/>
      </c>
      <c r="E70" s="123"/>
      <c r="F70" s="124" t="str">
        <f>UPPER(IF($E70="","",VLOOKUP($E70,'1MD ELO (4)'!$A$7:$O$80,2)))</f>
        <v/>
      </c>
      <c r="G70" s="124" t="str">
        <f>IF($E70="","",VLOOKUP($E70,'1MD ELO (4)'!$A$7:$O$80,3))</f>
        <v/>
      </c>
      <c r="H70" s="124"/>
      <c r="I70" s="124" t="str">
        <f>IF($E70="","",VLOOKUP($E70,'1MD ELO (4)'!$A$7:$O$80,4))</f>
        <v/>
      </c>
      <c r="J70" s="219"/>
      <c r="K70" s="125"/>
      <c r="L70" s="150"/>
      <c r="M70" s="150"/>
      <c r="N70" s="224"/>
      <c r="O70" s="150"/>
      <c r="P70" s="150"/>
      <c r="Q70" s="150"/>
      <c r="R70" s="150"/>
      <c r="S70" s="133"/>
    </row>
    <row r="71" spans="1:19" s="37" customFormat="1" ht="6" customHeight="1" x14ac:dyDescent="0.25">
      <c r="A71" s="234"/>
      <c r="B71" s="235"/>
      <c r="C71" s="235"/>
      <c r="D71" s="235"/>
      <c r="E71" s="236"/>
      <c r="F71" s="237"/>
      <c r="G71" s="237"/>
      <c r="H71" s="238"/>
      <c r="I71" s="237"/>
      <c r="J71" s="239"/>
      <c r="K71" s="150"/>
      <c r="L71" s="150"/>
      <c r="M71" s="150"/>
      <c r="N71" s="224"/>
      <c r="O71" s="150"/>
      <c r="P71" s="150"/>
      <c r="Q71" s="150"/>
      <c r="R71" s="150"/>
      <c r="S71" s="133"/>
    </row>
    <row r="72" spans="1:19" s="18" customFormat="1" ht="10.5" customHeight="1" x14ac:dyDescent="0.25">
      <c r="A72" s="173" t="s">
        <v>102</v>
      </c>
      <c r="B72" s="174"/>
      <c r="C72" s="174"/>
      <c r="D72" s="413"/>
      <c r="E72" s="240" t="s">
        <v>6</v>
      </c>
      <c r="F72" s="177" t="s">
        <v>104</v>
      </c>
      <c r="G72" s="240" t="s">
        <v>6</v>
      </c>
      <c r="H72" s="437" t="s">
        <v>104</v>
      </c>
      <c r="I72" s="241"/>
      <c r="J72" s="240" t="s">
        <v>6</v>
      </c>
      <c r="K72" s="177" t="s">
        <v>122</v>
      </c>
      <c r="L72" s="180"/>
      <c r="M72" s="177" t="s">
        <v>123</v>
      </c>
      <c r="N72" s="181"/>
      <c r="O72" s="182" t="s">
        <v>124</v>
      </c>
      <c r="P72" s="182"/>
      <c r="Q72" s="183"/>
      <c r="R72" s="184"/>
    </row>
    <row r="73" spans="1:19" s="18" customFormat="1" ht="9" customHeight="1" x14ac:dyDescent="0.25">
      <c r="A73" s="414" t="s">
        <v>103</v>
      </c>
      <c r="B73" s="415"/>
      <c r="C73" s="416"/>
      <c r="D73" s="417"/>
      <c r="E73" s="188">
        <v>1</v>
      </c>
      <c r="F73" s="242" t="str">
        <f>IF(E73&gt;$R$80,,UPPER(VLOOKUP(E73,'1MD ELO (4)'!$A$7:$Q$134,2)))</f>
        <v/>
      </c>
      <c r="G73" s="188">
        <v>9</v>
      </c>
      <c r="H73" s="56" t="str">
        <f>IF(G73&gt;$R$80,,UPPER(VLOOKUP(G73,'1MD ELO (4)'!$A$7:$Q$134,2)))</f>
        <v/>
      </c>
      <c r="I73" s="55"/>
      <c r="J73" s="190" t="s">
        <v>7</v>
      </c>
      <c r="K73" s="185"/>
      <c r="L73" s="191"/>
      <c r="M73" s="185"/>
      <c r="N73" s="192"/>
      <c r="O73" s="193" t="s">
        <v>108</v>
      </c>
      <c r="P73" s="194"/>
      <c r="Q73" s="194"/>
      <c r="R73" s="195"/>
    </row>
    <row r="74" spans="1:19" s="18" customFormat="1" ht="9" customHeight="1" x14ac:dyDescent="0.25">
      <c r="A74" s="200" t="s">
        <v>121</v>
      </c>
      <c r="B74" s="198"/>
      <c r="C74" s="410"/>
      <c r="D74" s="201"/>
      <c r="E74" s="188">
        <v>2</v>
      </c>
      <c r="F74" s="242" t="str">
        <f>IF(E74&gt;$R$80,,UPPER(VLOOKUP(E74,'1MD ELO (4)'!$A$7:$Q$134,2)))</f>
        <v/>
      </c>
      <c r="G74" s="188">
        <v>10</v>
      </c>
      <c r="H74" s="56" t="str">
        <f>IF(G74&gt;$R$80,,UPPER(VLOOKUP(G74,'1MD ELO (4)'!$A$7:$Q$134,2)))</f>
        <v/>
      </c>
      <c r="I74" s="55"/>
      <c r="J74" s="190" t="s">
        <v>8</v>
      </c>
      <c r="K74" s="185"/>
      <c r="L74" s="191"/>
      <c r="M74" s="185"/>
      <c r="N74" s="192"/>
      <c r="O74" s="196"/>
      <c r="P74" s="197"/>
      <c r="Q74" s="198"/>
      <c r="R74" s="199"/>
    </row>
    <row r="75" spans="1:19" s="18" customFormat="1" ht="9" customHeight="1" x14ac:dyDescent="0.25">
      <c r="A75" s="341"/>
      <c r="B75" s="342"/>
      <c r="C75" s="411"/>
      <c r="D75" s="343"/>
      <c r="E75" s="188">
        <v>3</v>
      </c>
      <c r="F75" s="242" t="str">
        <f>IF(E75&gt;$R$80,,UPPER(VLOOKUP(E75,'1MD ELO (4)'!$A$7:$Q$134,2)))</f>
        <v/>
      </c>
      <c r="G75" s="188">
        <v>11</v>
      </c>
      <c r="H75" s="56" t="str">
        <f>IF(G75&gt;$R$80,,UPPER(VLOOKUP(G75,'1MD ELO (4)'!$A$7:$Q$134,2)))</f>
        <v/>
      </c>
      <c r="I75" s="55"/>
      <c r="J75" s="190" t="s">
        <v>9</v>
      </c>
      <c r="K75" s="185"/>
      <c r="L75" s="191"/>
      <c r="M75" s="185"/>
      <c r="N75" s="192"/>
      <c r="O75" s="193" t="s">
        <v>109</v>
      </c>
      <c r="P75" s="194"/>
      <c r="Q75" s="194"/>
      <c r="R75" s="195"/>
    </row>
    <row r="76" spans="1:19" s="18" customFormat="1" ht="9" customHeight="1" x14ac:dyDescent="0.25">
      <c r="A76" s="202"/>
      <c r="B76" s="405"/>
      <c r="C76" s="405"/>
      <c r="D76" s="203"/>
      <c r="E76" s="188">
        <v>4</v>
      </c>
      <c r="F76" s="242" t="str">
        <f>IF(E76&gt;$R$80,,UPPER(VLOOKUP(E76,'1MD ELO (4)'!$A$7:$Q$134,2)))</f>
        <v/>
      </c>
      <c r="G76" s="188">
        <v>12</v>
      </c>
      <c r="H76" s="56" t="str">
        <f>IF(G76&gt;$R$80,,UPPER(VLOOKUP(G76,'1MD ELO (4)'!$A$7:$Q$134,2)))</f>
        <v/>
      </c>
      <c r="I76" s="55"/>
      <c r="J76" s="190" t="s">
        <v>10</v>
      </c>
      <c r="K76" s="185"/>
      <c r="L76" s="191"/>
      <c r="M76" s="185"/>
      <c r="N76" s="192"/>
      <c r="O76" s="185"/>
      <c r="P76" s="191"/>
      <c r="Q76" s="185"/>
      <c r="R76" s="192"/>
    </row>
    <row r="77" spans="1:19" s="18" customFormat="1" ht="9" customHeight="1" x14ac:dyDescent="0.25">
      <c r="A77" s="330"/>
      <c r="B77" s="344"/>
      <c r="C77" s="344"/>
      <c r="D77" s="412"/>
      <c r="E77" s="188">
        <v>5</v>
      </c>
      <c r="F77" s="242" t="str">
        <f>IF(E77&gt;$R$80,,UPPER(VLOOKUP(E77,'1MD ELO (4)'!$A$7:$Q$134,2)))</f>
        <v/>
      </c>
      <c r="G77" s="188">
        <v>13</v>
      </c>
      <c r="H77" s="56" t="str">
        <f>IF(G77&gt;$R$80,,UPPER(VLOOKUP(G77,'1MD ELO (4)'!$A$7:$Q$134,2)))</f>
        <v/>
      </c>
      <c r="I77" s="55"/>
      <c r="J77" s="190" t="s">
        <v>11</v>
      </c>
      <c r="K77" s="185"/>
      <c r="L77" s="191"/>
      <c r="M77" s="185"/>
      <c r="N77" s="192"/>
      <c r="O77" s="198"/>
      <c r="P77" s="197"/>
      <c r="Q77" s="198"/>
      <c r="R77" s="199"/>
    </row>
    <row r="78" spans="1:19" s="18" customFormat="1" ht="9" customHeight="1" x14ac:dyDescent="0.25">
      <c r="A78" s="331"/>
      <c r="B78" s="350"/>
      <c r="C78" s="405"/>
      <c r="D78" s="203"/>
      <c r="E78" s="188">
        <v>6</v>
      </c>
      <c r="F78" s="242" t="str">
        <f>IF(E78&gt;$R$80,,UPPER(VLOOKUP(E78,'1MD ELO (4)'!$A$7:$Q$134,2)))</f>
        <v/>
      </c>
      <c r="G78" s="188">
        <v>14</v>
      </c>
      <c r="H78" s="56" t="str">
        <f>IF(G78&gt;$R$80,,UPPER(VLOOKUP(G78,'1MD ELO (4)'!$A$7:$Q$134,2)))</f>
        <v/>
      </c>
      <c r="I78" s="55"/>
      <c r="J78" s="190" t="s">
        <v>12</v>
      </c>
      <c r="K78" s="185"/>
      <c r="L78" s="191"/>
      <c r="M78" s="185"/>
      <c r="N78" s="192"/>
      <c r="O78" s="193" t="s">
        <v>89</v>
      </c>
      <c r="P78" s="194"/>
      <c r="Q78" s="194"/>
      <c r="R78" s="195"/>
    </row>
    <row r="79" spans="1:19" s="18" customFormat="1" ht="9" customHeight="1" x14ac:dyDescent="0.25">
      <c r="A79" s="331"/>
      <c r="B79" s="350"/>
      <c r="C79" s="406"/>
      <c r="D79" s="339"/>
      <c r="E79" s="188">
        <v>7</v>
      </c>
      <c r="F79" s="242" t="str">
        <f>IF(E79&gt;$R$80,,UPPER(VLOOKUP(E79,'1MD ELO (4)'!$A$7:$Q$134,2)))</f>
        <v/>
      </c>
      <c r="G79" s="188">
        <v>15</v>
      </c>
      <c r="H79" s="56" t="str">
        <f>IF(G79&gt;$R$80,,UPPER(VLOOKUP(G79,'1MD ELO (4)'!$A$7:$Q$134,2)))</f>
        <v/>
      </c>
      <c r="I79" s="55"/>
      <c r="J79" s="190" t="s">
        <v>13</v>
      </c>
      <c r="K79" s="185"/>
      <c r="L79" s="191"/>
      <c r="M79" s="185"/>
      <c r="N79" s="192"/>
      <c r="O79" s="185"/>
      <c r="P79" s="191"/>
      <c r="Q79" s="185"/>
      <c r="R79" s="192"/>
    </row>
    <row r="80" spans="1:19" s="18" customFormat="1" ht="9" customHeight="1" x14ac:dyDescent="0.25">
      <c r="A80" s="332"/>
      <c r="B80" s="329"/>
      <c r="C80" s="407"/>
      <c r="D80" s="340"/>
      <c r="E80" s="204">
        <v>8</v>
      </c>
      <c r="F80" s="243" t="str">
        <f>IF(E80&gt;$R$80,,UPPER(VLOOKUP(E80,'1MD ELO (4)'!$A$7:$Q$134,2)))</f>
        <v/>
      </c>
      <c r="G80" s="204">
        <v>16</v>
      </c>
      <c r="H80" s="205" t="str">
        <f>IF(G80&gt;$R$80,,UPPER(VLOOKUP(G80,'1MD ELO (4)'!$A$7:$Q$134,2)))</f>
        <v/>
      </c>
      <c r="I80" s="207"/>
      <c r="J80" s="208" t="s">
        <v>14</v>
      </c>
      <c r="K80" s="198"/>
      <c r="L80" s="197"/>
      <c r="M80" s="198"/>
      <c r="N80" s="199"/>
      <c r="O80" s="198" t="str">
        <f>R4</f>
        <v>Nagyistók-Nádasi Judit</v>
      </c>
      <c r="P80" s="197"/>
      <c r="Q80" s="198"/>
      <c r="R80" s="209">
        <f>MIN(16,'1MD ELO (4)'!Q5)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240" priority="15" stopIfTrue="1">
      <formula>AND($E7&lt;9,$C7&gt;0)</formula>
    </cfRule>
  </conditionalFormatting>
  <conditionalFormatting sqref="G7:G70 I7:I70">
    <cfRule type="expression" dxfId="239" priority="14" stopIfTrue="1">
      <formula>AND($E7&lt;17,$C7&gt;0)</formula>
    </cfRule>
  </conditionalFormatting>
  <conditionalFormatting sqref="M58 M42 M26 M10 M50 M34 M18 M66 O14 O30 O46 O62 O55 O23 O38">
    <cfRule type="expression" dxfId="238" priority="11" stopIfTrue="1">
      <formula>AND($O$1="CU",M10="Umpire")</formula>
    </cfRule>
    <cfRule type="expression" dxfId="237" priority="12" stopIfTrue="1">
      <formula>AND($O$1="CU",M10&lt;&gt;"Umpire",N10&lt;&gt;"")</formula>
    </cfRule>
    <cfRule type="expression" dxfId="236" priority="13" stopIfTrue="1">
      <formula>AND($O$1="CU",M10&lt;&gt;"Umpire")</formula>
    </cfRule>
  </conditionalFormatting>
  <conditionalFormatting sqref="M8 M12 M16 M20 M24 M28 M32 M36 M40 M44 M48 M52 M56 M60 M64 M68 O18 O26 O34 O42 O50 O58 O66 Q14 Q30 Q46 Q62 O10 Q38">
    <cfRule type="expression" dxfId="235" priority="9" stopIfTrue="1">
      <formula>L8="as"</formula>
    </cfRule>
    <cfRule type="expression" dxfId="234" priority="10" stopIfTrue="1">
      <formula>L8="bs"</formula>
    </cfRule>
  </conditionalFormatting>
  <conditionalFormatting sqref="K7 K9 K11 K13 K15 K17 K19 K21 K23 K25 K27 K29 K31 K33 K35 K37 K39 K41 K43 K45 K47 K49 K51 K53 K55 K57 K59 K61 K63 K65 K67 K69 Q22 Q54">
    <cfRule type="expression" dxfId="233" priority="7" stopIfTrue="1">
      <formula>J8="as"</formula>
    </cfRule>
    <cfRule type="expression" dxfId="232"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231" priority="6" stopIfTrue="1">
      <formula>$O$1="CU"</formula>
    </cfRule>
  </conditionalFormatting>
  <conditionalFormatting sqref="E7:E70">
    <cfRule type="expression" dxfId="230" priority="5" stopIfTrue="1">
      <formula>$E7&lt;17</formula>
    </cfRule>
  </conditionalFormatting>
  <conditionalFormatting sqref="O37">
    <cfRule type="expression" dxfId="229" priority="3" stopIfTrue="1">
      <formula>P23="as"</formula>
    </cfRule>
    <cfRule type="expression" dxfId="228" priority="4" stopIfTrue="1">
      <formula>P23="bs"</formula>
    </cfRule>
  </conditionalFormatting>
  <conditionalFormatting sqref="O39">
    <cfRule type="expression" dxfId="227" priority="1" stopIfTrue="1">
      <formula>P55="as"</formula>
    </cfRule>
    <cfRule type="expression" dxfId="226" priority="2" stopIfTrue="1">
      <formula>P55="bs"</formula>
    </cfRule>
  </conditionalFormatting>
  <dataValidations count="1">
    <dataValidation type="list" allowBlank="1" showInputMessage="1" sqref="M10 M18 M26 M34 M42 M50 M58 M66 O14 O30 O46 O62 O55 O23 O38" xr:uid="{00000000-0002-0000-4900-000000000000}">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2">
    <tabColor indexed="11"/>
  </sheetPr>
  <dimension ref="A1:AK41"/>
  <sheetViews>
    <sheetView zoomScale="95" zoomScaleNormal="95" workbookViewId="0">
      <selection activeCell="L20" sqref="L2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IF(Y5=1,CONCATENATE(VLOOKUP(Y3,AA15:AH25,2)),CONCATENATE(VLOOKUP(Y3,AA2:AK12,2)))</f>
        <v>150</v>
      </c>
      <c r="AC1" s="625" t="str">
        <f>IF(Y5=1,CONCATENATE(VLOOKUP(Y3,AA15:AK25,3)),CONCATENATE(VLOOKUP(Y3,AA2:AK12,3)))</f>
        <v>120</v>
      </c>
      <c r="AD1" s="625" t="str">
        <f>IF(Y5=1,CONCATENATE(VLOOKUP(Y3,AA15:AK25,4)),CONCATENATE(VLOOKUP(Y3,AA2:AK12,4)))</f>
        <v>100</v>
      </c>
      <c r="AE1" s="625" t="str">
        <f>IF(Y5=1,CONCATENATE(VLOOKUP(Y3,AA15:AK25,5)),CONCATENATE(VLOOKUP(Y3,AA2:AK12,5)))</f>
        <v>80</v>
      </c>
      <c r="AF1" s="625" t="str">
        <f>IF(Y5=1,CONCATENATE(VLOOKUP(Y3,AA15:AK25,6)),CONCATENATE(VLOOKUP(Y3,AA2:AK12,6)))</f>
        <v>70</v>
      </c>
      <c r="AG1" s="625" t="str">
        <f>IF(Y5=1,CONCATENATE(VLOOKUP(Y3,AA15:AK25,7)),CONCATENATE(VLOOKUP(Y3,AA2:AK12,7)))</f>
        <v>60</v>
      </c>
      <c r="AH1" s="625" t="str">
        <f>IF(Y5=1,CONCATENATE(VLOOKUP(Y3,AA15:AK25,8)),CONCATENATE(VLOOKUP(Y3,AA2:AK12,8)))</f>
        <v>55</v>
      </c>
      <c r="AI1" s="625" t="str">
        <f>IF(Y5=1,CONCATENATE(VLOOKUP(Y3,AA15:AK25,9)),CONCATENATE(VLOOKUP(Y3,AA2:AK12,9)))</f>
        <v>50</v>
      </c>
      <c r="AJ1" s="625" t="str">
        <f>IF(Y5=1,CONCATENATE(VLOOKUP(Y3,AA15:AK25,10)),CONCATENATE(VLOOKUP(Y3,AA2:AK12,10)))</f>
        <v>45</v>
      </c>
      <c r="AK1" s="625" t="str">
        <f>IF(Y5=1,CONCATENATE(VLOOKUP(Y3,AA15:AK25,11)),CONCATENATE(VLOOKUP(Y3,AA2:AK12,11)))</f>
        <v>40</v>
      </c>
    </row>
    <row r="2" spans="1:37" x14ac:dyDescent="0.25">
      <c r="A2" s="476" t="s">
        <v>119</v>
      </c>
      <c r="B2" s="477"/>
      <c r="C2" s="477"/>
      <c r="D2" s="477"/>
      <c r="E2" s="477" t="s">
        <v>240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c r="M3" s="46" t="s">
        <v>85</v>
      </c>
      <c r="N3" s="556"/>
      <c r="O3" s="555"/>
      <c r="P3" s="556"/>
      <c r="Q3" s="606" t="s">
        <v>173</v>
      </c>
      <c r="R3" s="607" t="s">
        <v>179</v>
      </c>
      <c r="S3" s="607" t="s">
        <v>174</v>
      </c>
      <c r="Y3" s="618" t="str">
        <f>IF(H4="OB","A",IF(H4="IX","W",H4))</f>
        <v>A</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159</v>
      </c>
      <c r="I4" s="482"/>
      <c r="J4" s="484"/>
      <c r="K4" s="485"/>
      <c r="L4" s="621"/>
      <c r="M4" s="487" t="str">
        <f>Altalanos!$E$10</f>
        <v>Nagyistók-Nádasi Judit</v>
      </c>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v>140307</v>
      </c>
      <c r="D7" s="593">
        <v>62</v>
      </c>
      <c r="E7" s="837" t="s">
        <v>243</v>
      </c>
      <c r="F7" s="838"/>
      <c r="G7" s="837" t="s">
        <v>241</v>
      </c>
      <c r="H7" s="838"/>
      <c r="I7" s="780" t="s">
        <v>242</v>
      </c>
      <c r="J7" s="521"/>
      <c r="K7" s="815" t="s">
        <v>422</v>
      </c>
      <c r="L7" s="620"/>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v>131212</v>
      </c>
      <c r="D9" s="593" t="str">
        <f>IF($B9="","",VLOOKUP($B9,#REF!,15))</f>
        <v/>
      </c>
      <c r="E9" s="837" t="s">
        <v>244</v>
      </c>
      <c r="F9" s="838"/>
      <c r="G9" s="837" t="s">
        <v>245</v>
      </c>
      <c r="H9" s="838"/>
      <c r="I9" s="813" t="s">
        <v>246</v>
      </c>
      <c r="J9" s="521"/>
      <c r="K9" s="815" t="s">
        <v>424</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v>140817</v>
      </c>
      <c r="D11" s="593" t="str">
        <f>IF($B11="","",VLOOKUP($B11,#REF!,15))</f>
        <v/>
      </c>
      <c r="E11" s="837" t="s">
        <v>247</v>
      </c>
      <c r="F11" s="838"/>
      <c r="G11" s="837" t="s">
        <v>248</v>
      </c>
      <c r="H11" s="838"/>
      <c r="I11" s="813" t="s">
        <v>249</v>
      </c>
      <c r="J11" s="521"/>
      <c r="K11" s="815" t="s">
        <v>423</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21"/>
      <c r="B13" s="521"/>
      <c r="C13" s="521"/>
      <c r="D13" s="521"/>
      <c r="E13" s="521"/>
      <c r="F13" s="521"/>
      <c r="G13" s="521"/>
      <c r="H13" s="521"/>
      <c r="I13" s="521"/>
      <c r="J13" s="521"/>
      <c r="K13" s="521"/>
      <c r="L13" s="521"/>
      <c r="M13" s="521"/>
      <c r="Y13" s="618"/>
      <c r="Z13" s="618"/>
      <c r="AA13" s="618"/>
      <c r="AB13" s="618"/>
      <c r="AC13" s="618"/>
      <c r="AD13" s="618"/>
      <c r="AE13" s="618"/>
      <c r="AF13" s="618"/>
      <c r="AG13" s="618"/>
      <c r="AH13" s="618"/>
      <c r="AI13" s="618"/>
      <c r="AJ13" s="618"/>
      <c r="AK13" s="618"/>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t="s">
        <v>159</v>
      </c>
      <c r="AB15" s="618">
        <v>300</v>
      </c>
      <c r="AC15" s="618">
        <v>250</v>
      </c>
      <c r="AD15" s="618">
        <v>220</v>
      </c>
      <c r="AE15" s="618">
        <v>180</v>
      </c>
      <c r="AF15" s="618">
        <v>160</v>
      </c>
      <c r="AG15" s="618">
        <v>150</v>
      </c>
      <c r="AH15" s="618">
        <v>140</v>
      </c>
      <c r="AI15" s="618">
        <v>130</v>
      </c>
      <c r="AJ15" s="618">
        <v>120</v>
      </c>
      <c r="AK15" s="618">
        <v>110</v>
      </c>
    </row>
    <row r="16" spans="1:37" x14ac:dyDescent="0.25">
      <c r="A16" s="521"/>
      <c r="B16" s="521"/>
      <c r="C16" s="521"/>
      <c r="D16" s="521"/>
      <c r="E16" s="521"/>
      <c r="F16" s="521"/>
      <c r="G16" s="521"/>
      <c r="H16" s="521"/>
      <c r="I16" s="521"/>
      <c r="J16" s="521"/>
      <c r="K16" s="521"/>
      <c r="L16" s="521"/>
      <c r="M16" s="521"/>
      <c r="Y16" s="618"/>
      <c r="Z16" s="618"/>
      <c r="AA16" s="618" t="s">
        <v>189</v>
      </c>
      <c r="AB16" s="618">
        <v>250</v>
      </c>
      <c r="AC16" s="618">
        <v>200</v>
      </c>
      <c r="AD16" s="618">
        <v>160</v>
      </c>
      <c r="AE16" s="618">
        <v>140</v>
      </c>
      <c r="AF16" s="618">
        <v>120</v>
      </c>
      <c r="AG16" s="618">
        <v>110</v>
      </c>
      <c r="AH16" s="618">
        <v>100</v>
      </c>
      <c r="AI16" s="618">
        <v>90</v>
      </c>
      <c r="AJ16" s="618">
        <v>80</v>
      </c>
      <c r="AK16" s="618">
        <v>70</v>
      </c>
    </row>
    <row r="17" spans="1:37" ht="18.75" customHeight="1" x14ac:dyDescent="0.25">
      <c r="A17" s="521"/>
      <c r="B17" s="832"/>
      <c r="C17" s="832"/>
      <c r="D17" s="831" t="str">
        <f>E7</f>
        <v>BENOVICS</v>
      </c>
      <c r="E17" s="831"/>
      <c r="F17" s="831" t="str">
        <f>E9</f>
        <v>FÁSKERTI</v>
      </c>
      <c r="G17" s="831"/>
      <c r="H17" s="831" t="str">
        <f>E11</f>
        <v>VILYEVÁCZ</v>
      </c>
      <c r="I17" s="839"/>
      <c r="J17" s="844"/>
      <c r="K17" s="844"/>
      <c r="L17" s="521"/>
      <c r="M17" s="521"/>
      <c r="Y17" s="618"/>
      <c r="Z17" s="618"/>
      <c r="AA17" s="618" t="s">
        <v>190</v>
      </c>
      <c r="AB17" s="618">
        <v>200</v>
      </c>
      <c r="AC17" s="618">
        <v>150</v>
      </c>
      <c r="AD17" s="618">
        <v>130</v>
      </c>
      <c r="AE17" s="618">
        <v>110</v>
      </c>
      <c r="AF17" s="618">
        <v>95</v>
      </c>
      <c r="AG17" s="618">
        <v>80</v>
      </c>
      <c r="AH17" s="618">
        <v>70</v>
      </c>
      <c r="AI17" s="618">
        <v>60</v>
      </c>
      <c r="AJ17" s="618">
        <v>55</v>
      </c>
      <c r="AK17" s="618">
        <v>50</v>
      </c>
    </row>
    <row r="18" spans="1:37" ht="18.75" customHeight="1" x14ac:dyDescent="0.25">
      <c r="A18" s="596" t="s">
        <v>159</v>
      </c>
      <c r="B18" s="835" t="str">
        <f>E7</f>
        <v>BENOVICS</v>
      </c>
      <c r="C18" s="835"/>
      <c r="D18" s="830"/>
      <c r="E18" s="830"/>
      <c r="F18" s="828">
        <v>41</v>
      </c>
      <c r="G18" s="828"/>
      <c r="H18" s="828">
        <v>40</v>
      </c>
      <c r="I18" s="840"/>
      <c r="J18" s="845" t="s">
        <v>420</v>
      </c>
      <c r="K18" s="846"/>
      <c r="L18" s="521"/>
      <c r="M18" s="521"/>
      <c r="Y18" s="618"/>
      <c r="Z18" s="618"/>
      <c r="AA18" s="618" t="s">
        <v>191</v>
      </c>
      <c r="AB18" s="618">
        <v>150</v>
      </c>
      <c r="AC18" s="618">
        <v>120</v>
      </c>
      <c r="AD18" s="618">
        <v>100</v>
      </c>
      <c r="AE18" s="618">
        <v>80</v>
      </c>
      <c r="AF18" s="618">
        <v>70</v>
      </c>
      <c r="AG18" s="618">
        <v>60</v>
      </c>
      <c r="AH18" s="618">
        <v>55</v>
      </c>
      <c r="AI18" s="618">
        <v>50</v>
      </c>
      <c r="AJ18" s="618">
        <v>45</v>
      </c>
      <c r="AK18" s="618">
        <v>40</v>
      </c>
    </row>
    <row r="19" spans="1:37" ht="18.75" customHeight="1" x14ac:dyDescent="0.25">
      <c r="A19" s="596" t="s">
        <v>160</v>
      </c>
      <c r="B19" s="835" t="str">
        <f>E9</f>
        <v>FÁSKERTI</v>
      </c>
      <c r="C19" s="835"/>
      <c r="D19" s="828">
        <v>14</v>
      </c>
      <c r="E19" s="828"/>
      <c r="F19" s="830"/>
      <c r="G19" s="830"/>
      <c r="H19" s="828">
        <v>41</v>
      </c>
      <c r="I19" s="840"/>
      <c r="J19" s="847" t="s">
        <v>426</v>
      </c>
      <c r="K19" s="848"/>
      <c r="L19" s="521"/>
      <c r="M19" s="521"/>
      <c r="Y19" s="618"/>
      <c r="Z19" s="618"/>
      <c r="AA19" s="618" t="s">
        <v>192</v>
      </c>
      <c r="AB19" s="618">
        <v>120</v>
      </c>
      <c r="AC19" s="618">
        <v>90</v>
      </c>
      <c r="AD19" s="618">
        <v>65</v>
      </c>
      <c r="AE19" s="618">
        <v>55</v>
      </c>
      <c r="AF19" s="618">
        <v>50</v>
      </c>
      <c r="AG19" s="618">
        <v>45</v>
      </c>
      <c r="AH19" s="618">
        <v>40</v>
      </c>
      <c r="AI19" s="618">
        <v>35</v>
      </c>
      <c r="AJ19" s="618">
        <v>25</v>
      </c>
      <c r="AK19" s="618">
        <v>20</v>
      </c>
    </row>
    <row r="20" spans="1:37" ht="18.75" customHeight="1" x14ac:dyDescent="0.25">
      <c r="A20" s="596" t="s">
        <v>161</v>
      </c>
      <c r="B20" s="835" t="str">
        <f>E11</f>
        <v>VILYEVÁCZ</v>
      </c>
      <c r="C20" s="835"/>
      <c r="D20" s="842" t="s">
        <v>456</v>
      </c>
      <c r="E20" s="843"/>
      <c r="F20" s="828">
        <v>14</v>
      </c>
      <c r="G20" s="828"/>
      <c r="H20" s="830"/>
      <c r="I20" s="841"/>
      <c r="J20" s="847" t="s">
        <v>421</v>
      </c>
      <c r="K20" s="848"/>
      <c r="L20" s="521"/>
      <c r="M20" s="521"/>
      <c r="Y20" s="618"/>
      <c r="Z20" s="618"/>
      <c r="AA20" s="618" t="s">
        <v>193</v>
      </c>
      <c r="AB20" s="618">
        <v>90</v>
      </c>
      <c r="AC20" s="618">
        <v>60</v>
      </c>
      <c r="AD20" s="618">
        <v>45</v>
      </c>
      <c r="AE20" s="618">
        <v>34</v>
      </c>
      <c r="AF20" s="618">
        <v>27</v>
      </c>
      <c r="AG20" s="618">
        <v>22</v>
      </c>
      <c r="AH20" s="618">
        <v>18</v>
      </c>
      <c r="AI20" s="618">
        <v>15</v>
      </c>
      <c r="AJ20" s="618">
        <v>12</v>
      </c>
      <c r="AK20" s="618">
        <v>9</v>
      </c>
    </row>
    <row r="21" spans="1:37" x14ac:dyDescent="0.25">
      <c r="A21" s="521"/>
      <c r="B21" s="521"/>
      <c r="C21" s="521"/>
      <c r="D21" s="521"/>
      <c r="E21" s="521"/>
      <c r="F21" s="521"/>
      <c r="G21" s="521"/>
      <c r="H21" s="521"/>
      <c r="I21" s="521"/>
      <c r="J21" s="521"/>
      <c r="K21" s="521"/>
      <c r="L21" s="521"/>
      <c r="M21" s="521"/>
      <c r="Y21" s="618"/>
      <c r="Z21" s="618"/>
      <c r="AA21" s="618" t="s">
        <v>195</v>
      </c>
      <c r="AB21" s="618">
        <v>40</v>
      </c>
      <c r="AC21" s="618">
        <v>25</v>
      </c>
      <c r="AD21" s="618">
        <v>18</v>
      </c>
      <c r="AE21" s="618">
        <v>13</v>
      </c>
      <c r="AF21" s="618">
        <v>8</v>
      </c>
      <c r="AG21" s="618">
        <v>7</v>
      </c>
      <c r="AH21" s="618">
        <v>6</v>
      </c>
      <c r="AI21" s="618">
        <v>5</v>
      </c>
      <c r="AJ21" s="618">
        <v>4</v>
      </c>
      <c r="AK21" s="618">
        <v>3</v>
      </c>
    </row>
    <row r="22" spans="1:37" x14ac:dyDescent="0.25">
      <c r="A22" s="521"/>
      <c r="B22" s="521"/>
      <c r="C22" s="521"/>
      <c r="D22" s="521"/>
      <c r="E22" s="521"/>
      <c r="F22" s="521"/>
      <c r="G22" s="521"/>
      <c r="H22" s="521"/>
      <c r="I22" s="521"/>
      <c r="J22" s="521"/>
      <c r="K22" s="521"/>
      <c r="L22" s="521"/>
      <c r="M22" s="521"/>
      <c r="Y22" s="618"/>
      <c r="Z22" s="618"/>
      <c r="AA22" s="618" t="s">
        <v>196</v>
      </c>
      <c r="AB22" s="618">
        <v>25</v>
      </c>
      <c r="AC22" s="618">
        <v>15</v>
      </c>
      <c r="AD22" s="618">
        <v>13</v>
      </c>
      <c r="AE22" s="618">
        <v>7</v>
      </c>
      <c r="AF22" s="618">
        <v>6</v>
      </c>
      <c r="AG22" s="618">
        <v>5</v>
      </c>
      <c r="AH22" s="618">
        <v>4</v>
      </c>
      <c r="AI22" s="618">
        <v>3</v>
      </c>
      <c r="AJ22" s="618">
        <v>2</v>
      </c>
      <c r="AK22" s="618">
        <v>1</v>
      </c>
    </row>
    <row r="23" spans="1:37" x14ac:dyDescent="0.25">
      <c r="A23" s="521"/>
      <c r="B23" s="521"/>
      <c r="C23" s="521"/>
      <c r="D23" s="521"/>
      <c r="E23" s="521"/>
      <c r="F23" s="521"/>
      <c r="G23" s="521"/>
      <c r="H23" s="521"/>
      <c r="I23" s="521"/>
      <c r="J23" s="521"/>
      <c r="K23" s="521"/>
      <c r="L23" s="521"/>
      <c r="M23" s="521"/>
      <c r="Y23" s="618"/>
      <c r="Z23" s="618"/>
      <c r="AA23" s="618" t="s">
        <v>201</v>
      </c>
      <c r="AB23" s="618">
        <v>15</v>
      </c>
      <c r="AC23" s="618">
        <v>10</v>
      </c>
      <c r="AD23" s="618">
        <v>8</v>
      </c>
      <c r="AE23" s="618">
        <v>4</v>
      </c>
      <c r="AF23" s="618">
        <v>3</v>
      </c>
      <c r="AG23" s="618">
        <v>2</v>
      </c>
      <c r="AH23" s="618">
        <v>1</v>
      </c>
      <c r="AI23" s="618">
        <v>0</v>
      </c>
      <c r="AJ23" s="618">
        <v>0</v>
      </c>
      <c r="AK23" s="618">
        <v>0</v>
      </c>
    </row>
    <row r="24" spans="1:37" x14ac:dyDescent="0.25">
      <c r="A24" s="521"/>
      <c r="B24" s="521"/>
      <c r="C24" s="521"/>
      <c r="D24" s="521"/>
      <c r="E24" s="521"/>
      <c r="F24" s="521"/>
      <c r="G24" s="521"/>
      <c r="H24" s="521"/>
      <c r="I24" s="521"/>
      <c r="J24" s="521"/>
      <c r="K24" s="521"/>
      <c r="L24" s="521"/>
      <c r="M24" s="521"/>
      <c r="Y24" s="618"/>
      <c r="Z24" s="618"/>
      <c r="AA24" s="618" t="s">
        <v>197</v>
      </c>
      <c r="AB24" s="618">
        <v>10</v>
      </c>
      <c r="AC24" s="618">
        <v>6</v>
      </c>
      <c r="AD24" s="618">
        <v>4</v>
      </c>
      <c r="AE24" s="618">
        <v>2</v>
      </c>
      <c r="AF24" s="618">
        <v>1</v>
      </c>
      <c r="AG24" s="618">
        <v>0</v>
      </c>
      <c r="AH24" s="618">
        <v>0</v>
      </c>
      <c r="AI24" s="618">
        <v>0</v>
      </c>
      <c r="AJ24" s="618">
        <v>0</v>
      </c>
      <c r="AK24" s="618">
        <v>0</v>
      </c>
    </row>
    <row r="25" spans="1:37" x14ac:dyDescent="0.25">
      <c r="A25" s="521"/>
      <c r="B25" s="521"/>
      <c r="C25" s="521"/>
      <c r="D25" s="521"/>
      <c r="E25" s="521"/>
      <c r="F25" s="521"/>
      <c r="G25" s="521"/>
      <c r="H25" s="521"/>
      <c r="I25" s="521"/>
      <c r="J25" s="521"/>
      <c r="K25" s="521"/>
      <c r="L25" s="521"/>
      <c r="M25" s="521"/>
      <c r="Y25" s="618"/>
      <c r="Z25" s="618"/>
      <c r="AA25" s="618" t="s">
        <v>198</v>
      </c>
      <c r="AB25" s="618">
        <v>3</v>
      </c>
      <c r="AC25" s="618">
        <v>2</v>
      </c>
      <c r="AD25" s="618">
        <v>1</v>
      </c>
      <c r="AE25" s="618">
        <v>0</v>
      </c>
      <c r="AF25" s="618">
        <v>0</v>
      </c>
      <c r="AG25" s="618">
        <v>0</v>
      </c>
      <c r="AH25" s="618">
        <v>0</v>
      </c>
      <c r="AI25" s="618">
        <v>0</v>
      </c>
      <c r="AJ25" s="618">
        <v>0</v>
      </c>
      <c r="AK25" s="618">
        <v>0</v>
      </c>
    </row>
    <row r="26" spans="1:37" x14ac:dyDescent="0.25">
      <c r="A26" s="521"/>
      <c r="B26" s="521"/>
      <c r="C26" s="521"/>
      <c r="D26" s="521"/>
      <c r="E26" s="521"/>
      <c r="F26" s="521"/>
      <c r="G26" s="521"/>
      <c r="H26" s="521"/>
      <c r="I26" s="521"/>
      <c r="J26" s="521"/>
      <c r="K26" s="521"/>
      <c r="L26" s="521"/>
      <c r="M26" s="521"/>
    </row>
    <row r="27" spans="1:37" x14ac:dyDescent="0.25">
      <c r="A27" s="521"/>
      <c r="B27" s="521"/>
      <c r="C27" s="521"/>
      <c r="D27" s="521"/>
      <c r="E27" s="521"/>
      <c r="F27" s="521"/>
      <c r="G27" s="521"/>
      <c r="H27" s="521"/>
      <c r="I27" s="521"/>
      <c r="J27" s="521"/>
      <c r="K27" s="521"/>
      <c r="L27" s="521"/>
      <c r="M27" s="521"/>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499"/>
      <c r="M30" s="521"/>
      <c r="O30" s="552"/>
      <c r="P30" s="552"/>
      <c r="Q30" s="552"/>
      <c r="R30" s="552"/>
      <c r="S30" s="552"/>
    </row>
    <row r="31" spans="1:37" x14ac:dyDescent="0.25">
      <c r="A31" s="173" t="s">
        <v>102</v>
      </c>
      <c r="B31" s="174"/>
      <c r="C31" s="413"/>
      <c r="D31" s="568" t="s">
        <v>6</v>
      </c>
      <c r="E31" s="569" t="s">
        <v>104</v>
      </c>
      <c r="F31" s="587"/>
      <c r="G31" s="568" t="s">
        <v>6</v>
      </c>
      <c r="H31" s="569" t="s">
        <v>122</v>
      </c>
      <c r="I31" s="328"/>
      <c r="J31" s="569" t="s">
        <v>123</v>
      </c>
      <c r="K31" s="327" t="s">
        <v>124</v>
      </c>
      <c r="L31" s="36"/>
      <c r="M31" s="587"/>
      <c r="O31" s="552"/>
      <c r="P31" s="562"/>
      <c r="Q31" s="562"/>
      <c r="R31" s="563"/>
      <c r="S31" s="552"/>
    </row>
    <row r="32" spans="1:37" x14ac:dyDescent="0.25">
      <c r="A32" s="532" t="s">
        <v>103</v>
      </c>
      <c r="B32" s="533"/>
      <c r="C32" s="535"/>
      <c r="D32" s="570"/>
      <c r="E32" s="834"/>
      <c r="F32" s="834"/>
      <c r="G32" s="581" t="s">
        <v>7</v>
      </c>
      <c r="H32" s="533"/>
      <c r="I32" s="571"/>
      <c r="J32" s="582"/>
      <c r="K32" s="527" t="s">
        <v>108</v>
      </c>
      <c r="L32" s="588"/>
      <c r="M32" s="572"/>
      <c r="O32" s="552"/>
      <c r="P32" s="564"/>
      <c r="Q32" s="564"/>
      <c r="R32" s="565"/>
      <c r="S32" s="552"/>
    </row>
    <row r="33" spans="1:19" x14ac:dyDescent="0.25">
      <c r="A33" s="536" t="s">
        <v>121</v>
      </c>
      <c r="B33" s="299"/>
      <c r="C33" s="538"/>
      <c r="D33" s="573"/>
      <c r="E33" s="829"/>
      <c r="F33" s="829"/>
      <c r="G33" s="583" t="s">
        <v>8</v>
      </c>
      <c r="H33" s="574"/>
      <c r="I33" s="575"/>
      <c r="J33" s="55"/>
      <c r="K33" s="585"/>
      <c r="L33" s="499"/>
      <c r="M33" s="580"/>
      <c r="O33" s="552"/>
      <c r="P33" s="565"/>
      <c r="Q33" s="566"/>
      <c r="R33" s="565"/>
      <c r="S33" s="552"/>
    </row>
    <row r="34" spans="1:19" x14ac:dyDescent="0.25">
      <c r="A34" s="341"/>
      <c r="B34" s="342"/>
      <c r="C34" s="343"/>
      <c r="D34" s="573"/>
      <c r="E34" s="577"/>
      <c r="F34" s="578"/>
      <c r="G34" s="583" t="s">
        <v>9</v>
      </c>
      <c r="H34" s="574"/>
      <c r="I34" s="575"/>
      <c r="J34" s="55"/>
      <c r="K34" s="527" t="s">
        <v>109</v>
      </c>
      <c r="L34" s="588"/>
      <c r="M34" s="572"/>
      <c r="O34" s="552"/>
      <c r="P34" s="564"/>
      <c r="Q34" s="564"/>
      <c r="R34" s="565"/>
      <c r="S34" s="552"/>
    </row>
    <row r="35" spans="1:19" x14ac:dyDescent="0.25">
      <c r="A35" s="202"/>
      <c r="B35" s="405"/>
      <c r="C35" s="203"/>
      <c r="D35" s="573"/>
      <c r="E35" s="577"/>
      <c r="F35" s="578"/>
      <c r="G35" s="583" t="s">
        <v>10</v>
      </c>
      <c r="H35" s="574"/>
      <c r="I35" s="575"/>
      <c r="J35" s="55"/>
      <c r="K35" s="586"/>
      <c r="L35" s="578"/>
      <c r="M35" s="576"/>
      <c r="O35" s="552"/>
      <c r="P35" s="565"/>
      <c r="Q35" s="566"/>
      <c r="R35" s="565"/>
      <c r="S35" s="552"/>
    </row>
    <row r="36" spans="1:19" x14ac:dyDescent="0.25">
      <c r="A36" s="330"/>
      <c r="B36" s="344"/>
      <c r="C36" s="412"/>
      <c r="D36" s="573"/>
      <c r="E36" s="577"/>
      <c r="F36" s="578"/>
      <c r="G36" s="583" t="s">
        <v>11</v>
      </c>
      <c r="H36" s="574"/>
      <c r="I36" s="575"/>
      <c r="J36" s="55"/>
      <c r="K36" s="536"/>
      <c r="L36" s="499"/>
      <c r="M36" s="580"/>
      <c r="O36" s="552"/>
      <c r="P36" s="565"/>
      <c r="Q36" s="566"/>
      <c r="R36" s="565"/>
      <c r="S36" s="552"/>
    </row>
    <row r="37" spans="1:19" x14ac:dyDescent="0.25">
      <c r="A37" s="331"/>
      <c r="B37" s="350"/>
      <c r="C37" s="203"/>
      <c r="D37" s="573"/>
      <c r="E37" s="577"/>
      <c r="F37" s="578"/>
      <c r="G37" s="583" t="s">
        <v>12</v>
      </c>
      <c r="H37" s="574"/>
      <c r="I37" s="575"/>
      <c r="J37" s="55"/>
      <c r="K37" s="527" t="s">
        <v>89</v>
      </c>
      <c r="L37" s="588"/>
      <c r="M37" s="572"/>
      <c r="O37" s="552"/>
      <c r="P37" s="564"/>
      <c r="Q37" s="564"/>
      <c r="R37" s="565"/>
      <c r="S37" s="552"/>
    </row>
    <row r="38" spans="1:19" x14ac:dyDescent="0.25">
      <c r="A38" s="331"/>
      <c r="B38" s="350"/>
      <c r="C38" s="339"/>
      <c r="D38" s="573"/>
      <c r="E38" s="577"/>
      <c r="F38" s="578"/>
      <c r="G38" s="583" t="s">
        <v>13</v>
      </c>
      <c r="H38" s="574"/>
      <c r="I38" s="575"/>
      <c r="J38" s="55"/>
      <c r="K38" s="586"/>
      <c r="L38" s="578"/>
      <c r="M38" s="576"/>
      <c r="O38" s="552"/>
      <c r="P38" s="565"/>
      <c r="Q38" s="566"/>
      <c r="R38" s="565"/>
      <c r="S38" s="552"/>
    </row>
    <row r="39" spans="1:19" x14ac:dyDescent="0.25">
      <c r="A39" s="332"/>
      <c r="B39" s="329"/>
      <c r="C39" s="340"/>
      <c r="D39" s="579"/>
      <c r="E39" s="205"/>
      <c r="F39" s="499"/>
      <c r="G39" s="584" t="s">
        <v>14</v>
      </c>
      <c r="H39" s="299"/>
      <c r="I39" s="529"/>
      <c r="J39" s="207"/>
      <c r="K39" s="536" t="str">
        <f>M4</f>
        <v>Nagyistók-Nádasi Judit</v>
      </c>
      <c r="L39" s="499"/>
      <c r="M39" s="580"/>
      <c r="O39" s="552"/>
      <c r="P39" s="565"/>
      <c r="Q39" s="566"/>
      <c r="R39" s="567"/>
      <c r="S39" s="552"/>
    </row>
    <row r="40" spans="1:19" x14ac:dyDescent="0.25">
      <c r="O40" s="552"/>
      <c r="P40" s="552"/>
      <c r="Q40" s="552"/>
      <c r="R40" s="552"/>
      <c r="S40" s="552"/>
    </row>
    <row r="41" spans="1:19" x14ac:dyDescent="0.25">
      <c r="O41" s="552"/>
      <c r="P41" s="552"/>
      <c r="Q41" s="552"/>
      <c r="R41" s="552"/>
      <c r="S41" s="552"/>
    </row>
  </sheetData>
  <mergeCells count="30">
    <mergeCell ref="J17:K17"/>
    <mergeCell ref="J18:K18"/>
    <mergeCell ref="J19:K19"/>
    <mergeCell ref="J20:K20"/>
    <mergeCell ref="E33:F33"/>
    <mergeCell ref="B18:C18"/>
    <mergeCell ref="D18:E18"/>
    <mergeCell ref="F18:G18"/>
    <mergeCell ref="H18:I18"/>
    <mergeCell ref="E32:F32"/>
    <mergeCell ref="B20:C20"/>
    <mergeCell ref="H20:I20"/>
    <mergeCell ref="B19:C19"/>
    <mergeCell ref="D19:E19"/>
    <mergeCell ref="F19:G19"/>
    <mergeCell ref="H19:I19"/>
    <mergeCell ref="D20:E20"/>
    <mergeCell ref="F20:G20"/>
    <mergeCell ref="A1:F1"/>
    <mergeCell ref="A4:C4"/>
    <mergeCell ref="B17:C17"/>
    <mergeCell ref="D17:E17"/>
    <mergeCell ref="F17:G17"/>
    <mergeCell ref="G7:H7"/>
    <mergeCell ref="G9:H9"/>
    <mergeCell ref="G11:H11"/>
    <mergeCell ref="H17:I17"/>
    <mergeCell ref="E7:F7"/>
    <mergeCell ref="E9:F9"/>
    <mergeCell ref="E11:F11"/>
  </mergeCells>
  <phoneticPr fontId="68" type="noConversion"/>
  <conditionalFormatting sqref="E7">
    <cfRule type="cellIs" dxfId="438" priority="3" stopIfTrue="1" operator="equal">
      <formula>"Bye"</formula>
    </cfRule>
  </conditionalFormatting>
  <conditionalFormatting sqref="R39">
    <cfRule type="expression" dxfId="437" priority="4" stopIfTrue="1">
      <formula>$O$1="CU"</formula>
    </cfRule>
  </conditionalFormatting>
  <conditionalFormatting sqref="E9">
    <cfRule type="cellIs" dxfId="436" priority="2" stopIfTrue="1" operator="equal">
      <formula>"Bye"</formula>
    </cfRule>
  </conditionalFormatting>
  <conditionalFormatting sqref="E11">
    <cfRule type="cellIs" dxfId="43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31">
    <tabColor indexed="42"/>
  </sheetPr>
  <dimension ref="A1:P87"/>
  <sheetViews>
    <sheetView showGridLines="0" showZeros="0" zoomScale="86" workbookViewId="0">
      <pane ySplit="7" topLeftCell="A8" activePane="bottomLeft" state="frozen"/>
      <selection activeCell="F2" sqref="F2"/>
      <selection pane="bottomLeft" activeCell="R12" sqref="R12"/>
    </sheetView>
  </sheetViews>
  <sheetFormatPr defaultRowHeight="13.2" x14ac:dyDescent="0.25"/>
  <cols>
    <col min="1" max="1" width="4.33203125" customWidth="1"/>
    <col min="2" max="2" width="12.6640625" customWidth="1"/>
    <col min="3" max="3" width="11.88671875" customWidth="1"/>
    <col min="4" max="4" width="12.33203125" style="42" customWidth="1"/>
    <col min="5" max="5" width="11" style="42" customWidth="1"/>
    <col min="6" max="6" width="5.88671875" style="42" customWidth="1"/>
    <col min="7" max="7" width="3.109375" style="42" customWidth="1"/>
    <col min="8" max="8" width="14.109375" style="66" customWidth="1"/>
    <col min="9" max="10" width="13.44140625" style="42" customWidth="1"/>
    <col min="11" max="11" width="11.5546875" style="42" customWidth="1"/>
    <col min="12" max="12" width="5.88671875" style="42" customWidth="1"/>
    <col min="13" max="13" width="11.33203125" style="42" customWidth="1"/>
    <col min="14" max="16" width="5.88671875" style="42" customWidth="1"/>
  </cols>
  <sheetData>
    <row r="1" spans="1:16" ht="24.6" x14ac:dyDescent="0.4">
      <c r="A1" s="57" t="str">
        <f>Altalanos!$A$6</f>
        <v>Baranya Vármegyei Tenisz Diákolimpia</v>
      </c>
      <c r="B1" s="57"/>
      <c r="C1" s="57"/>
      <c r="D1" s="58"/>
      <c r="E1" s="58"/>
      <c r="F1" s="347"/>
      <c r="G1" s="347"/>
      <c r="H1" s="400" t="s">
        <v>132</v>
      </c>
      <c r="I1" s="58"/>
      <c r="J1" s="59"/>
      <c r="K1" s="59"/>
      <c r="L1" s="59"/>
      <c r="M1" s="59"/>
      <c r="N1" s="59"/>
      <c r="O1" s="250"/>
      <c r="P1" s="73"/>
    </row>
    <row r="2" spans="1:16" ht="13.8" thickBot="1" x14ac:dyDescent="0.3">
      <c r="A2" s="60">
        <f>Altalanos!$A$8</f>
        <v>0</v>
      </c>
      <c r="B2" s="60" t="s">
        <v>119</v>
      </c>
      <c r="C2" s="426">
        <f>Altalanos!$D$8</f>
        <v>0</v>
      </c>
      <c r="D2" s="251"/>
      <c r="E2" s="251"/>
      <c r="F2" s="251"/>
      <c r="G2" s="251"/>
      <c r="H2" s="400" t="s">
        <v>133</v>
      </c>
      <c r="I2" s="67"/>
      <c r="J2" s="67"/>
      <c r="K2" s="50"/>
      <c r="L2" s="50"/>
      <c r="M2" s="50"/>
      <c r="N2" s="50"/>
      <c r="O2" s="252"/>
      <c r="P2" s="75"/>
    </row>
    <row r="3" spans="1:16" s="2" customFormat="1" x14ac:dyDescent="0.25">
      <c r="A3" s="439" t="s">
        <v>139</v>
      </c>
      <c r="B3" s="440"/>
      <c r="C3" s="441"/>
      <c r="D3" s="442"/>
      <c r="E3" s="443"/>
      <c r="F3" s="23"/>
      <c r="G3" s="23"/>
      <c r="H3" s="85"/>
      <c r="I3" s="23"/>
      <c r="J3" s="29"/>
      <c r="K3" s="29"/>
      <c r="L3" s="29"/>
      <c r="M3" s="253" t="s">
        <v>89</v>
      </c>
      <c r="N3" s="88"/>
      <c r="O3" s="88"/>
      <c r="P3" s="254"/>
    </row>
    <row r="4" spans="1:16" s="2" customFormat="1" x14ac:dyDescent="0.25">
      <c r="A4" s="45" t="s">
        <v>81</v>
      </c>
      <c r="B4" s="45"/>
      <c r="C4" s="43" t="s">
        <v>79</v>
      </c>
      <c r="D4" s="43"/>
      <c r="E4" s="43"/>
      <c r="F4" s="43"/>
      <c r="G4" s="43"/>
      <c r="H4" s="43" t="s">
        <v>84</v>
      </c>
      <c r="I4" s="45"/>
      <c r="J4" s="46"/>
      <c r="K4" s="46"/>
      <c r="L4" s="46" t="s">
        <v>85</v>
      </c>
      <c r="M4" s="247"/>
      <c r="N4" s="255"/>
      <c r="O4" s="255"/>
      <c r="P4" s="92"/>
    </row>
    <row r="5" spans="1:16" s="2" customFormat="1" ht="13.8" thickBot="1" x14ac:dyDescent="0.3">
      <c r="A5" s="859" t="str">
        <f>Altalanos!$A$10</f>
        <v>2024.04.25-26.</v>
      </c>
      <c r="B5" s="859"/>
      <c r="C5" s="110" t="str">
        <f>Altalanos!$C$10</f>
        <v>Pécs</v>
      </c>
      <c r="D5" s="62"/>
      <c r="E5" s="62"/>
      <c r="F5" s="62"/>
      <c r="G5" s="62"/>
      <c r="H5" s="112"/>
      <c r="I5" s="68"/>
      <c r="J5" s="53"/>
      <c r="K5" s="53"/>
      <c r="L5" s="53" t="str">
        <f>Altalanos!$E$10</f>
        <v>Nagyistók-Nádasi Judit</v>
      </c>
      <c r="M5" s="93"/>
      <c r="N5" s="68"/>
      <c r="O5" s="68"/>
      <c r="P5" s="94">
        <f>COUNTA(P8:P87)</f>
        <v>0</v>
      </c>
    </row>
    <row r="6" spans="1:16" s="256" customFormat="1" ht="12" customHeight="1" x14ac:dyDescent="0.25">
      <c r="A6" s="257"/>
      <c r="B6" s="864" t="s">
        <v>134</v>
      </c>
      <c r="C6" s="865"/>
      <c r="D6" s="865"/>
      <c r="E6" s="865"/>
      <c r="F6" s="865"/>
      <c r="G6" s="647"/>
      <c r="H6" s="866" t="s">
        <v>135</v>
      </c>
      <c r="I6" s="865"/>
      <c r="J6" s="865"/>
      <c r="K6" s="865"/>
      <c r="L6" s="867"/>
      <c r="M6" s="866" t="s">
        <v>136</v>
      </c>
      <c r="N6" s="865"/>
      <c r="O6" s="865"/>
      <c r="P6" s="867"/>
    </row>
    <row r="7" spans="1:16" ht="47.25" customHeight="1" thickBot="1" x14ac:dyDescent="0.3">
      <c r="A7" s="78" t="s">
        <v>86</v>
      </c>
      <c r="B7" s="79" t="s">
        <v>82</v>
      </c>
      <c r="C7" s="79" t="s">
        <v>83</v>
      </c>
      <c r="D7" s="79" t="s">
        <v>87</v>
      </c>
      <c r="E7" s="79" t="s">
        <v>88</v>
      </c>
      <c r="F7" s="707" t="s">
        <v>209</v>
      </c>
      <c r="G7" s="454" t="s">
        <v>208</v>
      </c>
      <c r="H7" s="78" t="s">
        <v>82</v>
      </c>
      <c r="I7" s="79" t="s">
        <v>83</v>
      </c>
      <c r="J7" s="79" t="s">
        <v>87</v>
      </c>
      <c r="K7" s="79" t="s">
        <v>88</v>
      </c>
      <c r="L7" s="80" t="s">
        <v>210</v>
      </c>
      <c r="M7" s="78" t="s">
        <v>208</v>
      </c>
      <c r="N7" s="248" t="s">
        <v>137</v>
      </c>
      <c r="O7" s="79" t="s">
        <v>138</v>
      </c>
      <c r="P7" s="80" t="s">
        <v>97</v>
      </c>
    </row>
    <row r="8" spans="1:16" s="11" customFormat="1" ht="18.899999999999999" customHeight="1" x14ac:dyDescent="0.25">
      <c r="A8" s="714">
        <v>1</v>
      </c>
      <c r="B8" s="458"/>
      <c r="C8" s="69"/>
      <c r="D8" s="70"/>
      <c r="E8" s="70"/>
      <c r="F8" s="83"/>
      <c r="G8" s="705"/>
      <c r="H8" s="455"/>
      <c r="I8" s="259"/>
      <c r="J8" s="70"/>
      <c r="K8" s="70"/>
      <c r="L8" s="71"/>
      <c r="M8" s="70"/>
      <c r="N8" s="71"/>
      <c r="O8" s="453">
        <f t="shared" ref="O8:O26" si="0">SUM(F8,L8)</f>
        <v>0</v>
      </c>
      <c r="P8" s="71"/>
    </row>
    <row r="9" spans="1:16" s="11" customFormat="1" ht="18.899999999999999" customHeight="1" x14ac:dyDescent="0.25">
      <c r="A9" s="715">
        <v>2</v>
      </c>
      <c r="B9" s="458"/>
      <c r="C9" s="69"/>
      <c r="D9" s="70"/>
      <c r="E9" s="70"/>
      <c r="F9" s="83"/>
      <c r="G9" s="705"/>
      <c r="H9" s="455"/>
      <c r="I9" s="259"/>
      <c r="J9" s="70"/>
      <c r="K9" s="70"/>
      <c r="L9" s="83"/>
      <c r="M9" s="70"/>
      <c r="N9" s="71"/>
      <c r="O9" s="453">
        <f t="shared" si="0"/>
        <v>0</v>
      </c>
      <c r="P9" s="71"/>
    </row>
    <row r="10" spans="1:16" s="11" customFormat="1" ht="18.899999999999999" customHeight="1" x14ac:dyDescent="0.25">
      <c r="A10" s="715">
        <v>3</v>
      </c>
      <c r="B10" s="458"/>
      <c r="C10" s="69"/>
      <c r="D10" s="70"/>
      <c r="E10" s="70"/>
      <c r="F10" s="83"/>
      <c r="G10" s="705"/>
      <c r="H10" s="455"/>
      <c r="I10" s="259"/>
      <c r="J10" s="70"/>
      <c r="K10" s="70"/>
      <c r="L10" s="83"/>
      <c r="M10" s="70"/>
      <c r="N10" s="71"/>
      <c r="O10" s="453">
        <f t="shared" si="0"/>
        <v>0</v>
      </c>
      <c r="P10" s="71"/>
    </row>
    <row r="11" spans="1:16" s="11" customFormat="1" ht="18.899999999999999" customHeight="1" x14ac:dyDescent="0.25">
      <c r="A11" s="715">
        <v>4</v>
      </c>
      <c r="B11" s="458"/>
      <c r="C11" s="69"/>
      <c r="D11" s="70"/>
      <c r="E11" s="731"/>
      <c r="F11" s="71"/>
      <c r="G11" s="705"/>
      <c r="H11" s="458"/>
      <c r="I11" s="69"/>
      <c r="J11" s="70"/>
      <c r="K11" s="731"/>
      <c r="L11" s="71"/>
      <c r="M11" s="70"/>
      <c r="N11" s="71"/>
      <c r="O11" s="453">
        <f t="shared" si="0"/>
        <v>0</v>
      </c>
      <c r="P11" s="71"/>
    </row>
    <row r="12" spans="1:16" s="11" customFormat="1" ht="18.899999999999999" customHeight="1" x14ac:dyDescent="0.25">
      <c r="A12" s="715">
        <v>5</v>
      </c>
      <c r="B12" s="458"/>
      <c r="C12" s="69"/>
      <c r="D12" s="70"/>
      <c r="E12" s="70"/>
      <c r="F12" s="83"/>
      <c r="G12" s="705"/>
      <c r="H12" s="455"/>
      <c r="I12" s="259"/>
      <c r="J12" s="70"/>
      <c r="K12" s="70"/>
      <c r="L12" s="83"/>
      <c r="M12" s="70"/>
      <c r="N12" s="71"/>
      <c r="O12" s="453">
        <f t="shared" si="0"/>
        <v>0</v>
      </c>
      <c r="P12" s="71"/>
    </row>
    <row r="13" spans="1:16" s="11" customFormat="1" ht="18.899999999999999" customHeight="1" x14ac:dyDescent="0.25">
      <c r="A13" s="715">
        <v>6</v>
      </c>
      <c r="B13" s="458"/>
      <c r="C13" s="69"/>
      <c r="D13" s="70"/>
      <c r="E13" s="731"/>
      <c r="F13" s="71"/>
      <c r="G13" s="705"/>
      <c r="H13" s="458"/>
      <c r="I13" s="69"/>
      <c r="J13" s="70"/>
      <c r="K13" s="731"/>
      <c r="L13" s="71"/>
      <c r="M13" s="70"/>
      <c r="N13" s="71"/>
      <c r="O13" s="453">
        <f t="shared" si="0"/>
        <v>0</v>
      </c>
      <c r="P13" s="71"/>
    </row>
    <row r="14" spans="1:16" s="11" customFormat="1" ht="18.899999999999999" customHeight="1" x14ac:dyDescent="0.25">
      <c r="A14" s="715">
        <v>7</v>
      </c>
      <c r="B14" s="458"/>
      <c r="C14" s="69"/>
      <c r="D14" s="70"/>
      <c r="E14" s="731"/>
      <c r="F14" s="71"/>
      <c r="G14" s="705"/>
      <c r="H14" s="458"/>
      <c r="I14" s="69"/>
      <c r="J14" s="70"/>
      <c r="K14" s="731"/>
      <c r="L14" s="71"/>
      <c r="M14" s="70"/>
      <c r="N14" s="71"/>
      <c r="O14" s="453">
        <f t="shared" si="0"/>
        <v>0</v>
      </c>
      <c r="P14" s="71"/>
    </row>
    <row r="15" spans="1:16" s="11" customFormat="1" ht="18.899999999999999" customHeight="1" x14ac:dyDescent="0.25">
      <c r="A15" s="715">
        <v>8</v>
      </c>
      <c r="B15" s="458"/>
      <c r="C15" s="69"/>
      <c r="D15" s="70"/>
      <c r="E15" s="731"/>
      <c r="F15" s="71"/>
      <c r="G15" s="705"/>
      <c r="H15" s="458"/>
      <c r="I15" s="69"/>
      <c r="J15" s="70"/>
      <c r="K15" s="731"/>
      <c r="L15" s="71"/>
      <c r="M15" s="70"/>
      <c r="N15" s="71"/>
      <c r="O15" s="453">
        <f t="shared" si="0"/>
        <v>0</v>
      </c>
      <c r="P15" s="71"/>
    </row>
    <row r="16" spans="1:16" s="11" customFormat="1" ht="18.899999999999999" customHeight="1" x14ac:dyDescent="0.25">
      <c r="A16" s="715">
        <v>9</v>
      </c>
      <c r="B16" s="458"/>
      <c r="C16" s="69"/>
      <c r="D16" s="70"/>
      <c r="E16" s="731"/>
      <c r="F16" s="71"/>
      <c r="G16" s="705"/>
      <c r="H16" s="458"/>
      <c r="I16" s="69"/>
      <c r="J16" s="70"/>
      <c r="K16" s="731"/>
      <c r="L16" s="71"/>
      <c r="M16" s="70"/>
      <c r="N16" s="260"/>
      <c r="O16" s="453">
        <f t="shared" si="0"/>
        <v>0</v>
      </c>
      <c r="P16" s="71"/>
    </row>
    <row r="17" spans="1:16" s="11" customFormat="1" ht="18.899999999999999" customHeight="1" x14ac:dyDescent="0.25">
      <c r="A17" s="715">
        <v>10</v>
      </c>
      <c r="B17" s="458"/>
      <c r="C17" s="69"/>
      <c r="D17" s="70"/>
      <c r="E17" s="731"/>
      <c r="F17" s="71"/>
      <c r="G17" s="705"/>
      <c r="H17" s="458"/>
      <c r="I17" s="69"/>
      <c r="J17" s="70"/>
      <c r="K17" s="731"/>
      <c r="L17" s="71"/>
      <c r="M17" s="70"/>
      <c r="N17" s="71"/>
      <c r="O17" s="453">
        <f t="shared" si="0"/>
        <v>0</v>
      </c>
      <c r="P17" s="71"/>
    </row>
    <row r="18" spans="1:16" s="11" customFormat="1" ht="18.899999999999999" customHeight="1" x14ac:dyDescent="0.25">
      <c r="A18" s="715">
        <v>11</v>
      </c>
      <c r="B18" s="458"/>
      <c r="C18" s="69"/>
      <c r="D18" s="70"/>
      <c r="E18" s="731"/>
      <c r="F18" s="71"/>
      <c r="G18" s="705"/>
      <c r="H18" s="458"/>
      <c r="I18" s="69"/>
      <c r="J18" s="70"/>
      <c r="K18" s="732"/>
      <c r="L18" s="71"/>
      <c r="M18" s="70"/>
      <c r="N18" s="71"/>
      <c r="O18" s="453">
        <f t="shared" si="0"/>
        <v>0</v>
      </c>
      <c r="P18" s="71"/>
    </row>
    <row r="19" spans="1:16" s="11" customFormat="1" ht="18.899999999999999" customHeight="1" x14ac:dyDescent="0.25">
      <c r="A19" s="715">
        <v>12</v>
      </c>
      <c r="B19" s="458"/>
      <c r="C19" s="69"/>
      <c r="D19" s="70"/>
      <c r="E19" s="731"/>
      <c r="F19" s="71"/>
      <c r="G19" s="705"/>
      <c r="H19" s="458"/>
      <c r="I19" s="69"/>
      <c r="J19" s="70"/>
      <c r="K19" s="731"/>
      <c r="L19" s="71"/>
      <c r="M19" s="70"/>
      <c r="N19" s="71"/>
      <c r="O19" s="453">
        <f t="shared" si="0"/>
        <v>0</v>
      </c>
      <c r="P19" s="71"/>
    </row>
    <row r="20" spans="1:16" s="11" customFormat="1" ht="18.899999999999999" customHeight="1" x14ac:dyDescent="0.25">
      <c r="A20" s="715">
        <v>13</v>
      </c>
      <c r="B20" s="458"/>
      <c r="C20" s="69"/>
      <c r="D20" s="70"/>
      <c r="E20" s="731"/>
      <c r="F20" s="71"/>
      <c r="G20" s="705"/>
      <c r="H20" s="458"/>
      <c r="I20" s="69"/>
      <c r="J20" s="70"/>
      <c r="K20" s="731"/>
      <c r="L20" s="71"/>
      <c r="M20" s="70"/>
      <c r="N20" s="71"/>
      <c r="O20" s="453">
        <f t="shared" si="0"/>
        <v>0</v>
      </c>
      <c r="P20" s="71"/>
    </row>
    <row r="21" spans="1:16" s="11" customFormat="1" ht="18.899999999999999" customHeight="1" x14ac:dyDescent="0.25">
      <c r="A21" s="715">
        <v>14</v>
      </c>
      <c r="B21" s="458"/>
      <c r="C21" s="69"/>
      <c r="D21" s="70"/>
      <c r="E21" s="731"/>
      <c r="F21" s="71"/>
      <c r="G21" s="705"/>
      <c r="H21" s="458"/>
      <c r="I21" s="69"/>
      <c r="J21" s="70"/>
      <c r="K21" s="733"/>
      <c r="L21" s="71"/>
      <c r="M21" s="70"/>
      <c r="N21" s="71"/>
      <c r="O21" s="453">
        <f t="shared" si="0"/>
        <v>0</v>
      </c>
      <c r="P21" s="71"/>
    </row>
    <row r="22" spans="1:16" s="11" customFormat="1" ht="18.899999999999999" customHeight="1" x14ac:dyDescent="0.25">
      <c r="A22" s="715">
        <v>15</v>
      </c>
      <c r="B22" s="458"/>
      <c r="C22" s="69"/>
      <c r="D22" s="70"/>
      <c r="E22" s="731"/>
      <c r="F22" s="71"/>
      <c r="G22" s="705"/>
      <c r="H22" s="458"/>
      <c r="I22" s="69"/>
      <c r="J22" s="70"/>
      <c r="K22" s="731"/>
      <c r="L22" s="71"/>
      <c r="M22" s="70"/>
      <c r="N22" s="71"/>
      <c r="O22" s="453">
        <f t="shared" si="0"/>
        <v>0</v>
      </c>
      <c r="P22" s="71"/>
    </row>
    <row r="23" spans="1:16" s="11" customFormat="1" ht="18.899999999999999" customHeight="1" x14ac:dyDescent="0.25">
      <c r="A23" s="457">
        <v>16</v>
      </c>
      <c r="B23" s="458"/>
      <c r="C23" s="69"/>
      <c r="D23" s="70"/>
      <c r="E23" s="731"/>
      <c r="F23" s="71"/>
      <c r="G23" s="705"/>
      <c r="H23" s="458"/>
      <c r="I23" s="69"/>
      <c r="J23" s="70"/>
      <c r="K23" s="731"/>
      <c r="L23" s="71"/>
      <c r="M23" s="70"/>
      <c r="N23" s="71"/>
      <c r="O23" s="453">
        <f t="shared" si="0"/>
        <v>0</v>
      </c>
      <c r="P23" s="71"/>
    </row>
    <row r="24" spans="1:16" s="34" customFormat="1" ht="18.899999999999999" customHeight="1" x14ac:dyDescent="0.2">
      <c r="A24" s="457">
        <v>17</v>
      </c>
      <c r="B24" s="458"/>
      <c r="C24" s="69"/>
      <c r="D24" s="70"/>
      <c r="E24" s="731"/>
      <c r="F24" s="71"/>
      <c r="G24" s="705"/>
      <c r="H24" s="458"/>
      <c r="I24" s="69"/>
      <c r="J24" s="70"/>
      <c r="K24" s="731"/>
      <c r="L24" s="71"/>
      <c r="M24" s="70"/>
      <c r="N24" s="71"/>
      <c r="O24" s="453">
        <f t="shared" si="0"/>
        <v>0</v>
      </c>
      <c r="P24" s="71"/>
    </row>
    <row r="25" spans="1:16" s="34" customFormat="1" ht="18.899999999999999" customHeight="1" x14ac:dyDescent="0.2">
      <c r="A25" s="457">
        <v>18</v>
      </c>
      <c r="B25" s="458"/>
      <c r="C25" s="69"/>
      <c r="D25" s="70"/>
      <c r="E25" s="731"/>
      <c r="F25" s="71"/>
      <c r="G25" s="705"/>
      <c r="H25" s="458"/>
      <c r="I25" s="69"/>
      <c r="J25" s="70"/>
      <c r="K25" s="731"/>
      <c r="L25" s="71"/>
      <c r="M25" s="70"/>
      <c r="N25" s="71"/>
      <c r="O25" s="453">
        <f t="shared" si="0"/>
        <v>0</v>
      </c>
      <c r="P25" s="71"/>
    </row>
    <row r="26" spans="1:16" s="34" customFormat="1" ht="18.899999999999999" customHeight="1" x14ac:dyDescent="0.2">
      <c r="A26" s="457">
        <v>19</v>
      </c>
      <c r="B26" s="458"/>
      <c r="C26" s="69"/>
      <c r="D26" s="70"/>
      <c r="E26" s="731"/>
      <c r="F26" s="71"/>
      <c r="G26" s="705"/>
      <c r="H26" s="458"/>
      <c r="I26" s="69"/>
      <c r="J26" s="70"/>
      <c r="K26" s="731"/>
      <c r="L26" s="71"/>
      <c r="M26" s="70"/>
      <c r="N26" s="71"/>
      <c r="O26" s="453">
        <f t="shared" si="0"/>
        <v>0</v>
      </c>
      <c r="P26" s="71"/>
    </row>
    <row r="27" spans="1:16" s="34" customFormat="1" ht="18.899999999999999" customHeight="1" x14ac:dyDescent="0.2">
      <c r="A27" s="457">
        <v>20</v>
      </c>
      <c r="B27" s="458"/>
      <c r="C27" s="69"/>
      <c r="D27" s="70"/>
      <c r="E27" s="70"/>
      <c r="F27" s="83"/>
      <c r="G27" s="705"/>
      <c r="H27" s="455"/>
      <c r="I27" s="259"/>
      <c r="J27" s="70"/>
      <c r="K27" s="70"/>
      <c r="L27" s="83"/>
      <c r="M27" s="70"/>
      <c r="N27" s="71"/>
      <c r="O27" s="453"/>
      <c r="P27" s="71"/>
    </row>
    <row r="28" spans="1:16" s="34" customFormat="1" ht="18.899999999999999" customHeight="1" thickBot="1" x14ac:dyDescent="0.25">
      <c r="A28" s="457">
        <v>21</v>
      </c>
      <c r="B28" s="458"/>
      <c r="C28" s="69"/>
      <c r="D28" s="70"/>
      <c r="E28" s="70"/>
      <c r="F28" s="83"/>
      <c r="G28" s="705"/>
      <c r="H28" s="455"/>
      <c r="I28" s="259"/>
      <c r="J28" s="70"/>
      <c r="K28" s="70"/>
      <c r="L28" s="83"/>
      <c r="M28" s="70"/>
      <c r="N28" s="71"/>
      <c r="O28" s="453"/>
      <c r="P28" s="71"/>
    </row>
    <row r="29" spans="1:16" s="34" customFormat="1" ht="18.899999999999999" customHeight="1" x14ac:dyDescent="0.2">
      <c r="A29" s="714">
        <v>22</v>
      </c>
      <c r="B29" s="458"/>
      <c r="C29" s="69"/>
      <c r="D29" s="70"/>
      <c r="E29" s="70"/>
      <c r="F29" s="83"/>
      <c r="G29" s="705"/>
      <c r="H29" s="455"/>
      <c r="I29" s="259"/>
      <c r="J29" s="70"/>
      <c r="K29" s="70"/>
      <c r="L29" s="83"/>
      <c r="M29" s="70"/>
      <c r="N29" s="71"/>
      <c r="O29" s="453"/>
      <c r="P29" s="71"/>
    </row>
    <row r="30" spans="1:16" s="34" customFormat="1" ht="18.899999999999999" customHeight="1" x14ac:dyDescent="0.2">
      <c r="A30" s="715">
        <v>23</v>
      </c>
      <c r="B30" s="458"/>
      <c r="C30" s="69"/>
      <c r="D30" s="70"/>
      <c r="E30" s="70"/>
      <c r="F30" s="83"/>
      <c r="G30" s="705"/>
      <c r="H30" s="455"/>
      <c r="I30" s="259"/>
      <c r="J30" s="70"/>
      <c r="K30" s="70"/>
      <c r="L30" s="83"/>
      <c r="M30" s="70"/>
      <c r="N30" s="71"/>
      <c r="O30" s="453"/>
      <c r="P30" s="71"/>
    </row>
    <row r="31" spans="1:16" s="34" customFormat="1" ht="18.899999999999999" customHeight="1" x14ac:dyDescent="0.2">
      <c r="A31" s="715">
        <v>24</v>
      </c>
      <c r="B31" s="458"/>
      <c r="C31" s="69"/>
      <c r="D31" s="70"/>
      <c r="E31" s="70"/>
      <c r="F31" s="83"/>
      <c r="G31" s="705"/>
      <c r="H31" s="455"/>
      <c r="I31" s="259"/>
      <c r="J31" s="70"/>
      <c r="K31" s="70"/>
      <c r="L31" s="83"/>
      <c r="M31" s="70"/>
      <c r="N31" s="71"/>
      <c r="O31" s="453"/>
      <c r="P31" s="71"/>
    </row>
    <row r="32" spans="1:16" ht="18.899999999999999" customHeight="1" thickBot="1" x14ac:dyDescent="0.3">
      <c r="A32" s="715">
        <v>25</v>
      </c>
      <c r="B32" s="458"/>
      <c r="C32" s="69"/>
      <c r="D32" s="70"/>
      <c r="E32" s="70"/>
      <c r="F32" s="83"/>
      <c r="G32" s="705"/>
      <c r="H32" s="455"/>
      <c r="I32" s="259"/>
      <c r="J32" s="70"/>
      <c r="K32" s="70"/>
      <c r="L32" s="83"/>
      <c r="M32" s="70"/>
      <c r="N32" s="71"/>
      <c r="O32" s="453"/>
      <c r="P32" s="71"/>
    </row>
    <row r="33" spans="1:16" ht="18.899999999999999" customHeight="1" x14ac:dyDescent="0.25">
      <c r="A33" s="714">
        <v>26</v>
      </c>
      <c r="B33" s="458"/>
      <c r="C33" s="69"/>
      <c r="D33" s="70"/>
      <c r="E33" s="70"/>
      <c r="F33" s="83"/>
      <c r="G33" s="705"/>
      <c r="H33" s="455"/>
      <c r="I33" s="259"/>
      <c r="J33" s="70"/>
      <c r="K33" s="70"/>
      <c r="L33" s="83"/>
      <c r="M33" s="70"/>
      <c r="N33" s="71"/>
      <c r="O33" s="453"/>
      <c r="P33" s="71"/>
    </row>
    <row r="34" spans="1:16" ht="18.899999999999999" customHeight="1" x14ac:dyDescent="0.25">
      <c r="A34" s="715">
        <v>27</v>
      </c>
      <c r="B34" s="458"/>
      <c r="C34" s="69"/>
      <c r="D34" s="70"/>
      <c r="E34" s="70"/>
      <c r="F34" s="83"/>
      <c r="G34" s="705"/>
      <c r="H34" s="455"/>
      <c r="I34" s="259"/>
      <c r="J34" s="70"/>
      <c r="K34" s="70"/>
      <c r="L34" s="83"/>
      <c r="M34" s="70"/>
      <c r="N34" s="71"/>
      <c r="O34" s="453"/>
      <c r="P34" s="71"/>
    </row>
    <row r="35" spans="1:16" ht="18.899999999999999" customHeight="1" x14ac:dyDescent="0.25">
      <c r="A35" s="715">
        <v>28</v>
      </c>
      <c r="B35" s="458"/>
      <c r="C35" s="69"/>
      <c r="D35" s="70"/>
      <c r="E35" s="70"/>
      <c r="F35" s="83"/>
      <c r="G35" s="705"/>
      <c r="H35" s="455"/>
      <c r="I35" s="259"/>
      <c r="J35" s="70"/>
      <c r="K35" s="70"/>
      <c r="L35" s="83"/>
      <c r="M35" s="70"/>
      <c r="N35" s="71"/>
      <c r="O35" s="453"/>
      <c r="P35" s="71"/>
    </row>
    <row r="36" spans="1:16" ht="18.899999999999999" customHeight="1" x14ac:dyDescent="0.25">
      <c r="A36" s="715">
        <v>29</v>
      </c>
      <c r="B36" s="458"/>
      <c r="C36" s="69"/>
      <c r="D36" s="70"/>
      <c r="E36" s="70"/>
      <c r="F36" s="83"/>
      <c r="G36" s="705"/>
      <c r="H36" s="455"/>
      <c r="I36" s="259"/>
      <c r="J36" s="70"/>
      <c r="K36" s="70"/>
      <c r="L36" s="83"/>
      <c r="M36" s="70"/>
      <c r="N36" s="71"/>
      <c r="O36" s="453"/>
      <c r="P36" s="71"/>
    </row>
    <row r="37" spans="1:16" ht="18.899999999999999" customHeight="1" x14ac:dyDescent="0.25">
      <c r="A37" s="715">
        <v>30</v>
      </c>
      <c r="B37" s="458"/>
      <c r="C37" s="69"/>
      <c r="D37" s="70"/>
      <c r="E37" s="70"/>
      <c r="F37" s="83"/>
      <c r="G37" s="705"/>
      <c r="H37" s="455"/>
      <c r="I37" s="259"/>
      <c r="J37" s="70"/>
      <c r="K37" s="70"/>
      <c r="L37" s="83"/>
      <c r="M37" s="70"/>
      <c r="N37" s="71"/>
      <c r="O37" s="453"/>
      <c r="P37" s="71"/>
    </row>
    <row r="38" spans="1:16" ht="18.899999999999999" customHeight="1" x14ac:dyDescent="0.25">
      <c r="A38" s="715">
        <v>31</v>
      </c>
      <c r="B38" s="458"/>
      <c r="C38" s="69"/>
      <c r="D38" s="70"/>
      <c r="E38" s="70"/>
      <c r="F38" s="83"/>
      <c r="G38" s="705"/>
      <c r="H38" s="455"/>
      <c r="I38" s="259"/>
      <c r="J38" s="70"/>
      <c r="K38" s="70"/>
      <c r="L38" s="83"/>
      <c r="M38" s="70"/>
      <c r="N38" s="71"/>
      <c r="O38" s="453"/>
      <c r="P38" s="71"/>
    </row>
    <row r="39" spans="1:16" ht="18.899999999999999" customHeight="1" x14ac:dyDescent="0.25">
      <c r="A39" s="715">
        <v>32</v>
      </c>
      <c r="B39" s="458"/>
      <c r="C39" s="69"/>
      <c r="D39" s="70"/>
      <c r="E39" s="70"/>
      <c r="F39" s="83"/>
      <c r="G39" s="705"/>
      <c r="H39" s="455"/>
      <c r="I39" s="259"/>
      <c r="J39" s="70"/>
      <c r="K39" s="70"/>
      <c r="L39" s="83"/>
      <c r="M39" s="70"/>
      <c r="N39" s="71"/>
      <c r="O39" s="453"/>
      <c r="P39" s="71"/>
    </row>
    <row r="40" spans="1:16" ht="18.899999999999999" customHeight="1" x14ac:dyDescent="0.25">
      <c r="A40" s="457"/>
      <c r="B40" s="458"/>
      <c r="C40" s="69"/>
      <c r="D40" s="70"/>
      <c r="E40" s="70"/>
      <c r="F40" s="83"/>
      <c r="G40" s="705"/>
      <c r="H40" s="455"/>
      <c r="I40" s="259"/>
      <c r="J40" s="70"/>
      <c r="K40" s="70"/>
      <c r="L40" s="83"/>
      <c r="M40" s="70"/>
      <c r="N40" s="71"/>
      <c r="O40" s="453"/>
      <c r="P40" s="71"/>
    </row>
    <row r="41" spans="1:16" ht="18.899999999999999" customHeight="1" x14ac:dyDescent="0.25">
      <c r="A41" s="457"/>
      <c r="B41" s="458"/>
      <c r="C41" s="69"/>
      <c r="D41" s="70"/>
      <c r="E41" s="70"/>
      <c r="F41" s="83"/>
      <c r="G41" s="705"/>
      <c r="H41" s="455"/>
      <c r="I41" s="259"/>
      <c r="J41" s="70"/>
      <c r="K41" s="70"/>
      <c r="L41" s="83"/>
      <c r="M41" s="70"/>
      <c r="N41" s="71"/>
      <c r="O41" s="453"/>
      <c r="P41" s="71"/>
    </row>
    <row r="42" spans="1:16" ht="18.899999999999999" customHeight="1" x14ac:dyDescent="0.25">
      <c r="A42" s="457"/>
      <c r="B42" s="458"/>
      <c r="C42" s="69"/>
      <c r="D42" s="70"/>
      <c r="E42" s="70"/>
      <c r="F42" s="83"/>
      <c r="G42" s="705"/>
      <c r="H42" s="455"/>
      <c r="I42" s="259"/>
      <c r="J42" s="70"/>
      <c r="K42" s="70"/>
      <c r="L42" s="83"/>
      <c r="M42" s="70"/>
      <c r="N42" s="71"/>
      <c r="O42" s="453"/>
      <c r="P42" s="71"/>
    </row>
    <row r="43" spans="1:16" ht="18.899999999999999" customHeight="1" x14ac:dyDescent="0.25">
      <c r="A43" s="457"/>
      <c r="B43" s="458"/>
      <c r="C43" s="69"/>
      <c r="D43" s="70"/>
      <c r="E43" s="70"/>
      <c r="F43" s="83"/>
      <c r="G43" s="705"/>
      <c r="H43" s="455"/>
      <c r="I43" s="259"/>
      <c r="J43" s="70"/>
      <c r="K43" s="70"/>
      <c r="L43" s="83"/>
      <c r="M43" s="70"/>
      <c r="N43" s="71"/>
      <c r="O43" s="453"/>
      <c r="P43" s="71"/>
    </row>
    <row r="44" spans="1:16" ht="18.899999999999999" customHeight="1" x14ac:dyDescent="0.25">
      <c r="A44" s="457"/>
      <c r="B44" s="458"/>
      <c r="C44" s="69"/>
      <c r="D44" s="70"/>
      <c r="E44" s="70"/>
      <c r="F44" s="83"/>
      <c r="G44" s="705"/>
      <c r="H44" s="455"/>
      <c r="I44" s="259"/>
      <c r="J44" s="70"/>
      <c r="K44" s="70"/>
      <c r="L44" s="83"/>
      <c r="M44" s="70"/>
      <c r="N44" s="71"/>
      <c r="O44" s="453"/>
      <c r="P44" s="71"/>
    </row>
    <row r="45" spans="1:16" ht="18.899999999999999" customHeight="1" x14ac:dyDescent="0.25">
      <c r="A45" s="457"/>
      <c r="B45" s="458"/>
      <c r="C45" s="69"/>
      <c r="D45" s="70"/>
      <c r="E45" s="70"/>
      <c r="F45" s="83"/>
      <c r="G45" s="705"/>
      <c r="H45" s="455"/>
      <c r="I45" s="259"/>
      <c r="J45" s="70"/>
      <c r="K45" s="70"/>
      <c r="L45" s="83"/>
      <c r="M45" s="70"/>
      <c r="N45" s="71"/>
      <c r="O45" s="453"/>
      <c r="P45" s="71"/>
    </row>
    <row r="46" spans="1:16" ht="18.899999999999999" customHeight="1" x14ac:dyDescent="0.25">
      <c r="A46" s="457"/>
      <c r="B46" s="458"/>
      <c r="C46" s="69"/>
      <c r="D46" s="70"/>
      <c r="E46" s="70"/>
      <c r="F46" s="83"/>
      <c r="G46" s="705"/>
      <c r="H46" s="455"/>
      <c r="I46" s="259"/>
      <c r="J46" s="70"/>
      <c r="K46" s="70"/>
      <c r="L46" s="83"/>
      <c r="M46" s="70"/>
      <c r="N46" s="71"/>
      <c r="O46" s="453"/>
      <c r="P46" s="71"/>
    </row>
    <row r="47" spans="1:16" ht="18.899999999999999" customHeight="1" x14ac:dyDescent="0.25">
      <c r="A47" s="457"/>
      <c r="B47" s="458"/>
      <c r="C47" s="69"/>
      <c r="D47" s="70"/>
      <c r="E47" s="70"/>
      <c r="F47" s="83"/>
      <c r="G47" s="705"/>
      <c r="H47" s="455"/>
      <c r="I47" s="259"/>
      <c r="J47" s="70"/>
      <c r="K47" s="70"/>
      <c r="L47" s="83"/>
      <c r="M47" s="70"/>
      <c r="N47" s="71"/>
      <c r="O47" s="453"/>
      <c r="P47" s="71"/>
    </row>
    <row r="48" spans="1:16" ht="18.899999999999999" customHeight="1" x14ac:dyDescent="0.25">
      <c r="A48" s="457"/>
      <c r="B48" s="458"/>
      <c r="C48" s="69"/>
      <c r="D48" s="70"/>
      <c r="E48" s="70"/>
      <c r="F48" s="83"/>
      <c r="G48" s="705"/>
      <c r="H48" s="455"/>
      <c r="I48" s="259"/>
      <c r="J48" s="70"/>
      <c r="K48" s="70"/>
      <c r="L48" s="83"/>
      <c r="M48" s="70"/>
      <c r="N48" s="71"/>
      <c r="O48" s="453"/>
      <c r="P48" s="71"/>
    </row>
    <row r="49" spans="1:16" ht="18.899999999999999" customHeight="1" x14ac:dyDescent="0.25">
      <c r="A49" s="457"/>
      <c r="B49" s="458"/>
      <c r="C49" s="69"/>
      <c r="D49" s="70"/>
      <c r="E49" s="70"/>
      <c r="F49" s="83"/>
      <c r="G49" s="705"/>
      <c r="H49" s="455"/>
      <c r="I49" s="259"/>
      <c r="J49" s="70"/>
      <c r="K49" s="70"/>
      <c r="L49" s="83"/>
      <c r="M49" s="70"/>
      <c r="N49" s="71"/>
      <c r="O49" s="453"/>
      <c r="P49" s="71"/>
    </row>
    <row r="50" spans="1:16" ht="18.899999999999999" customHeight="1" x14ac:dyDescent="0.25">
      <c r="A50" s="457"/>
      <c r="B50" s="458"/>
      <c r="C50" s="69"/>
      <c r="D50" s="70"/>
      <c r="E50" s="70"/>
      <c r="F50" s="83"/>
      <c r="G50" s="705"/>
      <c r="H50" s="455"/>
      <c r="I50" s="259"/>
      <c r="J50" s="70"/>
      <c r="K50" s="70"/>
      <c r="L50" s="83"/>
      <c r="M50" s="70"/>
      <c r="N50" s="71"/>
      <c r="O50" s="453"/>
      <c r="P50" s="71"/>
    </row>
    <row r="51" spans="1:16" ht="18.899999999999999" customHeight="1" x14ac:dyDescent="0.25">
      <c r="A51" s="457"/>
      <c r="B51" s="458"/>
      <c r="C51" s="69"/>
      <c r="D51" s="70"/>
      <c r="E51" s="70"/>
      <c r="F51" s="83"/>
      <c r="G51" s="705"/>
      <c r="H51" s="455"/>
      <c r="I51" s="259"/>
      <c r="J51" s="70"/>
      <c r="K51" s="70"/>
      <c r="L51" s="83"/>
      <c r="M51" s="70"/>
      <c r="N51" s="71"/>
      <c r="O51" s="453"/>
      <c r="P51" s="71"/>
    </row>
    <row r="52" spans="1:16" ht="18.899999999999999" customHeight="1" x14ac:dyDescent="0.25">
      <c r="A52" s="457"/>
      <c r="B52" s="458"/>
      <c r="C52" s="69"/>
      <c r="D52" s="70"/>
      <c r="E52" s="70"/>
      <c r="F52" s="83"/>
      <c r="G52" s="705"/>
      <c r="H52" s="455"/>
      <c r="I52" s="259"/>
      <c r="J52" s="70"/>
      <c r="K52" s="70"/>
      <c r="L52" s="83"/>
      <c r="M52" s="70"/>
      <c r="N52" s="71"/>
      <c r="O52" s="453"/>
      <c r="P52" s="71"/>
    </row>
    <row r="53" spans="1:16" ht="18.899999999999999" customHeight="1" x14ac:dyDescent="0.25">
      <c r="A53" s="457"/>
      <c r="B53" s="458"/>
      <c r="C53" s="69"/>
      <c r="D53" s="70"/>
      <c r="E53" s="70"/>
      <c r="F53" s="83"/>
      <c r="G53" s="705"/>
      <c r="H53" s="455"/>
      <c r="I53" s="259"/>
      <c r="J53" s="70"/>
      <c r="K53" s="70"/>
      <c r="L53" s="83"/>
      <c r="M53" s="70"/>
      <c r="N53" s="71"/>
      <c r="O53" s="453"/>
      <c r="P53" s="71"/>
    </row>
    <row r="54" spans="1:16" ht="18.899999999999999" customHeight="1" x14ac:dyDescent="0.25">
      <c r="A54" s="457"/>
      <c r="B54" s="458"/>
      <c r="C54" s="69"/>
      <c r="D54" s="70"/>
      <c r="E54" s="70"/>
      <c r="F54" s="83"/>
      <c r="G54" s="705"/>
      <c r="H54" s="455"/>
      <c r="I54" s="259"/>
      <c r="J54" s="70"/>
      <c r="K54" s="70"/>
      <c r="L54" s="83"/>
      <c r="M54" s="70"/>
      <c r="N54" s="71"/>
      <c r="O54" s="453"/>
      <c r="P54" s="71"/>
    </row>
    <row r="55" spans="1:16" ht="18.899999999999999" customHeight="1" x14ac:dyDescent="0.25">
      <c r="A55" s="457"/>
      <c r="B55" s="458"/>
      <c r="C55" s="69"/>
      <c r="D55" s="70"/>
      <c r="E55" s="70"/>
      <c r="F55" s="83"/>
      <c r="G55" s="705"/>
      <c r="H55" s="455"/>
      <c r="I55" s="259"/>
      <c r="J55" s="70"/>
      <c r="K55" s="70"/>
      <c r="L55" s="71"/>
      <c r="M55" s="70"/>
      <c r="N55" s="71"/>
      <c r="O55" s="453"/>
      <c r="P55" s="71"/>
    </row>
    <row r="56" spans="1:16" ht="18.899999999999999" customHeight="1" x14ac:dyDescent="0.25">
      <c r="A56" s="457"/>
      <c r="B56" s="458"/>
      <c r="C56" s="69"/>
      <c r="D56" s="70"/>
      <c r="E56" s="731"/>
      <c r="F56" s="71"/>
      <c r="G56" s="705"/>
      <c r="H56" s="458"/>
      <c r="I56" s="69"/>
      <c r="J56" s="70"/>
      <c r="K56" s="731"/>
      <c r="L56" s="71"/>
      <c r="M56" s="70"/>
      <c r="N56" s="71"/>
      <c r="O56" s="453"/>
      <c r="P56" s="71"/>
    </row>
    <row r="57" spans="1:16" ht="18.899999999999999" customHeight="1" x14ac:dyDescent="0.25">
      <c r="A57" s="457"/>
      <c r="B57" s="458"/>
      <c r="C57" s="69"/>
      <c r="D57" s="70"/>
      <c r="E57" s="70"/>
      <c r="F57" s="83"/>
      <c r="G57" s="705"/>
      <c r="H57" s="455"/>
      <c r="I57" s="259"/>
      <c r="J57" s="70"/>
      <c r="K57" s="70"/>
      <c r="L57" s="83"/>
      <c r="M57" s="70"/>
      <c r="N57" s="71"/>
      <c r="O57" s="453"/>
      <c r="P57" s="71"/>
    </row>
    <row r="58" spans="1:16" ht="18.899999999999999" customHeight="1" x14ac:dyDescent="0.25">
      <c r="A58" s="457"/>
      <c r="B58" s="458"/>
      <c r="C58" s="69"/>
      <c r="D58" s="70"/>
      <c r="E58" s="731"/>
      <c r="F58" s="71"/>
      <c r="G58" s="705"/>
      <c r="H58" s="458"/>
      <c r="I58" s="69"/>
      <c r="J58" s="70"/>
      <c r="K58" s="731"/>
      <c r="L58" s="71"/>
      <c r="M58" s="70"/>
      <c r="N58" s="71"/>
      <c r="O58" s="453"/>
      <c r="P58" s="71"/>
    </row>
    <row r="59" spans="1:16" ht="18.899999999999999" customHeight="1" x14ac:dyDescent="0.25">
      <c r="A59" s="457"/>
      <c r="B59" s="458"/>
      <c r="C59" s="69"/>
      <c r="D59" s="70"/>
      <c r="E59" s="731"/>
      <c r="F59" s="71"/>
      <c r="G59" s="705"/>
      <c r="H59" s="458"/>
      <c r="I59" s="69"/>
      <c r="J59" s="70"/>
      <c r="K59" s="731"/>
      <c r="L59" s="71"/>
      <c r="M59" s="70"/>
      <c r="N59" s="71"/>
      <c r="O59" s="453"/>
      <c r="P59" s="71"/>
    </row>
    <row r="60" spans="1:16" ht="18.899999999999999" customHeight="1" x14ac:dyDescent="0.25">
      <c r="A60" s="457"/>
      <c r="B60" s="458"/>
      <c r="C60" s="69"/>
      <c r="D60" s="70"/>
      <c r="E60" s="731"/>
      <c r="F60" s="71"/>
      <c r="G60" s="705"/>
      <c r="H60" s="458"/>
      <c r="I60" s="69"/>
      <c r="J60" s="70"/>
      <c r="K60" s="731"/>
      <c r="L60" s="71"/>
      <c r="M60" s="70"/>
      <c r="N60" s="71"/>
      <c r="O60" s="453"/>
      <c r="P60" s="71"/>
    </row>
    <row r="61" spans="1:16" ht="18.899999999999999" customHeight="1" x14ac:dyDescent="0.25">
      <c r="A61" s="457"/>
      <c r="B61" s="458"/>
      <c r="C61" s="69"/>
      <c r="D61" s="70"/>
      <c r="E61" s="731"/>
      <c r="F61" s="71"/>
      <c r="G61" s="705"/>
      <c r="H61" s="458"/>
      <c r="I61" s="69"/>
      <c r="J61" s="70"/>
      <c r="K61" s="731"/>
      <c r="L61" s="71"/>
      <c r="M61" s="70"/>
      <c r="N61" s="260"/>
      <c r="O61" s="453"/>
      <c r="P61" s="71"/>
    </row>
    <row r="62" spans="1:16" ht="18.899999999999999" customHeight="1" x14ac:dyDescent="0.25">
      <c r="A62" s="457"/>
      <c r="B62" s="458"/>
      <c r="C62" s="69"/>
      <c r="D62" s="70"/>
      <c r="E62" s="731"/>
      <c r="F62" s="71"/>
      <c r="G62" s="705"/>
      <c r="H62" s="458"/>
      <c r="I62" s="69"/>
      <c r="J62" s="70"/>
      <c r="K62" s="731"/>
      <c r="L62" s="71"/>
      <c r="M62" s="70"/>
      <c r="N62" s="71"/>
      <c r="O62" s="453"/>
      <c r="P62" s="71"/>
    </row>
    <row r="63" spans="1:16" ht="18.75" customHeight="1" x14ac:dyDescent="0.25">
      <c r="A63" s="457"/>
      <c r="B63" s="458"/>
      <c r="C63" s="69"/>
      <c r="D63" s="70"/>
      <c r="E63" s="731"/>
      <c r="F63" s="71"/>
      <c r="G63" s="705"/>
      <c r="H63" s="458"/>
      <c r="I63" s="69"/>
      <c r="J63" s="70"/>
      <c r="K63" s="732"/>
      <c r="L63" s="71"/>
      <c r="M63" s="70"/>
      <c r="N63" s="71"/>
      <c r="O63" s="453"/>
      <c r="P63" s="71"/>
    </row>
    <row r="64" spans="1:16" ht="18.899999999999999" customHeight="1" x14ac:dyDescent="0.25">
      <c r="A64" s="457"/>
      <c r="B64" s="458"/>
      <c r="C64" s="69"/>
      <c r="D64" s="70"/>
      <c r="E64" s="731"/>
      <c r="F64" s="71"/>
      <c r="G64" s="705"/>
      <c r="H64" s="458"/>
      <c r="I64" s="69"/>
      <c r="J64" s="70"/>
      <c r="K64" s="731"/>
      <c r="L64" s="71"/>
      <c r="M64" s="70"/>
      <c r="N64" s="71"/>
      <c r="O64" s="453"/>
      <c r="P64" s="71"/>
    </row>
    <row r="65" spans="1:16" ht="18.899999999999999" customHeight="1" x14ac:dyDescent="0.25">
      <c r="A65" s="457"/>
      <c r="B65" s="458"/>
      <c r="C65" s="69"/>
      <c r="D65" s="70"/>
      <c r="E65" s="731"/>
      <c r="F65" s="71"/>
      <c r="G65" s="705"/>
      <c r="H65" s="458"/>
      <c r="I65" s="69"/>
      <c r="J65" s="70"/>
      <c r="K65" s="731"/>
      <c r="L65" s="71"/>
      <c r="M65" s="70"/>
      <c r="N65" s="71"/>
      <c r="O65" s="453"/>
      <c r="P65" s="71"/>
    </row>
    <row r="66" spans="1:16" ht="18.899999999999999" customHeight="1" x14ac:dyDescent="0.25">
      <c r="A66" s="457"/>
      <c r="B66" s="458"/>
      <c r="C66" s="69"/>
      <c r="D66" s="70"/>
      <c r="E66" s="731"/>
      <c r="F66" s="71"/>
      <c r="G66" s="705"/>
      <c r="H66" s="458"/>
      <c r="I66" s="69"/>
      <c r="J66" s="70"/>
      <c r="K66" s="733"/>
      <c r="L66" s="71"/>
      <c r="M66" s="70"/>
      <c r="N66" s="71"/>
      <c r="O66" s="453"/>
      <c r="P66" s="71"/>
    </row>
    <row r="67" spans="1:16" ht="18.899999999999999" customHeight="1" x14ac:dyDescent="0.25">
      <c r="A67" s="457"/>
      <c r="B67" s="458"/>
      <c r="C67" s="69"/>
      <c r="D67" s="70"/>
      <c r="E67" s="731"/>
      <c r="F67" s="71"/>
      <c r="G67" s="705"/>
      <c r="H67" s="458"/>
      <c r="I67" s="69"/>
      <c r="J67" s="70"/>
      <c r="K67" s="731"/>
      <c r="L67" s="71"/>
      <c r="M67" s="70"/>
      <c r="N67" s="71"/>
      <c r="O67" s="453"/>
      <c r="P67" s="71"/>
    </row>
    <row r="68" spans="1:16" ht="19.5" customHeight="1" x14ac:dyDescent="0.25">
      <c r="A68" s="457"/>
      <c r="B68" s="458"/>
      <c r="C68" s="69"/>
      <c r="D68" s="70"/>
      <c r="E68" s="731"/>
      <c r="F68" s="71"/>
      <c r="G68" s="705"/>
      <c r="H68" s="458"/>
      <c r="I68" s="69"/>
      <c r="J68" s="70"/>
      <c r="K68" s="731"/>
      <c r="L68" s="71"/>
      <c r="M68" s="70"/>
      <c r="N68" s="71"/>
      <c r="O68" s="453"/>
      <c r="P68" s="71"/>
    </row>
    <row r="69" spans="1:16" ht="19.5" customHeight="1" x14ac:dyDescent="0.25">
      <c r="A69" s="457"/>
      <c r="B69" s="458"/>
      <c r="C69" s="69"/>
      <c r="D69" s="70"/>
      <c r="E69" s="731"/>
      <c r="F69" s="71"/>
      <c r="G69" s="705"/>
      <c r="H69" s="458"/>
      <c r="I69" s="69"/>
      <c r="J69" s="70"/>
      <c r="K69" s="731"/>
      <c r="L69" s="71"/>
      <c r="M69" s="70"/>
      <c r="N69" s="71"/>
      <c r="O69" s="453"/>
      <c r="P69" s="71"/>
    </row>
    <row r="70" spans="1:16" ht="19.5" customHeight="1" x14ac:dyDescent="0.25">
      <c r="A70" s="457"/>
      <c r="B70" s="458"/>
      <c r="C70" s="69"/>
      <c r="D70" s="70"/>
      <c r="E70" s="731"/>
      <c r="F70" s="71"/>
      <c r="G70" s="705"/>
      <c r="H70" s="458"/>
      <c r="I70" s="69"/>
      <c r="J70" s="70"/>
      <c r="K70" s="731"/>
      <c r="L70" s="71"/>
      <c r="M70" s="70"/>
      <c r="N70" s="71"/>
      <c r="O70" s="453"/>
      <c r="P70" s="71"/>
    </row>
    <row r="71" spans="1:16" ht="19.5" customHeight="1" x14ac:dyDescent="0.25">
      <c r="A71" s="457"/>
      <c r="B71" s="458"/>
      <c r="C71" s="69"/>
      <c r="D71" s="70"/>
      <c r="E71" s="731"/>
      <c r="F71" s="71"/>
      <c r="G71" s="705"/>
      <c r="H71" s="458"/>
      <c r="I71" s="69"/>
      <c r="J71" s="70"/>
      <c r="K71" s="731"/>
      <c r="L71" s="71"/>
      <c r="M71" s="70"/>
      <c r="N71" s="71"/>
      <c r="O71" s="453"/>
      <c r="P71" s="71"/>
    </row>
    <row r="72" spans="1:16" ht="19.5" customHeight="1" x14ac:dyDescent="0.25">
      <c r="A72" s="457"/>
      <c r="B72" s="458"/>
      <c r="C72" s="69"/>
      <c r="D72" s="70"/>
      <c r="E72" s="70"/>
      <c r="F72" s="83"/>
      <c r="G72" s="705"/>
      <c r="H72" s="455"/>
      <c r="I72" s="259"/>
      <c r="J72" s="70"/>
      <c r="K72" s="70"/>
      <c r="L72" s="71"/>
      <c r="M72" s="70"/>
      <c r="N72" s="71"/>
      <c r="O72" s="453"/>
      <c r="P72" s="71"/>
    </row>
    <row r="73" spans="1:16" ht="19.5" customHeight="1" x14ac:dyDescent="0.25">
      <c r="A73" s="457"/>
      <c r="B73" s="458"/>
      <c r="C73" s="69"/>
      <c r="D73" s="70"/>
      <c r="E73" s="731"/>
      <c r="F73" s="71"/>
      <c r="G73" s="705"/>
      <c r="H73" s="458"/>
      <c r="I73" s="69"/>
      <c r="J73" s="70"/>
      <c r="K73" s="731"/>
      <c r="L73" s="71"/>
      <c r="M73" s="70"/>
      <c r="N73" s="71"/>
      <c r="O73" s="453"/>
      <c r="P73" s="71"/>
    </row>
    <row r="74" spans="1:16" ht="19.5" customHeight="1" x14ac:dyDescent="0.25">
      <c r="A74" s="457"/>
      <c r="B74" s="458"/>
      <c r="C74" s="69"/>
      <c r="D74" s="70"/>
      <c r="E74" s="731"/>
      <c r="F74" s="71"/>
      <c r="G74" s="705"/>
      <c r="H74" s="458"/>
      <c r="I74" s="69"/>
      <c r="J74" s="70"/>
      <c r="K74" s="731"/>
      <c r="L74" s="71"/>
      <c r="M74" s="70"/>
      <c r="N74" s="71"/>
      <c r="O74" s="453"/>
      <c r="P74" s="71"/>
    </row>
    <row r="75" spans="1:16" ht="19.5" customHeight="1" x14ac:dyDescent="0.25">
      <c r="A75" s="457"/>
      <c r="B75" s="458"/>
      <c r="C75" s="69"/>
      <c r="D75" s="70"/>
      <c r="E75" s="731"/>
      <c r="F75" s="71"/>
      <c r="G75" s="705"/>
      <c r="H75" s="458"/>
      <c r="I75" s="69"/>
      <c r="J75" s="70"/>
      <c r="K75" s="731"/>
      <c r="L75" s="71"/>
      <c r="M75" s="70"/>
      <c r="N75" s="71"/>
      <c r="O75" s="453"/>
      <c r="P75" s="71"/>
    </row>
    <row r="76" spans="1:16" ht="19.5" customHeight="1" x14ac:dyDescent="0.25">
      <c r="A76" s="457"/>
      <c r="B76" s="458"/>
      <c r="C76" s="69"/>
      <c r="D76" s="70"/>
      <c r="E76" s="731"/>
      <c r="F76" s="71"/>
      <c r="G76" s="705"/>
      <c r="H76" s="458"/>
      <c r="I76" s="69"/>
      <c r="J76" s="70"/>
      <c r="K76" s="731"/>
      <c r="L76" s="71"/>
      <c r="M76" s="70"/>
      <c r="N76" s="71"/>
      <c r="O76" s="453"/>
      <c r="P76" s="71"/>
    </row>
    <row r="77" spans="1:16" ht="19.5" customHeight="1" x14ac:dyDescent="0.25">
      <c r="A77" s="457"/>
      <c r="B77" s="458"/>
      <c r="C77" s="69"/>
      <c r="D77" s="70"/>
      <c r="E77" s="731"/>
      <c r="F77" s="71"/>
      <c r="G77" s="705"/>
      <c r="H77" s="458"/>
      <c r="I77" s="69"/>
      <c r="J77" s="70"/>
      <c r="K77" s="731"/>
      <c r="L77" s="71"/>
      <c r="M77" s="70"/>
      <c r="N77" s="260"/>
      <c r="O77" s="453"/>
      <c r="P77" s="71"/>
    </row>
    <row r="78" spans="1:16" ht="19.5" customHeight="1" x14ac:dyDescent="0.25">
      <c r="A78" s="457"/>
      <c r="B78" s="458"/>
      <c r="C78" s="69"/>
      <c r="D78" s="70"/>
      <c r="E78" s="731"/>
      <c r="F78" s="71"/>
      <c r="G78" s="705"/>
      <c r="H78" s="458"/>
      <c r="I78" s="69"/>
      <c r="J78" s="70"/>
      <c r="K78" s="731"/>
      <c r="L78" s="71"/>
      <c r="M78" s="70"/>
      <c r="N78" s="71"/>
      <c r="O78" s="453"/>
      <c r="P78" s="71"/>
    </row>
    <row r="79" spans="1:16" ht="19.5" customHeight="1" x14ac:dyDescent="0.25">
      <c r="A79" s="457"/>
      <c r="B79" s="458"/>
      <c r="C79" s="69"/>
      <c r="D79" s="70"/>
      <c r="E79" s="731"/>
      <c r="F79" s="71"/>
      <c r="G79" s="705"/>
      <c r="H79" s="458"/>
      <c r="I79" s="69"/>
      <c r="J79" s="70"/>
      <c r="K79" s="732"/>
      <c r="L79" s="71"/>
      <c r="M79" s="70"/>
      <c r="N79" s="71"/>
      <c r="O79" s="453"/>
      <c r="P79" s="71"/>
    </row>
    <row r="80" spans="1:16" ht="19.5" customHeight="1" x14ac:dyDescent="0.25">
      <c r="A80" s="457"/>
      <c r="B80" s="458"/>
      <c r="C80" s="69"/>
      <c r="D80" s="70"/>
      <c r="E80" s="731"/>
      <c r="F80" s="71"/>
      <c r="G80" s="705"/>
      <c r="H80" s="458"/>
      <c r="I80" s="69"/>
      <c r="J80" s="70"/>
      <c r="K80" s="731"/>
      <c r="L80" s="71"/>
      <c r="M80" s="70"/>
      <c r="N80" s="71"/>
      <c r="O80" s="453"/>
      <c r="P80" s="71"/>
    </row>
    <row r="81" spans="1:16" ht="19.5" customHeight="1" x14ac:dyDescent="0.25">
      <c r="A81" s="457"/>
      <c r="B81" s="458"/>
      <c r="C81" s="69"/>
      <c r="D81" s="70"/>
      <c r="E81" s="731"/>
      <c r="F81" s="71"/>
      <c r="G81" s="705"/>
      <c r="H81" s="458"/>
      <c r="I81" s="69"/>
      <c r="J81" s="70"/>
      <c r="K81" s="731"/>
      <c r="L81" s="71"/>
      <c r="M81" s="70"/>
      <c r="N81" s="71"/>
      <c r="O81" s="453"/>
      <c r="P81" s="71"/>
    </row>
    <row r="82" spans="1:16" ht="19.5" customHeight="1" x14ac:dyDescent="0.25">
      <c r="A82" s="457"/>
      <c r="B82" s="458"/>
      <c r="C82" s="69"/>
      <c r="D82" s="70"/>
      <c r="E82" s="731"/>
      <c r="F82" s="71"/>
      <c r="G82" s="705"/>
      <c r="H82" s="458"/>
      <c r="I82" s="69"/>
      <c r="J82" s="70"/>
      <c r="K82" s="733"/>
      <c r="L82" s="71"/>
      <c r="M82" s="70"/>
      <c r="N82" s="71"/>
      <c r="O82" s="453"/>
      <c r="P82" s="71"/>
    </row>
    <row r="83" spans="1:16" ht="19.5" customHeight="1" x14ac:dyDescent="0.25">
      <c r="A83" s="457"/>
      <c r="B83" s="458"/>
      <c r="C83" s="69"/>
      <c r="D83" s="70"/>
      <c r="E83" s="731"/>
      <c r="F83" s="71"/>
      <c r="G83" s="705"/>
      <c r="H83" s="458"/>
      <c r="I83" s="69"/>
      <c r="J83" s="70"/>
      <c r="K83" s="731"/>
      <c r="L83" s="71"/>
      <c r="M83" s="70"/>
      <c r="N83" s="71"/>
      <c r="O83" s="453"/>
      <c r="P83" s="71"/>
    </row>
    <row r="84" spans="1:16" ht="19.5" customHeight="1" x14ac:dyDescent="0.25">
      <c r="A84" s="457"/>
      <c r="B84" s="458"/>
      <c r="C84" s="69"/>
      <c r="D84" s="70"/>
      <c r="E84" s="731"/>
      <c r="F84" s="71"/>
      <c r="G84" s="705"/>
      <c r="H84" s="458"/>
      <c r="I84" s="69"/>
      <c r="J84" s="70"/>
      <c r="K84" s="731"/>
      <c r="L84" s="71"/>
      <c r="M84" s="70"/>
      <c r="N84" s="71"/>
      <c r="O84" s="453"/>
      <c r="P84" s="71"/>
    </row>
    <row r="85" spans="1:16" ht="19.5" customHeight="1" x14ac:dyDescent="0.25">
      <c r="A85" s="457"/>
      <c r="B85" s="458"/>
      <c r="C85" s="69"/>
      <c r="D85" s="70"/>
      <c r="E85" s="731"/>
      <c r="F85" s="71"/>
      <c r="G85" s="705"/>
      <c r="H85" s="458"/>
      <c r="I85" s="69"/>
      <c r="J85" s="70"/>
      <c r="K85" s="731"/>
      <c r="L85" s="71"/>
      <c r="M85" s="70"/>
      <c r="N85" s="71"/>
      <c r="O85" s="453"/>
      <c r="P85" s="71"/>
    </row>
    <row r="86" spans="1:16" ht="19.5" customHeight="1" x14ac:dyDescent="0.25">
      <c r="A86" s="457"/>
      <c r="B86" s="458"/>
      <c r="C86" s="69"/>
      <c r="D86" s="70"/>
      <c r="E86" s="731"/>
      <c r="F86" s="71"/>
      <c r="G86" s="705"/>
      <c r="H86" s="458"/>
      <c r="I86" s="69"/>
      <c r="J86" s="70"/>
      <c r="K86" s="731"/>
      <c r="L86" s="71"/>
      <c r="M86" s="70"/>
      <c r="N86" s="71"/>
      <c r="O86" s="453"/>
      <c r="P86" s="71"/>
    </row>
    <row r="87" spans="1:16" ht="19.5" customHeight="1" thickBot="1" x14ac:dyDescent="0.3">
      <c r="A87" s="457"/>
      <c r="B87" s="459"/>
      <c r="C87" s="333"/>
      <c r="D87" s="456"/>
      <c r="E87" s="734"/>
      <c r="F87" s="735"/>
      <c r="G87" s="706"/>
      <c r="H87" s="459"/>
      <c r="I87" s="333"/>
      <c r="J87" s="456"/>
      <c r="K87" s="734"/>
      <c r="L87" s="735"/>
      <c r="M87" s="70"/>
      <c r="N87" s="71"/>
      <c r="O87" s="453"/>
      <c r="P87" s="71"/>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4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I1" s="346"/>
      <c r="J1" s="101"/>
      <c r="K1" s="261" t="s">
        <v>140</v>
      </c>
      <c r="L1" s="261"/>
      <c r="M1" s="262"/>
      <c r="N1" s="101"/>
      <c r="O1" s="101"/>
      <c r="P1" s="101"/>
      <c r="R1" s="101"/>
    </row>
    <row r="2" spans="1:21" s="72" customFormat="1" x14ac:dyDescent="0.25">
      <c r="A2" s="435" t="s">
        <v>119</v>
      </c>
      <c r="B2" s="60"/>
      <c r="C2" s="60"/>
      <c r="D2" s="60"/>
      <c r="E2" s="60"/>
      <c r="F2" s="426">
        <f>Altalanos!$D$8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394"/>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44" t="s">
        <v>143</v>
      </c>
      <c r="D5" s="47" t="s">
        <v>98</v>
      </c>
      <c r="E5" s="444" t="s">
        <v>88</v>
      </c>
      <c r="F5" s="48" t="s">
        <v>82</v>
      </c>
      <c r="G5" s="48" t="s">
        <v>83</v>
      </c>
      <c r="H5" s="48"/>
      <c r="I5" s="48" t="s">
        <v>87</v>
      </c>
      <c r="J5" s="48"/>
      <c r="K5" s="47" t="s">
        <v>99</v>
      </c>
      <c r="L5" s="268"/>
      <c r="M5" s="47" t="s">
        <v>126</v>
      </c>
      <c r="N5" s="268"/>
      <c r="O5" s="47" t="s">
        <v>141</v>
      </c>
      <c r="P5" s="268"/>
      <c r="Q5" s="47"/>
      <c r="R5" s="269"/>
    </row>
    <row r="6" spans="1:21" s="753" customFormat="1" ht="11.25" customHeight="1" thickBot="1" x14ac:dyDescent="0.3">
      <c r="A6" s="768"/>
      <c r="B6" s="748"/>
      <c r="C6" s="748"/>
      <c r="D6" s="748"/>
      <c r="E6" s="748"/>
      <c r="F6" s="769"/>
      <c r="G6" s="769"/>
      <c r="I6" s="769"/>
      <c r="J6" s="770"/>
      <c r="K6" s="748"/>
      <c r="L6" s="770"/>
      <c r="M6" s="748"/>
      <c r="N6" s="770"/>
      <c r="O6" s="748"/>
      <c r="P6" s="770"/>
      <c r="Q6" s="748"/>
      <c r="R6" s="771"/>
    </row>
    <row r="7" spans="1:21" s="37" customFormat="1" ht="10.5" customHeight="1" x14ac:dyDescent="0.25">
      <c r="A7" s="271">
        <v>1</v>
      </c>
      <c r="B7" s="352" t="str">
        <f>IF($D7="","",VLOOKUP($D7,'1D ELO (4)'!$A$7:$P$23,14))</f>
        <v/>
      </c>
      <c r="C7" s="352" t="str">
        <f>IF($D7="","",VLOOKUP($D7,'1D ELO (4)'!$A$7:$P$23,15))</f>
        <v/>
      </c>
      <c r="D7" s="123"/>
      <c r="E7" s="642" t="str">
        <f>UPPER(IF($D7="","",VLOOKUP($D7,'1D ELO (4)'!$A$7:$P$23,5)))</f>
        <v/>
      </c>
      <c r="F7" s="643" t="str">
        <f>UPPER(IF($D7="","",VLOOKUP($D7,'1D ELO (4)'!$A$7:$P$23,2)))</f>
        <v/>
      </c>
      <c r="G7" s="643" t="str">
        <f>IF($D7="","",VLOOKUP($D7,'1D ELO (4)'!$A$7:$P$23,3))</f>
        <v/>
      </c>
      <c r="H7" s="644"/>
      <c r="I7" s="643" t="str">
        <f>IF($D7="","",VLOOKUP($D7,'1D ELO (4)'!$A$7:$P$23,4))</f>
        <v/>
      </c>
      <c r="J7" s="273"/>
      <c r="K7" s="127"/>
      <c r="L7" s="129"/>
      <c r="M7" s="127"/>
      <c r="N7" s="129"/>
      <c r="O7" s="127"/>
      <c r="P7" s="129"/>
      <c r="Q7" s="127"/>
      <c r="R7" s="130"/>
      <c r="S7" s="133"/>
      <c r="U7" s="134" t="e">
        <f>#REF!</f>
        <v>#REF!</v>
      </c>
    </row>
    <row r="8" spans="1:21" s="37" customFormat="1" ht="9.6" customHeight="1" x14ac:dyDescent="0.25">
      <c r="A8" s="245"/>
      <c r="B8" s="274"/>
      <c r="C8" s="274"/>
      <c r="D8" s="274"/>
      <c r="E8" s="642" t="str">
        <f>UPPER(IF($D7="","",VLOOKUP($D7,'1D ELO (4)'!$A$7:$P$23,11)))</f>
        <v/>
      </c>
      <c r="F8" s="643" t="str">
        <f>UPPER(IF($D7="","",VLOOKUP($D7,'1D ELO (4)'!$A$7:$P$23,8)))</f>
        <v/>
      </c>
      <c r="G8" s="643" t="str">
        <f>IF($D7="","",VLOOKUP($D7,'1D ELO (4)'!$A$7:$P$23,9))</f>
        <v/>
      </c>
      <c r="H8" s="644"/>
      <c r="I8" s="643" t="str">
        <f>IF($D7="","",VLOOKUP($D7,'1D ELO (4)'!$A$7:$P$23,10))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13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2"/>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(4)'!$A$7:$P$23,14))</f>
        <v/>
      </c>
      <c r="C11" s="352" t="str">
        <f>IF($D11="","",VLOOKUP($D11,'1D ELO (4)'!$A$7:$P$23,15))</f>
        <v/>
      </c>
      <c r="D11" s="123"/>
      <c r="E11" s="460" t="str">
        <f>UPPER(IF($D11="","",VLOOKUP($D11,'1D ELO (4)'!$A$7:$P$23,5)))</f>
        <v/>
      </c>
      <c r="F11" s="449" t="str">
        <f>UPPER(IF($D11="","",VLOOKUP($D11,'1D ELO (4)'!$A$7:$P$23,2)))</f>
        <v/>
      </c>
      <c r="G11" s="449" t="str">
        <f>IF($D11="","",VLOOKUP($D11,'1D ELO (4)'!$A$7:$P$23,3))</f>
        <v/>
      </c>
      <c r="H11" s="461"/>
      <c r="I11" s="449" t="str">
        <f>IF($D11="","",VLOOKUP($D11,'1D ELO (4)'!$A$7:$P$23,4))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(4)'!$A$7:$P$23,11)))</f>
        <v/>
      </c>
      <c r="F12" s="449" t="str">
        <f>UPPER(IF($D11="","",VLOOKUP($D11,'1D ELO (4)'!$A$7:$P$23,8)))</f>
        <v/>
      </c>
      <c r="G12" s="449" t="str">
        <f>IF($D11="","",VLOOKUP($D11,'1D ELO (4)'!$A$7:$P$23,9))</f>
        <v/>
      </c>
      <c r="H12" s="461"/>
      <c r="I12" s="449" t="str">
        <f>IF($D11="","",VLOOKUP($D11,'1D ELO (4)'!$A$7:$P$23,10))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2"/>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2"/>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(4)'!$A$7:$P$23,14))</f>
        <v/>
      </c>
      <c r="C15" s="352" t="str">
        <f>IF($D15="","",VLOOKUP($D15,'1D ELO (4)'!$A$7:$P$23,15))</f>
        <v/>
      </c>
      <c r="D15" s="123"/>
      <c r="E15" s="460" t="str">
        <f>UPPER(IF($D15="","",VLOOKUP($D15,'1D ELO (4)'!$A$7:$P$23,5)))</f>
        <v/>
      </c>
      <c r="F15" s="449" t="str">
        <f>UPPER(IF($D15="","",VLOOKUP($D15,'1D ELO (4)'!$A$7:$P$23,2)))</f>
        <v/>
      </c>
      <c r="G15" s="449" t="str">
        <f>IF($D15="","",VLOOKUP($D15,'1D ELO (4)'!$A$7:$P$23,3))</f>
        <v/>
      </c>
      <c r="H15" s="461"/>
      <c r="I15" s="449" t="str">
        <f>IF($D15="","",VLOOKUP($D15,'1D ELO (4)'!$A$7:$P$23,4))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(4)'!$A$7:$P$23,11)))</f>
        <v/>
      </c>
      <c r="F16" s="449" t="str">
        <f>UPPER(IF($D15="","",VLOOKUP($D15,'1D ELO (4)'!$A$7:$P$23,8)))</f>
        <v/>
      </c>
      <c r="G16" s="449" t="str">
        <f>IF($D15="","",VLOOKUP($D15,'1D ELO (4)'!$A$7:$P$23,9))</f>
        <v/>
      </c>
      <c r="H16" s="461"/>
      <c r="I16" s="449" t="str">
        <f>IF($D15="","",VLOOKUP($D15,'1D ELO (4)'!$A$7:$P$23,10))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2"/>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2"/>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(4)'!$A$7:$P$23,14))</f>
        <v/>
      </c>
      <c r="C19" s="352" t="str">
        <f>IF($D19="","",VLOOKUP($D19,'1D ELO (4)'!$A$7:$P$23,15))</f>
        <v/>
      </c>
      <c r="D19" s="123"/>
      <c r="E19" s="460" t="str">
        <f>UPPER(IF($D19="","",VLOOKUP($D19,'1D ELO (4)'!$A$7:$P$23,5)))</f>
        <v/>
      </c>
      <c r="F19" s="449" t="str">
        <f>UPPER(IF($D19="","",VLOOKUP($D19,'1D ELO (4)'!$A$7:$P$23,2)))</f>
        <v/>
      </c>
      <c r="G19" s="449" t="str">
        <f>IF($D19="","",VLOOKUP($D19,'1D ELO (4)'!$A$7:$P$23,3))</f>
        <v/>
      </c>
      <c r="H19" s="461"/>
      <c r="I19" s="449" t="str">
        <f>IF($D19="","",VLOOKUP($D19,'1D ELO (4)'!$A$7:$P$23,4))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(4)'!$A$7:$P$23,11)))</f>
        <v/>
      </c>
      <c r="F20" s="449" t="str">
        <f>UPPER(IF($D19="","",VLOOKUP($D19,'1D ELO (4)'!$A$7:$P$23,8)))</f>
        <v/>
      </c>
      <c r="G20" s="449" t="str">
        <f>IF($D19="","",VLOOKUP($D19,'1D ELO (4)'!$A$7:$P$23,9))</f>
        <v/>
      </c>
      <c r="H20" s="461"/>
      <c r="I20" s="449" t="str">
        <f>IF($D19="","",VLOOKUP($D19,'1D ELO (4)'!$A$7:$P$23,10))</f>
        <v/>
      </c>
      <c r="J20" s="275"/>
      <c r="K20" s="127"/>
      <c r="L20" s="129"/>
      <c r="M20" s="249"/>
      <c r="N20" s="287"/>
      <c r="O20" s="127"/>
      <c r="P20" s="129"/>
      <c r="Q20" s="127"/>
      <c r="R20" s="130"/>
      <c r="S20" s="133"/>
    </row>
    <row r="21" spans="1:19" s="37" customFormat="1" ht="9.6" customHeight="1" x14ac:dyDescent="0.25">
      <c r="A21" s="245"/>
      <c r="B21" s="136"/>
      <c r="C21" s="136"/>
      <c r="D21" s="136"/>
      <c r="E21" s="462"/>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2"/>
      <c r="F22" s="463"/>
      <c r="G22" s="463"/>
      <c r="H22" s="464"/>
      <c r="I22" s="463"/>
      <c r="J22" s="284"/>
      <c r="K22" s="127"/>
      <c r="L22" s="129"/>
      <c r="M22" s="139" t="s">
        <v>0</v>
      </c>
      <c r="N22" s="148"/>
      <c r="O22" s="279" t="str">
        <f>UPPER(IF(OR(N22="a",N22="as"),M14,IF(OR(N22="b",N22="bs"),M30,)))</f>
        <v/>
      </c>
      <c r="P22" s="280"/>
      <c r="Q22" s="127"/>
      <c r="R22" s="130"/>
      <c r="S22" s="133"/>
    </row>
    <row r="23" spans="1:19" s="37" customFormat="1" ht="9.6" customHeight="1" x14ac:dyDescent="0.25">
      <c r="A23" s="245">
        <v>5</v>
      </c>
      <c r="B23" s="352" t="str">
        <f>IF($D23="","",VLOOKUP($D23,'1D ELO (4)'!$A$7:$P$23,14))</f>
        <v/>
      </c>
      <c r="C23" s="352" t="str">
        <f>IF($D23="","",VLOOKUP($D23,'1D ELO (4)'!$A$7:$P$23,15))</f>
        <v/>
      </c>
      <c r="D23" s="123"/>
      <c r="E23" s="460" t="str">
        <f>UPPER(IF($D23="","",VLOOKUP($D23,'1D ELO (4)'!$A$7:$P$23,5)))</f>
        <v/>
      </c>
      <c r="F23" s="449" t="str">
        <f>UPPER(IF($D23="","",VLOOKUP($D23,'1D ELO (4)'!$A$7:$P$23,2)))</f>
        <v/>
      </c>
      <c r="G23" s="449" t="str">
        <f>IF($D23="","",VLOOKUP($D23,'1D ELO (4)'!$A$7:$P$23,3))</f>
        <v/>
      </c>
      <c r="H23" s="461"/>
      <c r="I23" s="449" t="str">
        <f>IF($D23="","",VLOOKUP($D23,'1D ELO (4)'!$A$7:$P$23,4))</f>
        <v/>
      </c>
      <c r="J23" s="273"/>
      <c r="K23" s="127"/>
      <c r="L23" s="129"/>
      <c r="M23" s="127"/>
      <c r="N23" s="282"/>
      <c r="O23" s="127"/>
      <c r="P23" s="377"/>
      <c r="Q23" s="127"/>
      <c r="R23" s="130"/>
      <c r="S23" s="133"/>
    </row>
    <row r="24" spans="1:19" s="37" customFormat="1" ht="9.6" customHeight="1" x14ac:dyDescent="0.25">
      <c r="A24" s="245"/>
      <c r="B24" s="274"/>
      <c r="C24" s="274"/>
      <c r="D24" s="274"/>
      <c r="E24" s="460" t="str">
        <f>UPPER(IF($D23="","",VLOOKUP($D23,'1D ELO (4)'!$A$7:$P$23,11)))</f>
        <v/>
      </c>
      <c r="F24" s="449" t="str">
        <f>UPPER(IF($D23="","",VLOOKUP($D23,'1D ELO (4)'!$A$7:$P$23,8)))</f>
        <v/>
      </c>
      <c r="G24" s="449" t="str">
        <f>IF($D23="","",VLOOKUP($D23,'1D ELO (4)'!$A$7:$P$23,9))</f>
        <v/>
      </c>
      <c r="H24" s="461"/>
      <c r="I24" s="449" t="str">
        <f>IF($D23="","",VLOOKUP($D23,'1D ELO (4)'!$A$7:$P$23,10))</f>
        <v/>
      </c>
      <c r="J24" s="275"/>
      <c r="K24" s="120" t="str">
        <f>IF(J24="a",F23,IF(J24="b",F25,""))</f>
        <v/>
      </c>
      <c r="L24" s="129"/>
      <c r="M24" s="127"/>
      <c r="N24" s="282"/>
      <c r="O24" s="127"/>
      <c r="P24" s="365"/>
      <c r="Q24" s="127"/>
      <c r="R24" s="130"/>
      <c r="S24" s="133"/>
    </row>
    <row r="25" spans="1:19" s="37" customFormat="1" ht="9.6" customHeight="1" x14ac:dyDescent="0.25">
      <c r="A25" s="245"/>
      <c r="B25" s="136"/>
      <c r="C25" s="136"/>
      <c r="D25" s="136"/>
      <c r="E25" s="462"/>
      <c r="F25" s="463"/>
      <c r="G25" s="463"/>
      <c r="H25" s="464"/>
      <c r="I25" s="463"/>
      <c r="J25" s="276"/>
      <c r="K25" s="277" t="str">
        <f>UPPER(IF(OR(J26="a",J26="as"),F23,IF(OR(J26="b",J26="bs"),F27,)))</f>
        <v/>
      </c>
      <c r="L25" s="278"/>
      <c r="M25" s="127"/>
      <c r="N25" s="282"/>
      <c r="O25" s="127"/>
      <c r="P25" s="365"/>
      <c r="Q25" s="127"/>
      <c r="R25" s="130"/>
      <c r="S25" s="133"/>
    </row>
    <row r="26" spans="1:19" s="37" customFormat="1" ht="9.6" customHeight="1" x14ac:dyDescent="0.25">
      <c r="A26" s="245"/>
      <c r="B26" s="136"/>
      <c r="C26" s="136"/>
      <c r="D26" s="136"/>
      <c r="E26" s="462"/>
      <c r="F26" s="463"/>
      <c r="G26" s="463"/>
      <c r="H26" s="464"/>
      <c r="I26" s="452" t="s">
        <v>0</v>
      </c>
      <c r="J26" s="148"/>
      <c r="K26" s="279" t="str">
        <f>UPPER(IF(OR(J26="a",J26="as"),F24,IF(OR(J26="b",J26="bs"),F28,)))</f>
        <v/>
      </c>
      <c r="L26" s="280"/>
      <c r="M26" s="127"/>
      <c r="N26" s="282"/>
      <c r="O26" s="127"/>
      <c r="P26" s="365"/>
      <c r="Q26" s="127"/>
      <c r="R26" s="130"/>
      <c r="S26" s="133"/>
    </row>
    <row r="27" spans="1:19" s="37" customFormat="1" ht="9.6" customHeight="1" x14ac:dyDescent="0.25">
      <c r="A27" s="245">
        <v>6</v>
      </c>
      <c r="B27" s="352" t="str">
        <f>IF($D27="","",VLOOKUP($D27,'1D ELO (4)'!$A$7:$P$23,14))</f>
        <v/>
      </c>
      <c r="C27" s="352" t="str">
        <f>IF($D27="","",VLOOKUP($D27,'1D ELO (4)'!$A$7:$P$23,15))</f>
        <v/>
      </c>
      <c r="D27" s="123"/>
      <c r="E27" s="460" t="str">
        <f>UPPER(IF($D27="","",VLOOKUP($D27,'1D ELO (4)'!$A$7:$P$23,5)))</f>
        <v/>
      </c>
      <c r="F27" s="449" t="str">
        <f>UPPER(IF($D27="","",VLOOKUP($D27,'1D ELO (4)'!$A$7:$P$23,2)))</f>
        <v/>
      </c>
      <c r="G27" s="449" t="str">
        <f>IF($D27="","",VLOOKUP($D27,'1D ELO (4)'!$A$7:$P$23,3))</f>
        <v/>
      </c>
      <c r="H27" s="461"/>
      <c r="I27" s="449" t="str">
        <f>IF($D27="","",VLOOKUP($D27,'1D ELO (4)'!$A$7:$P$23,4))</f>
        <v/>
      </c>
      <c r="J27" s="281"/>
      <c r="K27" s="127"/>
      <c r="L27" s="282"/>
      <c r="M27" s="165"/>
      <c r="N27" s="286"/>
      <c r="O27" s="127"/>
      <c r="P27" s="365"/>
      <c r="Q27" s="127"/>
      <c r="R27" s="130"/>
      <c r="S27" s="133"/>
    </row>
    <row r="28" spans="1:19" s="37" customFormat="1" ht="9.6" customHeight="1" x14ac:dyDescent="0.25">
      <c r="A28" s="245"/>
      <c r="B28" s="274"/>
      <c r="C28" s="274"/>
      <c r="D28" s="274"/>
      <c r="E28" s="460" t="str">
        <f>UPPER(IF($D27="","",VLOOKUP($D27,'1D ELO (4)'!$A$7:$P$23,11)))</f>
        <v/>
      </c>
      <c r="F28" s="449" t="str">
        <f>UPPER(IF($D27="","",VLOOKUP($D27,'1D ELO (4)'!$A$7:$P$23,8)))</f>
        <v/>
      </c>
      <c r="G28" s="449" t="str">
        <f>IF($D27="","",VLOOKUP($D27,'1D ELO (4)'!$A$7:$P$23,9))</f>
        <v/>
      </c>
      <c r="H28" s="461"/>
      <c r="I28" s="449" t="str">
        <f>IF($D27="","",VLOOKUP($D27,'1D ELO (4)'!$A$7:$P$23,10))</f>
        <v/>
      </c>
      <c r="J28" s="275"/>
      <c r="K28" s="127"/>
      <c r="L28" s="282"/>
      <c r="M28" s="249"/>
      <c r="N28" s="287"/>
      <c r="O28" s="127"/>
      <c r="P28" s="365"/>
      <c r="Q28" s="127"/>
      <c r="R28" s="130"/>
      <c r="S28" s="133"/>
    </row>
    <row r="29" spans="1:19" s="37" customFormat="1" ht="9.6" customHeight="1" x14ac:dyDescent="0.25">
      <c r="A29" s="245"/>
      <c r="B29" s="136"/>
      <c r="C29" s="136"/>
      <c r="D29" s="146"/>
      <c r="E29" s="462"/>
      <c r="F29" s="463"/>
      <c r="G29" s="463"/>
      <c r="H29" s="464"/>
      <c r="I29" s="463"/>
      <c r="J29" s="284"/>
      <c r="K29" s="127"/>
      <c r="L29" s="276"/>
      <c r="M29" s="277" t="str">
        <f>UPPER(IF(OR(L30="a",L30="as"),K25,IF(OR(L30="b",L30="bs"),K33,)))</f>
        <v/>
      </c>
      <c r="N29" s="282"/>
      <c r="O29" s="127"/>
      <c r="P29" s="365"/>
      <c r="Q29" s="127"/>
      <c r="R29" s="130"/>
      <c r="S29" s="133"/>
    </row>
    <row r="30" spans="1:19" s="37" customFormat="1" ht="9.6" customHeight="1" x14ac:dyDescent="0.25">
      <c r="A30" s="245"/>
      <c r="B30" s="136"/>
      <c r="C30" s="136"/>
      <c r="D30" s="146"/>
      <c r="E30" s="462"/>
      <c r="F30" s="463"/>
      <c r="G30" s="463"/>
      <c r="H30" s="464"/>
      <c r="I30" s="463"/>
      <c r="J30" s="284"/>
      <c r="K30" s="139" t="s">
        <v>0</v>
      </c>
      <c r="L30" s="148"/>
      <c r="M30" s="279" t="str">
        <f>UPPER(IF(OR(L30="a",L30="as"),K26,IF(OR(L30="b",L30="bs"),K34,)))</f>
        <v/>
      </c>
      <c r="N30" s="275"/>
      <c r="O30" s="127"/>
      <c r="P30" s="365"/>
      <c r="Q30" s="127"/>
      <c r="R30" s="130"/>
      <c r="S30" s="133"/>
    </row>
    <row r="31" spans="1:19" s="37" customFormat="1" ht="9.6" customHeight="1" x14ac:dyDescent="0.25">
      <c r="A31" s="285">
        <v>7</v>
      </c>
      <c r="B31" s="352" t="str">
        <f>IF($D31="","",VLOOKUP($D31,'1D ELO (4)'!$A$7:$P$23,14))</f>
        <v/>
      </c>
      <c r="C31" s="352" t="str">
        <f>IF($D31="","",VLOOKUP($D31,'1D ELO (4)'!$A$7:$P$23,15))</f>
        <v/>
      </c>
      <c r="D31" s="123"/>
      <c r="E31" s="460" t="str">
        <f>UPPER(IF($D31="","",VLOOKUP($D31,'1D ELO (4)'!$A$7:$P$23,5)))</f>
        <v/>
      </c>
      <c r="F31" s="449" t="str">
        <f>UPPER(IF($D31="","",VLOOKUP($D31,'1D ELO (4)'!$A$7:$P$23,2)))</f>
        <v/>
      </c>
      <c r="G31" s="449" t="str">
        <f>IF($D31="","",VLOOKUP($D31,'1D ELO (4)'!$A$7:$P$23,3))</f>
        <v/>
      </c>
      <c r="H31" s="461"/>
      <c r="I31" s="449" t="str">
        <f>IF($D31="","",VLOOKUP($D31,'1D ELO (4)'!$A$7:$P$23,4))</f>
        <v/>
      </c>
      <c r="J31" s="273"/>
      <c r="K31" s="127"/>
      <c r="L31" s="282"/>
      <c r="M31" s="127"/>
      <c r="N31" s="129"/>
      <c r="O31" s="165"/>
      <c r="P31" s="365"/>
      <c r="Q31" s="127"/>
      <c r="R31" s="130"/>
      <c r="S31" s="133"/>
    </row>
    <row r="32" spans="1:19" s="37" customFormat="1" ht="9.6" customHeight="1" x14ac:dyDescent="0.25">
      <c r="A32" s="245"/>
      <c r="B32" s="274"/>
      <c r="C32" s="274"/>
      <c r="D32" s="274"/>
      <c r="E32" s="460" t="str">
        <f>UPPER(IF($D31="","",VLOOKUP($D31,'1D ELO (4)'!$A$7:$P$23,11)))</f>
        <v/>
      </c>
      <c r="F32" s="449" t="str">
        <f>UPPER(IF($D31="","",VLOOKUP($D31,'1D ELO (4)'!$A$7:$P$23,8)))</f>
        <v/>
      </c>
      <c r="G32" s="449" t="str">
        <f>IF($D31="","",VLOOKUP($D31,'1D ELO (4)'!$A$7:$P$23,9))</f>
        <v/>
      </c>
      <c r="H32" s="461"/>
      <c r="I32" s="449" t="str">
        <f>IF($D31="","",VLOOKUP($D31,'1D ELO (4)'!$A$7:$P$23,10))</f>
        <v/>
      </c>
      <c r="J32" s="275"/>
      <c r="K32" s="120" t="str">
        <f>IF(J32="a",F31,IF(J32="b",F33,""))</f>
        <v/>
      </c>
      <c r="L32" s="282"/>
      <c r="M32" s="127"/>
      <c r="N32" s="129"/>
      <c r="O32" s="127"/>
      <c r="P32" s="365"/>
      <c r="Q32" s="127"/>
      <c r="R32" s="130"/>
      <c r="S32" s="133"/>
    </row>
    <row r="33" spans="1:19" s="37" customFormat="1" ht="9.6" customHeight="1" x14ac:dyDescent="0.25">
      <c r="A33" s="245"/>
      <c r="B33" s="136"/>
      <c r="C33" s="136"/>
      <c r="D33" s="146"/>
      <c r="E33" s="136"/>
      <c r="F33" s="122"/>
      <c r="G33" s="122"/>
      <c r="H33" s="65"/>
      <c r="I33" s="122"/>
      <c r="J33" s="276"/>
      <c r="K33" s="277" t="str">
        <f>UPPER(IF(OR(J34="a",J34="as"),F31,IF(OR(J34="b",J34="bs"),F35,)))</f>
        <v/>
      </c>
      <c r="L33" s="286"/>
      <c r="M33" s="127"/>
      <c r="N33" s="129"/>
      <c r="O33" s="127"/>
      <c r="P33" s="365"/>
      <c r="Q33" s="127"/>
      <c r="R33" s="130"/>
      <c r="S33" s="133"/>
    </row>
    <row r="34" spans="1:19" s="37" customFormat="1" ht="9.6" customHeight="1" x14ac:dyDescent="0.25">
      <c r="A34" s="245"/>
      <c r="B34" s="136"/>
      <c r="C34" s="136"/>
      <c r="D34" s="146"/>
      <c r="E34" s="136"/>
      <c r="F34" s="122"/>
      <c r="G34" s="122"/>
      <c r="H34" s="65"/>
      <c r="I34" s="139" t="s">
        <v>0</v>
      </c>
      <c r="J34" s="148"/>
      <c r="K34" s="279" t="str">
        <f>UPPER(IF(OR(J34="a",J34="as"),F32,IF(OR(J34="b",J34="bs"),F36,)))</f>
        <v/>
      </c>
      <c r="L34" s="275"/>
      <c r="M34" s="127"/>
      <c r="N34" s="129"/>
      <c r="O34" s="127"/>
      <c r="P34" s="365"/>
      <c r="Q34" s="127"/>
      <c r="R34" s="130"/>
      <c r="S34" s="133"/>
    </row>
    <row r="35" spans="1:19" s="37" customFormat="1" ht="9.6" customHeight="1" x14ac:dyDescent="0.25">
      <c r="A35" s="271">
        <v>8</v>
      </c>
      <c r="B35" s="352" t="str">
        <f>IF($D35="","",VLOOKUP($D35,'1D ELO (4)'!$A$7:$P$23,14))</f>
        <v/>
      </c>
      <c r="C35" s="352" t="str">
        <f>IF($D35="","",VLOOKUP($D35,'1D ELO (4)'!$A$7:$P$23,15))</f>
        <v/>
      </c>
      <c r="D35" s="123"/>
      <c r="E35" s="460" t="str">
        <f>UPPER(IF($D35="","",VLOOKUP($D35,'1D ELO (4)'!$A$7:$P$23,5)))</f>
        <v/>
      </c>
      <c r="F35" s="124" t="str">
        <f>UPPER(IF($D35="","",VLOOKUP($D35,'1D ELO (4)'!$A$7:$P$23,2)))</f>
        <v/>
      </c>
      <c r="G35" s="124" t="str">
        <f>IF($D35="","",VLOOKUP($D35,'1D ELO (4)'!$A$7:$P$23,3))</f>
        <v/>
      </c>
      <c r="H35" s="272"/>
      <c r="I35" s="124" t="str">
        <f>IF($D35="","",VLOOKUP($D35,'1D ELO (4)'!$A$7:$P$23,4))</f>
        <v/>
      </c>
      <c r="J35" s="281"/>
      <c r="K35" s="127"/>
      <c r="L35" s="129"/>
      <c r="M35" s="165"/>
      <c r="N35" s="278"/>
      <c r="O35" s="127"/>
      <c r="P35" s="365"/>
      <c r="Q35" s="127"/>
      <c r="R35" s="130"/>
      <c r="S35" s="133"/>
    </row>
    <row r="36" spans="1:19" s="37" customFormat="1" ht="9.6" customHeight="1" x14ac:dyDescent="0.25">
      <c r="A36" s="245"/>
      <c r="B36" s="274"/>
      <c r="C36" s="274"/>
      <c r="D36" s="274"/>
      <c r="E36" s="642" t="str">
        <f>UPPER(IF($D35="","",VLOOKUP($D35,'1D ELO (4)'!$A$7:$P$23,11)))</f>
        <v/>
      </c>
      <c r="F36" s="643" t="str">
        <f>UPPER(IF($D35="","",VLOOKUP($D35,'1D ELO (4)'!$A$7:$P$23,8)))</f>
        <v/>
      </c>
      <c r="G36" s="643" t="str">
        <f>IF($D35="","",VLOOKUP($D35,'1D ELO (4)'!$A$7:$P$23,9))</f>
        <v/>
      </c>
      <c r="H36" s="644"/>
      <c r="I36" s="643" t="str">
        <f>IF($D35="","",VLOOKUP($D35,'1D ELO (4)'!$A$7:$P$23,10))</f>
        <v/>
      </c>
      <c r="J36" s="275"/>
      <c r="K36" s="127"/>
      <c r="L36" s="129"/>
      <c r="M36" s="249"/>
      <c r="N36" s="283"/>
      <c r="O36" s="127"/>
      <c r="P36" s="365"/>
      <c r="Q36" s="127"/>
      <c r="R36" s="130"/>
      <c r="S36" s="133"/>
    </row>
    <row r="37" spans="1:19" s="37" customFormat="1" ht="9.6" customHeight="1" x14ac:dyDescent="0.25">
      <c r="A37" s="379"/>
      <c r="B37" s="136"/>
      <c r="C37" s="136"/>
      <c r="D37" s="146"/>
      <c r="E37" s="136"/>
      <c r="F37" s="122"/>
      <c r="G37" s="122"/>
      <c r="H37" s="65"/>
      <c r="I37" s="122"/>
      <c r="J37" s="284"/>
      <c r="K37" s="127"/>
      <c r="L37" s="129"/>
      <c r="M37" s="127"/>
      <c r="N37" s="129"/>
      <c r="O37" s="129"/>
      <c r="P37" s="369"/>
      <c r="Q37" s="277" t="str">
        <f>UPPER(IF(OR(P38="a",P38="as"),O21,IF(OR(P38="b",P38="bs"),O53,)))</f>
        <v/>
      </c>
      <c r="R37" s="288"/>
      <c r="S37" s="133"/>
    </row>
    <row r="38" spans="1:19" s="37" customFormat="1" ht="9.6" customHeight="1" x14ac:dyDescent="0.25">
      <c r="A38" s="378"/>
      <c r="B38" s="359"/>
      <c r="C38" s="359"/>
      <c r="D38" s="360"/>
      <c r="E38" s="359"/>
      <c r="F38" s="361"/>
      <c r="G38" s="361"/>
      <c r="H38" s="362"/>
      <c r="I38" s="361"/>
      <c r="J38" s="363"/>
      <c r="K38" s="364"/>
      <c r="L38" s="365"/>
      <c r="M38" s="364"/>
      <c r="N38" s="365"/>
      <c r="O38" s="366"/>
      <c r="P38" s="365"/>
      <c r="Q38" s="367"/>
      <c r="R38" s="368"/>
      <c r="S38" s="133"/>
    </row>
    <row r="39" spans="1:19" s="37" customFormat="1" ht="9.6" customHeight="1" x14ac:dyDescent="0.25">
      <c r="A39" s="378"/>
      <c r="B39" s="359"/>
      <c r="C39" s="359"/>
      <c r="D39" s="360"/>
      <c r="E39" s="359"/>
      <c r="F39" s="361"/>
      <c r="G39" s="361"/>
      <c r="H39" s="362"/>
      <c r="I39" s="361"/>
      <c r="J39" s="363"/>
      <c r="K39" s="364"/>
      <c r="L39" s="365"/>
      <c r="M39" s="364"/>
      <c r="N39" s="365"/>
      <c r="O39" s="366"/>
      <c r="P39" s="365"/>
      <c r="Q39" s="367"/>
      <c r="R39" s="368"/>
      <c r="S39" s="133"/>
    </row>
    <row r="40" spans="1:19" s="37" customFormat="1" ht="9.6" customHeight="1" x14ac:dyDescent="0.25">
      <c r="A40" s="378"/>
      <c r="B40" s="359"/>
      <c r="C40" s="359"/>
      <c r="D40" s="360"/>
      <c r="E40" s="359"/>
      <c r="F40" s="361"/>
      <c r="G40" s="361"/>
      <c r="H40" s="362"/>
      <c r="I40" s="361"/>
      <c r="J40" s="363"/>
      <c r="K40" s="364"/>
      <c r="L40" s="365"/>
      <c r="M40" s="364"/>
      <c r="N40" s="365"/>
      <c r="O40" s="366"/>
      <c r="P40" s="365"/>
      <c r="Q40" s="367"/>
      <c r="R40" s="368"/>
      <c r="S40" s="133"/>
    </row>
    <row r="41" spans="1:19" s="37" customFormat="1" ht="9.6" customHeight="1" x14ac:dyDescent="0.25">
      <c r="A41" s="378"/>
      <c r="B41" s="359"/>
      <c r="C41" s="359"/>
      <c r="D41" s="360"/>
      <c r="E41" s="359"/>
      <c r="F41" s="361"/>
      <c r="G41" s="361"/>
      <c r="H41" s="362"/>
      <c r="I41" s="361"/>
      <c r="J41" s="363"/>
      <c r="K41" s="364"/>
      <c r="L41" s="365"/>
      <c r="M41" s="364"/>
      <c r="N41" s="365"/>
      <c r="O41" s="366"/>
      <c r="P41" s="365"/>
      <c r="Q41" s="367"/>
      <c r="R41" s="368"/>
      <c r="S41" s="133"/>
    </row>
    <row r="42" spans="1:19" s="37" customFormat="1" ht="9.6" customHeight="1" x14ac:dyDescent="0.25">
      <c r="A42" s="378"/>
      <c r="B42" s="359"/>
      <c r="C42" s="359"/>
      <c r="D42" s="360"/>
      <c r="E42" s="359"/>
      <c r="F42" s="361"/>
      <c r="G42" s="361"/>
      <c r="H42" s="362"/>
      <c r="I42" s="361"/>
      <c r="J42" s="363"/>
      <c r="K42" s="364"/>
      <c r="L42" s="365"/>
      <c r="M42" s="364"/>
      <c r="N42" s="365"/>
      <c r="O42" s="366"/>
      <c r="P42" s="365"/>
      <c r="Q42" s="367"/>
      <c r="R42" s="368"/>
      <c r="S42" s="133"/>
    </row>
    <row r="43" spans="1:19" s="37" customFormat="1" ht="9.6" customHeight="1" x14ac:dyDescent="0.25">
      <c r="A43" s="378"/>
      <c r="B43" s="359"/>
      <c r="C43" s="359"/>
      <c r="D43" s="360"/>
      <c r="E43" s="359"/>
      <c r="F43" s="361"/>
      <c r="G43" s="361"/>
      <c r="H43" s="362"/>
      <c r="I43" s="361"/>
      <c r="J43" s="363"/>
      <c r="K43" s="364"/>
      <c r="L43" s="365"/>
      <c r="M43" s="364"/>
      <c r="N43" s="365"/>
      <c r="O43" s="366"/>
      <c r="P43" s="365"/>
      <c r="Q43" s="367"/>
      <c r="R43" s="368"/>
      <c r="S43" s="133"/>
    </row>
    <row r="44" spans="1:19" s="37" customFormat="1" ht="9.6" customHeight="1" x14ac:dyDescent="0.25">
      <c r="A44" s="378"/>
      <c r="B44" s="359"/>
      <c r="C44" s="359"/>
      <c r="D44" s="360"/>
      <c r="E44" s="359"/>
      <c r="F44" s="361"/>
      <c r="G44" s="361"/>
      <c r="H44" s="362"/>
      <c r="I44" s="361"/>
      <c r="J44" s="363"/>
      <c r="K44" s="364"/>
      <c r="L44" s="365"/>
      <c r="M44" s="364"/>
      <c r="N44" s="365"/>
      <c r="O44" s="366"/>
      <c r="P44" s="365"/>
      <c r="Q44" s="367"/>
      <c r="R44" s="368"/>
      <c r="S44" s="133"/>
    </row>
    <row r="45" spans="1:19" s="37" customFormat="1" ht="9.6" customHeight="1" x14ac:dyDescent="0.25">
      <c r="A45" s="378"/>
      <c r="B45" s="359"/>
      <c r="C45" s="359"/>
      <c r="D45" s="360"/>
      <c r="E45" s="359"/>
      <c r="F45" s="361"/>
      <c r="G45" s="361"/>
      <c r="H45" s="362"/>
      <c r="I45" s="361"/>
      <c r="J45" s="363"/>
      <c r="K45" s="364"/>
      <c r="L45" s="365"/>
      <c r="M45" s="364"/>
      <c r="N45" s="365"/>
      <c r="O45" s="366"/>
      <c r="P45" s="365"/>
      <c r="Q45" s="367"/>
      <c r="R45" s="368"/>
      <c r="S45" s="133"/>
    </row>
    <row r="46" spans="1:19" s="37" customFormat="1" ht="9.6" customHeight="1" x14ac:dyDescent="0.25">
      <c r="A46" s="378"/>
      <c r="B46" s="359"/>
      <c r="C46" s="359"/>
      <c r="D46" s="360"/>
      <c r="E46" s="359"/>
      <c r="F46" s="361"/>
      <c r="G46" s="361"/>
      <c r="H46" s="362"/>
      <c r="I46" s="361"/>
      <c r="J46" s="363"/>
      <c r="K46" s="364"/>
      <c r="L46" s="365"/>
      <c r="M46" s="364"/>
      <c r="N46" s="365"/>
      <c r="O46" s="366"/>
      <c r="P46" s="365"/>
      <c r="Q46" s="367"/>
      <c r="R46" s="368"/>
      <c r="S46" s="133"/>
    </row>
    <row r="47" spans="1:19" s="37" customFormat="1" ht="9.6" customHeight="1" x14ac:dyDescent="0.25">
      <c r="A47" s="378"/>
      <c r="B47" s="359"/>
      <c r="C47" s="359"/>
      <c r="D47" s="360"/>
      <c r="E47" s="359"/>
      <c r="F47" s="361"/>
      <c r="G47" s="361"/>
      <c r="H47" s="362"/>
      <c r="I47" s="361"/>
      <c r="J47" s="363"/>
      <c r="K47" s="364"/>
      <c r="L47" s="365"/>
      <c r="M47" s="364"/>
      <c r="N47" s="365"/>
      <c r="O47" s="366"/>
      <c r="P47" s="365"/>
      <c r="Q47" s="367"/>
      <c r="R47" s="368"/>
      <c r="S47" s="133"/>
    </row>
    <row r="48" spans="1:19" s="37" customFormat="1" ht="9.6" customHeight="1" x14ac:dyDescent="0.25">
      <c r="A48" s="378"/>
      <c r="B48" s="359"/>
      <c r="C48" s="359"/>
      <c r="D48" s="360"/>
      <c r="E48" s="359"/>
      <c r="F48" s="361"/>
      <c r="G48" s="361"/>
      <c r="H48" s="362"/>
      <c r="I48" s="361"/>
      <c r="J48" s="363"/>
      <c r="K48" s="364"/>
      <c r="L48" s="365"/>
      <c r="M48" s="364"/>
      <c r="N48" s="365"/>
      <c r="O48" s="366"/>
      <c r="P48" s="365"/>
      <c r="Q48" s="367"/>
      <c r="R48" s="368"/>
      <c r="S48" s="133"/>
    </row>
    <row r="49" spans="1:19" s="37" customFormat="1" ht="9.6" customHeight="1" x14ac:dyDescent="0.25">
      <c r="A49" s="378"/>
      <c r="B49" s="359"/>
      <c r="C49" s="359"/>
      <c r="D49" s="360"/>
      <c r="E49" s="359"/>
      <c r="F49" s="361"/>
      <c r="G49" s="361"/>
      <c r="H49" s="362"/>
      <c r="I49" s="361"/>
      <c r="J49" s="363"/>
      <c r="K49" s="364"/>
      <c r="L49" s="365"/>
      <c r="M49" s="364"/>
      <c r="N49" s="365"/>
      <c r="O49" s="366"/>
      <c r="P49" s="365"/>
      <c r="Q49" s="367"/>
      <c r="R49" s="368"/>
      <c r="S49" s="133"/>
    </row>
    <row r="50" spans="1:19" s="37" customFormat="1" ht="9.6" customHeight="1" x14ac:dyDescent="0.25">
      <c r="A50" s="378"/>
      <c r="B50" s="359"/>
      <c r="C50" s="359"/>
      <c r="D50" s="360"/>
      <c r="E50" s="359"/>
      <c r="F50" s="361"/>
      <c r="G50" s="361"/>
      <c r="H50" s="362"/>
      <c r="I50" s="361"/>
      <c r="J50" s="363"/>
      <c r="K50" s="364"/>
      <c r="L50" s="365"/>
      <c r="M50" s="364"/>
      <c r="N50" s="365"/>
      <c r="O50" s="366"/>
      <c r="P50" s="365"/>
      <c r="Q50" s="367"/>
      <c r="R50" s="368"/>
      <c r="S50" s="133"/>
    </row>
    <row r="51" spans="1:19" s="37" customFormat="1" ht="9.6" customHeight="1" x14ac:dyDescent="0.25">
      <c r="A51" s="378"/>
      <c r="B51" s="359"/>
      <c r="C51" s="359"/>
      <c r="D51" s="360"/>
      <c r="E51" s="359"/>
      <c r="F51" s="361"/>
      <c r="G51" s="361"/>
      <c r="H51" s="362"/>
      <c r="I51" s="361"/>
      <c r="J51" s="363"/>
      <c r="K51" s="364"/>
      <c r="L51" s="365"/>
      <c r="M51" s="364"/>
      <c r="N51" s="365"/>
      <c r="O51" s="366"/>
      <c r="P51" s="365"/>
      <c r="Q51" s="367"/>
      <c r="R51" s="368"/>
      <c r="S51" s="133"/>
    </row>
    <row r="52" spans="1:19" s="37" customFormat="1" ht="9.6" customHeight="1" x14ac:dyDescent="0.25">
      <c r="A52" s="378"/>
      <c r="B52" s="359"/>
      <c r="C52" s="359"/>
      <c r="D52" s="360"/>
      <c r="E52" s="359"/>
      <c r="F52" s="361"/>
      <c r="G52" s="361"/>
      <c r="H52" s="362"/>
      <c r="I52" s="361"/>
      <c r="J52" s="363"/>
      <c r="K52" s="364"/>
      <c r="L52" s="365"/>
      <c r="M52" s="364"/>
      <c r="N52" s="365"/>
      <c r="O52" s="366"/>
      <c r="P52" s="365"/>
      <c r="Q52" s="367"/>
      <c r="R52" s="368"/>
      <c r="S52" s="133"/>
    </row>
    <row r="53" spans="1:19" s="37" customFormat="1" ht="9.6" customHeight="1" x14ac:dyDescent="0.25">
      <c r="A53" s="378"/>
      <c r="B53" s="359"/>
      <c r="C53" s="359"/>
      <c r="D53" s="360"/>
      <c r="E53" s="359"/>
      <c r="F53" s="361"/>
      <c r="G53" s="361"/>
      <c r="H53" s="362"/>
      <c r="I53" s="361"/>
      <c r="J53" s="363"/>
      <c r="K53" s="364"/>
      <c r="L53" s="365"/>
      <c r="M53" s="364"/>
      <c r="N53" s="365"/>
      <c r="O53" s="366"/>
      <c r="P53" s="365"/>
      <c r="Q53" s="367"/>
      <c r="R53" s="368"/>
      <c r="S53" s="133"/>
    </row>
    <row r="54" spans="1:19" s="37" customFormat="1" ht="9.6" customHeight="1" x14ac:dyDescent="0.25">
      <c r="A54" s="378"/>
      <c r="B54" s="359"/>
      <c r="C54" s="359"/>
      <c r="D54" s="360"/>
      <c r="E54" s="359"/>
      <c r="F54" s="361"/>
      <c r="G54" s="361"/>
      <c r="H54" s="362"/>
      <c r="I54" s="361"/>
      <c r="J54" s="363"/>
      <c r="K54" s="364"/>
      <c r="L54" s="365"/>
      <c r="M54" s="364"/>
      <c r="N54" s="365"/>
      <c r="O54" s="366"/>
      <c r="P54" s="365"/>
      <c r="Q54" s="367"/>
      <c r="R54" s="368"/>
      <c r="S54" s="133"/>
    </row>
    <row r="55" spans="1:19" s="37" customFormat="1" ht="9.6" customHeight="1" x14ac:dyDescent="0.25">
      <c r="A55" s="378"/>
      <c r="B55" s="359"/>
      <c r="C55" s="359"/>
      <c r="D55" s="360"/>
      <c r="E55" s="359"/>
      <c r="F55" s="361"/>
      <c r="G55" s="361"/>
      <c r="H55" s="362"/>
      <c r="I55" s="361"/>
      <c r="J55" s="363"/>
      <c r="K55" s="364"/>
      <c r="L55" s="365"/>
      <c r="M55" s="364"/>
      <c r="N55" s="365"/>
      <c r="O55" s="366"/>
      <c r="P55" s="365"/>
      <c r="Q55" s="367"/>
      <c r="R55" s="368"/>
      <c r="S55" s="133"/>
    </row>
    <row r="56" spans="1:19" s="37" customFormat="1" ht="9.6" customHeight="1" x14ac:dyDescent="0.25">
      <c r="A56" s="378"/>
      <c r="B56" s="359"/>
      <c r="C56" s="359"/>
      <c r="D56" s="360"/>
      <c r="E56" s="359"/>
      <c r="F56" s="361"/>
      <c r="G56" s="361"/>
      <c r="H56" s="362"/>
      <c r="I56" s="361"/>
      <c r="J56" s="363"/>
      <c r="K56" s="364"/>
      <c r="L56" s="365"/>
      <c r="M56" s="364"/>
      <c r="N56" s="365"/>
      <c r="O56" s="366"/>
      <c r="P56" s="365"/>
      <c r="Q56" s="367"/>
      <c r="R56" s="368"/>
      <c r="S56" s="133"/>
    </row>
    <row r="57" spans="1:19" s="37" customFormat="1" ht="9.6" customHeight="1" x14ac:dyDescent="0.25">
      <c r="A57" s="378"/>
      <c r="B57" s="359"/>
      <c r="C57" s="359"/>
      <c r="D57" s="360"/>
      <c r="E57" s="359"/>
      <c r="F57" s="361"/>
      <c r="G57" s="361"/>
      <c r="H57" s="362"/>
      <c r="I57" s="361"/>
      <c r="J57" s="363"/>
      <c r="K57" s="364"/>
      <c r="L57" s="365"/>
      <c r="M57" s="364"/>
      <c r="N57" s="365"/>
      <c r="O57" s="366"/>
      <c r="P57" s="365"/>
      <c r="Q57" s="367"/>
      <c r="R57" s="368"/>
      <c r="S57" s="133"/>
    </row>
    <row r="58" spans="1:19" s="37" customFormat="1" ht="9.6" customHeight="1" x14ac:dyDescent="0.25">
      <c r="A58" s="378"/>
      <c r="B58" s="359"/>
      <c r="C58" s="359"/>
      <c r="D58" s="360"/>
      <c r="E58" s="359"/>
      <c r="F58" s="361"/>
      <c r="G58" s="361"/>
      <c r="H58" s="362"/>
      <c r="I58" s="361"/>
      <c r="J58" s="363"/>
      <c r="K58" s="364"/>
      <c r="L58" s="365"/>
      <c r="M58" s="364"/>
      <c r="N58" s="365"/>
      <c r="O58" s="366"/>
      <c r="P58" s="365"/>
      <c r="Q58" s="367"/>
      <c r="R58" s="368"/>
      <c r="S58" s="133"/>
    </row>
    <row r="59" spans="1:19" s="37" customFormat="1" ht="9.6" customHeight="1" x14ac:dyDescent="0.25">
      <c r="A59" s="378"/>
      <c r="B59" s="359"/>
      <c r="C59" s="359"/>
      <c r="D59" s="360"/>
      <c r="E59" s="359"/>
      <c r="F59" s="361"/>
      <c r="G59" s="361"/>
      <c r="H59" s="362"/>
      <c r="I59" s="361"/>
      <c r="J59" s="363"/>
      <c r="K59" s="364"/>
      <c r="L59" s="365"/>
      <c r="M59" s="364"/>
      <c r="N59" s="365"/>
      <c r="O59" s="366"/>
      <c r="P59" s="365"/>
      <c r="Q59" s="367"/>
      <c r="R59" s="368"/>
      <c r="S59" s="133"/>
    </row>
    <row r="60" spans="1:19" s="37" customFormat="1" ht="9.6" customHeight="1" x14ac:dyDescent="0.25">
      <c r="A60" s="378"/>
      <c r="B60" s="359"/>
      <c r="C60" s="359"/>
      <c r="D60" s="360"/>
      <c r="E60" s="359"/>
      <c r="F60" s="361"/>
      <c r="G60" s="361"/>
      <c r="H60" s="362"/>
      <c r="I60" s="361"/>
      <c r="J60" s="363"/>
      <c r="K60" s="364"/>
      <c r="L60" s="365"/>
      <c r="M60" s="364"/>
      <c r="N60" s="365"/>
      <c r="O60" s="366"/>
      <c r="P60" s="365"/>
      <c r="Q60" s="367"/>
      <c r="R60" s="368"/>
      <c r="S60" s="133"/>
    </row>
    <row r="61" spans="1:19" s="37" customFormat="1" ht="9.6" customHeight="1" x14ac:dyDescent="0.25">
      <c r="A61" s="378"/>
      <c r="B61" s="359"/>
      <c r="C61" s="359"/>
      <c r="D61" s="360"/>
      <c r="E61" s="359"/>
      <c r="F61" s="361"/>
      <c r="G61" s="361"/>
      <c r="H61" s="362"/>
      <c r="I61" s="361"/>
      <c r="J61" s="363"/>
      <c r="K61" s="364"/>
      <c r="L61" s="365"/>
      <c r="M61" s="364"/>
      <c r="N61" s="365"/>
      <c r="O61" s="366"/>
      <c r="P61" s="365"/>
      <c r="Q61" s="367"/>
      <c r="R61" s="368"/>
      <c r="S61" s="133"/>
    </row>
    <row r="62" spans="1:19" s="37" customFormat="1" ht="9.6" customHeight="1" x14ac:dyDescent="0.25">
      <c r="A62" s="378"/>
      <c r="B62" s="359"/>
      <c r="C62" s="359"/>
      <c r="D62" s="360"/>
      <c r="E62" s="359"/>
      <c r="F62" s="361"/>
      <c r="G62" s="361"/>
      <c r="H62" s="362"/>
      <c r="I62" s="361"/>
      <c r="J62" s="363"/>
      <c r="K62" s="364"/>
      <c r="L62" s="365"/>
      <c r="M62" s="364"/>
      <c r="N62" s="365"/>
      <c r="O62" s="366"/>
      <c r="P62" s="365"/>
      <c r="Q62" s="367"/>
      <c r="R62" s="368"/>
      <c r="S62" s="133"/>
    </row>
    <row r="63" spans="1:19" s="37" customFormat="1" ht="9.6" customHeight="1" x14ac:dyDescent="0.25">
      <c r="A63" s="378"/>
      <c r="B63" s="359"/>
      <c r="C63" s="359"/>
      <c r="D63" s="360"/>
      <c r="E63" s="359"/>
      <c r="F63" s="361"/>
      <c r="G63" s="361"/>
      <c r="H63" s="362"/>
      <c r="I63" s="361"/>
      <c r="J63" s="363"/>
      <c r="K63" s="364"/>
      <c r="L63" s="365"/>
      <c r="M63" s="364"/>
      <c r="N63" s="365"/>
      <c r="O63" s="366"/>
      <c r="P63" s="365"/>
      <c r="Q63" s="367"/>
      <c r="R63" s="368"/>
      <c r="S63" s="133"/>
    </row>
    <row r="64" spans="1:19" s="37" customFormat="1" ht="9.6" customHeight="1" x14ac:dyDescent="0.25">
      <c r="A64" s="378"/>
      <c r="B64" s="359"/>
      <c r="C64" s="359"/>
      <c r="D64" s="360"/>
      <c r="E64" s="359"/>
      <c r="F64" s="361"/>
      <c r="G64" s="361"/>
      <c r="H64" s="362"/>
      <c r="I64" s="361"/>
      <c r="J64" s="363"/>
      <c r="K64" s="364"/>
      <c r="L64" s="365"/>
      <c r="M64" s="364"/>
      <c r="N64" s="365"/>
      <c r="O64" s="366"/>
      <c r="P64" s="365"/>
      <c r="Q64" s="367"/>
      <c r="R64" s="368"/>
      <c r="S64" s="133"/>
    </row>
    <row r="65" spans="1:19" s="37" customFormat="1" ht="9.6" customHeight="1" x14ac:dyDescent="0.25">
      <c r="A65" s="378"/>
      <c r="B65" s="359"/>
      <c r="C65" s="359"/>
      <c r="D65" s="360"/>
      <c r="E65" s="359"/>
      <c r="F65" s="361"/>
      <c r="G65" s="361"/>
      <c r="H65" s="362"/>
      <c r="I65" s="361"/>
      <c r="J65" s="363"/>
      <c r="K65" s="364"/>
      <c r="L65" s="365"/>
      <c r="M65" s="364"/>
      <c r="N65" s="365"/>
      <c r="O65" s="366"/>
      <c r="P65" s="365"/>
      <c r="Q65" s="367"/>
      <c r="R65" s="368"/>
      <c r="S65" s="133"/>
    </row>
    <row r="66" spans="1:19" s="37" customFormat="1" ht="9.6" customHeight="1" x14ac:dyDescent="0.25">
      <c r="A66" s="378"/>
      <c r="B66" s="359"/>
      <c r="C66" s="359"/>
      <c r="D66" s="360"/>
      <c r="E66" s="359"/>
      <c r="F66" s="361"/>
      <c r="G66" s="361"/>
      <c r="H66" s="362"/>
      <c r="I66" s="361"/>
      <c r="J66" s="363"/>
      <c r="K66" s="364"/>
      <c r="L66" s="365"/>
      <c r="M66" s="364"/>
      <c r="N66" s="365"/>
      <c r="O66" s="366"/>
      <c r="P66" s="365"/>
      <c r="Q66" s="367"/>
      <c r="R66" s="368"/>
      <c r="S66" s="133"/>
    </row>
    <row r="67" spans="1:19" s="37" customFormat="1" ht="9.6" customHeight="1" x14ac:dyDescent="0.25">
      <c r="A67" s="378"/>
      <c r="B67" s="359"/>
      <c r="C67" s="359"/>
      <c r="D67" s="360"/>
      <c r="E67" s="359"/>
      <c r="F67" s="361"/>
      <c r="G67" s="361"/>
      <c r="H67" s="362"/>
      <c r="I67" s="361"/>
      <c r="J67" s="363"/>
      <c r="K67" s="364"/>
      <c r="L67" s="365"/>
      <c r="M67" s="364"/>
      <c r="N67" s="365"/>
      <c r="O67" s="366"/>
      <c r="P67" s="365"/>
      <c r="Q67" s="367"/>
      <c r="R67" s="368"/>
      <c r="S67" s="133"/>
    </row>
    <row r="68" spans="1:19" s="37" customFormat="1" ht="9.6" customHeight="1" x14ac:dyDescent="0.25">
      <c r="A68" s="378"/>
      <c r="B68" s="359"/>
      <c r="C68" s="359"/>
      <c r="D68" s="360"/>
      <c r="E68" s="359"/>
      <c r="F68" s="361"/>
      <c r="G68" s="361"/>
      <c r="H68" s="362"/>
      <c r="I68" s="361"/>
      <c r="J68" s="363"/>
      <c r="K68" s="364"/>
      <c r="L68" s="365"/>
      <c r="M68" s="364"/>
      <c r="N68" s="365"/>
      <c r="O68" s="366"/>
      <c r="P68" s="365"/>
      <c r="Q68" s="367"/>
      <c r="R68" s="368"/>
      <c r="S68" s="133"/>
    </row>
    <row r="69" spans="1:19" s="37" customFormat="1" ht="9.6" customHeight="1" x14ac:dyDescent="0.25">
      <c r="A69" s="370"/>
      <c r="B69" s="371"/>
      <c r="C69" s="371"/>
      <c r="D69" s="372"/>
      <c r="E69" s="371"/>
      <c r="F69" s="373"/>
      <c r="G69" s="373"/>
      <c r="H69" s="374"/>
      <c r="I69" s="373"/>
      <c r="J69" s="375"/>
      <c r="K69" s="376"/>
      <c r="L69" s="358"/>
      <c r="M69" s="376"/>
      <c r="N69" s="358"/>
      <c r="O69" s="376"/>
      <c r="P69" s="358"/>
      <c r="Q69" s="376"/>
      <c r="R69" s="358"/>
      <c r="S69" s="133"/>
    </row>
    <row r="70" spans="1:19" s="2" customFormat="1" ht="6" customHeight="1" x14ac:dyDescent="0.25">
      <c r="A70" s="292"/>
      <c r="B70" s="293"/>
      <c r="C70" s="293"/>
      <c r="D70" s="294"/>
      <c r="E70" s="293"/>
      <c r="F70" s="163"/>
      <c r="G70" s="163"/>
      <c r="H70" s="296"/>
      <c r="I70" s="163"/>
      <c r="J70" s="295"/>
      <c r="K70" s="131"/>
      <c r="L70" s="132"/>
      <c r="M70" s="170"/>
      <c r="N70" s="171"/>
      <c r="O70" s="170"/>
      <c r="P70" s="171"/>
      <c r="Q70" s="170"/>
      <c r="R70" s="171"/>
      <c r="S70" s="172"/>
    </row>
    <row r="71" spans="1:19" s="18" customFormat="1" ht="10.5" customHeight="1" x14ac:dyDescent="0.25">
      <c r="A71" s="173" t="s">
        <v>102</v>
      </c>
      <c r="B71" s="174"/>
      <c r="C71" s="175"/>
      <c r="D71" s="176" t="s">
        <v>6</v>
      </c>
      <c r="E71" s="174"/>
      <c r="F71" s="177" t="s">
        <v>150</v>
      </c>
      <c r="G71" s="177"/>
      <c r="H71" s="177"/>
      <c r="I71" s="246"/>
      <c r="J71" s="177" t="s">
        <v>6</v>
      </c>
      <c r="K71" s="177" t="s">
        <v>105</v>
      </c>
      <c r="L71" s="180"/>
      <c r="M71" s="177" t="s">
        <v>106</v>
      </c>
      <c r="N71" s="181"/>
      <c r="O71" s="182" t="s">
        <v>151</v>
      </c>
      <c r="P71" s="182"/>
      <c r="Q71" s="183"/>
      <c r="R71" s="184"/>
    </row>
    <row r="72" spans="1:19" s="18" customFormat="1" ht="9" customHeight="1" x14ac:dyDescent="0.25">
      <c r="A72" s="186" t="s">
        <v>153</v>
      </c>
      <c r="B72" s="185"/>
      <c r="C72" s="187"/>
      <c r="D72" s="188">
        <v>1</v>
      </c>
      <c r="E72" s="404"/>
      <c r="F72" s="56">
        <f>IF(D72&gt;$R$79,,UPPER(VLOOKUP(D72,'1D ELO (4)'!$A$7:$L$23,2)))</f>
        <v>0</v>
      </c>
      <c r="G72" s="54"/>
      <c r="H72" s="54"/>
      <c r="I72" s="297"/>
      <c r="J72" s="298" t="s">
        <v>7</v>
      </c>
      <c r="K72" s="185"/>
      <c r="L72" s="191"/>
      <c r="M72" s="185"/>
      <c r="N72" s="192"/>
      <c r="O72" s="193" t="s">
        <v>152</v>
      </c>
      <c r="P72" s="194"/>
      <c r="Q72" s="194"/>
      <c r="R72" s="195"/>
    </row>
    <row r="73" spans="1:19" s="18" customFormat="1" ht="9" customHeight="1" x14ac:dyDescent="0.25">
      <c r="A73" s="200" t="s">
        <v>154</v>
      </c>
      <c r="B73" s="198"/>
      <c r="C73" s="201"/>
      <c r="D73" s="188"/>
      <c r="E73" s="404"/>
      <c r="F73" s="56">
        <f>IF(D72&gt;$R$79,,UPPER(VLOOKUP(D72,'1D ELO (4)'!$A$7:$L$23,8)))</f>
        <v>0</v>
      </c>
      <c r="G73" s="54"/>
      <c r="H73" s="54"/>
      <c r="I73" s="297"/>
      <c r="J73" s="298"/>
      <c r="K73" s="185"/>
      <c r="L73" s="191"/>
      <c r="M73" s="185"/>
      <c r="N73" s="192"/>
      <c r="O73" s="198"/>
      <c r="P73" s="197"/>
      <c r="Q73" s="198"/>
      <c r="R73" s="199"/>
    </row>
    <row r="74" spans="1:19" s="18" customFormat="1" ht="9" customHeight="1" x14ac:dyDescent="0.25">
      <c r="A74" s="341"/>
      <c r="B74" s="342"/>
      <c r="C74" s="343"/>
      <c r="D74" s="188">
        <v>2</v>
      </c>
      <c r="E74" s="405"/>
      <c r="F74" s="56">
        <f>IF(D74&gt;$R$79,,UPPER(VLOOKUP(D74,'1D ELO (4)'!$A$7:$L$23,2)))</f>
        <v>0</v>
      </c>
      <c r="G74" s="54"/>
      <c r="H74" s="54"/>
      <c r="I74" s="297"/>
      <c r="J74" s="298" t="s">
        <v>8</v>
      </c>
      <c r="K74" s="185"/>
      <c r="L74" s="191"/>
      <c r="M74" s="185"/>
      <c r="N74" s="192"/>
      <c r="O74" s="193" t="s">
        <v>109</v>
      </c>
      <c r="P74" s="194"/>
      <c r="Q74" s="194"/>
      <c r="R74" s="195"/>
    </row>
    <row r="75" spans="1:19" s="18" customFormat="1" ht="9" customHeight="1" x14ac:dyDescent="0.25">
      <c r="A75" s="202"/>
      <c r="B75" s="114"/>
      <c r="C75" s="203"/>
      <c r="D75" s="380"/>
      <c r="E75" s="405"/>
      <c r="F75" s="205">
        <f>IF(D74&gt;$R$79,,UPPER(VLOOKUP(D74,'1D ELO (4)'!$A$7:$L$23,8)))</f>
        <v>0</v>
      </c>
      <c r="G75" s="299"/>
      <c r="H75" s="299"/>
      <c r="I75" s="300"/>
      <c r="J75" s="298"/>
      <c r="K75" s="185"/>
      <c r="L75" s="191"/>
      <c r="M75" s="185"/>
      <c r="N75" s="192"/>
      <c r="O75" s="185"/>
      <c r="P75" s="191"/>
      <c r="Q75" s="185"/>
      <c r="R75" s="192"/>
    </row>
    <row r="76" spans="1:19" s="18" customFormat="1" ht="9" customHeight="1" x14ac:dyDescent="0.25">
      <c r="A76" s="330"/>
      <c r="B76" s="344"/>
      <c r="C76" s="345"/>
      <c r="D76" s="115"/>
      <c r="E76" s="344"/>
      <c r="F76" s="25"/>
      <c r="G76" s="24"/>
      <c r="H76" s="24"/>
      <c r="I76" s="381"/>
      <c r="J76" s="298" t="s">
        <v>9</v>
      </c>
      <c r="K76" s="185"/>
      <c r="L76" s="191"/>
      <c r="M76" s="185"/>
      <c r="N76" s="192"/>
      <c r="O76" s="198"/>
      <c r="P76" s="197"/>
      <c r="Q76" s="198"/>
      <c r="R76" s="199"/>
    </row>
    <row r="77" spans="1:19" s="18" customFormat="1" ht="9" customHeight="1" x14ac:dyDescent="0.25">
      <c r="A77" s="331"/>
      <c r="B77" s="24"/>
      <c r="C77" s="203"/>
      <c r="D77" s="115"/>
      <c r="E77" s="405"/>
      <c r="F77" s="25"/>
      <c r="G77" s="24"/>
      <c r="H77" s="24"/>
      <c r="I77" s="381"/>
      <c r="J77" s="298"/>
      <c r="K77" s="185"/>
      <c r="L77" s="191"/>
      <c r="M77" s="185"/>
      <c r="N77" s="192"/>
      <c r="O77" s="193" t="s">
        <v>89</v>
      </c>
      <c r="P77" s="194"/>
      <c r="Q77" s="194"/>
      <c r="R77" s="195"/>
    </row>
    <row r="78" spans="1:19" s="18" customFormat="1" ht="9" customHeight="1" x14ac:dyDescent="0.25">
      <c r="A78" s="331"/>
      <c r="B78" s="24"/>
      <c r="C78" s="339"/>
      <c r="D78" s="115"/>
      <c r="E78" s="406"/>
      <c r="F78" s="25"/>
      <c r="G78" s="24"/>
      <c r="H78" s="24"/>
      <c r="I78" s="381"/>
      <c r="J78" s="298" t="s">
        <v>10</v>
      </c>
      <c r="K78" s="185"/>
      <c r="L78" s="191"/>
      <c r="M78" s="185"/>
      <c r="N78" s="192"/>
      <c r="O78" s="185"/>
      <c r="P78" s="191"/>
      <c r="Q78" s="185"/>
      <c r="R78" s="192"/>
    </row>
    <row r="79" spans="1:19" s="18" customFormat="1" ht="9" customHeight="1" x14ac:dyDescent="0.25">
      <c r="A79" s="332"/>
      <c r="B79" s="329"/>
      <c r="C79" s="340"/>
      <c r="D79" s="353"/>
      <c r="E79" s="407"/>
      <c r="F79" s="351"/>
      <c r="G79" s="329"/>
      <c r="H79" s="329"/>
      <c r="I79" s="382"/>
      <c r="J79" s="301"/>
      <c r="K79" s="198"/>
      <c r="L79" s="197"/>
      <c r="M79" s="198"/>
      <c r="N79" s="199"/>
      <c r="O79" s="198" t="str">
        <f>R4</f>
        <v>Nagyistók-Nádasi Judit</v>
      </c>
      <c r="P79" s="197"/>
      <c r="Q79" s="198"/>
      <c r="R79" s="302">
        <f>MIN(4,'1D ELO (4)'!$P$5)</f>
        <v>0</v>
      </c>
    </row>
    <row r="80" spans="1:19" ht="15.75" customHeight="1" x14ac:dyDescent="0.25"/>
    <row r="81" ht="9" customHeight="1" x14ac:dyDescent="0.25"/>
  </sheetData>
  <mergeCells count="1">
    <mergeCell ref="A4:C4"/>
  </mergeCells>
  <conditionalFormatting sqref="I10 K30 M22 I34 I26 I18 K14 O38:O68">
    <cfRule type="expression" dxfId="225" priority="8" stopIfTrue="1">
      <formula>AND($O$1="CU",I10="Umpire")</formula>
    </cfRule>
    <cfRule type="expression" dxfId="224" priority="9" stopIfTrue="1">
      <formula>AND($O$1="CU",I10&lt;&gt;"Umpire",J10&lt;&gt;"")</formula>
    </cfRule>
    <cfRule type="expression" dxfId="223" priority="10" stopIfTrue="1">
      <formula>AND($O$1="CU",I10&lt;&gt;"Umpire")</formula>
    </cfRule>
  </conditionalFormatting>
  <conditionalFormatting sqref="M13 M29 K17 K25 O21 K33 Q37 K9">
    <cfRule type="expression" dxfId="222" priority="6" stopIfTrue="1">
      <formula>J10="as"</formula>
    </cfRule>
    <cfRule type="expression" dxfId="221" priority="7" stopIfTrue="1">
      <formula>J10="bs"</formula>
    </cfRule>
  </conditionalFormatting>
  <conditionalFormatting sqref="M14 M30 K18 K26 O22 K34 K10 Q38:Q68">
    <cfRule type="expression" dxfId="220" priority="4" stopIfTrue="1">
      <formula>J10="as"</formula>
    </cfRule>
    <cfRule type="expression" dxfId="219" priority="5" stopIfTrue="1">
      <formula>J10="bs"</formula>
    </cfRule>
  </conditionalFormatting>
  <conditionalFormatting sqref="J10 J18 J26 J34 L30 L14 N22">
    <cfRule type="expression" dxfId="218" priority="3" stopIfTrue="1">
      <formula>$O$1="CU"</formula>
    </cfRule>
  </conditionalFormatting>
  <conditionalFormatting sqref="E7:F7 E31:F31 E11:F11 E15:F15 E19:F19 E23:F23 E27:F27 E35:F35">
    <cfRule type="cellIs" dxfId="217" priority="2" stopIfTrue="1" operator="equal">
      <formula>"Bye"</formula>
    </cfRule>
  </conditionalFormatting>
  <conditionalFormatting sqref="D7 D11 D15 D19 D23 D27 D31 D35">
    <cfRule type="cellIs" dxfId="216" priority="1" stopIfTrue="1" operator="lessThan">
      <formula>3</formula>
    </cfRule>
  </conditionalFormatting>
  <dataValidations count="1">
    <dataValidation type="list" allowBlank="1" showInputMessage="1" sqref="I10 O38:O68 I34 K14 I26 M22 I18 K30" xr:uid="{00000000-0002-0000-4B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75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75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39">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I1" s="346"/>
      <c r="J1" s="101"/>
      <c r="K1" s="261" t="s">
        <v>140</v>
      </c>
      <c r="L1" s="261"/>
      <c r="M1" s="262"/>
      <c r="N1" s="101"/>
      <c r="O1" s="101"/>
      <c r="P1" s="101" t="s">
        <v>3</v>
      </c>
      <c r="R1" s="101"/>
    </row>
    <row r="2" spans="1:21" s="72" customFormat="1" x14ac:dyDescent="0.25">
      <c r="A2" s="448" t="s">
        <v>119</v>
      </c>
      <c r="B2" s="60"/>
      <c r="C2" s="60"/>
      <c r="D2" s="60"/>
      <c r="E2" s="60"/>
      <c r="F2" s="426">
        <f>Altalanos!$D$8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109"/>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7" t="s">
        <v>143</v>
      </c>
      <c r="D5" s="47" t="s">
        <v>98</v>
      </c>
      <c r="E5" s="444" t="s">
        <v>88</v>
      </c>
      <c r="F5" s="48" t="s">
        <v>82</v>
      </c>
      <c r="G5" s="48" t="s">
        <v>83</v>
      </c>
      <c r="H5" s="48"/>
      <c r="I5" s="48" t="s">
        <v>87</v>
      </c>
      <c r="J5" s="48"/>
      <c r="K5" s="47" t="s">
        <v>99</v>
      </c>
      <c r="L5" s="268"/>
      <c r="M5" s="47" t="s">
        <v>127</v>
      </c>
      <c r="N5" s="268"/>
      <c r="O5" s="47" t="s">
        <v>126</v>
      </c>
      <c r="P5" s="268"/>
      <c r="Q5" s="47" t="s">
        <v>144</v>
      </c>
      <c r="R5" s="269"/>
    </row>
    <row r="6" spans="1:21" s="745" customFormat="1" ht="11.25" customHeight="1" thickBot="1" x14ac:dyDescent="0.3">
      <c r="A6" s="772"/>
      <c r="B6" s="744"/>
      <c r="C6" s="744"/>
      <c r="D6" s="744"/>
      <c r="E6" s="744"/>
      <c r="F6" s="773"/>
      <c r="G6" s="773"/>
      <c r="I6" s="773"/>
      <c r="J6" s="774"/>
      <c r="K6" s="744"/>
      <c r="L6" s="774"/>
      <c r="M6" s="744"/>
      <c r="N6" s="774"/>
      <c r="O6" s="744"/>
      <c r="P6" s="774"/>
      <c r="Q6" s="744"/>
      <c r="R6" s="775"/>
    </row>
    <row r="7" spans="1:21" s="37" customFormat="1" ht="10.5" customHeight="1" x14ac:dyDescent="0.25">
      <c r="A7" s="271">
        <v>1</v>
      </c>
      <c r="B7" s="352" t="str">
        <f>IF($D7="","",VLOOKUP($D7,'1D ELO (4)'!$A$7:$P$23,14))</f>
        <v/>
      </c>
      <c r="C7" s="352" t="str">
        <f>IF($D7="","",VLOOKUP($D7,'1D ELO (4)'!$A$7:$P$33,15))</f>
        <v/>
      </c>
      <c r="D7" s="123"/>
      <c r="E7" s="465" t="str">
        <f>UPPER(IF($D7="","",VLOOKUP($D7,'1D ELO (4)'!$A$7:$P$33,5)))</f>
        <v/>
      </c>
      <c r="F7" s="124" t="str">
        <f>UPPER(IF($D7="","",VLOOKUP($D7,'1D ELO (4)'!$A$7:$P$33,2)))</f>
        <v/>
      </c>
      <c r="G7" s="124" t="str">
        <f>IF($D7="","",VLOOKUP($D7,'1D ELO (4)'!$A$7:$P$33,3))</f>
        <v/>
      </c>
      <c r="H7" s="272"/>
      <c r="I7" s="124" t="str">
        <f>IF($D7="","",VLOOKUP($D7,'1D ELO (4)'!$A$7:$P$33,4))</f>
        <v/>
      </c>
      <c r="J7" s="273"/>
      <c r="K7" s="127"/>
      <c r="L7" s="129"/>
      <c r="M7" s="127"/>
      <c r="N7" s="129"/>
      <c r="O7" s="127"/>
      <c r="P7" s="129"/>
      <c r="Q7" s="127"/>
      <c r="R7" s="130"/>
      <c r="S7" s="133"/>
      <c r="T7" s="742"/>
      <c r="U7" s="134" t="e">
        <f>#REF!</f>
        <v>#REF!</v>
      </c>
    </row>
    <row r="8" spans="1:21" s="37" customFormat="1" ht="9.6" customHeight="1" x14ac:dyDescent="0.25">
      <c r="A8" s="245"/>
      <c r="B8" s="274"/>
      <c r="C8" s="274"/>
      <c r="D8" s="274"/>
      <c r="E8" s="465" t="str">
        <f>UPPER(IF($D7="","",VLOOKUP($D7,'1D ELO (4)'!$A$7:$P$33,11)))</f>
        <v/>
      </c>
      <c r="F8" s="124" t="str">
        <f>UPPER(IF($D7="","",VLOOKUP($D7,'1D ELO (4)'!$A$7:$P$33,8)))</f>
        <v/>
      </c>
      <c r="G8" s="124" t="str">
        <f>IF($D7="","",VLOOKUP($D7,'1D ELO (4)'!$A$7:$P$33,9))</f>
        <v/>
      </c>
      <c r="H8" s="272"/>
      <c r="I8" s="124" t="str">
        <f>IF($D7="","",VLOOKUP($D7,'1D ELO (4)'!$A$7:$P$33,10))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46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7"/>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(4)'!$A$7:$P$23,14))</f>
        <v/>
      </c>
      <c r="C11" s="352" t="str">
        <f>IF($D11="","",VLOOKUP($D11,'1D ELO (4)'!$A$7:$P$33,15))</f>
        <v/>
      </c>
      <c r="D11" s="123"/>
      <c r="E11" s="460" t="str">
        <f>UPPER(IF($D11="","",VLOOKUP($D11,'1D ELO (4)'!$A$7:$P$33,5)))</f>
        <v/>
      </c>
      <c r="F11" s="449" t="str">
        <f>UPPER(IF($D11="","",VLOOKUP($D11,'1D ELO (4)'!$A$7:$P$33,2)))</f>
        <v/>
      </c>
      <c r="G11" s="449" t="str">
        <f>IF($D11="","",VLOOKUP($D11,'1D ELO (4)'!$A$7:$P$33,3))</f>
        <v/>
      </c>
      <c r="H11" s="461"/>
      <c r="I11" s="449" t="str">
        <f>IF($D11="","",VLOOKUP($D11,'1D ELO (4)'!$A$7:$P$33,4))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(4)'!$A$7:$P$33,11)))</f>
        <v/>
      </c>
      <c r="F12" s="449" t="str">
        <f>UPPER(IF($D11="","",VLOOKUP($D11,'1D ELO (4)'!$A$7:$P$33,8)))</f>
        <v/>
      </c>
      <c r="G12" s="449" t="str">
        <f>IF($D11="","",VLOOKUP($D11,'1D ELO (4)'!$A$7:$P$33,9))</f>
        <v/>
      </c>
      <c r="H12" s="461"/>
      <c r="I12" s="449" t="str">
        <f>IF($D11="","",VLOOKUP($D11,'1D ELO (4)'!$A$7:$P$33,10))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8"/>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8"/>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(4)'!$A$7:$P$23,14))</f>
        <v/>
      </c>
      <c r="C15" s="352" t="str">
        <f>IF($D15="","",VLOOKUP($D15,'1D ELO (4)'!$A$7:$P$33,15))</f>
        <v/>
      </c>
      <c r="D15" s="123"/>
      <c r="E15" s="460" t="str">
        <f>UPPER(IF($D15="","",VLOOKUP($D15,'1D ELO (4)'!$A$7:$P$33,5)))</f>
        <v/>
      </c>
      <c r="F15" s="449" t="str">
        <f>UPPER(IF($D15="","",VLOOKUP($D15,'1D ELO (4)'!$A$7:$P$33,2)))</f>
        <v/>
      </c>
      <c r="G15" s="449" t="str">
        <f>IF($D15="","",VLOOKUP($D15,'1D ELO (4)'!$A$7:$P$33,3))</f>
        <v/>
      </c>
      <c r="H15" s="461"/>
      <c r="I15" s="449" t="str">
        <f>IF($D15="","",VLOOKUP($D15,'1D ELO (4)'!$A$7:$P$33,4))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(4)'!$A$7:$P$33,11)))</f>
        <v/>
      </c>
      <c r="F16" s="449" t="str">
        <f>UPPER(IF($D15="","",VLOOKUP($D15,'1D ELO (4)'!$A$7:$P$33,8)))</f>
        <v/>
      </c>
      <c r="G16" s="449" t="str">
        <f>IF($D15="","",VLOOKUP($D15,'1D ELO (4)'!$A$7:$P$33,9))</f>
        <v/>
      </c>
      <c r="H16" s="461"/>
      <c r="I16" s="449" t="str">
        <f>IF($D15="","",VLOOKUP($D15,'1D ELO (4)'!$A$7:$P$33,10))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8"/>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8"/>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(4)'!$A$7:$P$23,14))</f>
        <v/>
      </c>
      <c r="C19" s="352" t="str">
        <f>IF($D19="","",VLOOKUP($D19,'1D ELO (4)'!$A$7:$P$33,15))</f>
        <v/>
      </c>
      <c r="D19" s="123"/>
      <c r="E19" s="460" t="str">
        <f>UPPER(IF($D19="","",VLOOKUP($D19,'1D ELO (4)'!$A$7:$P$33,5)))</f>
        <v/>
      </c>
      <c r="F19" s="449" t="str">
        <f>UPPER(IF($D19="","",VLOOKUP($D19,'1D ELO (4)'!$A$7:$P$33,2)))</f>
        <v/>
      </c>
      <c r="G19" s="449" t="str">
        <f>IF($D19="","",VLOOKUP($D19,'1D ELO (4)'!$A$7:$P$33,3))</f>
        <v/>
      </c>
      <c r="H19" s="461"/>
      <c r="I19" s="449" t="str">
        <f>IF($D19="","",VLOOKUP($D19,'1D ELO (4)'!$A$7:$P$33,4))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(4)'!$A$7:$P$33,11)))</f>
        <v/>
      </c>
      <c r="F20" s="449" t="str">
        <f>UPPER(IF($D19="","",VLOOKUP($D19,'1D ELO (4)'!$A$7:$P$33,8)))</f>
        <v/>
      </c>
      <c r="G20" s="449" t="str">
        <f>IF($D19="","",VLOOKUP($D19,'1D ELO (4)'!$A$7:$P$33,9))</f>
        <v/>
      </c>
      <c r="H20" s="461"/>
      <c r="I20" s="449" t="str">
        <f>IF($D19="","",VLOOKUP($D19,'1D ELO (4)'!$A$7:$P$33,10))</f>
        <v/>
      </c>
      <c r="J20" s="275"/>
      <c r="K20" s="127"/>
      <c r="L20" s="129"/>
      <c r="M20" s="249"/>
      <c r="N20" s="287"/>
      <c r="O20" s="127"/>
      <c r="P20" s="129"/>
      <c r="Q20" s="127"/>
      <c r="R20" s="130"/>
      <c r="S20" s="133"/>
    </row>
    <row r="21" spans="1:19" s="37" customFormat="1" ht="9.6" customHeight="1" x14ac:dyDescent="0.25">
      <c r="A21" s="245"/>
      <c r="B21" s="136"/>
      <c r="C21" s="136"/>
      <c r="D21" s="136"/>
      <c r="E21" s="467"/>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6"/>
      <c r="F22" s="122"/>
      <c r="G22" s="122"/>
      <c r="H22" s="65"/>
      <c r="I22" s="122"/>
      <c r="J22" s="284"/>
      <c r="K22" s="127"/>
      <c r="L22" s="129"/>
      <c r="M22" s="139" t="s">
        <v>0</v>
      </c>
      <c r="N22" s="148"/>
      <c r="O22" s="279" t="str">
        <f>UPPER(IF(OR(N22="a",N22="as"),M14,IF(OR(N22="b",N22="bs"),M30,)))</f>
        <v/>
      </c>
      <c r="P22" s="280"/>
      <c r="Q22" s="127"/>
      <c r="R22" s="130"/>
      <c r="S22" s="133"/>
    </row>
    <row r="23" spans="1:19" s="37" customFormat="1" ht="9.6" customHeight="1" x14ac:dyDescent="0.25">
      <c r="A23" s="271">
        <v>5</v>
      </c>
      <c r="B23" s="352" t="str">
        <f>IF($D23="","",VLOOKUP($D23,'1D ELO (4)'!$A$7:$P$23,14))</f>
        <v/>
      </c>
      <c r="C23" s="352" t="str">
        <f>IF($D23="","",VLOOKUP($D23,'1D ELO (4)'!$A$7:$P$33,15))</f>
        <v/>
      </c>
      <c r="D23" s="123"/>
      <c r="E23" s="465" t="str">
        <f>UPPER(IF($D23="","",VLOOKUP($D23,'1D ELO (4)'!$A$7:$P$33,5)))</f>
        <v/>
      </c>
      <c r="F23" s="124" t="str">
        <f>UPPER(IF($D23="","",VLOOKUP($D23,'1D ELO (4)'!$A$7:$P$33,2)))</f>
        <v/>
      </c>
      <c r="G23" s="124" t="str">
        <f>IF($D23="","",VLOOKUP($D23,'1D ELO (4)'!$A$7:$P$33,3))</f>
        <v/>
      </c>
      <c r="H23" s="272"/>
      <c r="I23" s="124" t="str">
        <f>IF($D23="","",VLOOKUP($D23,'1D ELO (4)'!$A$7:$P$33,4))</f>
        <v/>
      </c>
      <c r="J23" s="273"/>
      <c r="K23" s="127"/>
      <c r="L23" s="129"/>
      <c r="M23" s="127"/>
      <c r="N23" s="282"/>
      <c r="O23" s="127"/>
      <c r="P23" s="282"/>
      <c r="Q23" s="127"/>
      <c r="R23" s="130"/>
      <c r="S23" s="133"/>
    </row>
    <row r="24" spans="1:19" s="37" customFormat="1" ht="9.6" customHeight="1" x14ac:dyDescent="0.25">
      <c r="A24" s="245"/>
      <c r="B24" s="274"/>
      <c r="C24" s="274"/>
      <c r="D24" s="274"/>
      <c r="E24" s="642" t="str">
        <f>UPPER(IF($D23="","",VLOOKUP($D23,'1D ELO (4)'!$A$7:$P$33,11)))</f>
        <v/>
      </c>
      <c r="F24" s="643" t="str">
        <f>UPPER(IF($D23="","",VLOOKUP($D23,'1D ELO (4)'!$A$7:$P$33,8)))</f>
        <v/>
      </c>
      <c r="G24" s="643" t="str">
        <f>IF($D23="","",VLOOKUP($D23,'1D ELO (4)'!$A$7:$P$33,9))</f>
        <v/>
      </c>
      <c r="H24" s="644"/>
      <c r="I24" s="643" t="str">
        <f>IF($D23="","",VLOOKUP($D23,'1D ELO (4)'!$A$7:$P$33,10))</f>
        <v/>
      </c>
      <c r="J24" s="275"/>
      <c r="K24" s="120" t="str">
        <f>IF(J24="a",F23,IF(J24="b",F25,""))</f>
        <v/>
      </c>
      <c r="L24" s="129"/>
      <c r="M24" s="127"/>
      <c r="N24" s="282"/>
      <c r="O24" s="127"/>
      <c r="P24" s="282"/>
      <c r="Q24" s="127"/>
      <c r="R24" s="130"/>
      <c r="S24" s="133"/>
    </row>
    <row r="25" spans="1:19" s="37" customFormat="1" ht="9.6" customHeight="1" x14ac:dyDescent="0.25">
      <c r="A25" s="245"/>
      <c r="B25" s="136"/>
      <c r="C25" s="136"/>
      <c r="D25" s="136"/>
      <c r="E25" s="466"/>
      <c r="F25" s="122"/>
      <c r="G25" s="122"/>
      <c r="H25" s="65"/>
      <c r="I25" s="122"/>
      <c r="J25" s="276"/>
      <c r="K25" s="277" t="str">
        <f>UPPER(IF(OR(J26="a",J26="as"),F23,IF(OR(J26="b",J26="bs"),F27,)))</f>
        <v/>
      </c>
      <c r="L25" s="278"/>
      <c r="M25" s="127"/>
      <c r="N25" s="282"/>
      <c r="O25" s="127"/>
      <c r="P25" s="282"/>
      <c r="Q25" s="127"/>
      <c r="R25" s="130"/>
      <c r="S25" s="133"/>
    </row>
    <row r="26" spans="1:19" s="37" customFormat="1" ht="9.6" customHeight="1" x14ac:dyDescent="0.25">
      <c r="A26" s="245"/>
      <c r="B26" s="136"/>
      <c r="C26" s="136"/>
      <c r="D26" s="136"/>
      <c r="E26" s="467"/>
      <c r="F26" s="463"/>
      <c r="G26" s="463"/>
      <c r="H26" s="464"/>
      <c r="I26" s="452" t="s">
        <v>0</v>
      </c>
      <c r="J26" s="148"/>
      <c r="K26" s="279" t="str">
        <f>UPPER(IF(OR(J26="a",J26="as"),F24,IF(OR(J26="b",J26="bs"),F28,)))</f>
        <v/>
      </c>
      <c r="L26" s="280"/>
      <c r="M26" s="127"/>
      <c r="N26" s="282"/>
      <c r="O26" s="127"/>
      <c r="P26" s="282"/>
      <c r="Q26" s="127"/>
      <c r="R26" s="130"/>
      <c r="S26" s="133"/>
    </row>
    <row r="27" spans="1:19" s="37" customFormat="1" ht="9.6" customHeight="1" x14ac:dyDescent="0.25">
      <c r="A27" s="245">
        <v>6</v>
      </c>
      <c r="B27" s="352" t="str">
        <f>IF($D27="","",VLOOKUP($D27,'1D ELO (4)'!$A$7:$P$23,14))</f>
        <v/>
      </c>
      <c r="C27" s="352" t="str">
        <f>IF($D27="","",VLOOKUP($D27,'1D ELO (4)'!$A$7:$P$33,15))</f>
        <v/>
      </c>
      <c r="D27" s="123"/>
      <c r="E27" s="460" t="str">
        <f>UPPER(IF($D27="","",VLOOKUP($D27,'1D ELO (4)'!$A$7:$P$33,5)))</f>
        <v/>
      </c>
      <c r="F27" s="449" t="str">
        <f>UPPER(IF($D27="","",VLOOKUP($D27,'1D ELO (4)'!$A$7:$P$33,2)))</f>
        <v/>
      </c>
      <c r="G27" s="449" t="str">
        <f>IF($D27="","",VLOOKUP($D27,'1D ELO (4)'!$A$7:$P$33,3))</f>
        <v/>
      </c>
      <c r="H27" s="461"/>
      <c r="I27" s="449" t="str">
        <f>IF($D27="","",VLOOKUP($D27,'1D ELO (4)'!$A$7:$P$33,4))</f>
        <v/>
      </c>
      <c r="J27" s="281"/>
      <c r="K27" s="127"/>
      <c r="L27" s="282"/>
      <c r="M27" s="165"/>
      <c r="N27" s="286"/>
      <c r="O27" s="127"/>
      <c r="P27" s="282"/>
      <c r="Q27" s="127"/>
      <c r="R27" s="130"/>
      <c r="S27" s="133"/>
    </row>
    <row r="28" spans="1:19" s="37" customFormat="1" ht="9.6" customHeight="1" x14ac:dyDescent="0.25">
      <c r="A28" s="245"/>
      <c r="B28" s="274"/>
      <c r="C28" s="274"/>
      <c r="D28" s="274"/>
      <c r="E28" s="460" t="str">
        <f>UPPER(IF($D27="","",VLOOKUP($D27,'1D ELO (4)'!$A$7:$P$33,11)))</f>
        <v/>
      </c>
      <c r="F28" s="449" t="str">
        <f>UPPER(IF($D27="","",VLOOKUP($D27,'1D ELO (4)'!$A$7:$P$33,8)))</f>
        <v/>
      </c>
      <c r="G28" s="449" t="str">
        <f>IF($D27="","",VLOOKUP($D27,'1D ELO (4)'!$A$7:$P$33,9))</f>
        <v/>
      </c>
      <c r="H28" s="461"/>
      <c r="I28" s="449" t="str">
        <f>IF($D27="","",VLOOKUP($D27,'1D ELO (4)'!$A$7:$P$33,10))</f>
        <v/>
      </c>
      <c r="J28" s="275"/>
      <c r="K28" s="127"/>
      <c r="L28" s="282"/>
      <c r="M28" s="249"/>
      <c r="N28" s="287"/>
      <c r="O28" s="127"/>
      <c r="P28" s="282"/>
      <c r="Q28" s="127"/>
      <c r="R28" s="130"/>
      <c r="S28" s="133"/>
    </row>
    <row r="29" spans="1:19" s="37" customFormat="1" ht="9.6" customHeight="1" x14ac:dyDescent="0.25">
      <c r="A29" s="245"/>
      <c r="B29" s="136"/>
      <c r="C29" s="136"/>
      <c r="D29" s="146"/>
      <c r="E29" s="468"/>
      <c r="F29" s="463"/>
      <c r="G29" s="463"/>
      <c r="H29" s="464"/>
      <c r="I29" s="463"/>
      <c r="J29" s="284"/>
      <c r="K29" s="127"/>
      <c r="L29" s="276"/>
      <c r="M29" s="277" t="str">
        <f>UPPER(IF(OR(L30="a",L30="as"),K25,IF(OR(L30="b",L30="bs"),K33,)))</f>
        <v/>
      </c>
      <c r="N29" s="282"/>
      <c r="O29" s="127"/>
      <c r="P29" s="282"/>
      <c r="Q29" s="127"/>
      <c r="R29" s="130"/>
      <c r="S29" s="133"/>
    </row>
    <row r="30" spans="1:19" s="37" customFormat="1" ht="9.6" customHeight="1" x14ac:dyDescent="0.25">
      <c r="A30" s="245"/>
      <c r="B30" s="136"/>
      <c r="C30" s="136"/>
      <c r="D30" s="146"/>
      <c r="E30" s="468"/>
      <c r="F30" s="463"/>
      <c r="G30" s="463"/>
      <c r="H30" s="464"/>
      <c r="I30" s="463"/>
      <c r="J30" s="284"/>
      <c r="K30" s="139" t="s">
        <v>0</v>
      </c>
      <c r="L30" s="148"/>
      <c r="M30" s="279" t="str">
        <f>UPPER(IF(OR(L30="a",L30="as"),K26,IF(OR(L30="b",L30="bs"),K34,)))</f>
        <v/>
      </c>
      <c r="N30" s="275"/>
      <c r="O30" s="127"/>
      <c r="P30" s="282"/>
      <c r="Q30" s="127"/>
      <c r="R30" s="130"/>
      <c r="S30" s="133"/>
    </row>
    <row r="31" spans="1:19" s="37" customFormat="1" ht="9.6" customHeight="1" x14ac:dyDescent="0.25">
      <c r="A31" s="285">
        <v>7</v>
      </c>
      <c r="B31" s="352" t="str">
        <f>IF($D31="","",VLOOKUP($D31,'1D ELO (4)'!$A$7:$P$23,14))</f>
        <v/>
      </c>
      <c r="C31" s="352" t="str">
        <f>IF($D31="","",VLOOKUP($D31,'1D ELO (4)'!$A$7:$P$33,15))</f>
        <v/>
      </c>
      <c r="D31" s="123"/>
      <c r="E31" s="460" t="str">
        <f>UPPER(IF($D31="","",VLOOKUP($D31,'1D ELO (4)'!$A$7:$P$33,5)))</f>
        <v/>
      </c>
      <c r="F31" s="449" t="str">
        <f>UPPER(IF($D31="","",VLOOKUP($D31,'1D ELO (4)'!$A$7:$P$33,2)))</f>
        <v/>
      </c>
      <c r="G31" s="449" t="str">
        <f>IF($D31="","",VLOOKUP($D31,'1D ELO (4)'!$A$7:$P$33,3))</f>
        <v/>
      </c>
      <c r="H31" s="461"/>
      <c r="I31" s="449" t="str">
        <f>IF($D31="","",VLOOKUP($D31,'1D ELO (4)'!$A$7:$P$33,4))</f>
        <v/>
      </c>
      <c r="J31" s="273"/>
      <c r="K31" s="127"/>
      <c r="L31" s="282"/>
      <c r="M31" s="127"/>
      <c r="N31" s="129"/>
      <c r="O31" s="165"/>
      <c r="P31" s="282"/>
      <c r="Q31" s="127"/>
      <c r="R31" s="130"/>
      <c r="S31" s="133"/>
    </row>
    <row r="32" spans="1:19" s="37" customFormat="1" ht="9.6" customHeight="1" x14ac:dyDescent="0.25">
      <c r="A32" s="245"/>
      <c r="B32" s="274"/>
      <c r="C32" s="274"/>
      <c r="D32" s="274"/>
      <c r="E32" s="460" t="str">
        <f>UPPER(IF($D31="","",VLOOKUP($D31,'1D ELO (4)'!$A$7:$P$33,11)))</f>
        <v/>
      </c>
      <c r="F32" s="449" t="str">
        <f>UPPER(IF($D31="","",VLOOKUP($D31,'1D ELO (4)'!$A$7:$P$33,8)))</f>
        <v/>
      </c>
      <c r="G32" s="449" t="str">
        <f>IF($D31="","",VLOOKUP($D31,'1D ELO (4)'!$A$7:$P$33,9))</f>
        <v/>
      </c>
      <c r="H32" s="461"/>
      <c r="I32" s="449" t="str">
        <f>IF($D31="","",VLOOKUP($D31,'1D ELO (4)'!$A$7:$P$33,10))</f>
        <v/>
      </c>
      <c r="J32" s="275"/>
      <c r="K32" s="120" t="str">
        <f>IF(J32="a",F31,IF(J32="b",F33,""))</f>
        <v/>
      </c>
      <c r="L32" s="282"/>
      <c r="M32" s="127"/>
      <c r="N32" s="129"/>
      <c r="O32" s="127"/>
      <c r="P32" s="282"/>
      <c r="Q32" s="127"/>
      <c r="R32" s="130"/>
      <c r="S32" s="133"/>
    </row>
    <row r="33" spans="1:19" s="37" customFormat="1" ht="9.6" customHeight="1" x14ac:dyDescent="0.25">
      <c r="A33" s="245"/>
      <c r="B33" s="136"/>
      <c r="C33" s="136"/>
      <c r="D33" s="146"/>
      <c r="E33" s="468"/>
      <c r="F33" s="463"/>
      <c r="G33" s="463"/>
      <c r="H33" s="464"/>
      <c r="I33" s="463"/>
      <c r="J33" s="276"/>
      <c r="K33" s="277" t="str">
        <f>UPPER(IF(OR(J34="a",J34="as"),F31,IF(OR(J34="b",J34="bs"),F35,)))</f>
        <v/>
      </c>
      <c r="L33" s="286"/>
      <c r="M33" s="127"/>
      <c r="N33" s="129"/>
      <c r="O33" s="127"/>
      <c r="P33" s="282"/>
      <c r="Q33" s="127"/>
      <c r="R33" s="130"/>
      <c r="S33" s="133"/>
    </row>
    <row r="34" spans="1:19" s="37" customFormat="1" ht="9.6" customHeight="1" x14ac:dyDescent="0.25">
      <c r="A34" s="245"/>
      <c r="B34" s="136"/>
      <c r="C34" s="136"/>
      <c r="D34" s="146"/>
      <c r="E34" s="468"/>
      <c r="F34" s="463"/>
      <c r="G34" s="463"/>
      <c r="H34" s="464"/>
      <c r="I34" s="452" t="s">
        <v>0</v>
      </c>
      <c r="J34" s="148"/>
      <c r="K34" s="279" t="str">
        <f>UPPER(IF(OR(J34="a",J34="as"),F32,IF(OR(J34="b",J34="bs"),F36,)))</f>
        <v/>
      </c>
      <c r="L34" s="275"/>
      <c r="M34" s="127"/>
      <c r="N34" s="129"/>
      <c r="O34" s="127"/>
      <c r="P34" s="282"/>
      <c r="Q34" s="127"/>
      <c r="R34" s="130"/>
      <c r="S34" s="133"/>
    </row>
    <row r="35" spans="1:19" s="37" customFormat="1" ht="9.6" customHeight="1" x14ac:dyDescent="0.25">
      <c r="A35" s="245">
        <v>8</v>
      </c>
      <c r="B35" s="352" t="str">
        <f>IF($D35="","",VLOOKUP($D35,'1D ELO (4)'!$A$7:$P$23,14))</f>
        <v/>
      </c>
      <c r="C35" s="352" t="str">
        <f>IF($D35="","",VLOOKUP($D35,'1D ELO (4)'!$A$7:$P$33,15))</f>
        <v/>
      </c>
      <c r="D35" s="123"/>
      <c r="E35" s="460" t="str">
        <f>UPPER(IF($D35="","",VLOOKUP($D35,'1D ELO (4)'!$A$7:$P$33,5)))</f>
        <v/>
      </c>
      <c r="F35" s="449" t="str">
        <f>UPPER(IF($D35="","",VLOOKUP($D35,'1D ELO (4)'!$A$7:$P$33,2)))</f>
        <v/>
      </c>
      <c r="G35" s="449" t="str">
        <f>IF($D35="","",VLOOKUP($D35,'1D ELO (4)'!$A$7:$P$33,3))</f>
        <v/>
      </c>
      <c r="H35" s="461"/>
      <c r="I35" s="449" t="str">
        <f>IF($D35="","",VLOOKUP($D35,'1D ELO (4)'!$A$7:$P$33,4))</f>
        <v/>
      </c>
      <c r="J35" s="281"/>
      <c r="K35" s="127"/>
      <c r="L35" s="129"/>
      <c r="M35" s="165"/>
      <c r="N35" s="278"/>
      <c r="O35" s="127"/>
      <c r="P35" s="282"/>
      <c r="Q35" s="127"/>
      <c r="R35" s="130"/>
      <c r="S35" s="133"/>
    </row>
    <row r="36" spans="1:19" s="37" customFormat="1" ht="9.6" customHeight="1" x14ac:dyDescent="0.25">
      <c r="A36" s="245"/>
      <c r="B36" s="274"/>
      <c r="C36" s="274"/>
      <c r="D36" s="274"/>
      <c r="E36" s="460" t="str">
        <f>UPPER(IF($D35="","",VLOOKUP($D35,'1D ELO (4)'!$A$7:$P$33,11)))</f>
        <v/>
      </c>
      <c r="F36" s="449" t="str">
        <f>UPPER(IF($D35="","",VLOOKUP($D35,'1D ELO (4)'!$A$7:$P$33,8)))</f>
        <v/>
      </c>
      <c r="G36" s="449" t="str">
        <f>IF($D35="","",VLOOKUP($D35,'1D ELO (4)'!$A$7:$P$33,9))</f>
        <v/>
      </c>
      <c r="H36" s="461"/>
      <c r="I36" s="449" t="str">
        <f>IF($D35="","",VLOOKUP($D35,'1D ELO (4)'!$A$7:$P$33,10))</f>
        <v/>
      </c>
      <c r="J36" s="275"/>
      <c r="K36" s="127"/>
      <c r="L36" s="129"/>
      <c r="M36" s="249"/>
      <c r="N36" s="283"/>
      <c r="O36" s="127"/>
      <c r="P36" s="282"/>
      <c r="Q36" s="127"/>
      <c r="R36" s="130"/>
      <c r="S36" s="133"/>
    </row>
    <row r="37" spans="1:19" s="37" customFormat="1" ht="9.6" customHeight="1" x14ac:dyDescent="0.25">
      <c r="A37" s="245"/>
      <c r="B37" s="136"/>
      <c r="C37" s="136"/>
      <c r="D37" s="146"/>
      <c r="E37" s="468"/>
      <c r="F37" s="463"/>
      <c r="G37" s="463"/>
      <c r="H37" s="464"/>
      <c r="I37" s="463"/>
      <c r="J37" s="284"/>
      <c r="K37" s="127"/>
      <c r="L37" s="129"/>
      <c r="M37" s="127"/>
      <c r="N37" s="129"/>
      <c r="O37" s="129"/>
      <c r="P37" s="276"/>
      <c r="Q37" s="277" t="str">
        <f>UPPER(IF(OR(P38="a",P38="as"),O21,IF(OR(P38="b",P38="bs"),O53,)))</f>
        <v/>
      </c>
      <c r="R37" s="288"/>
      <c r="S37" s="133"/>
    </row>
    <row r="38" spans="1:19" s="37" customFormat="1" ht="9.6" customHeight="1" x14ac:dyDescent="0.25">
      <c r="A38" s="245"/>
      <c r="B38" s="136"/>
      <c r="C38" s="136"/>
      <c r="D38" s="146"/>
      <c r="E38" s="468"/>
      <c r="F38" s="463"/>
      <c r="G38" s="463"/>
      <c r="H38" s="464"/>
      <c r="I38" s="463"/>
      <c r="J38" s="284"/>
      <c r="K38" s="127"/>
      <c r="L38" s="129"/>
      <c r="M38" s="127"/>
      <c r="N38" s="129"/>
      <c r="O38" s="139" t="s">
        <v>0</v>
      </c>
      <c r="P38" s="148"/>
      <c r="Q38" s="279" t="str">
        <f>UPPER(IF(OR(P38="a",P38="as"),O22,IF(OR(P38="b",P38="bs"),O54,)))</f>
        <v/>
      </c>
      <c r="R38" s="289"/>
      <c r="S38" s="133"/>
    </row>
    <row r="39" spans="1:19" s="37" customFormat="1" ht="9.6" customHeight="1" x14ac:dyDescent="0.25">
      <c r="A39" s="285">
        <v>9</v>
      </c>
      <c r="B39" s="352" t="str">
        <f>IF($D39="","",VLOOKUP($D39,'1D ELO (4)'!$A$7:$P$23,14))</f>
        <v/>
      </c>
      <c r="C39" s="352" t="str">
        <f>IF($D39="","",VLOOKUP($D39,'1D ELO (4)'!$A$7:$P$33,15))</f>
        <v/>
      </c>
      <c r="D39" s="123"/>
      <c r="E39" s="460" t="str">
        <f>UPPER(IF($D39="","",VLOOKUP($D39,'1D ELO (4)'!$A$7:$P$33,5)))</f>
        <v/>
      </c>
      <c r="F39" s="449" t="str">
        <f>UPPER(IF($D39="","",VLOOKUP($D39,'1D ELO (4)'!$A$7:$P$33,2)))</f>
        <v/>
      </c>
      <c r="G39" s="449" t="str">
        <f>IF($D39="","",VLOOKUP($D39,'1D ELO (4)'!$A$7:$P$33,3))</f>
        <v/>
      </c>
      <c r="H39" s="461"/>
      <c r="I39" s="449" t="str">
        <f>IF($D39="","",VLOOKUP($D39,'1D ELO (4)'!$A$7:$P$33,4))</f>
        <v/>
      </c>
      <c r="J39" s="273"/>
      <c r="K39" s="127"/>
      <c r="L39" s="129"/>
      <c r="M39" s="127"/>
      <c r="N39" s="129"/>
      <c r="O39" s="127"/>
      <c r="P39" s="282"/>
      <c r="Q39" s="165"/>
      <c r="R39" s="130"/>
      <c r="S39" s="133"/>
    </row>
    <row r="40" spans="1:19" s="37" customFormat="1" ht="9.6" customHeight="1" x14ac:dyDescent="0.25">
      <c r="A40" s="245"/>
      <c r="B40" s="274"/>
      <c r="C40" s="274"/>
      <c r="D40" s="274"/>
      <c r="E40" s="460" t="str">
        <f>UPPER(IF($D39="","",VLOOKUP($D39,'1D ELO (4)'!$A$7:$P$33,11)))</f>
        <v/>
      </c>
      <c r="F40" s="449" t="str">
        <f>UPPER(IF($D39="","",VLOOKUP($D39,'1D ELO (4)'!$A$7:$P$33,8)))</f>
        <v/>
      </c>
      <c r="G40" s="449" t="str">
        <f>IF($D39="","",VLOOKUP($D39,'1D ELO (4)'!$A$7:$P$33,9))</f>
        <v/>
      </c>
      <c r="H40" s="461"/>
      <c r="I40" s="449" t="str">
        <f>IF($D39="","",VLOOKUP($D39,'1D ELO (4)'!$A$7:$P$33,10))</f>
        <v/>
      </c>
      <c r="J40" s="275"/>
      <c r="K40" s="120" t="str">
        <f>IF(J40="a",F39,IF(J40="b",F41,""))</f>
        <v/>
      </c>
      <c r="L40" s="129"/>
      <c r="M40" s="127"/>
      <c r="N40" s="129"/>
      <c r="O40" s="127"/>
      <c r="P40" s="282"/>
      <c r="Q40" s="249"/>
      <c r="R40" s="290"/>
      <c r="S40" s="133"/>
    </row>
    <row r="41" spans="1:19" s="37" customFormat="1" ht="9.6" customHeight="1" x14ac:dyDescent="0.25">
      <c r="A41" s="245"/>
      <c r="B41" s="136"/>
      <c r="C41" s="136"/>
      <c r="D41" s="146"/>
      <c r="E41" s="468"/>
      <c r="F41" s="463"/>
      <c r="G41" s="463"/>
      <c r="H41" s="464"/>
      <c r="I41" s="463"/>
      <c r="J41" s="276"/>
      <c r="K41" s="277" t="str">
        <f>UPPER(IF(OR(J42="a",J42="as"),F39,IF(OR(J42="b",J42="bs"),F43,)))</f>
        <v/>
      </c>
      <c r="L41" s="278"/>
      <c r="M41" s="127"/>
      <c r="N41" s="129"/>
      <c r="O41" s="127"/>
      <c r="P41" s="282"/>
      <c r="Q41" s="127"/>
      <c r="R41" s="130"/>
      <c r="S41" s="133"/>
    </row>
    <row r="42" spans="1:19" s="37" customFormat="1" ht="9.6" customHeight="1" x14ac:dyDescent="0.25">
      <c r="A42" s="245"/>
      <c r="B42" s="136"/>
      <c r="C42" s="136"/>
      <c r="D42" s="146"/>
      <c r="E42" s="468"/>
      <c r="F42" s="463"/>
      <c r="G42" s="463"/>
      <c r="H42" s="464"/>
      <c r="I42" s="452" t="s">
        <v>0</v>
      </c>
      <c r="J42" s="148"/>
      <c r="K42" s="279" t="str">
        <f>UPPER(IF(OR(J42="a",J42="as"),F40,IF(OR(J42="b",J42="bs"),F44,)))</f>
        <v/>
      </c>
      <c r="L42" s="280"/>
      <c r="M42" s="127"/>
      <c r="N42" s="129"/>
      <c r="O42" s="127"/>
      <c r="P42" s="282"/>
      <c r="Q42" s="127"/>
      <c r="R42" s="130"/>
      <c r="S42" s="133"/>
    </row>
    <row r="43" spans="1:19" s="37" customFormat="1" ht="9.6" customHeight="1" x14ac:dyDescent="0.25">
      <c r="A43" s="245">
        <v>10</v>
      </c>
      <c r="B43" s="352" t="str">
        <f>IF($D43="","",VLOOKUP($D43,'1D ELO (4)'!$A$7:$P$23,14))</f>
        <v/>
      </c>
      <c r="C43" s="352" t="str">
        <f>IF($D43="","",VLOOKUP($D43,'1D ELO (4)'!$A$7:$P$33,15))</f>
        <v/>
      </c>
      <c r="D43" s="123"/>
      <c r="E43" s="460" t="str">
        <f>UPPER(IF($D43="","",VLOOKUP($D43,'1D ELO (4)'!$A$7:$P$33,5)))</f>
        <v/>
      </c>
      <c r="F43" s="449" t="str">
        <f>UPPER(IF($D43="","",VLOOKUP($D43,'1D ELO (4)'!$A$7:$P$33,2)))</f>
        <v/>
      </c>
      <c r="G43" s="449" t="str">
        <f>IF($D43="","",VLOOKUP($D43,'1D ELO (4)'!$A$7:$P$33,3))</f>
        <v/>
      </c>
      <c r="H43" s="461"/>
      <c r="I43" s="449" t="str">
        <f>IF($D43="","",VLOOKUP($D43,'1D ELO (4)'!$A$7:$P$33,4))</f>
        <v/>
      </c>
      <c r="J43" s="281"/>
      <c r="K43" s="127"/>
      <c r="L43" s="282"/>
      <c r="M43" s="165"/>
      <c r="N43" s="278"/>
      <c r="O43" s="127"/>
      <c r="P43" s="282"/>
      <c r="Q43" s="127"/>
      <c r="R43" s="130"/>
      <c r="S43" s="133"/>
    </row>
    <row r="44" spans="1:19" s="37" customFormat="1" ht="9.6" customHeight="1" x14ac:dyDescent="0.25">
      <c r="A44" s="245"/>
      <c r="B44" s="274"/>
      <c r="C44" s="274"/>
      <c r="D44" s="274"/>
      <c r="E44" s="460" t="str">
        <f>UPPER(IF($D43="","",VLOOKUP($D43,'1D ELO (4)'!$A$7:$P$33,11)))</f>
        <v/>
      </c>
      <c r="F44" s="449" t="str">
        <f>UPPER(IF($D43="","",VLOOKUP($D43,'1D ELO (4)'!$A$7:$P$33,8)))</f>
        <v/>
      </c>
      <c r="G44" s="449" t="str">
        <f>IF($D43="","",VLOOKUP($D43,'1D ELO (4)'!$A$7:$P$33,9))</f>
        <v/>
      </c>
      <c r="H44" s="461"/>
      <c r="I44" s="449" t="str">
        <f>IF($D43="","",VLOOKUP($D43,'1D ELO (4)'!$A$7:$P$33,10))</f>
        <v/>
      </c>
      <c r="J44" s="275"/>
      <c r="K44" s="127"/>
      <c r="L44" s="282"/>
      <c r="M44" s="249"/>
      <c r="N44" s="283"/>
      <c r="O44" s="127"/>
      <c r="P44" s="282"/>
      <c r="Q44" s="127"/>
      <c r="R44" s="130"/>
      <c r="S44" s="133"/>
    </row>
    <row r="45" spans="1:19" s="37" customFormat="1" ht="9.6" customHeight="1" x14ac:dyDescent="0.25">
      <c r="A45" s="245"/>
      <c r="B45" s="136"/>
      <c r="C45" s="136"/>
      <c r="D45" s="146"/>
      <c r="E45" s="468"/>
      <c r="F45" s="463"/>
      <c r="G45" s="463"/>
      <c r="H45" s="464"/>
      <c r="I45" s="463"/>
      <c r="J45" s="284"/>
      <c r="K45" s="127"/>
      <c r="L45" s="276"/>
      <c r="M45" s="277" t="str">
        <f>UPPER(IF(OR(L46="a",L46="as"),K41,IF(OR(L46="b",L46="bs"),K49,)))</f>
        <v/>
      </c>
      <c r="N45" s="129"/>
      <c r="O45" s="127"/>
      <c r="P45" s="282"/>
      <c r="Q45" s="127"/>
      <c r="R45" s="130"/>
      <c r="S45" s="133"/>
    </row>
    <row r="46" spans="1:19" s="37" customFormat="1" ht="9.6" customHeight="1" x14ac:dyDescent="0.25">
      <c r="A46" s="245"/>
      <c r="B46" s="136"/>
      <c r="C46" s="136"/>
      <c r="D46" s="146"/>
      <c r="E46" s="468"/>
      <c r="F46" s="463"/>
      <c r="G46" s="463"/>
      <c r="H46" s="464"/>
      <c r="I46" s="463"/>
      <c r="J46" s="284"/>
      <c r="K46" s="139" t="s">
        <v>0</v>
      </c>
      <c r="L46" s="148"/>
      <c r="M46" s="279" t="str">
        <f>UPPER(IF(OR(L46="a",L46="as"),K42,IF(OR(L46="b",L46="bs"),K50,)))</f>
        <v/>
      </c>
      <c r="N46" s="280"/>
      <c r="O46" s="127"/>
      <c r="P46" s="282"/>
      <c r="Q46" s="127"/>
      <c r="R46" s="130"/>
      <c r="S46" s="133"/>
    </row>
    <row r="47" spans="1:19" s="37" customFormat="1" ht="9.6" customHeight="1" x14ac:dyDescent="0.25">
      <c r="A47" s="285">
        <v>11</v>
      </c>
      <c r="B47" s="352" t="str">
        <f>IF($D47="","",VLOOKUP($D47,'1D ELO (4)'!$A$7:$P$23,14))</f>
        <v/>
      </c>
      <c r="C47" s="352" t="str">
        <f>IF($D47="","",VLOOKUP($D47,'1D ELO (4)'!$A$7:$P$33,15))</f>
        <v/>
      </c>
      <c r="D47" s="123"/>
      <c r="E47" s="460" t="str">
        <f>UPPER(IF($D47="","",VLOOKUP($D47,'1D ELO (4)'!$A$7:$P$33,5)))</f>
        <v/>
      </c>
      <c r="F47" s="449" t="str">
        <f>UPPER(IF($D47="","",VLOOKUP($D47,'1D ELO (4)'!$A$7:$P$33,2)))</f>
        <v/>
      </c>
      <c r="G47" s="449" t="str">
        <f>IF($D47="","",VLOOKUP($D47,'1D ELO (4)'!$A$7:$P$33,3))</f>
        <v/>
      </c>
      <c r="H47" s="461"/>
      <c r="I47" s="449" t="str">
        <f>IF($D47="","",VLOOKUP($D47,'1D ELO (4)'!$A$7:$P$33,4))</f>
        <v/>
      </c>
      <c r="J47" s="273"/>
      <c r="K47" s="127"/>
      <c r="L47" s="282"/>
      <c r="M47" s="127"/>
      <c r="N47" s="282"/>
      <c r="O47" s="165"/>
      <c r="P47" s="282"/>
      <c r="Q47" s="127"/>
      <c r="R47" s="130"/>
      <c r="S47" s="133"/>
    </row>
    <row r="48" spans="1:19" s="37" customFormat="1" ht="9.6" customHeight="1" x14ac:dyDescent="0.25">
      <c r="A48" s="245"/>
      <c r="B48" s="274"/>
      <c r="C48" s="274"/>
      <c r="D48" s="274"/>
      <c r="E48" s="460" t="str">
        <f>UPPER(IF($D47="","",VLOOKUP($D47,'1D ELO (4)'!$A$7:$P$33,11)))</f>
        <v/>
      </c>
      <c r="F48" s="449" t="str">
        <f>UPPER(IF($D47="","",VLOOKUP($D47,'1D ELO (4)'!$A$7:$P$33,8)))</f>
        <v/>
      </c>
      <c r="G48" s="449" t="str">
        <f>IF($D47="","",VLOOKUP($D47,'1D ELO (4)'!$A$7:$P$33,9))</f>
        <v/>
      </c>
      <c r="H48" s="461"/>
      <c r="I48" s="449" t="str">
        <f>IF($D47="","",VLOOKUP($D47,'1D ELO (4)'!$A$7:$P$33,10))</f>
        <v/>
      </c>
      <c r="J48" s="275"/>
      <c r="K48" s="120" t="str">
        <f>IF(J48="a",F47,IF(J48="b",F49,""))</f>
        <v/>
      </c>
      <c r="L48" s="282"/>
      <c r="M48" s="127"/>
      <c r="N48" s="282"/>
      <c r="O48" s="127"/>
      <c r="P48" s="282"/>
      <c r="Q48" s="127"/>
      <c r="R48" s="130"/>
      <c r="S48" s="133"/>
    </row>
    <row r="49" spans="1:19" s="37" customFormat="1" ht="9.6" customHeight="1" x14ac:dyDescent="0.25">
      <c r="A49" s="245"/>
      <c r="B49" s="136"/>
      <c r="C49" s="136"/>
      <c r="D49" s="136"/>
      <c r="E49" s="467"/>
      <c r="F49" s="463"/>
      <c r="G49" s="463"/>
      <c r="H49" s="464"/>
      <c r="I49" s="463"/>
      <c r="J49" s="276"/>
      <c r="K49" s="277" t="str">
        <f>UPPER(IF(OR(J50="a",J50="as"),F47,IF(OR(J50="b",J50="bs"),F51,)))</f>
        <v/>
      </c>
      <c r="L49" s="286"/>
      <c r="M49" s="127"/>
      <c r="N49" s="282"/>
      <c r="O49" s="127"/>
      <c r="P49" s="282"/>
      <c r="Q49" s="127"/>
      <c r="R49" s="130"/>
      <c r="S49" s="133"/>
    </row>
    <row r="50" spans="1:19" s="37" customFormat="1" ht="9.6" customHeight="1" x14ac:dyDescent="0.25">
      <c r="A50" s="245"/>
      <c r="B50" s="136"/>
      <c r="C50" s="136"/>
      <c r="D50" s="136"/>
      <c r="E50" s="466"/>
      <c r="F50" s="122"/>
      <c r="G50" s="122"/>
      <c r="H50" s="65"/>
      <c r="I50" s="139" t="s">
        <v>0</v>
      </c>
      <c r="J50" s="148"/>
      <c r="K50" s="279" t="str">
        <f>UPPER(IF(OR(J50="a",J50="as"),F48,IF(OR(J50="b",J50="bs"),F52,)))</f>
        <v/>
      </c>
      <c r="L50" s="275"/>
      <c r="M50" s="127"/>
      <c r="N50" s="282"/>
      <c r="O50" s="127"/>
      <c r="P50" s="282"/>
      <c r="Q50" s="127"/>
      <c r="R50" s="130"/>
      <c r="S50" s="133"/>
    </row>
    <row r="51" spans="1:19" s="37" customFormat="1" ht="9.6" customHeight="1" x14ac:dyDescent="0.25">
      <c r="A51" s="291">
        <v>12</v>
      </c>
      <c r="B51" s="352" t="str">
        <f>IF($D51="","",VLOOKUP($D51,'1D ELO (4)'!$A$7:$P$23,14))</f>
        <v/>
      </c>
      <c r="C51" s="352" t="str">
        <f>IF($D51="","",VLOOKUP($D51,'1D ELO (4)'!$A$7:$P$33,15))</f>
        <v/>
      </c>
      <c r="D51" s="123"/>
      <c r="E51" s="465" t="str">
        <f>UPPER(IF($D51="","",VLOOKUP($D51,'1D ELO (4)'!$A$7:$P$33,5)))</f>
        <v/>
      </c>
      <c r="F51" s="124" t="str">
        <f>UPPER(IF($D51="","",VLOOKUP($D51,'1D ELO (4)'!$A$7:$P$33,2)))</f>
        <v/>
      </c>
      <c r="G51" s="124" t="str">
        <f>IF($D51="","",VLOOKUP($D51,'1D ELO (4)'!$A$7:$P$33,3))</f>
        <v/>
      </c>
      <c r="H51" s="272"/>
      <c r="I51" s="124" t="str">
        <f>IF($D51="","",VLOOKUP($D51,'1D ELO (4)'!$A$7:$P$33,4))</f>
        <v/>
      </c>
      <c r="J51" s="281"/>
      <c r="K51" s="127"/>
      <c r="L51" s="129"/>
      <c r="M51" s="165"/>
      <c r="N51" s="286"/>
      <c r="O51" s="127"/>
      <c r="P51" s="282"/>
      <c r="Q51" s="127"/>
      <c r="R51" s="130"/>
      <c r="S51" s="133"/>
    </row>
    <row r="52" spans="1:19" s="37" customFormat="1" ht="9.6" customHeight="1" x14ac:dyDescent="0.25">
      <c r="A52" s="245"/>
      <c r="B52" s="274"/>
      <c r="C52" s="274"/>
      <c r="D52" s="274"/>
      <c r="E52" s="642" t="str">
        <f>UPPER(IF($D51="","",VLOOKUP($D51,'1D ELO (4)'!$A$7:$P$33,11)))</f>
        <v/>
      </c>
      <c r="F52" s="643" t="str">
        <f>UPPER(IF($D51="","",VLOOKUP($D51,'1D ELO (4)'!$A$7:$P$33,8)))</f>
        <v/>
      </c>
      <c r="G52" s="643" t="str">
        <f>IF($D51="","",VLOOKUP($D51,'1D ELO (4)'!$A$7:$P$33,9))</f>
        <v/>
      </c>
      <c r="H52" s="644"/>
      <c r="I52" s="643" t="str">
        <f>IF($D51="","",VLOOKUP($D51,'1D ELO (4)'!$A$7:$P$33,10))</f>
        <v/>
      </c>
      <c r="J52" s="275"/>
      <c r="K52" s="127"/>
      <c r="L52" s="129"/>
      <c r="M52" s="249"/>
      <c r="N52" s="287"/>
      <c r="O52" s="127"/>
      <c r="P52" s="282"/>
      <c r="Q52" s="127"/>
      <c r="R52" s="130"/>
      <c r="S52" s="133"/>
    </row>
    <row r="53" spans="1:19" s="37" customFormat="1" ht="9.6" customHeight="1" x14ac:dyDescent="0.25">
      <c r="A53" s="245"/>
      <c r="B53" s="136"/>
      <c r="C53" s="136"/>
      <c r="D53" s="136"/>
      <c r="E53" s="466"/>
      <c r="F53" s="122"/>
      <c r="G53" s="122"/>
      <c r="H53" s="65"/>
      <c r="I53" s="122"/>
      <c r="J53" s="284"/>
      <c r="K53" s="127"/>
      <c r="L53" s="129"/>
      <c r="M53" s="127"/>
      <c r="N53" s="276"/>
      <c r="O53" s="277" t="str">
        <f>UPPER(IF(OR(N54="a",N54="as"),M45,IF(OR(N54="b",N54="bs"),M61,)))</f>
        <v/>
      </c>
      <c r="P53" s="282"/>
      <c r="Q53" s="127"/>
      <c r="R53" s="130"/>
      <c r="S53" s="133"/>
    </row>
    <row r="54" spans="1:19" s="37" customFormat="1" ht="9.6" customHeight="1" x14ac:dyDescent="0.25">
      <c r="A54" s="245"/>
      <c r="B54" s="136"/>
      <c r="C54" s="136"/>
      <c r="D54" s="136"/>
      <c r="E54" s="467"/>
      <c r="F54" s="463"/>
      <c r="G54" s="463"/>
      <c r="H54" s="464"/>
      <c r="I54" s="463"/>
      <c r="J54" s="284"/>
      <c r="K54" s="127"/>
      <c r="L54" s="129"/>
      <c r="M54" s="139" t="s">
        <v>0</v>
      </c>
      <c r="N54" s="148"/>
      <c r="O54" s="279" t="str">
        <f>UPPER(IF(OR(N54="a",N54="as"),M46,IF(OR(N54="b",N54="bs"),M62,)))</f>
        <v/>
      </c>
      <c r="P54" s="275"/>
      <c r="Q54" s="127"/>
      <c r="R54" s="130"/>
      <c r="S54" s="133"/>
    </row>
    <row r="55" spans="1:19" s="37" customFormat="1" ht="9.6" customHeight="1" x14ac:dyDescent="0.25">
      <c r="A55" s="285">
        <v>13</v>
      </c>
      <c r="B55" s="352" t="str">
        <f>IF($D55="","",VLOOKUP($D55,'1D ELO (4)'!$A$7:$P$23,14))</f>
        <v/>
      </c>
      <c r="C55" s="352" t="str">
        <f>IF($D55="","",VLOOKUP($D55,'1D ELO (4)'!$A$7:$P$33,15))</f>
        <v/>
      </c>
      <c r="D55" s="123"/>
      <c r="E55" s="460" t="str">
        <f>UPPER(IF($D55="","",VLOOKUP($D55,'1D ELO (4)'!$A$7:$P$33,5)))</f>
        <v/>
      </c>
      <c r="F55" s="449" t="str">
        <f>UPPER(IF($D55="","",VLOOKUP($D55,'1D ELO (4)'!$A$7:$P$33,2)))</f>
        <v/>
      </c>
      <c r="G55" s="449" t="str">
        <f>IF($D55="","",VLOOKUP($D55,'1D ELO (4)'!$A$7:$P$33,3))</f>
        <v/>
      </c>
      <c r="H55" s="461"/>
      <c r="I55" s="449" t="str">
        <f>IF($D55="","",VLOOKUP($D55,'1D ELO (4)'!$A$7:$P$33,4))</f>
        <v/>
      </c>
      <c r="J55" s="273"/>
      <c r="K55" s="127"/>
      <c r="L55" s="129"/>
      <c r="M55" s="127"/>
      <c r="N55" s="282"/>
      <c r="O55" s="127"/>
      <c r="P55" s="129"/>
      <c r="Q55" s="127"/>
      <c r="R55" s="130"/>
      <c r="S55" s="133"/>
    </row>
    <row r="56" spans="1:19" s="37" customFormat="1" ht="9.6" customHeight="1" x14ac:dyDescent="0.25">
      <c r="A56" s="245"/>
      <c r="B56" s="274"/>
      <c r="C56" s="274"/>
      <c r="D56" s="274"/>
      <c r="E56" s="460" t="str">
        <f>UPPER(IF($D55="","",VLOOKUP($D55,'1D ELO (4)'!$A$7:$P$33,11)))</f>
        <v/>
      </c>
      <c r="F56" s="449" t="str">
        <f>UPPER(IF($D55="","",VLOOKUP($D55,'1D ELO (4)'!$A$7:$P$33,8)))</f>
        <v/>
      </c>
      <c r="G56" s="449" t="str">
        <f>IF($D55="","",VLOOKUP($D55,'1D ELO (4)'!$A$7:$P$33,9))</f>
        <v/>
      </c>
      <c r="H56" s="461"/>
      <c r="I56" s="449" t="str">
        <f>IF($D55="","",VLOOKUP($D55,'1D ELO (4)'!$A$7:$P$33,10))</f>
        <v/>
      </c>
      <c r="J56" s="275"/>
      <c r="K56" s="120" t="str">
        <f>IF(J56="a",F55,IF(J56="b",F57,""))</f>
        <v/>
      </c>
      <c r="L56" s="129"/>
      <c r="M56" s="127"/>
      <c r="N56" s="282"/>
      <c r="O56" s="127"/>
      <c r="P56" s="129"/>
      <c r="Q56" s="127"/>
      <c r="R56" s="130"/>
      <c r="S56" s="133"/>
    </row>
    <row r="57" spans="1:19" s="37" customFormat="1" ht="9.6" customHeight="1" x14ac:dyDescent="0.25">
      <c r="A57" s="245"/>
      <c r="B57" s="136"/>
      <c r="C57" s="136"/>
      <c r="D57" s="146"/>
      <c r="E57" s="468"/>
      <c r="F57" s="463"/>
      <c r="G57" s="463"/>
      <c r="H57" s="464"/>
      <c r="I57" s="463"/>
      <c r="J57" s="276"/>
      <c r="K57" s="277" t="str">
        <f>UPPER(IF(OR(J58="a",J58="as"),F55,IF(OR(J58="b",J58="bs"),F59,)))</f>
        <v/>
      </c>
      <c r="L57" s="278"/>
      <c r="M57" s="127"/>
      <c r="N57" s="282"/>
      <c r="O57" s="127"/>
      <c r="P57" s="129"/>
      <c r="Q57" s="127"/>
      <c r="R57" s="130"/>
      <c r="S57" s="133"/>
    </row>
    <row r="58" spans="1:19" s="37" customFormat="1" ht="9.6" customHeight="1" x14ac:dyDescent="0.25">
      <c r="A58" s="245"/>
      <c r="B58" s="136"/>
      <c r="C58" s="136"/>
      <c r="D58" s="146"/>
      <c r="E58" s="468"/>
      <c r="F58" s="463"/>
      <c r="G58" s="463"/>
      <c r="H58" s="464"/>
      <c r="I58" s="452" t="s">
        <v>0</v>
      </c>
      <c r="J58" s="148"/>
      <c r="K58" s="279" t="str">
        <f>UPPER(IF(OR(J58="a",J58="as"),F56,IF(OR(J58="b",J58="bs"),F60,)))</f>
        <v/>
      </c>
      <c r="L58" s="280"/>
      <c r="M58" s="127"/>
      <c r="N58" s="282"/>
      <c r="O58" s="127"/>
      <c r="P58" s="129"/>
      <c r="Q58" s="127"/>
      <c r="R58" s="130"/>
      <c r="S58" s="133"/>
    </row>
    <row r="59" spans="1:19" s="37" customFormat="1" ht="9.6" customHeight="1" x14ac:dyDescent="0.25">
      <c r="A59" s="245">
        <v>14</v>
      </c>
      <c r="B59" s="352" t="str">
        <f>IF($D59="","",VLOOKUP($D59,'1D ELO (4)'!$A$7:$P$23,14))</f>
        <v/>
      </c>
      <c r="C59" s="352" t="str">
        <f>IF($D59="","",VLOOKUP($D59,'1D ELO (4)'!$A$7:$P$33,15))</f>
        <v/>
      </c>
      <c r="D59" s="123"/>
      <c r="E59" s="460" t="str">
        <f>UPPER(IF($D59="","",VLOOKUP($D59,'1D ELO (4)'!$A$7:$P$33,5)))</f>
        <v/>
      </c>
      <c r="F59" s="449" t="str">
        <f>UPPER(IF($D59="","",VLOOKUP($D59,'1D ELO (4)'!$A$7:$P$33,2)))</f>
        <v/>
      </c>
      <c r="G59" s="449" t="str">
        <f>IF($D59="","",VLOOKUP($D59,'1D ELO (4)'!$A$7:$P$33,3))</f>
        <v/>
      </c>
      <c r="H59" s="461"/>
      <c r="I59" s="449" t="str">
        <f>IF($D59="","",VLOOKUP($D59,'1D ELO (4)'!$A$7:$P$33,4))</f>
        <v/>
      </c>
      <c r="J59" s="281"/>
      <c r="K59" s="127"/>
      <c r="L59" s="282"/>
      <c r="M59" s="165"/>
      <c r="N59" s="286"/>
      <c r="O59" s="127"/>
      <c r="P59" s="129"/>
      <c r="Q59" s="127"/>
      <c r="R59" s="130"/>
      <c r="S59" s="133"/>
    </row>
    <row r="60" spans="1:19" s="37" customFormat="1" ht="9.6" customHeight="1" x14ac:dyDescent="0.25">
      <c r="A60" s="245"/>
      <c r="B60" s="274"/>
      <c r="C60" s="274"/>
      <c r="D60" s="274"/>
      <c r="E60" s="460" t="str">
        <f>UPPER(IF($D59="","",VLOOKUP($D59,'1D ELO (4)'!$A$7:$P$33,11)))</f>
        <v/>
      </c>
      <c r="F60" s="449" t="str">
        <f>UPPER(IF($D59="","",VLOOKUP($D59,'1D ELO (4)'!$A$7:$P$33,8)))</f>
        <v/>
      </c>
      <c r="G60" s="449" t="str">
        <f>IF($D59="","",VLOOKUP($D59,'1D ELO (4)'!$A$7:$P$33,9))</f>
        <v/>
      </c>
      <c r="H60" s="461"/>
      <c r="I60" s="449" t="str">
        <f>IF($D59="","",VLOOKUP($D59,'1D ELO (4)'!$A$7:$P$33,10))</f>
        <v/>
      </c>
      <c r="J60" s="275"/>
      <c r="K60" s="127"/>
      <c r="L60" s="282"/>
      <c r="M60" s="249"/>
      <c r="N60" s="287"/>
      <c r="O60" s="127"/>
      <c r="P60" s="129"/>
      <c r="Q60" s="127"/>
      <c r="R60" s="130"/>
      <c r="S60" s="133"/>
    </row>
    <row r="61" spans="1:19" s="37" customFormat="1" ht="9.6" customHeight="1" x14ac:dyDescent="0.25">
      <c r="A61" s="245"/>
      <c r="B61" s="136"/>
      <c r="C61" s="136"/>
      <c r="D61" s="146"/>
      <c r="E61" s="468"/>
      <c r="F61" s="463"/>
      <c r="G61" s="463"/>
      <c r="H61" s="464"/>
      <c r="I61" s="463"/>
      <c r="J61" s="284"/>
      <c r="K61" s="127"/>
      <c r="L61" s="276"/>
      <c r="M61" s="277" t="str">
        <f>UPPER(IF(OR(L62="a",L62="as"),K57,IF(OR(L62="b",L62="bs"),K65,)))</f>
        <v/>
      </c>
      <c r="N61" s="282"/>
      <c r="O61" s="127"/>
      <c r="P61" s="129"/>
      <c r="Q61" s="127"/>
      <c r="R61" s="130"/>
      <c r="S61" s="133"/>
    </row>
    <row r="62" spans="1:19" s="37" customFormat="1" ht="9.6" customHeight="1" x14ac:dyDescent="0.25">
      <c r="A62" s="245"/>
      <c r="B62" s="136"/>
      <c r="C62" s="136"/>
      <c r="D62" s="146"/>
      <c r="E62" s="468"/>
      <c r="F62" s="463"/>
      <c r="G62" s="463"/>
      <c r="H62" s="464"/>
      <c r="I62" s="463"/>
      <c r="J62" s="284"/>
      <c r="K62" s="139" t="s">
        <v>0</v>
      </c>
      <c r="L62" s="148"/>
      <c r="M62" s="279" t="str">
        <f>UPPER(IF(OR(L62="a",L62="as"),K58,IF(OR(L62="b",L62="bs"),K66,)))</f>
        <v/>
      </c>
      <c r="N62" s="275"/>
      <c r="O62" s="127"/>
      <c r="P62" s="129"/>
      <c r="Q62" s="127"/>
      <c r="R62" s="130"/>
      <c r="S62" s="133"/>
    </row>
    <row r="63" spans="1:19" s="37" customFormat="1" ht="9.6" customHeight="1" x14ac:dyDescent="0.25">
      <c r="A63" s="285">
        <v>15</v>
      </c>
      <c r="B63" s="352" t="str">
        <f>IF($D63="","",VLOOKUP($D63,'1D ELO (4)'!$A$7:$P$23,14))</f>
        <v/>
      </c>
      <c r="C63" s="352" t="str">
        <f>IF($D63="","",VLOOKUP($D63,'1D ELO (4)'!$A$7:$P$33,15))</f>
        <v/>
      </c>
      <c r="D63" s="123"/>
      <c r="E63" s="460" t="str">
        <f>UPPER(IF($D63="","",VLOOKUP($D63,'1D ELO (4)'!$A$7:$P$33,5)))</f>
        <v/>
      </c>
      <c r="F63" s="449" t="str">
        <f>UPPER(IF($D63="","",VLOOKUP($D63,'1D ELO (4)'!$A$7:$P$33,2)))</f>
        <v/>
      </c>
      <c r="G63" s="449" t="str">
        <f>IF($D63="","",VLOOKUP($D63,'1D ELO (4)'!$A$7:$P$33,3))</f>
        <v/>
      </c>
      <c r="H63" s="461"/>
      <c r="I63" s="449" t="str">
        <f>IF($D63="","",VLOOKUP($D63,'1D ELO (4)'!$A$7:$P$33,4))</f>
        <v/>
      </c>
      <c r="J63" s="273"/>
      <c r="K63" s="127"/>
      <c r="L63" s="282"/>
      <c r="M63" s="127"/>
      <c r="N63" s="129"/>
      <c r="O63" s="165"/>
      <c r="P63" s="129"/>
      <c r="Q63" s="127"/>
      <c r="R63" s="130"/>
      <c r="S63" s="133"/>
    </row>
    <row r="64" spans="1:19" s="37" customFormat="1" ht="9.6" customHeight="1" x14ac:dyDescent="0.25">
      <c r="A64" s="245"/>
      <c r="B64" s="274"/>
      <c r="C64" s="274"/>
      <c r="D64" s="274"/>
      <c r="E64" s="460" t="str">
        <f>UPPER(IF($D63="","",VLOOKUP($D63,'1D ELO (4)'!$A$7:$P$33,11)))</f>
        <v/>
      </c>
      <c r="F64" s="449" t="str">
        <f>UPPER(IF($D63="","",VLOOKUP($D63,'1D ELO (4)'!$A$7:$P$33,8)))</f>
        <v/>
      </c>
      <c r="G64" s="449" t="str">
        <f>IF($D63="","",VLOOKUP($D63,'1D ELO (4)'!$A$7:$P$33,9))</f>
        <v/>
      </c>
      <c r="H64" s="461"/>
      <c r="I64" s="449" t="str">
        <f>IF($D63="","",VLOOKUP($D63,'1D ELO (4)'!$A$7:$P$33,10))</f>
        <v/>
      </c>
      <c r="J64" s="275"/>
      <c r="K64" s="120" t="str">
        <f>IF(J64="a",F63,IF(J64="b",F65,""))</f>
        <v/>
      </c>
      <c r="L64" s="282"/>
      <c r="M64" s="127"/>
      <c r="N64" s="129"/>
      <c r="O64" s="127"/>
      <c r="P64" s="129"/>
      <c r="Q64" s="127"/>
      <c r="R64" s="130"/>
      <c r="S64" s="133"/>
    </row>
    <row r="65" spans="1:19" s="37" customFormat="1" ht="9.6" customHeight="1" x14ac:dyDescent="0.25">
      <c r="A65" s="245"/>
      <c r="B65" s="136"/>
      <c r="C65" s="136"/>
      <c r="D65" s="136"/>
      <c r="E65" s="467"/>
      <c r="F65" s="463"/>
      <c r="G65" s="463"/>
      <c r="H65" s="464"/>
      <c r="I65" s="463"/>
      <c r="J65" s="276"/>
      <c r="K65" s="277" t="str">
        <f>UPPER(IF(OR(J66="a",J66="as"),F63,IF(OR(J66="b",J66="bs"),F67,)))</f>
        <v/>
      </c>
      <c r="L65" s="286"/>
      <c r="M65" s="127"/>
      <c r="N65" s="129"/>
      <c r="O65" s="127"/>
      <c r="P65" s="129"/>
      <c r="Q65" s="127"/>
      <c r="R65" s="130"/>
      <c r="S65" s="133"/>
    </row>
    <row r="66" spans="1:19" s="37" customFormat="1" ht="9.6" customHeight="1" x14ac:dyDescent="0.25">
      <c r="A66" s="245"/>
      <c r="B66" s="136"/>
      <c r="C66" s="136"/>
      <c r="D66" s="136"/>
      <c r="E66" s="466"/>
      <c r="F66" s="127"/>
      <c r="G66" s="127"/>
      <c r="H66" s="65"/>
      <c r="I66" s="139" t="s">
        <v>0</v>
      </c>
      <c r="J66" s="148"/>
      <c r="K66" s="279" t="str">
        <f>UPPER(IF(OR(J66="a",J66="as"),F64,IF(OR(J66="b",J66="bs"),F68,)))</f>
        <v/>
      </c>
      <c r="L66" s="275"/>
      <c r="M66" s="127"/>
      <c r="N66" s="129"/>
      <c r="O66" s="127"/>
      <c r="P66" s="129"/>
      <c r="Q66" s="127"/>
      <c r="R66" s="130"/>
      <c r="S66" s="133"/>
    </row>
    <row r="67" spans="1:19" s="37" customFormat="1" ht="9.6" customHeight="1" x14ac:dyDescent="0.25">
      <c r="A67" s="291">
        <v>16</v>
      </c>
      <c r="B67" s="352" t="str">
        <f>IF($D67="","",VLOOKUP($D67,'1D ELO (4)'!$A$7:$P$23,14))</f>
        <v/>
      </c>
      <c r="C67" s="352" t="str">
        <f>IF($D67="","",VLOOKUP($D67,'1D ELO (4)'!$A$7:$P$33,15))</f>
        <v/>
      </c>
      <c r="D67" s="123"/>
      <c r="E67" s="465" t="str">
        <f>UPPER(IF($D67="","",VLOOKUP($D67,'1D ELO (4)'!$A$7:$P$33,5)))</f>
        <v/>
      </c>
      <c r="F67" s="124" t="str">
        <f>UPPER(IF($D67="","",VLOOKUP($D67,'1D ELO (4)'!$A$7:$P$33,2)))</f>
        <v/>
      </c>
      <c r="G67" s="124" t="str">
        <f>IF($D67="","",VLOOKUP($D67,'1D ELO (4)'!$A$7:$P$33,3))</f>
        <v/>
      </c>
      <c r="H67" s="272"/>
      <c r="I67" s="124" t="str">
        <f>IF($D67="","",VLOOKUP($D67,'1D ELO (4)'!$A$7:$P$33,4))</f>
        <v/>
      </c>
      <c r="J67" s="281"/>
      <c r="K67" s="127"/>
      <c r="L67" s="129"/>
      <c r="M67" s="165"/>
      <c r="N67" s="278"/>
      <c r="O67" s="127"/>
      <c r="P67" s="129"/>
      <c r="Q67" s="127"/>
      <c r="R67" s="130"/>
      <c r="S67" s="133"/>
    </row>
    <row r="68" spans="1:19" s="37" customFormat="1" ht="9.6" customHeight="1" x14ac:dyDescent="0.25">
      <c r="A68" s="245"/>
      <c r="B68" s="274"/>
      <c r="C68" s="274"/>
      <c r="D68" s="274"/>
      <c r="E68" s="642" t="str">
        <f>UPPER(IF($D67="","",VLOOKUP($D67,'1D ELO (4)'!$A$7:$P$33,11)))</f>
        <v/>
      </c>
      <c r="F68" s="643" t="str">
        <f>UPPER(IF($D67="","",VLOOKUP($D67,'1D ELO (4)'!$A$7:$P$33,8)))</f>
        <v/>
      </c>
      <c r="G68" s="643" t="str">
        <f>IF($D67="","",VLOOKUP($D67,'1D ELO (4)'!$A$7:$P$33,9))</f>
        <v/>
      </c>
      <c r="H68" s="644"/>
      <c r="I68" s="643" t="str">
        <f>IF($D67="","",VLOOKUP($D67,'1D ELO (4)'!$A$7:$P$33,10))</f>
        <v/>
      </c>
      <c r="J68" s="275"/>
      <c r="K68" s="127"/>
      <c r="L68" s="129"/>
      <c r="M68" s="249"/>
      <c r="N68" s="283"/>
      <c r="O68" s="127"/>
      <c r="P68" s="129"/>
      <c r="Q68" s="127"/>
      <c r="R68" s="130"/>
      <c r="S68" s="133"/>
    </row>
    <row r="69" spans="1:19" s="37" customFormat="1" ht="9.6" customHeight="1" x14ac:dyDescent="0.25">
      <c r="A69" s="292"/>
      <c r="B69" s="293"/>
      <c r="C69" s="293"/>
      <c r="D69" s="294"/>
      <c r="E69" s="294"/>
      <c r="F69" s="163"/>
      <c r="G69" s="163"/>
      <c r="H69" s="119"/>
      <c r="I69" s="163"/>
      <c r="J69" s="295"/>
      <c r="K69" s="131"/>
      <c r="L69" s="132"/>
      <c r="M69" s="131"/>
      <c r="N69" s="132"/>
      <c r="O69" s="131"/>
      <c r="P69" s="132"/>
      <c r="Q69" s="131"/>
      <c r="R69" s="132"/>
      <c r="S69" s="133"/>
    </row>
    <row r="70" spans="1:19" s="2" customFormat="1" ht="6" customHeight="1" x14ac:dyDescent="0.25">
      <c r="A70" s="292"/>
      <c r="B70" s="293"/>
      <c r="C70" s="293"/>
      <c r="D70" s="294"/>
      <c r="E70" s="294"/>
      <c r="F70" s="163"/>
      <c r="G70" s="163"/>
      <c r="H70" s="296"/>
      <c r="I70" s="163"/>
      <c r="J70" s="295"/>
      <c r="K70" s="131"/>
      <c r="L70" s="132"/>
      <c r="M70" s="170"/>
      <c r="N70" s="171"/>
      <c r="O70" s="170"/>
      <c r="P70" s="171"/>
      <c r="Q70" s="170"/>
      <c r="R70" s="171"/>
      <c r="S70" s="172"/>
    </row>
    <row r="71" spans="1:19" s="18" customFormat="1" ht="10.5" customHeight="1" x14ac:dyDescent="0.25">
      <c r="A71" s="173" t="s">
        <v>102</v>
      </c>
      <c r="B71" s="174"/>
      <c r="C71" s="175"/>
      <c r="D71" s="176" t="s">
        <v>6</v>
      </c>
      <c r="E71" s="176"/>
      <c r="F71" s="177" t="s">
        <v>150</v>
      </c>
      <c r="G71" s="177"/>
      <c r="H71" s="177"/>
      <c r="I71" s="246"/>
      <c r="J71" s="177" t="s">
        <v>6</v>
      </c>
      <c r="K71" s="177" t="s">
        <v>105</v>
      </c>
      <c r="L71" s="180"/>
      <c r="M71" s="177" t="s">
        <v>106</v>
      </c>
      <c r="N71" s="181"/>
      <c r="O71" s="182" t="s">
        <v>151</v>
      </c>
      <c r="P71" s="182"/>
      <c r="Q71" s="183"/>
      <c r="R71" s="184"/>
    </row>
    <row r="72" spans="1:19" s="18" customFormat="1" ht="9" customHeight="1" x14ac:dyDescent="0.25">
      <c r="A72" s="186" t="s">
        <v>153</v>
      </c>
      <c r="B72" s="185"/>
      <c r="C72" s="187"/>
      <c r="D72" s="188">
        <v>1</v>
      </c>
      <c r="E72" s="188"/>
      <c r="F72" s="56">
        <f>IF(D72&gt;$R$79,,UPPER(VLOOKUP(D72,'1D ELO (4)'!$A$7:$L$23,2)))</f>
        <v>0</v>
      </c>
      <c r="G72" s="54"/>
      <c r="H72" s="54"/>
      <c r="I72" s="297"/>
      <c r="J72" s="298" t="s">
        <v>7</v>
      </c>
      <c r="K72" s="185"/>
      <c r="L72" s="191"/>
      <c r="M72" s="185"/>
      <c r="N72" s="192"/>
      <c r="O72" s="193" t="s">
        <v>152</v>
      </c>
      <c r="P72" s="194"/>
      <c r="Q72" s="194"/>
      <c r="R72" s="195"/>
    </row>
    <row r="73" spans="1:19" s="18" customFormat="1" ht="9" customHeight="1" x14ac:dyDescent="0.25">
      <c r="A73" s="200" t="s">
        <v>121</v>
      </c>
      <c r="B73" s="198"/>
      <c r="C73" s="201"/>
      <c r="D73" s="188"/>
      <c r="E73" s="188"/>
      <c r="F73" s="56">
        <f>IF(D72&gt;$R$79,,UPPER(VLOOKUP(D72,'1D ELO (4)'!$A$7:$L$23,8)))</f>
        <v>0</v>
      </c>
      <c r="G73" s="54"/>
      <c r="H73" s="54"/>
      <c r="I73" s="297"/>
      <c r="J73" s="298"/>
      <c r="K73" s="185"/>
      <c r="L73" s="191"/>
      <c r="M73" s="185"/>
      <c r="N73" s="192"/>
      <c r="O73" s="198"/>
      <c r="P73" s="197"/>
      <c r="Q73" s="198"/>
      <c r="R73" s="199"/>
    </row>
    <row r="74" spans="1:19" s="18" customFormat="1" ht="9" customHeight="1" x14ac:dyDescent="0.25">
      <c r="A74" s="341"/>
      <c r="B74" s="342"/>
      <c r="C74" s="343"/>
      <c r="D74" s="188">
        <v>2</v>
      </c>
      <c r="E74" s="188"/>
      <c r="F74" s="56">
        <f>IF(D74&gt;$R$79,,UPPER(VLOOKUP(D74,'1D ELO (4)'!$A$7:$L$23,2)))</f>
        <v>0</v>
      </c>
      <c r="G74" s="54"/>
      <c r="H74" s="54"/>
      <c r="I74" s="297"/>
      <c r="J74" s="298" t="s">
        <v>8</v>
      </c>
      <c r="K74" s="185"/>
      <c r="L74" s="191"/>
      <c r="M74" s="185"/>
      <c r="N74" s="192"/>
      <c r="O74" s="193" t="s">
        <v>109</v>
      </c>
      <c r="P74" s="194"/>
      <c r="Q74" s="194"/>
      <c r="R74" s="195"/>
    </row>
    <row r="75" spans="1:19" s="18" customFormat="1" ht="9" customHeight="1" x14ac:dyDescent="0.25">
      <c r="A75" s="202"/>
      <c r="B75" s="114"/>
      <c r="C75" s="203"/>
      <c r="D75" s="188"/>
      <c r="E75" s="188"/>
      <c r="F75" s="56">
        <f>IF(D74&gt;$R$79,,UPPER(VLOOKUP(D74,'1D ELO (4)'!$A$7:$L$23,8)))</f>
        <v>0</v>
      </c>
      <c r="G75" s="54"/>
      <c r="H75" s="54"/>
      <c r="I75" s="297"/>
      <c r="J75" s="298"/>
      <c r="K75" s="185"/>
      <c r="L75" s="191"/>
      <c r="M75" s="185"/>
      <c r="N75" s="192"/>
      <c r="O75" s="185"/>
      <c r="P75" s="191"/>
      <c r="Q75" s="185"/>
      <c r="R75" s="192"/>
    </row>
    <row r="76" spans="1:19" s="18" customFormat="1" ht="9" customHeight="1" x14ac:dyDescent="0.25">
      <c r="A76" s="330"/>
      <c r="B76" s="344"/>
      <c r="C76" s="345"/>
      <c r="D76" s="188">
        <v>3</v>
      </c>
      <c r="E76" s="188"/>
      <c r="F76" s="56">
        <f>IF(D76&gt;$R$79,,UPPER(VLOOKUP(D76,'1D ELO (4)'!$A$7:$L$23,2)))</f>
        <v>0</v>
      </c>
      <c r="G76" s="54"/>
      <c r="H76" s="54"/>
      <c r="I76" s="297"/>
      <c r="J76" s="298" t="s">
        <v>9</v>
      </c>
      <c r="K76" s="185"/>
      <c r="L76" s="191"/>
      <c r="M76" s="185"/>
      <c r="N76" s="192"/>
      <c r="O76" s="198"/>
      <c r="P76" s="197"/>
      <c r="Q76" s="198"/>
      <c r="R76" s="199"/>
    </row>
    <row r="77" spans="1:19" s="18" customFormat="1" ht="9" customHeight="1" x14ac:dyDescent="0.25">
      <c r="A77" s="331"/>
      <c r="B77" s="24"/>
      <c r="C77" s="203"/>
      <c r="D77" s="188"/>
      <c r="E77" s="188"/>
      <c r="F77" s="56">
        <f>IF(D76&gt;$R$79,,UPPER(VLOOKUP(D76,'1D ELO (4)'!$A$7:$L$23,8)))</f>
        <v>0</v>
      </c>
      <c r="G77" s="54"/>
      <c r="H77" s="54"/>
      <c r="I77" s="297"/>
      <c r="J77" s="298"/>
      <c r="K77" s="185"/>
      <c r="L77" s="191"/>
      <c r="M77" s="185"/>
      <c r="N77" s="192"/>
      <c r="O77" s="193" t="s">
        <v>89</v>
      </c>
      <c r="P77" s="194"/>
      <c r="Q77" s="194"/>
      <c r="R77" s="195"/>
    </row>
    <row r="78" spans="1:19" s="18" customFormat="1" ht="9" customHeight="1" x14ac:dyDescent="0.25">
      <c r="A78" s="331"/>
      <c r="B78" s="24"/>
      <c r="C78" s="339"/>
      <c r="D78" s="188">
        <v>4</v>
      </c>
      <c r="E78" s="188"/>
      <c r="F78" s="56">
        <f>IF(D78&gt;$R$79,,UPPER(VLOOKUP(D78,'1D ELO (4)'!$A$7:$L$23,2)))</f>
        <v>0</v>
      </c>
      <c r="G78" s="54"/>
      <c r="H78" s="54"/>
      <c r="I78" s="297"/>
      <c r="J78" s="298" t="s">
        <v>10</v>
      </c>
      <c r="K78" s="185"/>
      <c r="L78" s="191"/>
      <c r="M78" s="185"/>
      <c r="N78" s="192"/>
      <c r="O78" s="185"/>
      <c r="P78" s="191"/>
      <c r="Q78" s="185"/>
      <c r="R78" s="192"/>
    </row>
    <row r="79" spans="1:19" s="18" customFormat="1" ht="9" customHeight="1" x14ac:dyDescent="0.25">
      <c r="A79" s="332"/>
      <c r="B79" s="329"/>
      <c r="C79" s="340"/>
      <c r="D79" s="204"/>
      <c r="E79" s="204"/>
      <c r="F79" s="56">
        <f>IF(D78&gt;$R$79,,UPPER(VLOOKUP(D78,'1D ELO (4)'!$A$7:$L$23,8)))</f>
        <v>0</v>
      </c>
      <c r="G79" s="299"/>
      <c r="H79" s="299"/>
      <c r="I79" s="300"/>
      <c r="J79" s="301"/>
      <c r="K79" s="198"/>
      <c r="L79" s="197"/>
      <c r="M79" s="198"/>
      <c r="N79" s="199"/>
      <c r="O79" s="198" t="str">
        <f>R4</f>
        <v>Nagyistók-Nádasi Judit</v>
      </c>
      <c r="P79" s="197"/>
      <c r="Q79" s="198"/>
      <c r="R79" s="302">
        <f>MIN(4,'1D ELO (4)'!$P$5)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215" priority="8" stopIfTrue="1">
      <formula>AND($O$1="CU",I10="Umpire")</formula>
    </cfRule>
    <cfRule type="expression" dxfId="214" priority="9" stopIfTrue="1">
      <formula>AND($O$1="CU",I10&lt;&gt;"Umpire",J10&lt;&gt;"")</formula>
    </cfRule>
    <cfRule type="expression" dxfId="213" priority="10" stopIfTrue="1">
      <formula>AND($O$1="CU",I10&lt;&gt;"Umpire")</formula>
    </cfRule>
  </conditionalFormatting>
  <conditionalFormatting sqref="M13 M29 M45 M61 O21 O53 Q37 K9 K17 K25 K33 K41 K49 K57 K65">
    <cfRule type="expression" dxfId="212" priority="6" stopIfTrue="1">
      <formula>J10="as"</formula>
    </cfRule>
    <cfRule type="expression" dxfId="211" priority="7" stopIfTrue="1">
      <formula>J10="bs"</formula>
    </cfRule>
  </conditionalFormatting>
  <conditionalFormatting sqref="M14 M30 M46 M62 O22 O54 Q38 K10 K18 K26 K34 K42 K50 K58 K66">
    <cfRule type="expression" dxfId="210" priority="4" stopIfTrue="1">
      <formula>J10="as"</formula>
    </cfRule>
    <cfRule type="expression" dxfId="209" priority="5" stopIfTrue="1">
      <formula>J10="bs"</formula>
    </cfRule>
  </conditionalFormatting>
  <conditionalFormatting sqref="J10 J18 J26 J34 J42 J50 J58 J66 L62 L46 L30 L14 N22 N54 P38">
    <cfRule type="expression" dxfId="208" priority="3" stopIfTrue="1">
      <formula>$O$1="CU"</formula>
    </cfRule>
  </conditionalFormatting>
  <conditionalFormatting sqref="E7:F7 E63:F63 E11:F11 E15:F15 E19:F19 E23:F23 E27:F27 E31:F31 E35:F35 E39:F39 E43:F43 E47:F47 E51:F51 E55:F55 E59:F59 E67:F67">
    <cfRule type="cellIs" dxfId="207" priority="2" stopIfTrue="1" operator="equal">
      <formula>"Bye"</formula>
    </cfRule>
  </conditionalFormatting>
  <conditionalFormatting sqref="D63 D7 D11 D15 D19 D23 D27 D31 D35 D39 D43 D47 D51 D55 D59 D67">
    <cfRule type="cellIs" dxfId="206" priority="1" stopIfTrue="1" operator="lessThan">
      <formula>5</formula>
    </cfRule>
  </conditionalFormatting>
  <dataValidations count="1">
    <dataValidation type="list" allowBlank="1" showInputMessage="1" sqref="I10 K14 M22 K30 O38 M54 K46 K62 I66 I34 I50 I26 I58 I18 I42" xr:uid="{00000000-0002-0000-4C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86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86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40">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33203125" style="2" customWidth="1"/>
    <col min="6" max="6" width="10.109375" customWidth="1"/>
    <col min="7" max="7" width="2.6640625" customWidth="1"/>
    <col min="8" max="8" width="6.10937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E1" s="6"/>
      <c r="I1" s="346"/>
      <c r="J1" s="101"/>
      <c r="K1" s="261" t="s">
        <v>140</v>
      </c>
      <c r="L1" s="261"/>
      <c r="M1" s="262"/>
      <c r="N1" s="101"/>
      <c r="O1" s="101"/>
      <c r="P1" s="101"/>
      <c r="R1" s="101"/>
    </row>
    <row r="2" spans="1:21" s="72" customFormat="1" x14ac:dyDescent="0.25">
      <c r="A2" s="448" t="s">
        <v>119</v>
      </c>
      <c r="B2" s="60"/>
      <c r="C2" s="60"/>
      <c r="D2" s="60"/>
      <c r="E2" s="51"/>
      <c r="F2" s="426">
        <f>Altalanos!$D$8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109"/>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7" t="s">
        <v>147</v>
      </c>
      <c r="D5" s="47" t="s">
        <v>117</v>
      </c>
      <c r="E5" s="47" t="s">
        <v>157</v>
      </c>
      <c r="F5" s="48" t="s">
        <v>82</v>
      </c>
      <c r="G5" s="48" t="s">
        <v>83</v>
      </c>
      <c r="H5" s="48"/>
      <c r="I5" s="48" t="s">
        <v>87</v>
      </c>
      <c r="J5" s="48"/>
      <c r="K5" s="47" t="s">
        <v>99</v>
      </c>
      <c r="L5" s="268"/>
      <c r="M5" s="47" t="s">
        <v>113</v>
      </c>
      <c r="N5" s="268"/>
      <c r="O5" s="47" t="s">
        <v>146</v>
      </c>
      <c r="P5" s="268"/>
      <c r="Q5" s="47" t="s">
        <v>145</v>
      </c>
      <c r="R5" s="269"/>
    </row>
    <row r="6" spans="1:21" s="753" customFormat="1" ht="11.25" customHeight="1" thickBot="1" x14ac:dyDescent="0.3">
      <c r="A6" s="768"/>
      <c r="B6" s="748"/>
      <c r="C6" s="748"/>
      <c r="D6" s="748"/>
      <c r="E6" s="748"/>
      <c r="F6" s="769"/>
      <c r="G6" s="769"/>
      <c r="I6" s="769"/>
      <c r="J6" s="770"/>
      <c r="K6" s="748"/>
      <c r="L6" s="770"/>
      <c r="M6" s="748"/>
      <c r="N6" s="770"/>
      <c r="O6" s="748"/>
      <c r="P6" s="770"/>
      <c r="Q6" s="748"/>
      <c r="R6" s="771"/>
    </row>
    <row r="7" spans="1:21" s="37" customFormat="1" ht="10.5" customHeight="1" x14ac:dyDescent="0.25">
      <c r="A7" s="271">
        <v>1</v>
      </c>
      <c r="B7" s="352" t="str">
        <f>IF($D7="","",VLOOKUP($D7,'1D ELO (4)'!$A$7:$P$39,14))</f>
        <v/>
      </c>
      <c r="C7" s="352" t="str">
        <f>IF($D7="","",VLOOKUP($D7,'1D ELO (4)'!$A$7:$P$39,15))</f>
        <v/>
      </c>
      <c r="D7" s="123"/>
      <c r="E7" s="465" t="str">
        <f>UPPER(IF($D7="","",VLOOKUP($D7,'1D ELO (4)'!$A$7:$P$33,5)))</f>
        <v/>
      </c>
      <c r="F7" s="124" t="str">
        <f>UPPER(IF($D7="","",VLOOKUP($D7,'1D ELO (4)'!$A$7:$P$33,2)))</f>
        <v/>
      </c>
      <c r="G7" s="124" t="str">
        <f>IF($D7="","",VLOOKUP($D7,'1D ELO (4)'!$A$7:$P$33,3))</f>
        <v/>
      </c>
      <c r="H7" s="272"/>
      <c r="I7" s="124" t="str">
        <f>IF($D7="","",VLOOKUP($D7,'1D ELO (4)'!$A$7:$P$33,4))</f>
        <v/>
      </c>
      <c r="J7" s="273"/>
      <c r="K7" s="127"/>
      <c r="L7" s="129"/>
      <c r="M7" s="127"/>
      <c r="N7" s="129"/>
      <c r="O7" s="127"/>
      <c r="P7" s="129"/>
      <c r="Q7" s="127"/>
      <c r="R7" s="244" t="s">
        <v>148</v>
      </c>
      <c r="S7" s="133"/>
      <c r="U7" s="134" t="e">
        <f>#REF!</f>
        <v>#REF!</v>
      </c>
    </row>
    <row r="8" spans="1:21" s="37" customFormat="1" ht="9.6" customHeight="1" x14ac:dyDescent="0.25">
      <c r="A8" s="245"/>
      <c r="B8" s="274"/>
      <c r="C8" s="274"/>
      <c r="D8" s="274"/>
      <c r="E8" s="465" t="str">
        <f>UPPER(IF($D7="","",VLOOKUP($D7,'1D ELO (4)'!$A$7:$P$33,11)))</f>
        <v/>
      </c>
      <c r="F8" s="124" t="str">
        <f>UPPER(IF($D7="","",VLOOKUP($D7,'1D ELO (4)'!$A$7:$P$33,8)))</f>
        <v/>
      </c>
      <c r="G8" s="124" t="str">
        <f>IF($D7="","",VLOOKUP($D7,'1D ELO (4)'!$A$7:$P$33,9))</f>
        <v/>
      </c>
      <c r="H8" s="272"/>
      <c r="I8" s="124" t="str">
        <f>IF($D7="","",VLOOKUP($D7,'1D ELO (4)'!$A$7:$P$33,10))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46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7"/>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(4)'!$A$7:$P$39,14))</f>
        <v/>
      </c>
      <c r="C11" s="352" t="str">
        <f>IF($D11="","",VLOOKUP($D11,'1D ELO (4)'!$A$7:$P$39,15))</f>
        <v/>
      </c>
      <c r="D11" s="123"/>
      <c r="E11" s="460" t="str">
        <f>UPPER(IF($D11="","",VLOOKUP($D11,'1D ELO (4)'!$A$7:$P$39,5)))</f>
        <v/>
      </c>
      <c r="F11" s="449" t="str">
        <f>UPPER(IF($D11="","",VLOOKUP($D11,'1D ELO (4)'!$A$7:$P$39,2)))</f>
        <v/>
      </c>
      <c r="G11" s="449" t="str">
        <f>IF($D11="","",VLOOKUP($D11,'1D ELO (4)'!$A$7:$P$39,3))</f>
        <v/>
      </c>
      <c r="H11" s="461"/>
      <c r="I11" s="449" t="str">
        <f>IF($D11="","",VLOOKUP($D11,'1D ELO (4)'!$A$7:$P$39,4))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(4)'!$A$7:$P$33,11)))</f>
        <v/>
      </c>
      <c r="F12" s="449" t="str">
        <f>UPPER(IF($D11="","",VLOOKUP($D11,'1D ELO (4)'!$A$7:$P$33,8)))</f>
        <v/>
      </c>
      <c r="G12" s="449" t="str">
        <f>IF($D11="","",VLOOKUP($D11,'1D ELO (4)'!$A$7:$P$33,9))</f>
        <v/>
      </c>
      <c r="H12" s="461"/>
      <c r="I12" s="449" t="str">
        <f>IF($D11="","",VLOOKUP($D11,'1D ELO (4)'!$A$7:$P$33,10))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8"/>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8"/>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(4)'!$A$7:$P$39,14))</f>
        <v/>
      </c>
      <c r="C15" s="352" t="str">
        <f>IF($D15="","",VLOOKUP($D15,'1D ELO (4)'!$A$7:$P$39,15))</f>
        <v/>
      </c>
      <c r="D15" s="123"/>
      <c r="E15" s="460" t="str">
        <f>UPPER(IF($D15="","",VLOOKUP($D15,'1D ELO (4)'!$A$7:$P$39,5)))</f>
        <v/>
      </c>
      <c r="F15" s="449" t="str">
        <f>UPPER(IF($D15="","",VLOOKUP($D15,'1D ELO (4)'!$A$7:$P$39,2)))</f>
        <v/>
      </c>
      <c r="G15" s="449" t="str">
        <f>IF($D15="","",VLOOKUP($D15,'1D ELO (4)'!$A$7:$P$39,3))</f>
        <v/>
      </c>
      <c r="H15" s="461"/>
      <c r="I15" s="449" t="str">
        <f>IF($D15="","",VLOOKUP($D15,'1D ELO (4)'!$A$7:$P$39,4))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(4)'!$A$7:$P$33,11)))</f>
        <v/>
      </c>
      <c r="F16" s="449" t="str">
        <f>UPPER(IF($D15="","",VLOOKUP($D15,'1D ELO (4)'!$A$7:$P$33,8)))</f>
        <v/>
      </c>
      <c r="G16" s="449" t="str">
        <f>IF($D15="","",VLOOKUP($D15,'1D ELO (4)'!$A$7:$P$33,9))</f>
        <v/>
      </c>
      <c r="H16" s="461"/>
      <c r="I16" s="449" t="str">
        <f>IF($D15="","",VLOOKUP($D15,'1D ELO (4)'!$A$7:$P$33,10))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8"/>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8"/>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(4)'!$A$7:$P$39,14))</f>
        <v/>
      </c>
      <c r="C19" s="352" t="str">
        <f>IF($D19="","",VLOOKUP($D19,'1D ELO (4)'!$A$7:$P$39,15))</f>
        <v/>
      </c>
      <c r="D19" s="123"/>
      <c r="E19" s="460" t="str">
        <f>UPPER(IF($D19="","",VLOOKUP($D19,'1D ELO (4)'!$A$7:$P$39,5)))</f>
        <v/>
      </c>
      <c r="F19" s="449" t="str">
        <f>UPPER(IF($D19="","",VLOOKUP($D19,'1D ELO (4)'!$A$7:$P$39,2)))</f>
        <v/>
      </c>
      <c r="G19" s="449" t="str">
        <f>IF($D19="","",VLOOKUP($D19,'1D ELO (4)'!$A$7:$P$39,3))</f>
        <v/>
      </c>
      <c r="H19" s="461"/>
      <c r="I19" s="449" t="str">
        <f>IF($D19="","",VLOOKUP($D19,'1D ELO (4)'!$A$7:$P$39,4))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(4)'!$A$7:$P$33,11)))</f>
        <v/>
      </c>
      <c r="F20" s="449" t="str">
        <f>UPPER(IF($D19="","",VLOOKUP($D19,'1D ELO (4)'!$A$7:$P$33,8)))</f>
        <v/>
      </c>
      <c r="G20" s="449" t="str">
        <f>IF($D19="","",VLOOKUP($D19,'1D ELO (4)'!$A$7:$P$33,9))</f>
        <v/>
      </c>
      <c r="H20" s="461"/>
      <c r="I20" s="449" t="str">
        <f>IF($D19="","",VLOOKUP($D19,'1D ELO (4)'!$A$7:$P$33,10))</f>
        <v/>
      </c>
      <c r="J20" s="275"/>
      <c r="K20" s="127"/>
      <c r="L20" s="129"/>
      <c r="M20" s="249"/>
      <c r="N20" s="287"/>
      <c r="O20" s="127"/>
      <c r="P20" s="129"/>
      <c r="Q20" s="127"/>
      <c r="R20" s="130"/>
      <c r="S20" s="133"/>
    </row>
    <row r="21" spans="1:19" s="37" customFormat="1" ht="9.6" customHeight="1" x14ac:dyDescent="0.25">
      <c r="A21" s="245"/>
      <c r="B21" s="136"/>
      <c r="C21" s="136"/>
      <c r="D21" s="136"/>
      <c r="E21" s="467"/>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7"/>
      <c r="F22" s="463"/>
      <c r="G22" s="463"/>
      <c r="H22" s="464"/>
      <c r="I22" s="463"/>
      <c r="J22" s="284"/>
      <c r="K22" s="127"/>
      <c r="L22" s="129"/>
      <c r="M22" s="139" t="s">
        <v>0</v>
      </c>
      <c r="N22" s="148"/>
      <c r="O22" s="279" t="str">
        <f>UPPER(IF(OR(N22="a",N22="as"),M14,IF(OR(N22="b",N22="bs"),M30,)))</f>
        <v/>
      </c>
      <c r="P22" s="280"/>
      <c r="Q22" s="127"/>
      <c r="R22" s="130"/>
      <c r="S22" s="133"/>
    </row>
    <row r="23" spans="1:19" s="37" customFormat="1" ht="9.6" customHeight="1" x14ac:dyDescent="0.25">
      <c r="A23" s="245">
        <v>5</v>
      </c>
      <c r="B23" s="352" t="str">
        <f>IF($D23="","",VLOOKUP($D23,'1D ELO (4)'!$A$7:$P$39,14))</f>
        <v/>
      </c>
      <c r="C23" s="352" t="str">
        <f>IF($D23="","",VLOOKUP($D23,'1D ELO (4)'!$A$7:$P$39,15))</f>
        <v/>
      </c>
      <c r="D23" s="123"/>
      <c r="E23" s="460" t="str">
        <f>UPPER(IF($D23="","",VLOOKUP($D23,'1D ELO (4)'!$A$7:$P$39,5)))</f>
        <v/>
      </c>
      <c r="F23" s="449" t="str">
        <f>UPPER(IF($D23="","",VLOOKUP($D23,'1D ELO (4)'!$A$7:$P$39,2)))</f>
        <v/>
      </c>
      <c r="G23" s="449" t="str">
        <f>IF($D23="","",VLOOKUP($D23,'1D ELO (4)'!$A$7:$P$39,3))</f>
        <v/>
      </c>
      <c r="H23" s="461"/>
      <c r="I23" s="449" t="str">
        <f>IF($D23="","",VLOOKUP($D23,'1D ELO (4)'!$A$7:$P$39,4))</f>
        <v/>
      </c>
      <c r="J23" s="273"/>
      <c r="K23" s="127"/>
      <c r="L23" s="129"/>
      <c r="M23" s="127"/>
      <c r="N23" s="282"/>
      <c r="O23" s="127"/>
      <c r="P23" s="282"/>
      <c r="Q23" s="127"/>
      <c r="R23" s="130"/>
      <c r="S23" s="133"/>
    </row>
    <row r="24" spans="1:19" s="37" customFormat="1" ht="9.6" customHeight="1" x14ac:dyDescent="0.25">
      <c r="A24" s="245"/>
      <c r="B24" s="274"/>
      <c r="C24" s="274"/>
      <c r="D24" s="274"/>
      <c r="E24" s="460" t="str">
        <f>UPPER(IF($D23="","",VLOOKUP($D23,'1D ELO (4)'!$A$7:$P$33,11)))</f>
        <v/>
      </c>
      <c r="F24" s="449" t="str">
        <f>UPPER(IF($D23="","",VLOOKUP($D23,'1D ELO (4)'!$A$7:$P$33,8)))</f>
        <v/>
      </c>
      <c r="G24" s="449" t="str">
        <f>IF($D23="","",VLOOKUP($D23,'1D ELO (4)'!$A$7:$P$33,9))</f>
        <v/>
      </c>
      <c r="H24" s="461"/>
      <c r="I24" s="449" t="str">
        <f>IF($D23="","",VLOOKUP($D23,'1D ELO (4)'!$A$7:$P$33,10))</f>
        <v/>
      </c>
      <c r="J24" s="275"/>
      <c r="K24" s="120" t="str">
        <f>IF(J24="a",F23,IF(J24="b",F25,""))</f>
        <v/>
      </c>
      <c r="L24" s="129"/>
      <c r="M24" s="127"/>
      <c r="N24" s="282"/>
      <c r="O24" s="127"/>
      <c r="P24" s="282"/>
      <c r="Q24" s="127"/>
      <c r="R24" s="130"/>
      <c r="S24" s="133"/>
    </row>
    <row r="25" spans="1:19" s="37" customFormat="1" ht="9.6" customHeight="1" x14ac:dyDescent="0.25">
      <c r="A25" s="245"/>
      <c r="B25" s="136"/>
      <c r="C25" s="136"/>
      <c r="D25" s="136"/>
      <c r="E25" s="467"/>
      <c r="F25" s="463"/>
      <c r="G25" s="463"/>
      <c r="H25" s="464"/>
      <c r="I25" s="463"/>
      <c r="J25" s="276"/>
      <c r="K25" s="277" t="str">
        <f>UPPER(IF(OR(J26="a",J26="as"),F23,IF(OR(J26="b",J26="bs"),F27,)))</f>
        <v/>
      </c>
      <c r="L25" s="278"/>
      <c r="M25" s="127"/>
      <c r="N25" s="282"/>
      <c r="O25" s="127"/>
      <c r="P25" s="282"/>
      <c r="Q25" s="127"/>
      <c r="R25" s="130"/>
      <c r="S25" s="133"/>
    </row>
    <row r="26" spans="1:19" s="37" customFormat="1" ht="9.6" customHeight="1" x14ac:dyDescent="0.25">
      <c r="A26" s="245"/>
      <c r="B26" s="136"/>
      <c r="C26" s="136"/>
      <c r="D26" s="136"/>
      <c r="E26" s="467"/>
      <c r="F26" s="463"/>
      <c r="G26" s="463"/>
      <c r="H26" s="464"/>
      <c r="I26" s="452" t="s">
        <v>0</v>
      </c>
      <c r="J26" s="148"/>
      <c r="K26" s="279" t="str">
        <f>UPPER(IF(OR(J26="a",J26="as"),F24,IF(OR(J26="b",J26="bs"),F28,)))</f>
        <v/>
      </c>
      <c r="L26" s="280"/>
      <c r="M26" s="127"/>
      <c r="N26" s="282"/>
      <c r="O26" s="127"/>
      <c r="P26" s="282"/>
      <c r="Q26" s="127"/>
      <c r="R26" s="130"/>
      <c r="S26" s="133"/>
    </row>
    <row r="27" spans="1:19" s="37" customFormat="1" ht="9.6" customHeight="1" x14ac:dyDescent="0.25">
      <c r="A27" s="245">
        <v>6</v>
      </c>
      <c r="B27" s="352" t="str">
        <f>IF($D27="","",VLOOKUP($D27,'1D ELO (4)'!$A$7:$P$39,14))</f>
        <v/>
      </c>
      <c r="C27" s="352" t="str">
        <f>IF($D27="","",VLOOKUP($D27,'1D ELO (4)'!$A$7:$P$39,15))</f>
        <v/>
      </c>
      <c r="D27" s="123"/>
      <c r="E27" s="460" t="str">
        <f>UPPER(IF($D27="","",VLOOKUP($D27,'1D ELO (4)'!$A$7:$P$39,5)))</f>
        <v/>
      </c>
      <c r="F27" s="449" t="str">
        <f>UPPER(IF($D27="","",VLOOKUP($D27,'1D ELO (4)'!$A$7:$P$39,2)))</f>
        <v/>
      </c>
      <c r="G27" s="449" t="str">
        <f>IF($D27="","",VLOOKUP($D27,'1D ELO (4)'!$A$7:$P$39,3))</f>
        <v/>
      </c>
      <c r="H27" s="461"/>
      <c r="I27" s="449" t="str">
        <f>IF($D27="","",VLOOKUP($D27,'1D ELO (4)'!$A$7:$P$39,4))</f>
        <v/>
      </c>
      <c r="J27" s="281"/>
      <c r="K27" s="127"/>
      <c r="L27" s="282"/>
      <c r="M27" s="165"/>
      <c r="N27" s="286"/>
      <c r="O27" s="127"/>
      <c r="P27" s="282"/>
      <c r="Q27" s="127"/>
      <c r="R27" s="130"/>
      <c r="S27" s="133"/>
    </row>
    <row r="28" spans="1:19" s="37" customFormat="1" ht="9.6" customHeight="1" x14ac:dyDescent="0.25">
      <c r="A28" s="245"/>
      <c r="B28" s="274"/>
      <c r="C28" s="274"/>
      <c r="D28" s="274"/>
      <c r="E28" s="460" t="str">
        <f>UPPER(IF($D27="","",VLOOKUP($D27,'1D ELO (4)'!$A$7:$P$33,11)))</f>
        <v/>
      </c>
      <c r="F28" s="449" t="str">
        <f>UPPER(IF($D27="","",VLOOKUP($D27,'1D ELO (4)'!$A$7:$P$33,8)))</f>
        <v/>
      </c>
      <c r="G28" s="449" t="str">
        <f>IF($D27="","",VLOOKUP($D27,'1D ELO (4)'!$A$7:$P$33,9))</f>
        <v/>
      </c>
      <c r="H28" s="461"/>
      <c r="I28" s="449" t="str">
        <f>IF($D27="","",VLOOKUP($D27,'1D ELO (4)'!$A$7:$P$33,10))</f>
        <v/>
      </c>
      <c r="J28" s="275"/>
      <c r="K28" s="127"/>
      <c r="L28" s="282"/>
      <c r="M28" s="249"/>
      <c r="N28" s="287"/>
      <c r="O28" s="127"/>
      <c r="P28" s="282"/>
      <c r="Q28" s="127"/>
      <c r="R28" s="130"/>
      <c r="S28" s="133"/>
    </row>
    <row r="29" spans="1:19" s="37" customFormat="1" ht="9.6" customHeight="1" x14ac:dyDescent="0.25">
      <c r="A29" s="245"/>
      <c r="B29" s="136"/>
      <c r="C29" s="136"/>
      <c r="D29" s="146"/>
      <c r="E29" s="468"/>
      <c r="F29" s="463"/>
      <c r="G29" s="463"/>
      <c r="H29" s="464"/>
      <c r="I29" s="463"/>
      <c r="J29" s="284"/>
      <c r="K29" s="127"/>
      <c r="L29" s="276"/>
      <c r="M29" s="277" t="str">
        <f>UPPER(IF(OR(L30="a",L30="as"),K25,IF(OR(L30="b",L30="bs"),K33,)))</f>
        <v/>
      </c>
      <c r="N29" s="282"/>
      <c r="O29" s="127"/>
      <c r="P29" s="282"/>
      <c r="Q29" s="127"/>
      <c r="R29" s="130"/>
      <c r="S29" s="133"/>
    </row>
    <row r="30" spans="1:19" s="37" customFormat="1" ht="9.6" customHeight="1" x14ac:dyDescent="0.25">
      <c r="A30" s="245"/>
      <c r="B30" s="136"/>
      <c r="C30" s="136"/>
      <c r="D30" s="146"/>
      <c r="E30" s="468"/>
      <c r="F30" s="463"/>
      <c r="G30" s="463"/>
      <c r="H30" s="464"/>
      <c r="I30" s="463"/>
      <c r="J30" s="284"/>
      <c r="K30" s="139" t="s">
        <v>0</v>
      </c>
      <c r="L30" s="148"/>
      <c r="M30" s="279" t="str">
        <f>UPPER(IF(OR(L30="a",L30="as"),K26,IF(OR(L30="b",L30="bs"),K34,)))</f>
        <v/>
      </c>
      <c r="N30" s="275"/>
      <c r="O30" s="127"/>
      <c r="P30" s="282"/>
      <c r="Q30" s="127"/>
      <c r="R30" s="130"/>
      <c r="S30" s="133"/>
    </row>
    <row r="31" spans="1:19" s="37" customFormat="1" ht="9.6" customHeight="1" x14ac:dyDescent="0.25">
      <c r="A31" s="285">
        <v>7</v>
      </c>
      <c r="B31" s="352" t="str">
        <f>IF($D31="","",VLOOKUP($D31,'1D ELO (4)'!$A$7:$P$39,14))</f>
        <v/>
      </c>
      <c r="C31" s="352" t="str">
        <f>IF($D31="","",VLOOKUP($D31,'1D ELO (4)'!$A$7:$P$39,15))</f>
        <v/>
      </c>
      <c r="D31" s="123"/>
      <c r="E31" s="460" t="str">
        <f>UPPER(IF($D31="","",VLOOKUP($D31,'1D ELO (4)'!$A$7:$P$39,5)))</f>
        <v/>
      </c>
      <c r="F31" s="449" t="str">
        <f>UPPER(IF($D31="","",VLOOKUP($D31,'1D ELO (4)'!$A$7:$P$39,2)))</f>
        <v/>
      </c>
      <c r="G31" s="449" t="str">
        <f>IF($D31="","",VLOOKUP($D31,'1D ELO (4)'!$A$7:$P$39,3))</f>
        <v/>
      </c>
      <c r="H31" s="461"/>
      <c r="I31" s="449" t="str">
        <f>IF($D31="","",VLOOKUP($D31,'1D ELO (4)'!$A$7:$P$39,4))</f>
        <v/>
      </c>
      <c r="J31" s="273"/>
      <c r="K31" s="127"/>
      <c r="L31" s="282"/>
      <c r="M31" s="127"/>
      <c r="N31" s="129"/>
      <c r="O31" s="165"/>
      <c r="P31" s="282"/>
      <c r="Q31" s="127"/>
      <c r="R31" s="130"/>
      <c r="S31" s="133"/>
    </row>
    <row r="32" spans="1:19" s="37" customFormat="1" ht="9.6" customHeight="1" x14ac:dyDescent="0.25">
      <c r="A32" s="245"/>
      <c r="B32" s="274"/>
      <c r="C32" s="274"/>
      <c r="D32" s="274"/>
      <c r="E32" s="460" t="str">
        <f>UPPER(IF($D31="","",VLOOKUP($D31,'1D ELO (4)'!$A$7:$P$33,11)))</f>
        <v/>
      </c>
      <c r="F32" s="449" t="str">
        <f>UPPER(IF($D31="","",VLOOKUP($D31,'1D ELO (4)'!$A$7:$P$33,8)))</f>
        <v/>
      </c>
      <c r="G32" s="449" t="str">
        <f>IF($D31="","",VLOOKUP($D31,'1D ELO (4)'!$A$7:$P$33,9))</f>
        <v/>
      </c>
      <c r="H32" s="461"/>
      <c r="I32" s="449" t="str">
        <f>IF($D31="","",VLOOKUP($D31,'1D ELO (4)'!$A$7:$P$33,10))</f>
        <v/>
      </c>
      <c r="J32" s="275"/>
      <c r="K32" s="120" t="str">
        <f>IF(J32="a",F31,IF(J32="b",F33,""))</f>
        <v/>
      </c>
      <c r="L32" s="282"/>
      <c r="M32" s="127"/>
      <c r="N32" s="129"/>
      <c r="O32" s="127"/>
      <c r="P32" s="282"/>
      <c r="Q32" s="127"/>
      <c r="R32" s="130"/>
      <c r="S32" s="133"/>
    </row>
    <row r="33" spans="1:19" s="37" customFormat="1" ht="9.6" customHeight="1" x14ac:dyDescent="0.25">
      <c r="A33" s="245"/>
      <c r="B33" s="136"/>
      <c r="C33" s="136"/>
      <c r="D33" s="146"/>
      <c r="E33" s="468"/>
      <c r="F33" s="463"/>
      <c r="G33" s="463"/>
      <c r="H33" s="464"/>
      <c r="I33" s="463"/>
      <c r="J33" s="276"/>
      <c r="K33" s="277" t="str">
        <f>UPPER(IF(OR(J34="a",J34="as"),F31,IF(OR(J34="b",J34="bs"),F35,)))</f>
        <v/>
      </c>
      <c r="L33" s="286"/>
      <c r="M33" s="127"/>
      <c r="N33" s="129"/>
      <c r="O33" s="127"/>
      <c r="P33" s="282"/>
      <c r="Q33" s="127"/>
      <c r="R33" s="130"/>
      <c r="S33" s="133"/>
    </row>
    <row r="34" spans="1:19" s="37" customFormat="1" ht="9.6" customHeight="1" x14ac:dyDescent="0.25">
      <c r="A34" s="245"/>
      <c r="B34" s="136"/>
      <c r="C34" s="136"/>
      <c r="D34" s="146"/>
      <c r="E34" s="468"/>
      <c r="F34" s="463"/>
      <c r="G34" s="463"/>
      <c r="H34" s="464"/>
      <c r="I34" s="452" t="s">
        <v>0</v>
      </c>
      <c r="J34" s="148"/>
      <c r="K34" s="279" t="str">
        <f>UPPER(IF(OR(J34="a",J34="as"),F32,IF(OR(J34="b",J34="bs"),F36,)))</f>
        <v/>
      </c>
      <c r="L34" s="275"/>
      <c r="M34" s="127"/>
      <c r="N34" s="129"/>
      <c r="O34" s="127"/>
      <c r="P34" s="282"/>
      <c r="Q34" s="127"/>
      <c r="R34" s="130"/>
      <c r="S34" s="133"/>
    </row>
    <row r="35" spans="1:19" s="37" customFormat="1" ht="9.6" customHeight="1" x14ac:dyDescent="0.25">
      <c r="A35" s="271">
        <v>8</v>
      </c>
      <c r="B35" s="352" t="str">
        <f>IF($D35="","",VLOOKUP($D35,'1D ELO (4)'!$A$7:$P$39,14))</f>
        <v/>
      </c>
      <c r="C35" s="352" t="str">
        <f>IF($D35="","",VLOOKUP($D35,'1D ELO (4)'!$A$7:$P$39,15))</f>
        <v/>
      </c>
      <c r="D35" s="123"/>
      <c r="E35" s="642" t="str">
        <f>UPPER(IF($D35="","",VLOOKUP($D35,'1D ELO (4)'!$A$7:$P$39,5)))</f>
        <v/>
      </c>
      <c r="F35" s="643" t="str">
        <f>UPPER(IF($D35="","",VLOOKUP($D35,'1D ELO (4)'!$A$7:$P$39,2)))</f>
        <v/>
      </c>
      <c r="G35" s="643" t="str">
        <f>IF($D35="","",VLOOKUP($D35,'1D ELO (4)'!$A$7:$P$39,3))</f>
        <v/>
      </c>
      <c r="H35" s="644"/>
      <c r="I35" s="643" t="str">
        <f>IF($D35="","",VLOOKUP($D35,'1D ELO (4)'!$A$7:$P$39,4))</f>
        <v/>
      </c>
      <c r="J35" s="281"/>
      <c r="K35" s="127"/>
      <c r="L35" s="129"/>
      <c r="M35" s="165"/>
      <c r="N35" s="278"/>
      <c r="O35" s="127"/>
      <c r="P35" s="282"/>
      <c r="Q35" s="127"/>
      <c r="R35" s="130"/>
      <c r="S35" s="133"/>
    </row>
    <row r="36" spans="1:19" s="37" customFormat="1" ht="9.6" customHeight="1" x14ac:dyDescent="0.25">
      <c r="A36" s="245"/>
      <c r="B36" s="274"/>
      <c r="C36" s="274"/>
      <c r="D36" s="274"/>
      <c r="E36" s="642" t="str">
        <f>UPPER(IF($D35="","",VLOOKUP($D35,'1D ELO (4)'!$A$7:$P$33,11)))</f>
        <v/>
      </c>
      <c r="F36" s="643" t="str">
        <f>UPPER(IF($D35="","",VLOOKUP($D35,'1D ELO (4)'!$A$7:$P$33,8)))</f>
        <v/>
      </c>
      <c r="G36" s="643" t="str">
        <f>IF($D35="","",VLOOKUP($D35,'1D ELO (4)'!$A$7:$P$33,9))</f>
        <v/>
      </c>
      <c r="H36" s="644"/>
      <c r="I36" s="643" t="str">
        <f>IF($D35="","",VLOOKUP($D35,'1D ELO (4)'!$A$7:$P$33,10))</f>
        <v/>
      </c>
      <c r="J36" s="275"/>
      <c r="K36" s="127"/>
      <c r="L36" s="129"/>
      <c r="M36" s="249"/>
      <c r="N36" s="283"/>
      <c r="O36" s="127"/>
      <c r="P36" s="282"/>
      <c r="Q36" s="127"/>
      <c r="R36" s="130"/>
      <c r="S36" s="133"/>
    </row>
    <row r="37" spans="1:19" s="37" customFormat="1" ht="9.6" customHeight="1" x14ac:dyDescent="0.25">
      <c r="A37" s="245"/>
      <c r="B37" s="136"/>
      <c r="C37" s="136"/>
      <c r="D37" s="146"/>
      <c r="E37" s="468"/>
      <c r="F37" s="463"/>
      <c r="G37" s="463"/>
      <c r="H37" s="464"/>
      <c r="I37" s="463"/>
      <c r="J37" s="284"/>
      <c r="K37" s="127"/>
      <c r="L37" s="129"/>
      <c r="M37" s="127"/>
      <c r="N37" s="129"/>
      <c r="O37" s="129"/>
      <c r="P37" s="276"/>
      <c r="Q37" s="277" t="str">
        <f>UPPER(IF(OR(P38="a",P38="as"),O21,IF(OR(P38="b",P38="bs"),O53,)))</f>
        <v/>
      </c>
      <c r="R37" s="288"/>
      <c r="S37" s="133"/>
    </row>
    <row r="38" spans="1:19" s="37" customFormat="1" ht="9.6" customHeight="1" x14ac:dyDescent="0.25">
      <c r="A38" s="245"/>
      <c r="B38" s="136"/>
      <c r="C38" s="136"/>
      <c r="D38" s="146"/>
      <c r="E38" s="468"/>
      <c r="F38" s="463"/>
      <c r="G38" s="463"/>
      <c r="H38" s="464"/>
      <c r="I38" s="463"/>
      <c r="J38" s="284"/>
      <c r="K38" s="127"/>
      <c r="L38" s="129"/>
      <c r="M38" s="127"/>
      <c r="N38" s="129"/>
      <c r="O38" s="139" t="s">
        <v>0</v>
      </c>
      <c r="P38" s="148"/>
      <c r="Q38" s="279" t="str">
        <f>UPPER(IF(OR(P38="a",P38="as"),O22,IF(OR(P38="b",P38="bs"),O54,)))</f>
        <v/>
      </c>
      <c r="R38" s="289"/>
      <c r="S38" s="133"/>
    </row>
    <row r="39" spans="1:19" s="37" customFormat="1" ht="9.6" customHeight="1" x14ac:dyDescent="0.25">
      <c r="A39" s="271">
        <v>9</v>
      </c>
      <c r="B39" s="352" t="str">
        <f>IF($D39="","",VLOOKUP($D39,'1D ELO (4)'!$A$7:$P$39,14))</f>
        <v/>
      </c>
      <c r="C39" s="352" t="str">
        <f>IF($D39="","",VLOOKUP($D39,'1D ELO (4)'!$A$7:$P$39,15))</f>
        <v/>
      </c>
      <c r="D39" s="123"/>
      <c r="E39" s="465" t="str">
        <f>UPPER(IF($D39="","",VLOOKUP($D39,'1D ELO (4)'!$A$7:$P$39,5)))</f>
        <v/>
      </c>
      <c r="F39" s="643" t="str">
        <f>UPPER(IF($D39="","",VLOOKUP($D39,'1D ELO (4)'!$A$7:$P$39,2)))</f>
        <v/>
      </c>
      <c r="G39" s="643" t="str">
        <f>IF($D39="","",VLOOKUP($D39,'1D ELO (4)'!$A$7:$P$39,3))</f>
        <v/>
      </c>
      <c r="H39" s="644"/>
      <c r="I39" s="643" t="str">
        <f>IF($D39="","",VLOOKUP($D39,'1D ELO (4)'!$A$7:$P$39,4))</f>
        <v/>
      </c>
      <c r="J39" s="273"/>
      <c r="K39" s="127"/>
      <c r="L39" s="129"/>
      <c r="M39" s="127"/>
      <c r="N39" s="129"/>
      <c r="O39" s="127"/>
      <c r="P39" s="282"/>
      <c r="Q39" s="165"/>
      <c r="R39" s="130"/>
      <c r="S39" s="133"/>
    </row>
    <row r="40" spans="1:19" s="37" customFormat="1" ht="9.6" customHeight="1" x14ac:dyDescent="0.25">
      <c r="A40" s="245"/>
      <c r="B40" s="274"/>
      <c r="C40" s="274"/>
      <c r="D40" s="274"/>
      <c r="E40" s="465" t="str">
        <f>UPPER(IF($D39="","",VLOOKUP($D39,'1D ELO (4)'!$A$7:$P$33,11)))</f>
        <v/>
      </c>
      <c r="F40" s="124" t="str">
        <f>UPPER(IF($D39="","",VLOOKUP($D39,'1D ELO (4)'!$A$7:$P$33,8)))</f>
        <v/>
      </c>
      <c r="G40" s="124" t="str">
        <f>IF($D39="","",VLOOKUP($D39,'1D ELO (4)'!$A$7:$P$33,9))</f>
        <v/>
      </c>
      <c r="H40" s="272"/>
      <c r="I40" s="124" t="str">
        <f>IF($D39="","",VLOOKUP($D39,'1D ELO (4)'!$A$7:$P$33,10))</f>
        <v/>
      </c>
      <c r="J40" s="275"/>
      <c r="K40" s="120" t="str">
        <f>IF(J40="a",F39,IF(J40="b",F41,""))</f>
        <v/>
      </c>
      <c r="L40" s="129"/>
      <c r="M40" s="127"/>
      <c r="N40" s="129"/>
      <c r="O40" s="127"/>
      <c r="P40" s="282"/>
      <c r="Q40" s="249"/>
      <c r="R40" s="290"/>
      <c r="S40" s="133"/>
    </row>
    <row r="41" spans="1:19" s="37" customFormat="1" ht="9.6" customHeight="1" x14ac:dyDescent="0.25">
      <c r="A41" s="245"/>
      <c r="B41" s="136"/>
      <c r="C41" s="136"/>
      <c r="D41" s="146"/>
      <c r="E41" s="468"/>
      <c r="F41" s="463"/>
      <c r="G41" s="463"/>
      <c r="H41" s="464"/>
      <c r="I41" s="463"/>
      <c r="J41" s="276"/>
      <c r="K41" s="277" t="str">
        <f>UPPER(IF(OR(J42="a",J42="as"),F39,IF(OR(J42="b",J42="bs"),F43,)))</f>
        <v/>
      </c>
      <c r="L41" s="278"/>
      <c r="M41" s="127"/>
      <c r="N41" s="129"/>
      <c r="O41" s="127"/>
      <c r="P41" s="282"/>
      <c r="Q41" s="127"/>
      <c r="R41" s="130"/>
      <c r="S41" s="133"/>
    </row>
    <row r="42" spans="1:19" s="37" customFormat="1" ht="9.6" customHeight="1" x14ac:dyDescent="0.25">
      <c r="A42" s="245"/>
      <c r="B42" s="136"/>
      <c r="C42" s="136"/>
      <c r="D42" s="146"/>
      <c r="E42" s="468"/>
      <c r="F42" s="463"/>
      <c r="G42" s="463"/>
      <c r="H42" s="464"/>
      <c r="I42" s="452" t="s">
        <v>0</v>
      </c>
      <c r="J42" s="148"/>
      <c r="K42" s="279" t="str">
        <f>UPPER(IF(OR(J42="a",J42="as"),F40,IF(OR(J42="b",J42="bs"),F44,)))</f>
        <v/>
      </c>
      <c r="L42" s="280"/>
      <c r="M42" s="127"/>
      <c r="N42" s="129"/>
      <c r="O42" s="127"/>
      <c r="P42" s="282"/>
      <c r="Q42" s="127"/>
      <c r="R42" s="130"/>
      <c r="S42" s="133"/>
    </row>
    <row r="43" spans="1:19" s="37" customFormat="1" ht="9.6" customHeight="1" x14ac:dyDescent="0.25">
      <c r="A43" s="245">
        <v>10</v>
      </c>
      <c r="B43" s="352" t="str">
        <f>IF($D43="","",VLOOKUP($D43,'1D ELO (4)'!$A$7:$P$39,13))</f>
        <v/>
      </c>
      <c r="C43" s="352" t="str">
        <f>IF($D43="","",VLOOKUP($D43,'1D ELO (4)'!$A$7:$P$39,15))</f>
        <v/>
      </c>
      <c r="D43" s="123"/>
      <c r="E43" s="460" t="str">
        <f>UPPER(IF($D43="","",VLOOKUP($D43,'1D ELO (4)'!$A$7:$P$39,5)))</f>
        <v/>
      </c>
      <c r="F43" s="449" t="str">
        <f>UPPER(IF($D43="","",VLOOKUP($D43,'1D ELO (4)'!$A$7:$P$39,2)))</f>
        <v/>
      </c>
      <c r="G43" s="449" t="str">
        <f>IF($D43="","",VLOOKUP($D43,'1D ELO (4)'!$A$7:$P$39,3))</f>
        <v/>
      </c>
      <c r="H43" s="461"/>
      <c r="I43" s="449" t="str">
        <f>IF($D43="","",VLOOKUP($D43,'1D ELO (4)'!$A$7:$P$39,4))</f>
        <v/>
      </c>
      <c r="J43" s="281"/>
      <c r="K43" s="127"/>
      <c r="L43" s="282"/>
      <c r="M43" s="165"/>
      <c r="N43" s="278"/>
      <c r="O43" s="127"/>
      <c r="P43" s="282"/>
      <c r="Q43" s="127"/>
      <c r="R43" s="130"/>
      <c r="S43" s="133"/>
    </row>
    <row r="44" spans="1:19" s="37" customFormat="1" ht="9.6" customHeight="1" x14ac:dyDescent="0.25">
      <c r="A44" s="245"/>
      <c r="B44" s="274"/>
      <c r="C44" s="274"/>
      <c r="D44" s="274"/>
      <c r="E44" s="460" t="str">
        <f>UPPER(IF($D43="","",VLOOKUP($D43,'1D ELO (4)'!$A$7:$P$33,11)))</f>
        <v/>
      </c>
      <c r="F44" s="449" t="str">
        <f>UPPER(IF($D43="","",VLOOKUP($D43,'1D ELO (4)'!$A$7:$P$33,8)))</f>
        <v/>
      </c>
      <c r="G44" s="449" t="str">
        <f>IF($D43="","",VLOOKUP($D43,'1D ELO (4)'!$A$7:$P$33,9))</f>
        <v/>
      </c>
      <c r="H44" s="461"/>
      <c r="I44" s="449" t="str">
        <f>IF($D43="","",VLOOKUP($D43,'1D ELO (4)'!$A$7:$P$33,10))</f>
        <v/>
      </c>
      <c r="J44" s="275"/>
      <c r="K44" s="127"/>
      <c r="L44" s="282"/>
      <c r="M44" s="249"/>
      <c r="N44" s="283"/>
      <c r="O44" s="127"/>
      <c r="P44" s="282"/>
      <c r="Q44" s="127"/>
      <c r="R44" s="130"/>
      <c r="S44" s="133"/>
    </row>
    <row r="45" spans="1:19" s="37" customFormat="1" ht="9.6" customHeight="1" x14ac:dyDescent="0.25">
      <c r="A45" s="245"/>
      <c r="B45" s="136"/>
      <c r="C45" s="136"/>
      <c r="D45" s="146"/>
      <c r="E45" s="468"/>
      <c r="F45" s="463"/>
      <c r="G45" s="463"/>
      <c r="H45" s="464"/>
      <c r="I45" s="463"/>
      <c r="J45" s="284"/>
      <c r="K45" s="127"/>
      <c r="L45" s="276"/>
      <c r="M45" s="277" t="str">
        <f>UPPER(IF(OR(L46="a",L46="as"),K41,IF(OR(L46="b",L46="bs"),K49,)))</f>
        <v/>
      </c>
      <c r="N45" s="129"/>
      <c r="O45" s="127"/>
      <c r="P45" s="282"/>
      <c r="Q45" s="127"/>
      <c r="R45" s="130"/>
      <c r="S45" s="133"/>
    </row>
    <row r="46" spans="1:19" s="37" customFormat="1" ht="9.6" customHeight="1" x14ac:dyDescent="0.25">
      <c r="A46" s="245"/>
      <c r="B46" s="136"/>
      <c r="C46" s="136"/>
      <c r="D46" s="146"/>
      <c r="E46" s="468"/>
      <c r="F46" s="463"/>
      <c r="G46" s="463"/>
      <c r="H46" s="464"/>
      <c r="I46" s="463"/>
      <c r="J46" s="284"/>
      <c r="K46" s="139" t="s">
        <v>0</v>
      </c>
      <c r="L46" s="148"/>
      <c r="M46" s="279" t="str">
        <f>UPPER(IF(OR(L46="a",L46="as"),K42,IF(OR(L46="b",L46="bs"),K50,)))</f>
        <v/>
      </c>
      <c r="N46" s="280"/>
      <c r="O46" s="127"/>
      <c r="P46" s="282"/>
      <c r="Q46" s="127"/>
      <c r="R46" s="130"/>
      <c r="S46" s="133"/>
    </row>
    <row r="47" spans="1:19" s="37" customFormat="1" ht="9.6" customHeight="1" x14ac:dyDescent="0.25">
      <c r="A47" s="285">
        <v>11</v>
      </c>
      <c r="B47" s="352" t="str">
        <f>IF($D47="","",VLOOKUP($D47,'1D ELO (4)'!$A$7:$P$39,14))</f>
        <v/>
      </c>
      <c r="C47" s="352" t="str">
        <f>IF($D47="","",VLOOKUP($D47,'1D ELO (4)'!$A$7:$P$39,15))</f>
        <v/>
      </c>
      <c r="D47" s="123"/>
      <c r="E47" s="460" t="str">
        <f>UPPER(IF($D47="","",VLOOKUP($D47,'1D ELO (4)'!$A$7:$P$39,5)))</f>
        <v/>
      </c>
      <c r="F47" s="449" t="str">
        <f>UPPER(IF($D47="","",VLOOKUP($D47,'1D ELO (4)'!$A$7:$P$39,2)))</f>
        <v/>
      </c>
      <c r="G47" s="449" t="str">
        <f>IF($D47="","",VLOOKUP($D47,'1D ELO (4)'!$A$7:$P$39,3))</f>
        <v/>
      </c>
      <c r="H47" s="461"/>
      <c r="I47" s="449" t="str">
        <f>IF($D47="","",VLOOKUP($D47,'1D ELO (4)'!$A$7:$P$39,4))</f>
        <v/>
      </c>
      <c r="J47" s="273"/>
      <c r="K47" s="127"/>
      <c r="L47" s="282"/>
      <c r="M47" s="127"/>
      <c r="N47" s="282"/>
      <c r="O47" s="165"/>
      <c r="P47" s="282"/>
      <c r="Q47" s="127"/>
      <c r="R47" s="130"/>
      <c r="S47" s="133"/>
    </row>
    <row r="48" spans="1:19" s="37" customFormat="1" ht="9.6" customHeight="1" x14ac:dyDescent="0.25">
      <c r="A48" s="245"/>
      <c r="B48" s="274"/>
      <c r="C48" s="274"/>
      <c r="D48" s="274"/>
      <c r="E48" s="460" t="str">
        <f>UPPER(IF($D47="","",VLOOKUP($D47,'1D ELO (4)'!$A$7:$P$33,11)))</f>
        <v/>
      </c>
      <c r="F48" s="449" t="str">
        <f>UPPER(IF($D47="","",VLOOKUP($D47,'1D ELO (4)'!$A$7:$P$33,8)))</f>
        <v/>
      </c>
      <c r="G48" s="449" t="str">
        <f>IF($D47="","",VLOOKUP($D47,'1D ELO (4)'!$A$7:$P$33,9))</f>
        <v/>
      </c>
      <c r="H48" s="461"/>
      <c r="I48" s="449" t="str">
        <f>IF($D47="","",VLOOKUP($D47,'1D ELO (4)'!$A$7:$P$33,10))</f>
        <v/>
      </c>
      <c r="J48" s="275"/>
      <c r="K48" s="120" t="str">
        <f>IF(J48="a",F47,IF(J48="b",F49,""))</f>
        <v/>
      </c>
      <c r="L48" s="282"/>
      <c r="M48" s="127"/>
      <c r="N48" s="282"/>
      <c r="O48" s="127"/>
      <c r="P48" s="282"/>
      <c r="Q48" s="127"/>
      <c r="R48" s="130"/>
      <c r="S48" s="133"/>
    </row>
    <row r="49" spans="1:19" s="37" customFormat="1" ht="9.6" customHeight="1" x14ac:dyDescent="0.25">
      <c r="A49" s="245"/>
      <c r="B49" s="136"/>
      <c r="C49" s="136"/>
      <c r="D49" s="136"/>
      <c r="E49" s="467"/>
      <c r="F49" s="463"/>
      <c r="G49" s="463"/>
      <c r="H49" s="464"/>
      <c r="I49" s="463"/>
      <c r="J49" s="276"/>
      <c r="K49" s="277" t="str">
        <f>UPPER(IF(OR(J50="a",J50="as"),F47,IF(OR(J50="b",J50="bs"),F51,)))</f>
        <v/>
      </c>
      <c r="L49" s="286"/>
      <c r="M49" s="127"/>
      <c r="N49" s="282"/>
      <c r="O49" s="127"/>
      <c r="P49" s="282"/>
      <c r="Q49" s="127"/>
      <c r="R49" s="130"/>
      <c r="S49" s="133"/>
    </row>
    <row r="50" spans="1:19" s="37" customFormat="1" ht="9.6" customHeight="1" x14ac:dyDescent="0.25">
      <c r="A50" s="245"/>
      <c r="B50" s="136"/>
      <c r="C50" s="136"/>
      <c r="D50" s="136"/>
      <c r="E50" s="467"/>
      <c r="F50" s="463"/>
      <c r="G50" s="463"/>
      <c r="H50" s="464"/>
      <c r="I50" s="452" t="s">
        <v>0</v>
      </c>
      <c r="J50" s="148"/>
      <c r="K50" s="279" t="str">
        <f>UPPER(IF(OR(J50="a",J50="as"),F48,IF(OR(J50="b",J50="bs"),F52,)))</f>
        <v/>
      </c>
      <c r="L50" s="275"/>
      <c r="M50" s="127"/>
      <c r="N50" s="282"/>
      <c r="O50" s="127"/>
      <c r="P50" s="282"/>
      <c r="Q50" s="127"/>
      <c r="R50" s="130"/>
      <c r="S50" s="133"/>
    </row>
    <row r="51" spans="1:19" s="37" customFormat="1" ht="9.6" customHeight="1" x14ac:dyDescent="0.25">
      <c r="A51" s="245">
        <v>12</v>
      </c>
      <c r="B51" s="352" t="str">
        <f>IF($D51="","",VLOOKUP($D51,'1D ELO (4)'!$A$7:$P$39,14))</f>
        <v/>
      </c>
      <c r="C51" s="352" t="str">
        <f>IF($D51="","",VLOOKUP($D51,'1D ELO (4)'!$A$7:$P$39,15))</f>
        <v/>
      </c>
      <c r="D51" s="123"/>
      <c r="E51" s="460" t="str">
        <f>UPPER(IF($D51="","",VLOOKUP($D51,'1D ELO (4)'!$A$7:$P$39,5)))</f>
        <v/>
      </c>
      <c r="F51" s="449" t="str">
        <f>UPPER(IF($D51="","",VLOOKUP($D51,'1D ELO (4)'!$A$7:$P$39,2)))</f>
        <v/>
      </c>
      <c r="G51" s="449" t="str">
        <f>IF($D51="","",VLOOKUP($D51,'1D ELO (4)'!$A$7:$P$39,3))</f>
        <v/>
      </c>
      <c r="H51" s="461"/>
      <c r="I51" s="449" t="str">
        <f>IF($D51="","",VLOOKUP($D51,'1D ELO (4)'!$A$7:$P$39,4))</f>
        <v/>
      </c>
      <c r="J51" s="281"/>
      <c r="K51" s="127"/>
      <c r="L51" s="129"/>
      <c r="M51" s="165"/>
      <c r="N51" s="286"/>
      <c r="O51" s="127"/>
      <c r="P51" s="282"/>
      <c r="Q51" s="127"/>
      <c r="R51" s="130"/>
      <c r="S51" s="133"/>
    </row>
    <row r="52" spans="1:19" s="37" customFormat="1" ht="9.6" customHeight="1" x14ac:dyDescent="0.25">
      <c r="A52" s="245"/>
      <c r="B52" s="274"/>
      <c r="C52" s="274"/>
      <c r="D52" s="274"/>
      <c r="E52" s="460" t="str">
        <f>UPPER(IF($D51="","",VLOOKUP($D51,'1D ELO (4)'!$A$7:$P$33,11)))</f>
        <v/>
      </c>
      <c r="F52" s="449" t="str">
        <f>UPPER(IF($D51="","",VLOOKUP($D51,'1D ELO (4)'!$A$7:$P$33,8)))</f>
        <v/>
      </c>
      <c r="G52" s="449" t="str">
        <f>IF($D51="","",VLOOKUP($D51,'1D ELO (4)'!$A$7:$P$33,9))</f>
        <v/>
      </c>
      <c r="H52" s="461"/>
      <c r="I52" s="449" t="str">
        <f>IF($D51="","",VLOOKUP($D51,'1D ELO (4)'!$A$7:$P$33,10))</f>
        <v/>
      </c>
      <c r="J52" s="275"/>
      <c r="K52" s="127"/>
      <c r="L52" s="129"/>
      <c r="M52" s="249"/>
      <c r="N52" s="287"/>
      <c r="O52" s="127"/>
      <c r="P52" s="282"/>
      <c r="Q52" s="127"/>
      <c r="R52" s="130"/>
      <c r="S52" s="133"/>
    </row>
    <row r="53" spans="1:19" s="37" customFormat="1" ht="9.6" customHeight="1" x14ac:dyDescent="0.25">
      <c r="A53" s="245"/>
      <c r="B53" s="136"/>
      <c r="C53" s="136"/>
      <c r="D53" s="136"/>
      <c r="E53" s="467"/>
      <c r="F53" s="463"/>
      <c r="G53" s="463"/>
      <c r="H53" s="464"/>
      <c r="I53" s="463"/>
      <c r="J53" s="284"/>
      <c r="K53" s="127"/>
      <c r="L53" s="129"/>
      <c r="M53" s="127"/>
      <c r="N53" s="276"/>
      <c r="O53" s="277" t="str">
        <f>UPPER(IF(OR(N54="a",N54="as"),M45,IF(OR(N54="b",N54="bs"),M61,)))</f>
        <v/>
      </c>
      <c r="P53" s="282"/>
      <c r="Q53" s="127"/>
      <c r="R53" s="130"/>
      <c r="S53" s="133"/>
    </row>
    <row r="54" spans="1:19" s="37" customFormat="1" ht="9.6" customHeight="1" x14ac:dyDescent="0.25">
      <c r="A54" s="245"/>
      <c r="B54" s="136"/>
      <c r="C54" s="136"/>
      <c r="D54" s="136"/>
      <c r="E54" s="467"/>
      <c r="F54" s="463"/>
      <c r="G54" s="463"/>
      <c r="H54" s="464"/>
      <c r="I54" s="463"/>
      <c r="J54" s="284"/>
      <c r="K54" s="127"/>
      <c r="L54" s="129"/>
      <c r="M54" s="139" t="s">
        <v>0</v>
      </c>
      <c r="N54" s="148"/>
      <c r="O54" s="279" t="str">
        <f>UPPER(IF(OR(N54="a",N54="as"),M46,IF(OR(N54="b",N54="bs"),M62,)))</f>
        <v/>
      </c>
      <c r="P54" s="275"/>
      <c r="Q54" s="127"/>
      <c r="R54" s="130"/>
      <c r="S54" s="133"/>
    </row>
    <row r="55" spans="1:19" s="37" customFormat="1" ht="9.6" customHeight="1" x14ac:dyDescent="0.25">
      <c r="A55" s="285">
        <v>13</v>
      </c>
      <c r="B55" s="352" t="str">
        <f>IF($D55="","",VLOOKUP($D55,'1D ELO (4)'!$A$7:$P$39,14))</f>
        <v/>
      </c>
      <c r="C55" s="352" t="str">
        <f>IF($D55="","",VLOOKUP($D55,'1D ELO (4)'!$A$7:$P$39,15))</f>
        <v/>
      </c>
      <c r="D55" s="123"/>
      <c r="E55" s="460" t="str">
        <f>UPPER(IF($D55="","",VLOOKUP($D55,'1D ELO (4)'!$A$7:$P$39,5)))</f>
        <v/>
      </c>
      <c r="F55" s="449" t="str">
        <f>UPPER(IF($D55="","",VLOOKUP($D55,'1D ELO (4)'!$A$7:$P$39,2)))</f>
        <v/>
      </c>
      <c r="G55" s="449" t="str">
        <f>IF($D55="","",VLOOKUP($D55,'1D ELO (4)'!$A$7:$P$39,3))</f>
        <v/>
      </c>
      <c r="H55" s="461"/>
      <c r="I55" s="449" t="str">
        <f>IF($D55="","",VLOOKUP($D55,'1D ELO (4)'!$A$7:$P$39,4))</f>
        <v/>
      </c>
      <c r="J55" s="273"/>
      <c r="K55" s="127"/>
      <c r="L55" s="129"/>
      <c r="M55" s="127"/>
      <c r="N55" s="282"/>
      <c r="O55" s="127"/>
      <c r="P55" s="129"/>
      <c r="Q55" s="127"/>
      <c r="R55" s="130"/>
      <c r="S55" s="133"/>
    </row>
    <row r="56" spans="1:19" s="37" customFormat="1" ht="9.6" customHeight="1" x14ac:dyDescent="0.25">
      <c r="A56" s="245"/>
      <c r="B56" s="274"/>
      <c r="C56" s="274"/>
      <c r="D56" s="274"/>
      <c r="E56" s="460" t="str">
        <f>UPPER(IF($D55="","",VLOOKUP($D55,'1D ELO (4)'!$A$7:$P$33,11)))</f>
        <v/>
      </c>
      <c r="F56" s="449" t="str">
        <f>UPPER(IF($D55="","",VLOOKUP($D55,'1D ELO (4)'!$A$7:$P$33,8)))</f>
        <v/>
      </c>
      <c r="G56" s="449" t="str">
        <f>IF($D55="","",VLOOKUP($D55,'1D ELO (4)'!$A$7:$P$33,9))</f>
        <v/>
      </c>
      <c r="H56" s="461"/>
      <c r="I56" s="449" t="str">
        <f>IF($D55="","",VLOOKUP($D55,'1D ELO (4)'!$A$7:$P$33,10))</f>
        <v/>
      </c>
      <c r="J56" s="275"/>
      <c r="K56" s="120" t="str">
        <f>IF(J56="a",F55,IF(J56="b",F57,""))</f>
        <v/>
      </c>
      <c r="L56" s="129"/>
      <c r="M56" s="127"/>
      <c r="N56" s="282"/>
      <c r="O56" s="127"/>
      <c r="P56" s="129"/>
      <c r="Q56" s="127"/>
      <c r="R56" s="130"/>
      <c r="S56" s="133"/>
    </row>
    <row r="57" spans="1:19" s="37" customFormat="1" ht="9.6" customHeight="1" x14ac:dyDescent="0.25">
      <c r="A57" s="245"/>
      <c r="B57" s="136"/>
      <c r="C57" s="136"/>
      <c r="D57" s="146"/>
      <c r="E57" s="468"/>
      <c r="F57" s="463"/>
      <c r="G57" s="463"/>
      <c r="H57" s="464"/>
      <c r="I57" s="463"/>
      <c r="J57" s="276"/>
      <c r="K57" s="277" t="str">
        <f>UPPER(IF(OR(J58="a",J58="as"),F55,IF(OR(J58="b",J58="bs"),F59,)))</f>
        <v/>
      </c>
      <c r="L57" s="278"/>
      <c r="M57" s="127"/>
      <c r="N57" s="282"/>
      <c r="O57" s="127"/>
      <c r="P57" s="129"/>
      <c r="Q57" s="127"/>
      <c r="R57" s="130"/>
      <c r="S57" s="133"/>
    </row>
    <row r="58" spans="1:19" s="37" customFormat="1" ht="9.6" customHeight="1" x14ac:dyDescent="0.25">
      <c r="A58" s="245"/>
      <c r="B58" s="136"/>
      <c r="C58" s="136"/>
      <c r="D58" s="146"/>
      <c r="E58" s="468"/>
      <c r="F58" s="463"/>
      <c r="G58" s="463"/>
      <c r="H58" s="464"/>
      <c r="I58" s="452" t="s">
        <v>0</v>
      </c>
      <c r="J58" s="148"/>
      <c r="K58" s="279" t="str">
        <f>UPPER(IF(OR(J58="a",J58="as"),F56,IF(OR(J58="b",J58="bs"),F60,)))</f>
        <v/>
      </c>
      <c r="L58" s="280"/>
      <c r="M58" s="127"/>
      <c r="N58" s="282"/>
      <c r="O58" s="127"/>
      <c r="P58" s="129"/>
      <c r="Q58" s="127"/>
      <c r="R58" s="130"/>
      <c r="S58" s="133"/>
    </row>
    <row r="59" spans="1:19" s="37" customFormat="1" ht="9.6" customHeight="1" x14ac:dyDescent="0.25">
      <c r="A59" s="245">
        <v>14</v>
      </c>
      <c r="B59" s="352" t="str">
        <f>IF($D59="","",VLOOKUP($D59,'1D ELO (4)'!$A$7:$P$39,14))</f>
        <v/>
      </c>
      <c r="C59" s="352" t="str">
        <f>IF($D59="","",VLOOKUP($D59,'1D ELO (4)'!$A$7:$P$39,15))</f>
        <v/>
      </c>
      <c r="D59" s="123"/>
      <c r="E59" s="460" t="str">
        <f>UPPER(IF($D59="","",VLOOKUP($D59,'1D ELO (4)'!$A$7:$P$39,5)))</f>
        <v/>
      </c>
      <c r="F59" s="449" t="str">
        <f>UPPER(IF($D59="","",VLOOKUP($D59,'1D ELO (4)'!$A$7:$P$39,2)))</f>
        <v/>
      </c>
      <c r="G59" s="449" t="str">
        <f>IF($D59="","",VLOOKUP($D59,'1D ELO (4)'!$A$7:$P$39,3))</f>
        <v/>
      </c>
      <c r="H59" s="461"/>
      <c r="I59" s="449" t="str">
        <f>IF($D59="","",VLOOKUP($D59,'1D ELO (4)'!$A$7:$P$39,4))</f>
        <v/>
      </c>
      <c r="J59" s="281"/>
      <c r="K59" s="127"/>
      <c r="L59" s="282"/>
      <c r="M59" s="165"/>
      <c r="N59" s="286"/>
      <c r="O59" s="127"/>
      <c r="P59" s="129"/>
      <c r="Q59" s="127"/>
      <c r="R59" s="130"/>
      <c r="S59" s="133"/>
    </row>
    <row r="60" spans="1:19" s="37" customFormat="1" ht="9.6" customHeight="1" x14ac:dyDescent="0.25">
      <c r="A60" s="245"/>
      <c r="B60" s="274"/>
      <c r="C60" s="274"/>
      <c r="D60" s="274"/>
      <c r="E60" s="460" t="str">
        <f>UPPER(IF($D59="","",VLOOKUP($D59,'1D ELO (4)'!$A$7:$P$33,11)))</f>
        <v/>
      </c>
      <c r="F60" s="449" t="str">
        <f>UPPER(IF($D59="","",VLOOKUP($D59,'1D ELO (4)'!$A$7:$P$33,8)))</f>
        <v/>
      </c>
      <c r="G60" s="449" t="str">
        <f>IF($D59="","",VLOOKUP($D59,'1D ELO (4)'!$A$7:$P$33,9))</f>
        <v/>
      </c>
      <c r="H60" s="461"/>
      <c r="I60" s="449" t="str">
        <f>IF($D59="","",VLOOKUP($D59,'1D ELO (4)'!$A$7:$P$33,10))</f>
        <v/>
      </c>
      <c r="J60" s="275"/>
      <c r="K60" s="127"/>
      <c r="L60" s="282"/>
      <c r="M60" s="249"/>
      <c r="N60" s="287"/>
      <c r="O60" s="127"/>
      <c r="P60" s="129"/>
      <c r="Q60" s="127"/>
      <c r="R60" s="130"/>
      <c r="S60" s="133"/>
    </row>
    <row r="61" spans="1:19" s="37" customFormat="1" ht="9.6" customHeight="1" x14ac:dyDescent="0.25">
      <c r="A61" s="245"/>
      <c r="B61" s="136"/>
      <c r="C61" s="136"/>
      <c r="D61" s="146"/>
      <c r="E61" s="468"/>
      <c r="F61" s="463"/>
      <c r="G61" s="463"/>
      <c r="H61" s="464"/>
      <c r="I61" s="463"/>
      <c r="J61" s="284"/>
      <c r="K61" s="127"/>
      <c r="L61" s="276"/>
      <c r="M61" s="277" t="str">
        <f>UPPER(IF(OR(L62="a",L62="as"),K57,IF(OR(L62="b",L62="bs"),K65,)))</f>
        <v/>
      </c>
      <c r="N61" s="282"/>
      <c r="O61" s="127"/>
      <c r="P61" s="129"/>
      <c r="Q61" s="127"/>
      <c r="R61" s="130"/>
      <c r="S61" s="133"/>
    </row>
    <row r="62" spans="1:19" s="37" customFormat="1" ht="9.6" customHeight="1" x14ac:dyDescent="0.25">
      <c r="A62" s="245"/>
      <c r="B62" s="136"/>
      <c r="C62" s="136"/>
      <c r="D62" s="146"/>
      <c r="E62" s="468"/>
      <c r="F62" s="463"/>
      <c r="G62" s="463"/>
      <c r="H62" s="464"/>
      <c r="I62" s="463"/>
      <c r="J62" s="284"/>
      <c r="K62" s="139" t="s">
        <v>0</v>
      </c>
      <c r="L62" s="148"/>
      <c r="M62" s="279" t="str">
        <f>UPPER(IF(OR(L62="a",L62="as"),K58,IF(OR(L62="b",L62="bs"),K66,)))</f>
        <v/>
      </c>
      <c r="N62" s="275"/>
      <c r="O62" s="127"/>
      <c r="P62" s="129"/>
      <c r="Q62" s="127"/>
      <c r="R62" s="130"/>
      <c r="S62" s="133"/>
    </row>
    <row r="63" spans="1:19" s="37" customFormat="1" ht="9.6" customHeight="1" x14ac:dyDescent="0.25">
      <c r="A63" s="285">
        <v>15</v>
      </c>
      <c r="B63" s="352" t="str">
        <f>IF($D63="","",VLOOKUP($D63,'1D ELO (4)'!$A$7:$P$39,14))</f>
        <v/>
      </c>
      <c r="C63" s="352" t="str">
        <f>IF($D63="","",VLOOKUP($D63,'1D ELO (4)'!$A$7:$P$39,15))</f>
        <v/>
      </c>
      <c r="D63" s="123"/>
      <c r="E63" s="460" t="str">
        <f>UPPER(IF($D63="","",VLOOKUP($D63,'1D ELO (4)'!$A$7:$P$39,5)))</f>
        <v/>
      </c>
      <c r="F63" s="449" t="str">
        <f>UPPER(IF($D63="","",VLOOKUP($D63,'1D ELO (4)'!$A$7:$P$39,2)))</f>
        <v/>
      </c>
      <c r="G63" s="449" t="str">
        <f>IF($D63="","",VLOOKUP($D63,'1D ELO (4)'!$A$7:$P$39,3))</f>
        <v/>
      </c>
      <c r="H63" s="461"/>
      <c r="I63" s="449" t="str">
        <f>IF($D63="","",VLOOKUP($D63,'1D ELO (4)'!$A$7:$P$39,4))</f>
        <v/>
      </c>
      <c r="J63" s="273"/>
      <c r="K63" s="127"/>
      <c r="L63" s="282"/>
      <c r="M63" s="127"/>
      <c r="N63" s="129"/>
      <c r="O63" s="303" t="s">
        <v>126</v>
      </c>
      <c r="P63" s="304"/>
      <c r="Q63" s="303" t="s">
        <v>144</v>
      </c>
      <c r="R63" s="304"/>
      <c r="S63" s="133"/>
    </row>
    <row r="64" spans="1:19" s="37" customFormat="1" ht="9.6" customHeight="1" x14ac:dyDescent="0.25">
      <c r="A64" s="245"/>
      <c r="B64" s="274"/>
      <c r="C64" s="274"/>
      <c r="D64" s="274"/>
      <c r="E64" s="460" t="str">
        <f>UPPER(IF($D63="","",VLOOKUP($D63,'1D ELO (4)'!$A$7:$P$33,11)))</f>
        <v/>
      </c>
      <c r="F64" s="449" t="str">
        <f>UPPER(IF($D63="","",VLOOKUP($D63,'1D ELO (4)'!$A$7:$P$33,8)))</f>
        <v/>
      </c>
      <c r="G64" s="449" t="str">
        <f>IF($D63="","",VLOOKUP($D63,'1D ELO (4)'!$A$7:$P$33,9))</f>
        <v/>
      </c>
      <c r="H64" s="461"/>
      <c r="I64" s="449" t="str">
        <f>IF($D63="","",VLOOKUP($D63,'1D ELO (4)'!$A$7:$P$33,10))</f>
        <v/>
      </c>
      <c r="J64" s="275"/>
      <c r="K64" s="120" t="str">
        <f>IF(J64="a",F63,IF(J64="b",F65,""))</f>
        <v/>
      </c>
      <c r="L64" s="282"/>
      <c r="M64" s="127"/>
      <c r="N64" s="129"/>
      <c r="O64" s="357" t="str">
        <f>UPPER(IF(OR(P38="a",P38="as"),O21,IF(OR(P38="b",P38="bs"),O53,)))</f>
        <v/>
      </c>
      <c r="P64" s="306"/>
      <c r="Q64" s="307"/>
      <c r="R64" s="304"/>
      <c r="S64" s="133"/>
    </row>
    <row r="65" spans="1:19" s="37" customFormat="1" ht="9.6" customHeight="1" x14ac:dyDescent="0.25">
      <c r="A65" s="245"/>
      <c r="B65" s="136"/>
      <c r="C65" s="136"/>
      <c r="D65" s="136"/>
      <c r="E65" s="467"/>
      <c r="F65" s="463"/>
      <c r="G65" s="463"/>
      <c r="H65" s="464"/>
      <c r="I65" s="463"/>
      <c r="J65" s="276"/>
      <c r="K65" s="277" t="str">
        <f>UPPER(IF(OR(J66="a",J66="as"),F63,IF(OR(J66="b",J66="bs"),F67,)))</f>
        <v/>
      </c>
      <c r="L65" s="286"/>
      <c r="M65" s="127"/>
      <c r="N65" s="129"/>
      <c r="O65" s="308" t="str">
        <f>UPPER(IF(OR(P38="a",P38="as"),O22,IF(OR(P38="b",P38="bs"),O54,)))</f>
        <v/>
      </c>
      <c r="P65" s="309"/>
      <c r="Q65" s="307"/>
      <c r="R65" s="304"/>
      <c r="S65" s="133"/>
    </row>
    <row r="66" spans="1:19" s="37" customFormat="1" ht="9.6" customHeight="1" x14ac:dyDescent="0.25">
      <c r="A66" s="245"/>
      <c r="B66" s="136"/>
      <c r="C66" s="136"/>
      <c r="D66" s="136"/>
      <c r="E66" s="467"/>
      <c r="F66" s="463"/>
      <c r="G66" s="463"/>
      <c r="H66" s="464"/>
      <c r="I66" s="452" t="s">
        <v>0</v>
      </c>
      <c r="J66" s="148"/>
      <c r="K66" s="279" t="str">
        <f>UPPER(IF(OR(J66="a",J66="as"),F64,IF(OR(J66="b",J66="bs"),F68,)))</f>
        <v/>
      </c>
      <c r="L66" s="275"/>
      <c r="M66" s="127"/>
      <c r="N66" s="129"/>
      <c r="O66" s="304"/>
      <c r="P66" s="310"/>
      <c r="Q66" s="305" t="str">
        <f>UPPER(IF(OR(P67="a",P67="as"),O64,IF(OR(P67="b",P67="bs"),O68,)))</f>
        <v/>
      </c>
      <c r="R66" s="311"/>
      <c r="S66" s="133"/>
    </row>
    <row r="67" spans="1:19" s="37" customFormat="1" ht="9.6" customHeight="1" x14ac:dyDescent="0.25">
      <c r="A67" s="291">
        <v>16</v>
      </c>
      <c r="B67" s="352" t="str">
        <f>IF($D67="","",VLOOKUP($D67,'1D ELO (4)'!$A$7:$P$39,14))</f>
        <v/>
      </c>
      <c r="C67" s="352" t="str">
        <f>IF($D67="","",VLOOKUP($D67,'1D ELO (4)'!$A$7:$P$39,15))</f>
        <v/>
      </c>
      <c r="D67" s="123"/>
      <c r="E67" s="465" t="str">
        <f>UPPER(IF($D67="","",VLOOKUP($D67,'1D ELO (4)'!$A$7:$P$39,5)))</f>
        <v/>
      </c>
      <c r="F67" s="643" t="str">
        <f>UPPER(IF($D67="","",VLOOKUP($D67,'1D ELO (4)'!$A$7:$P$39,2)))</f>
        <v/>
      </c>
      <c r="G67" s="643" t="str">
        <f>IF($D67="","",VLOOKUP($D67,'1D ELO (4)'!$A$7:$P$39,3))</f>
        <v/>
      </c>
      <c r="H67" s="644"/>
      <c r="I67" s="643" t="str">
        <f>IF($D67="","",VLOOKUP($D67,'1D ELO (4)'!$A$7:$P$39,4))</f>
        <v/>
      </c>
      <c r="J67" s="281"/>
      <c r="K67" s="127"/>
      <c r="L67" s="129"/>
      <c r="M67" s="165"/>
      <c r="N67" s="278"/>
      <c r="O67" s="231" t="s">
        <v>0</v>
      </c>
      <c r="P67" s="312"/>
      <c r="Q67" s="308" t="str">
        <f>UPPER(IF(OR(P67="a",P67="as"),O65,IF(OR(P67="b",P67="bs"),O69,)))</f>
        <v/>
      </c>
      <c r="R67" s="313"/>
      <c r="S67" s="133"/>
    </row>
    <row r="68" spans="1:19" s="37" customFormat="1" ht="9.6" customHeight="1" x14ac:dyDescent="0.25">
      <c r="A68" s="245"/>
      <c r="B68" s="274"/>
      <c r="C68" s="274"/>
      <c r="D68" s="274"/>
      <c r="E68" s="465" t="str">
        <f>UPPER(IF($D67="","",VLOOKUP($D67,'1D ELO (4)'!$A$7:$P$33,11)))</f>
        <v/>
      </c>
      <c r="F68" s="124" t="str">
        <f>UPPER(IF($D67="","",VLOOKUP($D67,'1D ELO (4)'!$A$7:$P$33,8)))</f>
        <v/>
      </c>
      <c r="G68" s="124" t="str">
        <f>IF($D67="","",VLOOKUP($D67,'1D ELO (4)'!$A$7:$P$33,9))</f>
        <v/>
      </c>
      <c r="H68" s="272"/>
      <c r="I68" s="124" t="str">
        <f>IF($D67="","",VLOOKUP($D67,'1D ELO (4)'!$A$7:$P$33,10))</f>
        <v/>
      </c>
      <c r="J68" s="275"/>
      <c r="K68" s="127"/>
      <c r="L68" s="129"/>
      <c r="M68" s="249"/>
      <c r="N68" s="283"/>
      <c r="O68" s="357" t="str">
        <f>UPPER(IF(OR(P113="a",P113="as"),O96,IF(OR(P113="b",P113="bs"),O128,)))</f>
        <v/>
      </c>
      <c r="P68" s="314"/>
      <c r="Q68" s="307"/>
      <c r="R68" s="304"/>
      <c r="S68" s="133"/>
    </row>
    <row r="69" spans="1:19" s="37" customFormat="1" ht="9.6" customHeight="1" x14ac:dyDescent="0.25">
      <c r="A69" s="292"/>
      <c r="B69" s="293"/>
      <c r="C69" s="293"/>
      <c r="D69" s="294"/>
      <c r="E69" s="294"/>
      <c r="F69" s="163"/>
      <c r="G69" s="163"/>
      <c r="H69" s="119"/>
      <c r="I69" s="163"/>
      <c r="J69" s="295"/>
      <c r="K69" s="131"/>
      <c r="L69" s="132"/>
      <c r="M69" s="131"/>
      <c r="N69" s="132"/>
      <c r="O69" s="308" t="str">
        <f>UPPER(IF(OR(P113="a",P113="as"),O97,IF(OR(P113="b",P113="bs"),O129,)))</f>
        <v/>
      </c>
      <c r="P69" s="315"/>
      <c r="Q69" s="307"/>
      <c r="R69" s="304"/>
      <c r="S69" s="133"/>
    </row>
    <row r="70" spans="1:19" s="2" customFormat="1" ht="6" customHeight="1" x14ac:dyDescent="0.25">
      <c r="A70" s="292"/>
      <c r="B70" s="293"/>
      <c r="C70" s="293"/>
      <c r="D70" s="294"/>
      <c r="E70" s="294"/>
      <c r="F70" s="163"/>
      <c r="G70" s="163"/>
      <c r="H70" s="296"/>
      <c r="I70" s="163"/>
      <c r="J70" s="295"/>
      <c r="K70" s="131"/>
      <c r="L70" s="132"/>
      <c r="M70" s="170"/>
      <c r="N70" s="171"/>
      <c r="O70" s="316"/>
      <c r="P70" s="317"/>
      <c r="Q70" s="316"/>
      <c r="R70" s="317"/>
      <c r="S70" s="172"/>
    </row>
    <row r="71" spans="1:19" s="18" customFormat="1" ht="10.5" customHeight="1" x14ac:dyDescent="0.25">
      <c r="A71" s="173" t="s">
        <v>102</v>
      </c>
      <c r="B71" s="174"/>
      <c r="C71" s="175"/>
      <c r="D71" s="176" t="s">
        <v>6</v>
      </c>
      <c r="E71" s="176"/>
      <c r="F71" s="177" t="s">
        <v>150</v>
      </c>
      <c r="G71" s="176" t="s">
        <v>6</v>
      </c>
      <c r="H71" s="177" t="s">
        <v>150</v>
      </c>
      <c r="I71" s="318"/>
      <c r="J71" s="177" t="s">
        <v>6</v>
      </c>
      <c r="K71" s="177" t="s">
        <v>105</v>
      </c>
      <c r="L71" s="180"/>
      <c r="M71" s="177" t="s">
        <v>106</v>
      </c>
      <c r="N71" s="181"/>
      <c r="O71" s="182" t="s">
        <v>151</v>
      </c>
      <c r="P71" s="182"/>
      <c r="Q71" s="183"/>
      <c r="R71" s="184"/>
    </row>
    <row r="72" spans="1:19" s="18" customFormat="1" ht="9" customHeight="1" x14ac:dyDescent="0.25">
      <c r="A72" s="186" t="s">
        <v>155</v>
      </c>
      <c r="B72" s="185"/>
      <c r="C72" s="187"/>
      <c r="D72" s="188">
        <v>1</v>
      </c>
      <c r="E72" s="188"/>
      <c r="F72" s="56">
        <f>IF(D72&gt;$R$79,,UPPER(VLOOKUP(D72,'1D ELO (4)'!$A$7:$L$23,2)))</f>
        <v>0</v>
      </c>
      <c r="G72" s="319">
        <v>5</v>
      </c>
      <c r="H72" s="56">
        <f>IF(G72&gt;$R$79,,UPPER(VLOOKUP(G72,'1D ELO (4)'!$A$7:$L$23,2)))</f>
        <v>0</v>
      </c>
      <c r="I72" s="297"/>
      <c r="J72" s="298" t="s">
        <v>7</v>
      </c>
      <c r="K72" s="185"/>
      <c r="L72" s="191"/>
      <c r="M72" s="185"/>
      <c r="N72" s="192"/>
      <c r="O72" s="193" t="s">
        <v>156</v>
      </c>
      <c r="P72" s="194"/>
      <c r="Q72" s="194"/>
      <c r="R72" s="195"/>
    </row>
    <row r="73" spans="1:19" s="18" customFormat="1" ht="9" customHeight="1" x14ac:dyDescent="0.25">
      <c r="A73" s="200" t="s">
        <v>121</v>
      </c>
      <c r="B73" s="198"/>
      <c r="C73" s="201"/>
      <c r="D73" s="188"/>
      <c r="E73" s="188"/>
      <c r="F73" s="56">
        <f>IF(D72&gt;$R$79,,UPPER(VLOOKUP(D72,'1D ELO (4)'!$A$7:$L$23,8)))</f>
        <v>0</v>
      </c>
      <c r="G73" s="319"/>
      <c r="H73" s="56">
        <f>IF(G72&gt;$R$79,,UPPER(VLOOKUP(G72,'1D ELO (4)'!$A$7:$L$23,8)))</f>
        <v>0</v>
      </c>
      <c r="I73" s="297"/>
      <c r="J73" s="298"/>
      <c r="K73" s="56">
        <f>IF(J72&gt;$R$79,,UPPER(VLOOKUP(J72,'1D ELO (4)'!$A$7:$L$23,8)))</f>
        <v>0</v>
      </c>
      <c r="L73" s="191"/>
      <c r="M73" s="185"/>
      <c r="N73" s="192"/>
      <c r="O73" s="198"/>
      <c r="P73" s="197"/>
      <c r="Q73" s="198"/>
      <c r="R73" s="199"/>
    </row>
    <row r="74" spans="1:19" s="18" customFormat="1" ht="9" customHeight="1" x14ac:dyDescent="0.25">
      <c r="A74" s="341"/>
      <c r="B74" s="342"/>
      <c r="C74" s="343"/>
      <c r="D74" s="188">
        <v>2</v>
      </c>
      <c r="E74" s="188"/>
      <c r="F74" s="56">
        <f>IF(D74&gt;$R$79,,UPPER(VLOOKUP(D74,'1D ELO (4)'!$A$7:$L$23,2)))</f>
        <v>0</v>
      </c>
      <c r="G74" s="319">
        <v>6</v>
      </c>
      <c r="H74" s="56">
        <f>IF(G74&gt;$R$79,,UPPER(VLOOKUP(G74,'1D ELO (4)'!$A$7:$L$23,2)))</f>
        <v>0</v>
      </c>
      <c r="I74" s="297"/>
      <c r="J74" s="298" t="s">
        <v>8</v>
      </c>
      <c r="K74" s="185"/>
      <c r="L74" s="191"/>
      <c r="M74" s="185"/>
      <c r="N74" s="192"/>
      <c r="O74" s="193" t="s">
        <v>109</v>
      </c>
      <c r="P74" s="194"/>
      <c r="Q74" s="194"/>
      <c r="R74" s="195"/>
    </row>
    <row r="75" spans="1:19" s="18" customFormat="1" ht="9" customHeight="1" x14ac:dyDescent="0.25">
      <c r="A75" s="202"/>
      <c r="B75" s="114"/>
      <c r="C75" s="203"/>
      <c r="D75" s="188"/>
      <c r="E75" s="188"/>
      <c r="F75" s="56">
        <f>IF(D74&gt;$R$79,,UPPER(VLOOKUP(D74,'1D ELO (4)'!$A$7:$L$23,8)))</f>
        <v>0</v>
      </c>
      <c r="G75" s="319"/>
      <c r="H75" s="56">
        <f>IF(G74&gt;$R$79,,UPPER(VLOOKUP(G74,'1D ELO (4)'!$A$7:$L$23,8)))</f>
        <v>0</v>
      </c>
      <c r="I75" s="297"/>
      <c r="J75" s="298"/>
      <c r="K75" s="185"/>
      <c r="L75" s="191"/>
      <c r="M75" s="185"/>
      <c r="N75" s="192"/>
      <c r="O75" s="185"/>
      <c r="P75" s="191"/>
      <c r="Q75" s="185"/>
      <c r="R75" s="192"/>
    </row>
    <row r="76" spans="1:19" s="18" customFormat="1" ht="9" customHeight="1" x14ac:dyDescent="0.25">
      <c r="A76" s="330"/>
      <c r="B76" s="344"/>
      <c r="C76" s="345"/>
      <c r="D76" s="188">
        <v>3</v>
      </c>
      <c r="E76" s="188"/>
      <c r="F76" s="56">
        <f>IF(D76&gt;$R$79,,UPPER(VLOOKUP(D76,'1D ELO (4)'!$A$7:$L$23,2)))</f>
        <v>0</v>
      </c>
      <c r="G76" s="319">
        <v>7</v>
      </c>
      <c r="H76" s="56">
        <f>IF(G76&gt;$R$79,,UPPER(VLOOKUP(G76,'1D ELO (4)'!$A$7:$L$23,2)))</f>
        <v>0</v>
      </c>
      <c r="I76" s="297"/>
      <c r="J76" s="298" t="s">
        <v>9</v>
      </c>
      <c r="K76" s="185"/>
      <c r="L76" s="191"/>
      <c r="M76" s="185"/>
      <c r="N76" s="192"/>
      <c r="O76" s="198"/>
      <c r="P76" s="197"/>
      <c r="Q76" s="198"/>
      <c r="R76" s="199"/>
    </row>
    <row r="77" spans="1:19" s="18" customFormat="1" ht="9" customHeight="1" x14ac:dyDescent="0.25">
      <c r="A77" s="331"/>
      <c r="B77" s="24"/>
      <c r="C77" s="203"/>
      <c r="D77" s="188"/>
      <c r="E77" s="188"/>
      <c r="F77" s="56">
        <f>IF(D76&gt;$R$79,,UPPER(VLOOKUP(D76,'1D ELO (4)'!$A$7:$L$23,8)))</f>
        <v>0</v>
      </c>
      <c r="G77" s="319"/>
      <c r="H77" s="56">
        <f>IF(G76&gt;$R$79,,UPPER(VLOOKUP(G76,'1D ELO (4)'!$A$7:$L$23,8)))</f>
        <v>0</v>
      </c>
      <c r="I77" s="297"/>
      <c r="J77" s="298"/>
      <c r="K77" s="185"/>
      <c r="L77" s="191"/>
      <c r="M77" s="185"/>
      <c r="N77" s="192"/>
      <c r="O77" s="193" t="s">
        <v>89</v>
      </c>
      <c r="P77" s="194"/>
      <c r="Q77" s="194"/>
      <c r="R77" s="195"/>
    </row>
    <row r="78" spans="1:19" s="18" customFormat="1" ht="9" customHeight="1" x14ac:dyDescent="0.25">
      <c r="A78" s="331"/>
      <c r="B78" s="24"/>
      <c r="C78" s="339"/>
      <c r="D78" s="188">
        <v>4</v>
      </c>
      <c r="E78" s="188"/>
      <c r="F78" s="56">
        <f>IF(D78&gt;$R$79,,UPPER(VLOOKUP(D78,'1D ELO (4)'!$A$7:$L$23,2)))</f>
        <v>0</v>
      </c>
      <c r="G78" s="319">
        <v>8</v>
      </c>
      <c r="H78" s="56">
        <f>IF(G78&gt;$R$79,,UPPER(VLOOKUP(G78,'1D ELO (4)'!$A$7:$L$23,2)))</f>
        <v>0</v>
      </c>
      <c r="I78" s="297"/>
      <c r="J78" s="298" t="s">
        <v>10</v>
      </c>
      <c r="K78" s="185"/>
      <c r="L78" s="191"/>
      <c r="M78" s="185"/>
      <c r="N78" s="192"/>
      <c r="O78" s="185"/>
      <c r="P78" s="191"/>
      <c r="Q78" s="185"/>
      <c r="R78" s="192"/>
    </row>
    <row r="79" spans="1:19" s="18" customFormat="1" ht="9" customHeight="1" x14ac:dyDescent="0.25">
      <c r="A79" s="332"/>
      <c r="B79" s="329"/>
      <c r="C79" s="340"/>
      <c r="D79" s="204"/>
      <c r="E79" s="204"/>
      <c r="F79" s="56">
        <f>IF(D78&gt;$R$79,,UPPER(VLOOKUP(D78,'1D ELO (4)'!$A$7:$L$23,8)))</f>
        <v>0</v>
      </c>
      <c r="G79" s="320"/>
      <c r="H79" s="205">
        <f>IF(G78&gt;$R$79,,UPPER(VLOOKUP(G78,'1D ELO (4)'!$A$7:$L$23,8)))</f>
        <v>0</v>
      </c>
      <c r="I79" s="300"/>
      <c r="J79" s="301"/>
      <c r="K79" s="198"/>
      <c r="L79" s="197"/>
      <c r="M79" s="198"/>
      <c r="N79" s="199"/>
      <c r="O79" s="198" t="str">
        <f>R4</f>
        <v>Nagyistók-Nádasi Judit</v>
      </c>
      <c r="P79" s="197"/>
      <c r="Q79" s="198"/>
      <c r="R79" s="321">
        <f>'1D ELO (4)'!$P$5</f>
        <v>0</v>
      </c>
    </row>
    <row r="80" spans="1:19" s="19" customFormat="1" ht="9.6" x14ac:dyDescent="0.25">
      <c r="A80" s="267"/>
      <c r="B80" s="47" t="s">
        <v>4</v>
      </c>
      <c r="C80" s="47" t="s">
        <v>147</v>
      </c>
      <c r="D80" s="47" t="s">
        <v>117</v>
      </c>
      <c r="E80" s="47" t="s">
        <v>157</v>
      </c>
      <c r="F80" s="48" t="s">
        <v>82</v>
      </c>
      <c r="G80" s="48" t="s">
        <v>83</v>
      </c>
      <c r="H80" s="48"/>
      <c r="I80" s="48" t="s">
        <v>87</v>
      </c>
      <c r="J80" s="48"/>
      <c r="K80" s="47" t="s">
        <v>99</v>
      </c>
      <c r="L80" s="268"/>
      <c r="M80" s="47" t="s">
        <v>113</v>
      </c>
      <c r="N80" s="268"/>
      <c r="O80" s="47" t="s">
        <v>146</v>
      </c>
      <c r="P80" s="268"/>
      <c r="Q80" s="47" t="s">
        <v>145</v>
      </c>
      <c r="R80" s="269"/>
    </row>
    <row r="81" spans="1:21" s="19" customFormat="1" ht="3.75" customHeight="1" thickBot="1" x14ac:dyDescent="0.3">
      <c r="A81" s="270"/>
      <c r="B81" s="63"/>
      <c r="C81" s="63"/>
      <c r="D81" s="63"/>
      <c r="E81" s="63"/>
      <c r="F81" s="22"/>
      <c r="G81" s="22"/>
      <c r="H81" s="65"/>
      <c r="I81" s="22"/>
      <c r="J81" s="86"/>
      <c r="K81" s="63"/>
      <c r="L81" s="86"/>
      <c r="M81" s="63"/>
      <c r="N81" s="86"/>
      <c r="O81" s="63"/>
      <c r="P81" s="86"/>
      <c r="Q81" s="63"/>
      <c r="R81" s="107"/>
    </row>
    <row r="82" spans="1:21" s="37" customFormat="1" ht="10.5" customHeight="1" x14ac:dyDescent="0.25">
      <c r="A82" s="271">
        <v>17</v>
      </c>
      <c r="B82" s="352" t="str">
        <f>IF($D82="","",VLOOKUP($D82,'1D ELO (4)'!$A$7:$P$39,14))</f>
        <v/>
      </c>
      <c r="C82" s="352" t="str">
        <f>IF($D82="","",VLOOKUP($D82,'1D ELO (4)'!$A$7:$P$39,15))</f>
        <v/>
      </c>
      <c r="D82" s="123"/>
      <c r="E82" s="642" t="str">
        <f>UPPER(IF($D82="","",VLOOKUP($D82,'1D ELO (4)'!$A$7:$P$39,5)))</f>
        <v/>
      </c>
      <c r="F82" s="643" t="str">
        <f>UPPER(IF($D82="","",VLOOKUP($D82,'1D ELO (4)'!$A$7:$P$39,2)))</f>
        <v/>
      </c>
      <c r="G82" s="643" t="str">
        <f>IF($D82="","",VLOOKUP($D82,'1D ELO (4)'!$A$7:$P$39,3))</f>
        <v/>
      </c>
      <c r="H82" s="644"/>
      <c r="I82" s="643" t="str">
        <f>IF($D82="","",VLOOKUP($D82,'1D ELO (4)'!$A$7:$P$39,4))</f>
        <v/>
      </c>
      <c r="J82" s="273"/>
      <c r="K82" s="127"/>
      <c r="L82" s="129"/>
      <c r="M82" s="127"/>
      <c r="N82" s="129"/>
      <c r="O82" s="127"/>
      <c r="P82" s="129"/>
      <c r="Q82" s="127"/>
      <c r="R82" s="244" t="s">
        <v>149</v>
      </c>
      <c r="S82" s="133"/>
      <c r="U82" s="134" t="e">
        <f>#REF!</f>
        <v>#REF!</v>
      </c>
    </row>
    <row r="83" spans="1:21" s="37" customFormat="1" ht="9.6" customHeight="1" x14ac:dyDescent="0.25">
      <c r="A83" s="245"/>
      <c r="B83" s="274"/>
      <c r="C83" s="274"/>
      <c r="D83" s="274"/>
      <c r="E83" s="642" t="str">
        <f>UPPER(IF($D82="","",VLOOKUP($D82,'1D ELO (4)'!$A$7:$P$33,11)))</f>
        <v/>
      </c>
      <c r="F83" s="643" t="str">
        <f>UPPER(IF($D82="","",VLOOKUP($D82,'1D ELO (4)'!$A$7:$P$33,8)))</f>
        <v/>
      </c>
      <c r="G83" s="643" t="str">
        <f>IF($D82="","",VLOOKUP($D82,'1D ELO (4)'!$A$7:$P$33,9))</f>
        <v/>
      </c>
      <c r="H83" s="644"/>
      <c r="I83" s="643" t="str">
        <f>IF($D82="","",VLOOKUP($D82,'1D ELO (4)'!$A$7:$P$33,10))</f>
        <v/>
      </c>
      <c r="J83" s="275"/>
      <c r="K83" s="120" t="str">
        <f>IF(J83="a",F82,IF(J83="b",F84,""))</f>
        <v/>
      </c>
      <c r="L83" s="129"/>
      <c r="M83" s="127"/>
      <c r="N83" s="129"/>
      <c r="O83" s="127"/>
      <c r="P83" s="129"/>
      <c r="Q83" s="127"/>
      <c r="R83" s="130"/>
      <c r="S83" s="133"/>
      <c r="U83" s="142" t="e">
        <f>#REF!</f>
        <v>#REF!</v>
      </c>
    </row>
    <row r="84" spans="1:21" s="37" customFormat="1" ht="9.6" customHeight="1" x14ac:dyDescent="0.25">
      <c r="A84" s="245"/>
      <c r="B84" s="136"/>
      <c r="C84" s="136"/>
      <c r="D84" s="136"/>
      <c r="E84" s="466"/>
      <c r="F84" s="122"/>
      <c r="G84" s="122"/>
      <c r="H84" s="65"/>
      <c r="I84" s="122"/>
      <c r="J84" s="276"/>
      <c r="K84" s="277" t="str">
        <f>UPPER(IF(OR(J85="a",J85="as"),F82,IF(OR(J85="b",J85="bs"),F86,)))</f>
        <v/>
      </c>
      <c r="L84" s="278"/>
      <c r="M84" s="127"/>
      <c r="N84" s="129"/>
      <c r="O84" s="127"/>
      <c r="P84" s="129"/>
      <c r="Q84" s="127"/>
      <c r="R84" s="130"/>
      <c r="S84" s="133"/>
      <c r="U84" s="142" t="e">
        <f>#REF!</f>
        <v>#REF!</v>
      </c>
    </row>
    <row r="85" spans="1:21" s="37" customFormat="1" ht="9.6" customHeight="1" x14ac:dyDescent="0.25">
      <c r="A85" s="245"/>
      <c r="B85" s="136"/>
      <c r="C85" s="136"/>
      <c r="D85" s="136"/>
      <c r="E85" s="467"/>
      <c r="F85" s="463"/>
      <c r="G85" s="463"/>
      <c r="H85" s="464"/>
      <c r="I85" s="452" t="s">
        <v>0</v>
      </c>
      <c r="J85" s="148"/>
      <c r="K85" s="279" t="str">
        <f>UPPER(IF(OR(J85="a",J85="as"),F83,IF(OR(J85="b",J85="bs"),F87,)))</f>
        <v/>
      </c>
      <c r="L85" s="280"/>
      <c r="M85" s="127"/>
      <c r="N85" s="129"/>
      <c r="O85" s="127"/>
      <c r="P85" s="129"/>
      <c r="Q85" s="127"/>
      <c r="R85" s="130"/>
      <c r="S85" s="133"/>
      <c r="U85" s="142" t="e">
        <f>#REF!</f>
        <v>#REF!</v>
      </c>
    </row>
    <row r="86" spans="1:21" s="37" customFormat="1" ht="9.6" customHeight="1" x14ac:dyDescent="0.25">
      <c r="A86" s="245">
        <v>18</v>
      </c>
      <c r="B86" s="352" t="str">
        <f>IF($D86="","",VLOOKUP($D86,'1D ELO (4)'!$A$7:$P$39,14))</f>
        <v/>
      </c>
      <c r="C86" s="352" t="str">
        <f>IF($D86="","",VLOOKUP($D86,'1D ELO (4)'!$A$7:$P$39,15))</f>
        <v/>
      </c>
      <c r="D86" s="123"/>
      <c r="E86" s="460" t="str">
        <f>UPPER(IF($D86="","",VLOOKUP($D86,'1D ELO (4)'!$A$7:$P$39,5)))</f>
        <v/>
      </c>
      <c r="F86" s="449" t="str">
        <f>UPPER(IF($D86="","",VLOOKUP($D86,'1D ELO (4)'!$A$7:$P$39,2)))</f>
        <v/>
      </c>
      <c r="G86" s="449" t="str">
        <f>IF($D86="","",VLOOKUP($D86,'1D ELO (4)'!$A$7:$P$39,3))</f>
        <v/>
      </c>
      <c r="H86" s="461"/>
      <c r="I86" s="449" t="str">
        <f>IF($D86="","",VLOOKUP($D86,'1D ELO (4)'!$A$7:$P$39,4))</f>
        <v/>
      </c>
      <c r="J86" s="281"/>
      <c r="K86" s="127"/>
      <c r="L86" s="282"/>
      <c r="M86" s="165"/>
      <c r="N86" s="278"/>
      <c r="O86" s="127"/>
      <c r="P86" s="129"/>
      <c r="Q86" s="127"/>
      <c r="R86" s="130"/>
      <c r="S86" s="133"/>
      <c r="U86" s="142" t="e">
        <f>#REF!</f>
        <v>#REF!</v>
      </c>
    </row>
    <row r="87" spans="1:21" s="37" customFormat="1" ht="9.6" customHeight="1" x14ac:dyDescent="0.25">
      <c r="A87" s="245"/>
      <c r="B87" s="274"/>
      <c r="C87" s="274"/>
      <c r="D87" s="274"/>
      <c r="E87" s="460" t="str">
        <f>UPPER(IF($D86="","",VLOOKUP($D86,'1D ELO (4)'!$A$7:$P$33,11)))</f>
        <v/>
      </c>
      <c r="F87" s="449" t="str">
        <f>UPPER(IF($D86="","",VLOOKUP($D86,'1D ELO (4)'!$A$7:$P$33,8)))</f>
        <v/>
      </c>
      <c r="G87" s="449" t="str">
        <f>IF($D86="","",VLOOKUP($D86,'1D ELO (4)'!$A$7:$P$33,9))</f>
        <v/>
      </c>
      <c r="H87" s="461"/>
      <c r="I87" s="449" t="str">
        <f>IF($D86="","",VLOOKUP($D86,'1D ELO (4)'!$A$7:$P$33,10))</f>
        <v/>
      </c>
      <c r="J87" s="275"/>
      <c r="K87" s="127"/>
      <c r="L87" s="282"/>
      <c r="M87" s="249"/>
      <c r="N87" s="283"/>
      <c r="O87" s="127"/>
      <c r="P87" s="129"/>
      <c r="Q87" s="127"/>
      <c r="R87" s="130"/>
      <c r="S87" s="133"/>
      <c r="U87" s="142" t="e">
        <f>#REF!</f>
        <v>#REF!</v>
      </c>
    </row>
    <row r="88" spans="1:21" s="37" customFormat="1" ht="9.6" customHeight="1" x14ac:dyDescent="0.25">
      <c r="A88" s="245"/>
      <c r="B88" s="136"/>
      <c r="C88" s="136"/>
      <c r="D88" s="146"/>
      <c r="E88" s="468"/>
      <c r="F88" s="463"/>
      <c r="G88" s="463"/>
      <c r="H88" s="464"/>
      <c r="I88" s="463"/>
      <c r="J88" s="284"/>
      <c r="K88" s="127"/>
      <c r="L88" s="276"/>
      <c r="M88" s="277" t="str">
        <f>UPPER(IF(OR(L89="a",L89="as"),K84,IF(OR(L89="b",L89="bs"),K92,)))</f>
        <v/>
      </c>
      <c r="N88" s="129"/>
      <c r="O88" s="127"/>
      <c r="P88" s="129"/>
      <c r="Q88" s="127"/>
      <c r="R88" s="130"/>
      <c r="S88" s="133"/>
      <c r="U88" s="142" t="e">
        <f>#REF!</f>
        <v>#REF!</v>
      </c>
    </row>
    <row r="89" spans="1:21" s="37" customFormat="1" ht="9.6" customHeight="1" x14ac:dyDescent="0.25">
      <c r="A89" s="245"/>
      <c r="B89" s="136"/>
      <c r="C89" s="136"/>
      <c r="D89" s="146"/>
      <c r="E89" s="468"/>
      <c r="F89" s="463"/>
      <c r="G89" s="463"/>
      <c r="H89" s="464"/>
      <c r="I89" s="463"/>
      <c r="J89" s="284"/>
      <c r="K89" s="139" t="s">
        <v>0</v>
      </c>
      <c r="L89" s="148"/>
      <c r="M89" s="279" t="str">
        <f>UPPER(IF(OR(L89="a",L89="as"),K85,IF(OR(L89="b",L89="bs"),K93,)))</f>
        <v/>
      </c>
      <c r="N89" s="280"/>
      <c r="O89" s="127"/>
      <c r="P89" s="129"/>
      <c r="Q89" s="127"/>
      <c r="R89" s="130"/>
      <c r="S89" s="133"/>
      <c r="U89" s="142" t="e">
        <f>#REF!</f>
        <v>#REF!</v>
      </c>
    </row>
    <row r="90" spans="1:21" s="37" customFormat="1" ht="9.6" customHeight="1" x14ac:dyDescent="0.25">
      <c r="A90" s="285">
        <v>19</v>
      </c>
      <c r="B90" s="352" t="str">
        <f>IF($D90="","",VLOOKUP($D90,'1D ELO (4)'!$A$7:$P$39,14))</f>
        <v/>
      </c>
      <c r="C90" s="352" t="str">
        <f>IF($D90="","",VLOOKUP($D90,'1D ELO (4)'!$A$7:$P$39,15))</f>
        <v/>
      </c>
      <c r="D90" s="123"/>
      <c r="E90" s="460" t="str">
        <f>UPPER(IF($D90="","",VLOOKUP($D90,'1D ELO (4)'!$A$7:$P$39,5)))</f>
        <v/>
      </c>
      <c r="F90" s="449" t="str">
        <f>UPPER(IF($D90="","",VLOOKUP($D90,'1D ELO (4)'!$A$7:$P$39,2)))</f>
        <v/>
      </c>
      <c r="G90" s="449" t="str">
        <f>IF($D90="","",VLOOKUP($D90,'1D ELO (4)'!$A$7:$P$39,3))</f>
        <v/>
      </c>
      <c r="H90" s="461"/>
      <c r="I90" s="449" t="str">
        <f>IF($D90="","",VLOOKUP($D90,'1D ELO (4)'!$A$7:$P$39,4))</f>
        <v/>
      </c>
      <c r="J90" s="273"/>
      <c r="K90" s="127"/>
      <c r="L90" s="282"/>
      <c r="M90" s="127"/>
      <c r="N90" s="282"/>
      <c r="O90" s="165"/>
      <c r="P90" s="129"/>
      <c r="Q90" s="127"/>
      <c r="R90" s="130"/>
      <c r="S90" s="133"/>
      <c r="U90" s="142" t="e">
        <f>#REF!</f>
        <v>#REF!</v>
      </c>
    </row>
    <row r="91" spans="1:21" s="37" customFormat="1" ht="9.6" customHeight="1" thickBot="1" x14ac:dyDescent="0.3">
      <c r="A91" s="245"/>
      <c r="B91" s="274"/>
      <c r="C91" s="274"/>
      <c r="D91" s="274"/>
      <c r="E91" s="460" t="str">
        <f>UPPER(IF($D90="","",VLOOKUP($D90,'1D ELO (4)'!$A$7:$P$33,11)))</f>
        <v/>
      </c>
      <c r="F91" s="449" t="str">
        <f>UPPER(IF($D90="","",VLOOKUP($D90,'1D ELO (4)'!$A$7:$P$33,8)))</f>
        <v/>
      </c>
      <c r="G91" s="449" t="str">
        <f>IF($D90="","",VLOOKUP($D90,'1D ELO (4)'!$A$7:$P$33,9))</f>
        <v/>
      </c>
      <c r="H91" s="461"/>
      <c r="I91" s="449" t="str">
        <f>IF($D90="","",VLOOKUP($D90,'1D ELO (4)'!$A$7:$P$33,10))</f>
        <v/>
      </c>
      <c r="J91" s="275"/>
      <c r="K91" s="120" t="str">
        <f>IF(J91="a",F90,IF(J91="b",F92,""))</f>
        <v/>
      </c>
      <c r="L91" s="282"/>
      <c r="M91" s="127"/>
      <c r="N91" s="282"/>
      <c r="O91" s="127"/>
      <c r="P91" s="129"/>
      <c r="Q91" s="127"/>
      <c r="R91" s="130"/>
      <c r="S91" s="133"/>
      <c r="U91" s="157" t="e">
        <f>#REF!</f>
        <v>#REF!</v>
      </c>
    </row>
    <row r="92" spans="1:21" s="37" customFormat="1" ht="9.6" customHeight="1" x14ac:dyDescent="0.25">
      <c r="A92" s="245"/>
      <c r="B92" s="136"/>
      <c r="C92" s="136"/>
      <c r="D92" s="146"/>
      <c r="E92" s="468"/>
      <c r="F92" s="463"/>
      <c r="G92" s="463"/>
      <c r="H92" s="464"/>
      <c r="I92" s="463"/>
      <c r="J92" s="276"/>
      <c r="K92" s="277" t="str">
        <f>UPPER(IF(OR(J93="a",J93="as"),F90,IF(OR(J93="b",J93="bs"),F94,)))</f>
        <v/>
      </c>
      <c r="L92" s="286"/>
      <c r="M92" s="127"/>
      <c r="N92" s="282"/>
      <c r="O92" s="127"/>
      <c r="P92" s="129"/>
      <c r="Q92" s="127"/>
      <c r="R92" s="130"/>
      <c r="S92" s="133"/>
    </row>
    <row r="93" spans="1:21" s="37" customFormat="1" ht="9.6" customHeight="1" x14ac:dyDescent="0.25">
      <c r="A93" s="245"/>
      <c r="B93" s="136"/>
      <c r="C93" s="136"/>
      <c r="D93" s="146"/>
      <c r="E93" s="468"/>
      <c r="F93" s="463"/>
      <c r="G93" s="463"/>
      <c r="H93" s="464"/>
      <c r="I93" s="452" t="s">
        <v>0</v>
      </c>
      <c r="J93" s="148"/>
      <c r="K93" s="279" t="str">
        <f>UPPER(IF(OR(J93="a",J93="as"),F91,IF(OR(J93="b",J93="bs"),F95,)))</f>
        <v/>
      </c>
      <c r="L93" s="275"/>
      <c r="M93" s="127"/>
      <c r="N93" s="282"/>
      <c r="O93" s="127"/>
      <c r="P93" s="129"/>
      <c r="Q93" s="127"/>
      <c r="R93" s="130"/>
      <c r="S93" s="133"/>
    </row>
    <row r="94" spans="1:21" s="37" customFormat="1" ht="9.6" customHeight="1" x14ac:dyDescent="0.25">
      <c r="A94" s="245">
        <v>20</v>
      </c>
      <c r="B94" s="352" t="str">
        <f>IF($D94="","",VLOOKUP($D94,'1D ELO (4)'!$A$7:$P$39,14))</f>
        <v/>
      </c>
      <c r="C94" s="352" t="str">
        <f>IF($D94="","",VLOOKUP($D94,'1D ELO (4)'!$A$7:$P$39,15))</f>
        <v/>
      </c>
      <c r="D94" s="123"/>
      <c r="E94" s="460" t="str">
        <f>UPPER(IF($D94="","",VLOOKUP($D94,'1D ELO (4)'!$A$7:$P$39,5)))</f>
        <v/>
      </c>
      <c r="F94" s="449" t="str">
        <f>UPPER(IF($D94="","",VLOOKUP($D94,'1D ELO (4)'!$A$7:$P$39,2)))</f>
        <v/>
      </c>
      <c r="G94" s="449" t="str">
        <f>IF($D94="","",VLOOKUP($D94,'1D ELO (4)'!$A$7:$P$39,3))</f>
        <v/>
      </c>
      <c r="H94" s="461"/>
      <c r="I94" s="449" t="str">
        <f>IF($D94="","",VLOOKUP($D94,'1D ELO (4)'!$A$7:$P$39,4))</f>
        <v/>
      </c>
      <c r="J94" s="281"/>
      <c r="K94" s="127"/>
      <c r="L94" s="129"/>
      <c r="M94" s="165"/>
      <c r="N94" s="286"/>
      <c r="O94" s="127"/>
      <c r="P94" s="129"/>
      <c r="Q94" s="127"/>
      <c r="R94" s="130"/>
      <c r="S94" s="133"/>
    </row>
    <row r="95" spans="1:21" s="37" customFormat="1" ht="9.6" customHeight="1" x14ac:dyDescent="0.25">
      <c r="A95" s="245"/>
      <c r="B95" s="274"/>
      <c r="C95" s="274"/>
      <c r="D95" s="274"/>
      <c r="E95" s="460" t="str">
        <f>UPPER(IF($D94="","",VLOOKUP($D94,'1D ELO (4)'!$A$7:$P$33,11)))</f>
        <v/>
      </c>
      <c r="F95" s="449" t="str">
        <f>UPPER(IF($D94="","",VLOOKUP($D94,'1D ELO (4)'!$A$7:$P$33,8)))</f>
        <v/>
      </c>
      <c r="G95" s="449" t="str">
        <f>IF($D94="","",VLOOKUP($D94,'1D ELO (4)'!$A$7:$P$33,9))</f>
        <v/>
      </c>
      <c r="H95" s="461"/>
      <c r="I95" s="449" t="str">
        <f>IF($D94="","",VLOOKUP($D94,'1D ELO (4)'!$A$7:$P$33,10))</f>
        <v/>
      </c>
      <c r="J95" s="275"/>
      <c r="K95" s="127"/>
      <c r="L95" s="129"/>
      <c r="M95" s="249"/>
      <c r="N95" s="287"/>
      <c r="O95" s="127"/>
      <c r="P95" s="129"/>
      <c r="Q95" s="127"/>
      <c r="R95" s="130"/>
      <c r="S95" s="133"/>
    </row>
    <row r="96" spans="1:21" s="37" customFormat="1" ht="9.6" customHeight="1" x14ac:dyDescent="0.25">
      <c r="A96" s="245"/>
      <c r="B96" s="136"/>
      <c r="C96" s="136"/>
      <c r="D96" s="136"/>
      <c r="E96" s="467"/>
      <c r="F96" s="463"/>
      <c r="G96" s="463"/>
      <c r="H96" s="464"/>
      <c r="I96" s="463"/>
      <c r="J96" s="284"/>
      <c r="K96" s="127"/>
      <c r="L96" s="129"/>
      <c r="M96" s="127"/>
      <c r="N96" s="276"/>
      <c r="O96" s="277" t="str">
        <f>UPPER(IF(OR(N97="a",N97="as"),M88,IF(OR(N97="b",N97="bs"),M104,)))</f>
        <v/>
      </c>
      <c r="P96" s="129"/>
      <c r="Q96" s="127"/>
      <c r="R96" s="130"/>
      <c r="S96" s="133"/>
    </row>
    <row r="97" spans="1:19" s="37" customFormat="1" ht="9.6" customHeight="1" x14ac:dyDescent="0.25">
      <c r="A97" s="245"/>
      <c r="B97" s="136"/>
      <c r="C97" s="136"/>
      <c r="D97" s="136"/>
      <c r="E97" s="467"/>
      <c r="F97" s="463"/>
      <c r="G97" s="463"/>
      <c r="H97" s="464"/>
      <c r="I97" s="463"/>
      <c r="J97" s="284"/>
      <c r="K97" s="127"/>
      <c r="L97" s="129"/>
      <c r="M97" s="139" t="s">
        <v>0</v>
      </c>
      <c r="N97" s="148"/>
      <c r="O97" s="279" t="str">
        <f>UPPER(IF(OR(N97="a",N97="as"),M89,IF(OR(N97="b",N97="bs"),M105,)))</f>
        <v/>
      </c>
      <c r="P97" s="280"/>
      <c r="Q97" s="127"/>
      <c r="R97" s="130"/>
      <c r="S97" s="133"/>
    </row>
    <row r="98" spans="1:19" s="37" customFormat="1" ht="9.6" customHeight="1" x14ac:dyDescent="0.25">
      <c r="A98" s="245">
        <v>21</v>
      </c>
      <c r="B98" s="352" t="str">
        <f>IF($D98="","",VLOOKUP($D98,'1D ELO (4)'!$A$7:$P$39,14))</f>
        <v/>
      </c>
      <c r="C98" s="352" t="str">
        <f>IF($D98="","",VLOOKUP($D98,'1D ELO (4)'!$A$7:$P$39,15))</f>
        <v/>
      </c>
      <c r="D98" s="123"/>
      <c r="E98" s="460" t="str">
        <f>UPPER(IF($D98="","",VLOOKUP($D98,'1D ELO (4)'!$A$7:$P$39,5)))</f>
        <v/>
      </c>
      <c r="F98" s="449" t="str">
        <f>UPPER(IF($D98="","",VLOOKUP($D98,'1D ELO (4)'!$A$7:$P$39,2)))</f>
        <v/>
      </c>
      <c r="G98" s="449" t="str">
        <f>IF($D98="","",VLOOKUP($D98,'1D ELO (4)'!$A$7:$P$39,3))</f>
        <v/>
      </c>
      <c r="H98" s="461"/>
      <c r="I98" s="449" t="str">
        <f>IF($D98="","",VLOOKUP($D98,'1D ELO (4)'!$A$7:$P$39,4))</f>
        <v/>
      </c>
      <c r="J98" s="273"/>
      <c r="K98" s="127"/>
      <c r="L98" s="129"/>
      <c r="M98" s="127"/>
      <c r="N98" s="282"/>
      <c r="O98" s="127"/>
      <c r="P98" s="282"/>
      <c r="Q98" s="127"/>
      <c r="R98" s="130"/>
      <c r="S98" s="133"/>
    </row>
    <row r="99" spans="1:19" s="37" customFormat="1" ht="9.6" customHeight="1" x14ac:dyDescent="0.25">
      <c r="A99" s="245"/>
      <c r="B99" s="274"/>
      <c r="C99" s="274"/>
      <c r="D99" s="274"/>
      <c r="E99" s="460" t="str">
        <f>UPPER(IF($D98="","",VLOOKUP($D98,'1D ELO (4)'!$A$7:$P$33,11)))</f>
        <v/>
      </c>
      <c r="F99" s="449" t="str">
        <f>UPPER(IF($D98="","",VLOOKUP($D98,'1D ELO (4)'!$A$7:$P$33,8)))</f>
        <v/>
      </c>
      <c r="G99" s="449" t="str">
        <f>IF($D98="","",VLOOKUP($D98,'1D ELO (4)'!$A$7:$P$33,9))</f>
        <v/>
      </c>
      <c r="H99" s="461"/>
      <c r="I99" s="449" t="str">
        <f>IF($D98="","",VLOOKUP($D98,'1D ELO (4)'!$A$7:$P$33,10))</f>
        <v/>
      </c>
      <c r="J99" s="275"/>
      <c r="K99" s="120" t="str">
        <f>IF(J99="a",F98,IF(J99="b",F100,""))</f>
        <v/>
      </c>
      <c r="L99" s="129"/>
      <c r="M99" s="127"/>
      <c r="N99" s="282"/>
      <c r="O99" s="127"/>
      <c r="P99" s="282"/>
      <c r="Q99" s="127"/>
      <c r="R99" s="130"/>
      <c r="S99" s="133"/>
    </row>
    <row r="100" spans="1:19" s="37" customFormat="1" ht="9.6" customHeight="1" x14ac:dyDescent="0.25">
      <c r="A100" s="245"/>
      <c r="B100" s="136"/>
      <c r="C100" s="136"/>
      <c r="D100" s="136"/>
      <c r="E100" s="467"/>
      <c r="F100" s="463"/>
      <c r="G100" s="463"/>
      <c r="H100" s="464"/>
      <c r="I100" s="463"/>
      <c r="J100" s="276"/>
      <c r="K100" s="277" t="str">
        <f>UPPER(IF(OR(J101="a",J101="as"),F98,IF(OR(J101="b",J101="bs"),F102,)))</f>
        <v/>
      </c>
      <c r="L100" s="278"/>
      <c r="M100" s="127"/>
      <c r="N100" s="282"/>
      <c r="O100" s="127"/>
      <c r="P100" s="282"/>
      <c r="Q100" s="127"/>
      <c r="R100" s="130"/>
      <c r="S100" s="133"/>
    </row>
    <row r="101" spans="1:19" s="37" customFormat="1" ht="9.6" customHeight="1" x14ac:dyDescent="0.25">
      <c r="A101" s="245"/>
      <c r="B101" s="136"/>
      <c r="C101" s="136"/>
      <c r="D101" s="136"/>
      <c r="E101" s="467"/>
      <c r="F101" s="463"/>
      <c r="G101" s="463"/>
      <c r="H101" s="464"/>
      <c r="I101" s="452" t="s">
        <v>0</v>
      </c>
      <c r="J101" s="148"/>
      <c r="K101" s="279" t="str">
        <f>UPPER(IF(OR(J101="a",J101="as"),F99,IF(OR(J101="b",J101="bs"),F103,)))</f>
        <v/>
      </c>
      <c r="L101" s="280"/>
      <c r="M101" s="127"/>
      <c r="N101" s="282"/>
      <c r="O101" s="127"/>
      <c r="P101" s="282"/>
      <c r="Q101" s="127"/>
      <c r="R101" s="130"/>
      <c r="S101" s="133"/>
    </row>
    <row r="102" spans="1:19" s="37" customFormat="1" ht="9.6" customHeight="1" x14ac:dyDescent="0.25">
      <c r="A102" s="245">
        <v>22</v>
      </c>
      <c r="B102" s="352" t="str">
        <f>IF($D102="","",VLOOKUP($D102,'1D ELO (4)'!$A$7:$P$39,14))</f>
        <v/>
      </c>
      <c r="C102" s="352" t="str">
        <f>IF($D102="","",VLOOKUP($D102,'1D ELO (4)'!$A$7:$P$39,15))</f>
        <v/>
      </c>
      <c r="D102" s="123"/>
      <c r="E102" s="460" t="str">
        <f>UPPER(IF($D102="","",VLOOKUP($D102,'1D ELO (4)'!$A$7:$P$39,5)))</f>
        <v/>
      </c>
      <c r="F102" s="449" t="str">
        <f>UPPER(IF($D102="","",VLOOKUP($D102,'1D ELO (4)'!$A$7:$P$39,2)))</f>
        <v/>
      </c>
      <c r="G102" s="449" t="str">
        <f>IF($D102="","",VLOOKUP($D102,'1D ELO (4)'!$A$7:$P$39,3))</f>
        <v/>
      </c>
      <c r="H102" s="461"/>
      <c r="I102" s="449" t="str">
        <f>IF($D102="","",VLOOKUP($D102,'1D ELO (4)'!$A$7:$P$39,4))</f>
        <v/>
      </c>
      <c r="J102" s="281"/>
      <c r="K102" s="127"/>
      <c r="L102" s="282"/>
      <c r="M102" s="165"/>
      <c r="N102" s="286"/>
      <c r="O102" s="127"/>
      <c r="P102" s="282"/>
      <c r="Q102" s="127"/>
      <c r="R102" s="130"/>
      <c r="S102" s="133"/>
    </row>
    <row r="103" spans="1:19" s="37" customFormat="1" ht="9.6" customHeight="1" x14ac:dyDescent="0.25">
      <c r="A103" s="245"/>
      <c r="B103" s="274"/>
      <c r="C103" s="274"/>
      <c r="D103" s="274"/>
      <c r="E103" s="460" t="str">
        <f>UPPER(IF($D102="","",VLOOKUP($D102,'1D ELO (4)'!$A$7:$P$33,11)))</f>
        <v/>
      </c>
      <c r="F103" s="449" t="str">
        <f>UPPER(IF($D102="","",VLOOKUP($D102,'1D ELO (4)'!$A$7:$P$33,8)))</f>
        <v/>
      </c>
      <c r="G103" s="449" t="str">
        <f>IF($D102="","",VLOOKUP($D102,'1D ELO (4)'!$A$7:$P$33,9))</f>
        <v/>
      </c>
      <c r="H103" s="461"/>
      <c r="I103" s="449" t="str">
        <f>IF($D102="","",VLOOKUP($D102,'1D ELO (4)'!$A$7:$P$33,10))</f>
        <v/>
      </c>
      <c r="J103" s="275"/>
      <c r="K103" s="127"/>
      <c r="L103" s="282"/>
      <c r="M103" s="249"/>
      <c r="N103" s="287"/>
      <c r="O103" s="127"/>
      <c r="P103" s="282"/>
      <c r="Q103" s="127"/>
      <c r="R103" s="130"/>
      <c r="S103" s="133"/>
    </row>
    <row r="104" spans="1:19" s="37" customFormat="1" ht="9.6" customHeight="1" x14ac:dyDescent="0.25">
      <c r="A104" s="245"/>
      <c r="B104" s="136"/>
      <c r="C104" s="136"/>
      <c r="D104" s="146"/>
      <c r="E104" s="468"/>
      <c r="F104" s="463"/>
      <c r="G104" s="463"/>
      <c r="H104" s="464"/>
      <c r="I104" s="463"/>
      <c r="J104" s="284"/>
      <c r="K104" s="127"/>
      <c r="L104" s="276"/>
      <c r="M104" s="277" t="str">
        <f>UPPER(IF(OR(L105="a",L105="as"),K100,IF(OR(L105="b",L105="bs"),K108,)))</f>
        <v/>
      </c>
      <c r="N104" s="282"/>
      <c r="O104" s="127"/>
      <c r="P104" s="282"/>
      <c r="Q104" s="127"/>
      <c r="R104" s="130"/>
      <c r="S104" s="133"/>
    </row>
    <row r="105" spans="1:19" s="37" customFormat="1" ht="9.6" customHeight="1" x14ac:dyDescent="0.25">
      <c r="A105" s="245"/>
      <c r="B105" s="136"/>
      <c r="C105" s="136"/>
      <c r="D105" s="146"/>
      <c r="E105" s="468"/>
      <c r="F105" s="463"/>
      <c r="G105" s="463"/>
      <c r="H105" s="464"/>
      <c r="I105" s="463"/>
      <c r="J105" s="284"/>
      <c r="K105" s="139" t="s">
        <v>0</v>
      </c>
      <c r="L105" s="148"/>
      <c r="M105" s="279" t="str">
        <f>UPPER(IF(OR(L105="a",L105="as"),K101,IF(OR(L105="b",L105="bs"),K109,)))</f>
        <v/>
      </c>
      <c r="N105" s="275"/>
      <c r="O105" s="127"/>
      <c r="P105" s="282"/>
      <c r="Q105" s="127"/>
      <c r="R105" s="130"/>
      <c r="S105" s="133"/>
    </row>
    <row r="106" spans="1:19" s="37" customFormat="1" ht="9.6" customHeight="1" x14ac:dyDescent="0.25">
      <c r="A106" s="285">
        <v>23</v>
      </c>
      <c r="B106" s="352" t="str">
        <f>IF($D106="","",VLOOKUP($D106,'1D ELO (4)'!$A$7:$P$39,14))</f>
        <v/>
      </c>
      <c r="C106" s="352" t="str">
        <f>IF($D106="","",VLOOKUP($D106,'1D ELO (4)'!$A$7:$P$39,15))</f>
        <v/>
      </c>
      <c r="D106" s="123"/>
      <c r="E106" s="460" t="str">
        <f>UPPER(IF($D106="","",VLOOKUP($D106,'1D ELO (4)'!$A$7:$P$39,5)))</f>
        <v/>
      </c>
      <c r="F106" s="449" t="str">
        <f>UPPER(IF($D106="","",VLOOKUP($D106,'1D ELO (4)'!$A$7:$P$39,2)))</f>
        <v/>
      </c>
      <c r="G106" s="449" t="str">
        <f>IF($D106="","",VLOOKUP($D106,'1D ELO (4)'!$A$7:$P$39,3))</f>
        <v/>
      </c>
      <c r="H106" s="461"/>
      <c r="I106" s="449" t="str">
        <f>IF($D106="","",VLOOKUP($D106,'1D ELO (4)'!$A$7:$P$39,4))</f>
        <v/>
      </c>
      <c r="J106" s="273"/>
      <c r="K106" s="127"/>
      <c r="L106" s="282"/>
      <c r="M106" s="127"/>
      <c r="N106" s="129"/>
      <c r="O106" s="165"/>
      <c r="P106" s="282"/>
      <c r="Q106" s="127"/>
      <c r="R106" s="130"/>
      <c r="S106" s="133"/>
    </row>
    <row r="107" spans="1:19" s="37" customFormat="1" ht="9.6" customHeight="1" x14ac:dyDescent="0.25">
      <c r="A107" s="245"/>
      <c r="B107" s="274"/>
      <c r="C107" s="274"/>
      <c r="D107" s="274"/>
      <c r="E107" s="460" t="str">
        <f>UPPER(IF($D106="","",VLOOKUP($D106,'1D ELO (4)'!$A$7:$P$33,11)))</f>
        <v/>
      </c>
      <c r="F107" s="449" t="str">
        <f>UPPER(IF($D106="","",VLOOKUP($D106,'1D ELO (4)'!$A$7:$P$33,8)))</f>
        <v/>
      </c>
      <c r="G107" s="449" t="str">
        <f>IF($D106="","",VLOOKUP($D106,'1D ELO (4)'!$A$7:$P$33,9))</f>
        <v/>
      </c>
      <c r="H107" s="461"/>
      <c r="I107" s="449" t="str">
        <f>IF($D106="","",VLOOKUP($D106,'1D ELO (4)'!$A$7:$P$33,10))</f>
        <v/>
      </c>
      <c r="J107" s="275"/>
      <c r="K107" s="120" t="str">
        <f>IF(J107="a",F106,IF(J107="b",F108,""))</f>
        <v/>
      </c>
      <c r="L107" s="282"/>
      <c r="M107" s="127"/>
      <c r="N107" s="129"/>
      <c r="O107" s="127"/>
      <c r="P107" s="282"/>
      <c r="Q107" s="127"/>
      <c r="R107" s="130"/>
      <c r="S107" s="133"/>
    </row>
    <row r="108" spans="1:19" s="37" customFormat="1" ht="9.6" customHeight="1" x14ac:dyDescent="0.25">
      <c r="A108" s="245"/>
      <c r="B108" s="136"/>
      <c r="C108" s="136"/>
      <c r="D108" s="146"/>
      <c r="E108" s="468"/>
      <c r="F108" s="463"/>
      <c r="G108" s="463"/>
      <c r="H108" s="464"/>
      <c r="I108" s="463"/>
      <c r="J108" s="276"/>
      <c r="K108" s="277" t="str">
        <f>UPPER(IF(OR(J109="a",J109="as"),F106,IF(OR(J109="b",J109="bs"),F110,)))</f>
        <v/>
      </c>
      <c r="L108" s="286"/>
      <c r="M108" s="127"/>
      <c r="N108" s="129"/>
      <c r="O108" s="127"/>
      <c r="P108" s="282"/>
      <c r="Q108" s="127"/>
      <c r="R108" s="130"/>
      <c r="S108" s="133"/>
    </row>
    <row r="109" spans="1:19" s="37" customFormat="1" ht="9.6" customHeight="1" x14ac:dyDescent="0.25">
      <c r="A109" s="245"/>
      <c r="B109" s="136"/>
      <c r="C109" s="136"/>
      <c r="D109" s="146"/>
      <c r="E109" s="468"/>
      <c r="F109" s="463"/>
      <c r="G109" s="463"/>
      <c r="H109" s="464"/>
      <c r="I109" s="452" t="s">
        <v>0</v>
      </c>
      <c r="J109" s="148"/>
      <c r="K109" s="279" t="str">
        <f>UPPER(IF(OR(J109="a",J109="as"),F107,IF(OR(J109="b",J109="bs"),F111,)))</f>
        <v/>
      </c>
      <c r="L109" s="275"/>
      <c r="M109" s="127"/>
      <c r="N109" s="129"/>
      <c r="O109" s="127"/>
      <c r="P109" s="282"/>
      <c r="Q109" s="127"/>
      <c r="R109" s="130"/>
      <c r="S109" s="133"/>
    </row>
    <row r="110" spans="1:19" s="37" customFormat="1" ht="9.6" customHeight="1" x14ac:dyDescent="0.25">
      <c r="A110" s="271">
        <v>24</v>
      </c>
      <c r="B110" s="352" t="str">
        <f>IF($D110="","",VLOOKUP($D110,'1D ELO (4)'!$A$7:$P$39,14))</f>
        <v/>
      </c>
      <c r="C110" s="352" t="str">
        <f>IF($D110="","",VLOOKUP($D110,'1D ELO (4)'!$A$7:$P$39,15))</f>
        <v/>
      </c>
      <c r="D110" s="123"/>
      <c r="E110" s="642" t="str">
        <f>UPPER(IF($D110="","",VLOOKUP($D110,'1D ELO (4)'!$A$7:$P$39,5)))</f>
        <v/>
      </c>
      <c r="F110" s="643" t="str">
        <f>UPPER(IF($D110="","",VLOOKUP($D110,'1D ELO (4)'!$A$7:$P$39,2)))</f>
        <v/>
      </c>
      <c r="G110" s="643" t="str">
        <f>IF($D110="","",VLOOKUP($D110,'1D ELO (4)'!$A$7:$P$39,3))</f>
        <v/>
      </c>
      <c r="H110" s="644"/>
      <c r="I110" s="643" t="str">
        <f>IF($D110="","",VLOOKUP($D110,'1D ELO (4)'!$A$7:$P$39,4))</f>
        <v/>
      </c>
      <c r="J110" s="281"/>
      <c r="K110" s="127"/>
      <c r="L110" s="129"/>
      <c r="M110" s="165"/>
      <c r="N110" s="278"/>
      <c r="O110" s="127"/>
      <c r="P110" s="282"/>
      <c r="Q110" s="127"/>
      <c r="R110" s="130"/>
      <c r="S110" s="133"/>
    </row>
    <row r="111" spans="1:19" s="37" customFormat="1" ht="9.6" customHeight="1" x14ac:dyDescent="0.25">
      <c r="A111" s="245"/>
      <c r="B111" s="274"/>
      <c r="C111" s="274"/>
      <c r="D111" s="274"/>
      <c r="E111" s="642" t="str">
        <f>UPPER(IF($D110="","",VLOOKUP($D110,'1D ELO (4)'!$A$7:$P$33,11)))</f>
        <v/>
      </c>
      <c r="F111" s="643" t="str">
        <f>UPPER(IF($D110="","",VLOOKUP($D110,'1D ELO (4)'!$A$7:$P$33,8)))</f>
        <v/>
      </c>
      <c r="G111" s="643" t="str">
        <f>IF($D110="","",VLOOKUP($D110,'1D ELO (4)'!$A$7:$P$33,9))</f>
        <v/>
      </c>
      <c r="H111" s="644"/>
      <c r="I111" s="643" t="str">
        <f>IF($D110="","",VLOOKUP($D110,'1D ELO (4)'!$A$7:$P$33,10))</f>
        <v/>
      </c>
      <c r="J111" s="275"/>
      <c r="K111" s="127"/>
      <c r="L111" s="129"/>
      <c r="M111" s="249"/>
      <c r="N111" s="283"/>
      <c r="O111" s="127"/>
      <c r="P111" s="282"/>
      <c r="Q111" s="127"/>
      <c r="R111" s="130"/>
      <c r="S111" s="133"/>
    </row>
    <row r="112" spans="1:19" s="37" customFormat="1" ht="9.6" customHeight="1" x14ac:dyDescent="0.25">
      <c r="A112" s="245"/>
      <c r="B112" s="136"/>
      <c r="C112" s="136"/>
      <c r="D112" s="146"/>
      <c r="E112" s="468"/>
      <c r="F112" s="463"/>
      <c r="G112" s="463"/>
      <c r="H112" s="464"/>
      <c r="I112" s="463"/>
      <c r="J112" s="284"/>
      <c r="K112" s="127"/>
      <c r="L112" s="129"/>
      <c r="M112" s="127"/>
      <c r="N112" s="129"/>
      <c r="O112" s="129"/>
      <c r="P112" s="276"/>
      <c r="Q112" s="277" t="str">
        <f>UPPER(IF(OR(P113="a",P113="as"),O96,IF(OR(P113="b",P113="bs"),O128,)))</f>
        <v/>
      </c>
      <c r="R112" s="288"/>
      <c r="S112" s="133"/>
    </row>
    <row r="113" spans="1:19" s="37" customFormat="1" ht="9.6" customHeight="1" x14ac:dyDescent="0.25">
      <c r="A113" s="245"/>
      <c r="B113" s="136"/>
      <c r="C113" s="136"/>
      <c r="D113" s="146"/>
      <c r="E113" s="468"/>
      <c r="F113" s="463"/>
      <c r="G113" s="463"/>
      <c r="H113" s="464"/>
      <c r="I113" s="463"/>
      <c r="J113" s="284"/>
      <c r="K113" s="127"/>
      <c r="L113" s="129"/>
      <c r="M113" s="127"/>
      <c r="N113" s="129"/>
      <c r="O113" s="139" t="s">
        <v>0</v>
      </c>
      <c r="P113" s="148"/>
      <c r="Q113" s="279" t="str">
        <f>UPPER(IF(OR(P113="a",P113="as"),O97,IF(OR(P113="b",P113="bs"),O129,)))</f>
        <v/>
      </c>
      <c r="R113" s="289"/>
      <c r="S113" s="133"/>
    </row>
    <row r="114" spans="1:19" s="37" customFormat="1" ht="9.6" customHeight="1" x14ac:dyDescent="0.25">
      <c r="A114" s="271">
        <v>25</v>
      </c>
      <c r="B114" s="352" t="str">
        <f>IF($D114="","",VLOOKUP($D114,'1D ELO (4)'!$A$7:$P$39,14))</f>
        <v/>
      </c>
      <c r="C114" s="352" t="str">
        <f>IF($D114="","",VLOOKUP($D114,'1D ELO (4)'!$A$7:$P$39,15))</f>
        <v/>
      </c>
      <c r="D114" s="123"/>
      <c r="E114" s="642" t="str">
        <f>UPPER(IF($D114="","",VLOOKUP($D114,'1D ELO (4)'!$A$7:$P$39,5)))</f>
        <v/>
      </c>
      <c r="F114" s="643" t="str">
        <f>UPPER(IF($D114="","",VLOOKUP($D114,'1D ELO (4)'!$A$7:$P$39,2)))</f>
        <v/>
      </c>
      <c r="G114" s="643" t="str">
        <f>IF($D114="","",VLOOKUP($D114,'1D ELO (4)'!$A$7:$P$39,3))</f>
        <v/>
      </c>
      <c r="H114" s="644"/>
      <c r="I114" s="643" t="str">
        <f>IF($D114="","",VLOOKUP($D114,'1D ELO (4)'!$A$7:$P$39,4))</f>
        <v/>
      </c>
      <c r="J114" s="273"/>
      <c r="K114" s="127"/>
      <c r="L114" s="129"/>
      <c r="M114" s="127"/>
      <c r="N114" s="129"/>
      <c r="O114" s="127"/>
      <c r="P114" s="282"/>
      <c r="Q114" s="165"/>
      <c r="R114" s="130"/>
      <c r="S114" s="133"/>
    </row>
    <row r="115" spans="1:19" s="37" customFormat="1" ht="9.6" customHeight="1" x14ac:dyDescent="0.25">
      <c r="A115" s="245"/>
      <c r="B115" s="274"/>
      <c r="C115" s="274"/>
      <c r="D115" s="274"/>
      <c r="E115" s="642" t="str">
        <f>UPPER(IF($D114="","",VLOOKUP($D114,'1D ELO (4)'!$A$7:$P$33,11)))</f>
        <v/>
      </c>
      <c r="F115" s="643" t="str">
        <f>UPPER(IF($D114="","",VLOOKUP($D114,'1D ELO (4)'!$A$7:$P$33,8)))</f>
        <v/>
      </c>
      <c r="G115" s="643" t="str">
        <f>IF($D114="","",VLOOKUP($D114,'1D ELO (4)'!$A$7:$P$33,9))</f>
        <v/>
      </c>
      <c r="H115" s="644"/>
      <c r="I115" s="643" t="str">
        <f>IF($D114="","",VLOOKUP($D114,'1D ELO (4)'!$A$7:$P$33,10))</f>
        <v/>
      </c>
      <c r="J115" s="275"/>
      <c r="K115" s="120" t="str">
        <f>IF(J115="a",F114,IF(J115="b",F116,""))</f>
        <v/>
      </c>
      <c r="L115" s="129"/>
      <c r="M115" s="127"/>
      <c r="N115" s="129"/>
      <c r="O115" s="127"/>
      <c r="P115" s="282"/>
      <c r="Q115" s="249"/>
      <c r="R115" s="290"/>
      <c r="S115" s="133"/>
    </row>
    <row r="116" spans="1:19" s="37" customFormat="1" ht="9.6" customHeight="1" x14ac:dyDescent="0.25">
      <c r="A116" s="245"/>
      <c r="B116" s="136"/>
      <c r="C116" s="136"/>
      <c r="D116" s="146"/>
      <c r="E116" s="468"/>
      <c r="F116" s="463"/>
      <c r="G116" s="463"/>
      <c r="H116" s="464"/>
      <c r="I116" s="463"/>
      <c r="J116" s="276"/>
      <c r="K116" s="277" t="str">
        <f>UPPER(IF(OR(J117="a",J117="as"),F114,IF(OR(J117="b",J117="bs"),F118,)))</f>
        <v/>
      </c>
      <c r="L116" s="278"/>
      <c r="M116" s="127"/>
      <c r="N116" s="129"/>
      <c r="O116" s="127"/>
      <c r="P116" s="282"/>
      <c r="Q116" s="127"/>
      <c r="R116" s="130"/>
      <c r="S116" s="133"/>
    </row>
    <row r="117" spans="1:19" s="37" customFormat="1" ht="9.6" customHeight="1" x14ac:dyDescent="0.25">
      <c r="A117" s="245"/>
      <c r="B117" s="136"/>
      <c r="C117" s="136"/>
      <c r="D117" s="146"/>
      <c r="E117" s="468"/>
      <c r="F117" s="463"/>
      <c r="G117" s="463"/>
      <c r="H117" s="464"/>
      <c r="I117" s="452" t="s">
        <v>0</v>
      </c>
      <c r="J117" s="148"/>
      <c r="K117" s="279" t="str">
        <f>UPPER(IF(OR(J117="a",J117="as"),F115,IF(OR(J117="b",J117="bs"),F119,)))</f>
        <v/>
      </c>
      <c r="L117" s="280"/>
      <c r="M117" s="127"/>
      <c r="N117" s="129"/>
      <c r="O117" s="127"/>
      <c r="P117" s="282"/>
      <c r="Q117" s="127"/>
      <c r="R117" s="130"/>
      <c r="S117" s="133"/>
    </row>
    <row r="118" spans="1:19" s="37" customFormat="1" ht="9.6" customHeight="1" x14ac:dyDescent="0.25">
      <c r="A118" s="245">
        <v>26</v>
      </c>
      <c r="B118" s="352" t="str">
        <f>IF($D118="","",VLOOKUP($D118,'1D ELO (4)'!$A$7:$P$39,14))</f>
        <v/>
      </c>
      <c r="C118" s="352" t="str">
        <f>IF($D118="","",VLOOKUP($D118,'1D ELO (4)'!$A$7:$P$39,15))</f>
        <v/>
      </c>
      <c r="D118" s="123"/>
      <c r="E118" s="460" t="str">
        <f>UPPER(IF($D118="","",VLOOKUP($D118,'1D ELO (4)'!$A$7:$P$39,5)))</f>
        <v/>
      </c>
      <c r="F118" s="449" t="str">
        <f>UPPER(IF($D118="","",VLOOKUP($D118,'1D ELO (4)'!$A$7:$P$39,2)))</f>
        <v/>
      </c>
      <c r="G118" s="449" t="str">
        <f>IF($D118="","",VLOOKUP($D118,'1D ELO (4)'!$A$7:$P$39,3))</f>
        <v/>
      </c>
      <c r="H118" s="461"/>
      <c r="I118" s="449" t="str">
        <f>IF($D118="","",VLOOKUP($D118,'1D ELO (4)'!$A$7:$P$39,4))</f>
        <v/>
      </c>
      <c r="J118" s="281"/>
      <c r="K118" s="127"/>
      <c r="L118" s="282"/>
      <c r="M118" s="165"/>
      <c r="N118" s="278"/>
      <c r="O118" s="127"/>
      <c r="P118" s="282"/>
      <c r="Q118" s="127"/>
      <c r="R118" s="130"/>
      <c r="S118" s="133"/>
    </row>
    <row r="119" spans="1:19" s="37" customFormat="1" ht="9.6" customHeight="1" x14ac:dyDescent="0.25">
      <c r="A119" s="245"/>
      <c r="B119" s="274"/>
      <c r="C119" s="274"/>
      <c r="D119" s="274"/>
      <c r="E119" s="460" t="str">
        <f>UPPER(IF($D118="","",VLOOKUP($D118,'1D ELO (4)'!$A$7:$P$33,11)))</f>
        <v/>
      </c>
      <c r="F119" s="449" t="str">
        <f>UPPER(IF($D118="","",VLOOKUP($D118,'1D ELO (4)'!$A$7:$P$33,8)))</f>
        <v/>
      </c>
      <c r="G119" s="449" t="str">
        <f>IF($D118="","",VLOOKUP($D118,'1D ELO (4)'!$A$7:$P$33,9))</f>
        <v/>
      </c>
      <c r="H119" s="461"/>
      <c r="I119" s="449" t="str">
        <f>IF($D118="","",VLOOKUP($D118,'1D ELO (4)'!$A$7:$P$33,10))</f>
        <v/>
      </c>
      <c r="J119" s="275"/>
      <c r="K119" s="127"/>
      <c r="L119" s="282"/>
      <c r="M119" s="249"/>
      <c r="N119" s="283"/>
      <c r="O119" s="127"/>
      <c r="P119" s="282"/>
      <c r="Q119" s="127"/>
      <c r="R119" s="130"/>
      <c r="S119" s="133"/>
    </row>
    <row r="120" spans="1:19" s="37" customFormat="1" ht="9.6" customHeight="1" x14ac:dyDescent="0.25">
      <c r="A120" s="245"/>
      <c r="B120" s="136"/>
      <c r="C120" s="136"/>
      <c r="D120" s="146"/>
      <c r="E120" s="468"/>
      <c r="F120" s="463"/>
      <c r="G120" s="463"/>
      <c r="H120" s="464"/>
      <c r="I120" s="463"/>
      <c r="J120" s="284"/>
      <c r="K120" s="127"/>
      <c r="L120" s="276"/>
      <c r="M120" s="277" t="str">
        <f>UPPER(IF(OR(L121="a",L121="as"),K116,IF(OR(L121="b",L121="bs"),K124,)))</f>
        <v/>
      </c>
      <c r="N120" s="129"/>
      <c r="O120" s="127"/>
      <c r="P120" s="282"/>
      <c r="Q120" s="127"/>
      <c r="R120" s="130"/>
      <c r="S120" s="133"/>
    </row>
    <row r="121" spans="1:19" s="37" customFormat="1" ht="9.6" customHeight="1" x14ac:dyDescent="0.25">
      <c r="A121" s="245"/>
      <c r="B121" s="136"/>
      <c r="C121" s="136"/>
      <c r="D121" s="146"/>
      <c r="E121" s="468"/>
      <c r="F121" s="463"/>
      <c r="G121" s="463"/>
      <c r="H121" s="464"/>
      <c r="I121" s="463"/>
      <c r="J121" s="284"/>
      <c r="K121" s="139" t="s">
        <v>0</v>
      </c>
      <c r="L121" s="148"/>
      <c r="M121" s="279" t="str">
        <f>UPPER(IF(OR(L121="a",L121="as"),K117,IF(OR(L121="b",L121="bs"),K125,)))</f>
        <v/>
      </c>
      <c r="N121" s="280"/>
      <c r="O121" s="127"/>
      <c r="P121" s="282"/>
      <c r="Q121" s="127"/>
      <c r="R121" s="130"/>
      <c r="S121" s="133"/>
    </row>
    <row r="122" spans="1:19" s="37" customFormat="1" ht="9.6" customHeight="1" x14ac:dyDescent="0.25">
      <c r="A122" s="285">
        <v>27</v>
      </c>
      <c r="B122" s="352" t="str">
        <f>IF($D122="","",VLOOKUP($D122,'1D ELO (4)'!$A$7:$P$39,14))</f>
        <v/>
      </c>
      <c r="C122" s="352" t="str">
        <f>IF($D122="","",VLOOKUP($D122,'1D ELO (4)'!$A$7:$P$39,15))</f>
        <v/>
      </c>
      <c r="D122" s="123"/>
      <c r="E122" s="460" t="str">
        <f>UPPER(IF($D122="","",VLOOKUP($D122,'1D ELO (4)'!$A$7:$P$39,5)))</f>
        <v/>
      </c>
      <c r="F122" s="449" t="str">
        <f>UPPER(IF($D122="","",VLOOKUP($D122,'1D ELO (4)'!$A$7:$P$39,2)))</f>
        <v/>
      </c>
      <c r="G122" s="449" t="str">
        <f>IF($D122="","",VLOOKUP($D122,'1D ELO (4)'!$A$7:$P$39,3))</f>
        <v/>
      </c>
      <c r="H122" s="461"/>
      <c r="I122" s="449" t="str">
        <f>IF($D122="","",VLOOKUP($D122,'1D ELO (4)'!$A$7:$P$39,4))</f>
        <v/>
      </c>
      <c r="J122" s="273"/>
      <c r="K122" s="127"/>
      <c r="L122" s="282"/>
      <c r="M122" s="127"/>
      <c r="N122" s="282"/>
      <c r="O122" s="165"/>
      <c r="P122" s="282"/>
      <c r="Q122" s="127"/>
      <c r="R122" s="130"/>
      <c r="S122" s="133"/>
    </row>
    <row r="123" spans="1:19" s="37" customFormat="1" ht="9.6" customHeight="1" x14ac:dyDescent="0.25">
      <c r="A123" s="245"/>
      <c r="B123" s="274"/>
      <c r="C123" s="274"/>
      <c r="D123" s="274"/>
      <c r="E123" s="460" t="str">
        <f>UPPER(IF($D122="","",VLOOKUP($D122,'1D ELO (4)'!$A$7:$P$33,11)))</f>
        <v/>
      </c>
      <c r="F123" s="449" t="str">
        <f>UPPER(IF($D122="","",VLOOKUP($D122,'1D ELO (4)'!$A$7:$P$33,8)))</f>
        <v/>
      </c>
      <c r="G123" s="449" t="str">
        <f>IF($D122="","",VLOOKUP($D122,'1D ELO (4)'!$A$7:$P$33,9))</f>
        <v/>
      </c>
      <c r="H123" s="461"/>
      <c r="I123" s="449" t="str">
        <f>IF($D122="","",VLOOKUP($D122,'1D ELO (4)'!$A$7:$P$33,10))</f>
        <v/>
      </c>
      <c r="J123" s="275"/>
      <c r="K123" s="120" t="str">
        <f>IF(J123="a",F122,IF(J123="b",F124,""))</f>
        <v/>
      </c>
      <c r="L123" s="282"/>
      <c r="M123" s="127"/>
      <c r="N123" s="282"/>
      <c r="O123" s="127"/>
      <c r="P123" s="282"/>
      <c r="Q123" s="127"/>
      <c r="R123" s="130"/>
      <c r="S123" s="133"/>
    </row>
    <row r="124" spans="1:19" s="37" customFormat="1" ht="9.6" customHeight="1" x14ac:dyDescent="0.25">
      <c r="A124" s="245"/>
      <c r="B124" s="136"/>
      <c r="C124" s="136"/>
      <c r="D124" s="136"/>
      <c r="E124" s="467"/>
      <c r="F124" s="463"/>
      <c r="G124" s="463"/>
      <c r="H124" s="464"/>
      <c r="I124" s="463"/>
      <c r="J124" s="276"/>
      <c r="K124" s="277" t="str">
        <f>UPPER(IF(OR(J125="a",J125="as"),F122,IF(OR(J125="b",J125="bs"),F126,)))</f>
        <v/>
      </c>
      <c r="L124" s="286"/>
      <c r="M124" s="127"/>
      <c r="N124" s="282"/>
      <c r="O124" s="127"/>
      <c r="P124" s="282"/>
      <c r="Q124" s="127"/>
      <c r="R124" s="130"/>
      <c r="S124" s="133"/>
    </row>
    <row r="125" spans="1:19" s="37" customFormat="1" ht="9.6" customHeight="1" x14ac:dyDescent="0.25">
      <c r="A125" s="245"/>
      <c r="B125" s="136"/>
      <c r="C125" s="136"/>
      <c r="D125" s="136"/>
      <c r="E125" s="467"/>
      <c r="F125" s="463"/>
      <c r="G125" s="463"/>
      <c r="H125" s="464"/>
      <c r="I125" s="452" t="s">
        <v>0</v>
      </c>
      <c r="J125" s="148"/>
      <c r="K125" s="279" t="str">
        <f>UPPER(IF(OR(J125="a",J125="as"),F123,IF(OR(J125="b",J125="bs"),F127,)))</f>
        <v/>
      </c>
      <c r="L125" s="275"/>
      <c r="M125" s="127"/>
      <c r="N125" s="282"/>
      <c r="O125" s="127"/>
      <c r="P125" s="282"/>
      <c r="Q125" s="127"/>
      <c r="R125" s="130"/>
      <c r="S125" s="133"/>
    </row>
    <row r="126" spans="1:19" s="37" customFormat="1" ht="9.6" customHeight="1" x14ac:dyDescent="0.25">
      <c r="A126" s="245">
        <v>28</v>
      </c>
      <c r="B126" s="352" t="str">
        <f>IF($D126="","",VLOOKUP($D126,'1D ELO (4)'!$A$7:$P$39,14))</f>
        <v/>
      </c>
      <c r="C126" s="352" t="str">
        <f>IF($D126="","",VLOOKUP($D126,'1D ELO (4)'!$A$7:$P$39,15))</f>
        <v/>
      </c>
      <c r="D126" s="123"/>
      <c r="E126" s="460" t="str">
        <f>UPPER(IF($D126="","",VLOOKUP($D126,'1D ELO (4)'!$A$7:$P$39,5)))</f>
        <v/>
      </c>
      <c r="F126" s="449" t="str">
        <f>UPPER(IF($D126="","",VLOOKUP($D126,'1D ELO (4)'!$A$7:$P$39,2)))</f>
        <v/>
      </c>
      <c r="G126" s="449" t="str">
        <f>IF($D126="","",VLOOKUP($D126,'1D ELO (4)'!$A$7:$P$39,3))</f>
        <v/>
      </c>
      <c r="H126" s="461"/>
      <c r="I126" s="449" t="str">
        <f>IF($D126="","",VLOOKUP($D126,'1D ELO (4)'!$A$7:$P$39,4))</f>
        <v/>
      </c>
      <c r="J126" s="281"/>
      <c r="K126" s="127"/>
      <c r="L126" s="129"/>
      <c r="M126" s="165"/>
      <c r="N126" s="286"/>
      <c r="O126" s="127"/>
      <c r="P126" s="282"/>
      <c r="Q126" s="127"/>
      <c r="R126" s="130"/>
      <c r="S126" s="133"/>
    </row>
    <row r="127" spans="1:19" s="37" customFormat="1" ht="9.6" customHeight="1" x14ac:dyDescent="0.25">
      <c r="A127" s="245"/>
      <c r="B127" s="274"/>
      <c r="C127" s="274"/>
      <c r="D127" s="274"/>
      <c r="E127" s="460" t="str">
        <f>UPPER(IF($D126="","",VLOOKUP($D126,'1D ELO (4)'!$A$7:$P$33,11)))</f>
        <v/>
      </c>
      <c r="F127" s="449" t="str">
        <f>UPPER(IF($D126="","",VLOOKUP($D126,'1D ELO (4)'!$A$7:$P$33,8)))</f>
        <v/>
      </c>
      <c r="G127" s="449" t="str">
        <f>IF($D126="","",VLOOKUP($D126,'1D ELO (4)'!$A$7:$P$33,9))</f>
        <v/>
      </c>
      <c r="H127" s="461"/>
      <c r="I127" s="449" t="str">
        <f>IF($D126="","",VLOOKUP($D126,'1D ELO (4)'!$A$7:$P$33,10))</f>
        <v/>
      </c>
      <c r="J127" s="275"/>
      <c r="K127" s="127"/>
      <c r="L127" s="129"/>
      <c r="M127" s="249"/>
      <c r="N127" s="287"/>
      <c r="O127" s="127"/>
      <c r="P127" s="282"/>
      <c r="Q127" s="127"/>
      <c r="R127" s="130"/>
      <c r="S127" s="133"/>
    </row>
    <row r="128" spans="1:19" s="37" customFormat="1" ht="9.6" customHeight="1" x14ac:dyDescent="0.25">
      <c r="A128" s="245"/>
      <c r="B128" s="136"/>
      <c r="C128" s="136"/>
      <c r="D128" s="136"/>
      <c r="E128" s="467"/>
      <c r="F128" s="463"/>
      <c r="G128" s="463"/>
      <c r="H128" s="464"/>
      <c r="I128" s="463"/>
      <c r="J128" s="284"/>
      <c r="K128" s="127"/>
      <c r="L128" s="129"/>
      <c r="M128" s="127"/>
      <c r="N128" s="276"/>
      <c r="O128" s="277" t="str">
        <f>UPPER(IF(OR(N129="a",N129="as"),M120,IF(OR(N129="b",N129="bs"),M136,)))</f>
        <v/>
      </c>
      <c r="P128" s="282"/>
      <c r="Q128" s="127"/>
      <c r="R128" s="130"/>
      <c r="S128" s="133"/>
    </row>
    <row r="129" spans="1:19" s="37" customFormat="1" ht="9.6" customHeight="1" x14ac:dyDescent="0.25">
      <c r="A129" s="245"/>
      <c r="B129" s="136"/>
      <c r="C129" s="136"/>
      <c r="D129" s="136"/>
      <c r="E129" s="467"/>
      <c r="F129" s="463"/>
      <c r="G129" s="463"/>
      <c r="H129" s="464"/>
      <c r="I129" s="463"/>
      <c r="J129" s="284"/>
      <c r="K129" s="127"/>
      <c r="L129" s="129"/>
      <c r="M129" s="139" t="s">
        <v>0</v>
      </c>
      <c r="N129" s="148"/>
      <c r="O129" s="279" t="str">
        <f>UPPER(IF(OR(N129="a",N129="as"),M121,IF(OR(N129="b",N129="bs"),M137,)))</f>
        <v/>
      </c>
      <c r="P129" s="275"/>
      <c r="Q129" s="127"/>
      <c r="R129" s="130"/>
      <c r="S129" s="133"/>
    </row>
    <row r="130" spans="1:19" s="37" customFormat="1" ht="9.6" customHeight="1" x14ac:dyDescent="0.25">
      <c r="A130" s="285">
        <v>29</v>
      </c>
      <c r="B130" s="352" t="str">
        <f>IF($D130="","",VLOOKUP($D130,'1D ELO (4)'!$A$7:$P$39,14))</f>
        <v/>
      </c>
      <c r="C130" s="352" t="str">
        <f>IF($D130="","",VLOOKUP($D130,'1D ELO (4)'!$A$7:$P$39,15))</f>
        <v/>
      </c>
      <c r="D130" s="123"/>
      <c r="E130" s="460" t="str">
        <f>UPPER(IF($D130="","",VLOOKUP($D130,'1D ELO (4)'!$A$7:$P$39,5)))</f>
        <v/>
      </c>
      <c r="F130" s="449" t="str">
        <f>UPPER(IF($D130="","",VLOOKUP($D130,'1D ELO (4)'!$A$7:$P$39,2)))</f>
        <v/>
      </c>
      <c r="G130" s="449" t="str">
        <f>IF($D130="","",VLOOKUP($D130,'1D ELO (4)'!$A$7:$P$39,3))</f>
        <v/>
      </c>
      <c r="H130" s="461"/>
      <c r="I130" s="449" t="str">
        <f>IF($D130="","",VLOOKUP($D130,'1D ELO (4)'!$A$7:$P$39,4))</f>
        <v/>
      </c>
      <c r="J130" s="273"/>
      <c r="K130" s="127"/>
      <c r="L130" s="129"/>
      <c r="M130" s="127"/>
      <c r="N130" s="282"/>
      <c r="O130" s="127"/>
      <c r="P130" s="129"/>
      <c r="Q130" s="127"/>
      <c r="R130" s="130"/>
      <c r="S130" s="133"/>
    </row>
    <row r="131" spans="1:19" s="37" customFormat="1" ht="9.6" customHeight="1" x14ac:dyDescent="0.25">
      <c r="A131" s="245"/>
      <c r="B131" s="274"/>
      <c r="C131" s="274"/>
      <c r="D131" s="274"/>
      <c r="E131" s="460" t="str">
        <f>UPPER(IF($D130="","",VLOOKUP($D130,'1D ELO (4)'!$A$7:$P$33,11)))</f>
        <v/>
      </c>
      <c r="F131" s="449" t="str">
        <f>UPPER(IF($D130="","",VLOOKUP($D130,'1D ELO (4)'!$A$7:$P$33,8)))</f>
        <v/>
      </c>
      <c r="G131" s="449" t="str">
        <f>IF($D130="","",VLOOKUP($D130,'1D ELO (4)'!$A$7:$P$33,9))</f>
        <v/>
      </c>
      <c r="H131" s="461"/>
      <c r="I131" s="449" t="str">
        <f>IF($D130="","",VLOOKUP($D130,'1D ELO (4)'!$A$7:$P$33,10))</f>
        <v/>
      </c>
      <c r="J131" s="275"/>
      <c r="K131" s="120" t="str">
        <f>IF(J131="a",F130,IF(J131="b",F132,""))</f>
        <v/>
      </c>
      <c r="L131" s="129"/>
      <c r="M131" s="127"/>
      <c r="N131" s="282"/>
      <c r="O131" s="127"/>
      <c r="P131" s="129"/>
      <c r="Q131" s="127"/>
      <c r="R131" s="130"/>
      <c r="S131" s="133"/>
    </row>
    <row r="132" spans="1:19" s="37" customFormat="1" ht="9.6" customHeight="1" x14ac:dyDescent="0.25">
      <c r="A132" s="245"/>
      <c r="B132" s="136"/>
      <c r="C132" s="136"/>
      <c r="D132" s="146"/>
      <c r="E132" s="468"/>
      <c r="F132" s="463"/>
      <c r="G132" s="463"/>
      <c r="H132" s="464"/>
      <c r="I132" s="463"/>
      <c r="J132" s="276"/>
      <c r="K132" s="277" t="str">
        <f>UPPER(IF(OR(J133="a",J133="as"),F130,IF(OR(J133="b",J133="bs"),F134,)))</f>
        <v/>
      </c>
      <c r="L132" s="278"/>
      <c r="M132" s="127"/>
      <c r="N132" s="282"/>
      <c r="O132" s="127"/>
      <c r="P132" s="129"/>
      <c r="Q132" s="127"/>
      <c r="R132" s="130"/>
      <c r="S132" s="133"/>
    </row>
    <row r="133" spans="1:19" s="37" customFormat="1" ht="9.6" customHeight="1" x14ac:dyDescent="0.25">
      <c r="A133" s="245"/>
      <c r="B133" s="136"/>
      <c r="C133" s="136"/>
      <c r="D133" s="146"/>
      <c r="E133" s="468"/>
      <c r="F133" s="463"/>
      <c r="G133" s="463"/>
      <c r="H133" s="464"/>
      <c r="I133" s="452" t="s">
        <v>0</v>
      </c>
      <c r="J133" s="148"/>
      <c r="K133" s="279" t="str">
        <f>UPPER(IF(OR(J133="a",J133="as"),F131,IF(OR(J133="b",J133="bs"),F135,)))</f>
        <v/>
      </c>
      <c r="L133" s="280"/>
      <c r="M133" s="127"/>
      <c r="N133" s="282"/>
      <c r="O133" s="127"/>
      <c r="P133" s="129"/>
      <c r="Q133" s="127"/>
      <c r="R133" s="130"/>
      <c r="S133" s="133"/>
    </row>
    <row r="134" spans="1:19" s="37" customFormat="1" ht="9.6" customHeight="1" x14ac:dyDescent="0.25">
      <c r="A134" s="245">
        <v>30</v>
      </c>
      <c r="B134" s="352" t="str">
        <f>IF($D134="","",VLOOKUP($D134,'1D ELO (4)'!$A$7:$P$39,14))</f>
        <v/>
      </c>
      <c r="C134" s="352" t="str">
        <f>IF($D134="","",VLOOKUP($D134,'1D ELO (4)'!$A$7:$P$39,15))</f>
        <v/>
      </c>
      <c r="D134" s="123"/>
      <c r="E134" s="460" t="str">
        <f>UPPER(IF($D134="","",VLOOKUP($D134,'1D ELO (4)'!$A$7:$P$39,5)))</f>
        <v/>
      </c>
      <c r="F134" s="449" t="str">
        <f>UPPER(IF($D134="","",VLOOKUP($D134,'1D ELO (4)'!$A$7:$P$39,2)))</f>
        <v/>
      </c>
      <c r="G134" s="449" t="str">
        <f>IF($D134="","",VLOOKUP($D134,'1D ELO (4)'!$A$7:$P$39,3))</f>
        <v/>
      </c>
      <c r="H134" s="461"/>
      <c r="I134" s="449" t="str">
        <f>IF($D134="","",VLOOKUP($D134,'1D ELO (4)'!$A$7:$P$39,4))</f>
        <v/>
      </c>
      <c r="J134" s="281"/>
      <c r="K134" s="127"/>
      <c r="L134" s="282"/>
      <c r="M134" s="165"/>
      <c r="N134" s="286"/>
      <c r="O134" s="127"/>
      <c r="P134" s="129"/>
      <c r="Q134" s="127"/>
      <c r="R134" s="130"/>
      <c r="S134" s="133"/>
    </row>
    <row r="135" spans="1:19" s="37" customFormat="1" ht="9.6" customHeight="1" x14ac:dyDescent="0.25">
      <c r="A135" s="245"/>
      <c r="B135" s="274"/>
      <c r="C135" s="274"/>
      <c r="D135" s="274"/>
      <c r="E135" s="460" t="str">
        <f>UPPER(IF($D134="","",VLOOKUP($D134,'1D ELO (4)'!$A$7:$P$33,11)))</f>
        <v/>
      </c>
      <c r="F135" s="449" t="str">
        <f>UPPER(IF($D134="","",VLOOKUP($D134,'1D ELO (4)'!$A$7:$P$33,8)))</f>
        <v/>
      </c>
      <c r="G135" s="449" t="str">
        <f>IF($D134="","",VLOOKUP($D134,'1D ELO (4)'!$A$7:$P$33,9))</f>
        <v/>
      </c>
      <c r="H135" s="461"/>
      <c r="I135" s="449" t="str">
        <f>IF($D134="","",VLOOKUP($D134,'1D ELO (4)'!$A$7:$P$33,10))</f>
        <v/>
      </c>
      <c r="J135" s="275"/>
      <c r="K135" s="127"/>
      <c r="L135" s="282"/>
      <c r="M135" s="249"/>
      <c r="N135" s="287"/>
      <c r="O135" s="127"/>
      <c r="P135" s="129"/>
      <c r="Q135" s="127"/>
      <c r="R135" s="130"/>
      <c r="S135" s="133"/>
    </row>
    <row r="136" spans="1:19" s="37" customFormat="1" ht="9.6" customHeight="1" x14ac:dyDescent="0.25">
      <c r="A136" s="245"/>
      <c r="B136" s="136"/>
      <c r="C136" s="136"/>
      <c r="D136" s="146"/>
      <c r="E136" s="468"/>
      <c r="F136" s="463"/>
      <c r="G136" s="463"/>
      <c r="H136" s="464"/>
      <c r="I136" s="463"/>
      <c r="J136" s="284"/>
      <c r="K136" s="127"/>
      <c r="L136" s="276"/>
      <c r="M136" s="277" t="str">
        <f>UPPER(IF(OR(L137="a",L137="as"),K132,IF(OR(L137="b",L137="bs"),K140,)))</f>
        <v/>
      </c>
      <c r="N136" s="282"/>
      <c r="O136" s="127"/>
      <c r="P136" s="129"/>
      <c r="Q136" s="127"/>
      <c r="R136" s="130"/>
      <c r="S136" s="133"/>
    </row>
    <row r="137" spans="1:19" s="37" customFormat="1" ht="9.6" customHeight="1" x14ac:dyDescent="0.25">
      <c r="A137" s="245"/>
      <c r="B137" s="136"/>
      <c r="C137" s="136"/>
      <c r="D137" s="146"/>
      <c r="E137" s="468"/>
      <c r="F137" s="463"/>
      <c r="G137" s="463"/>
      <c r="H137" s="464"/>
      <c r="I137" s="463"/>
      <c r="J137" s="284"/>
      <c r="K137" s="139" t="s">
        <v>0</v>
      </c>
      <c r="L137" s="148"/>
      <c r="M137" s="279" t="str">
        <f>UPPER(IF(OR(L137="a",L137="as"),K133,IF(OR(L137="b",L137="bs"),K141,)))</f>
        <v/>
      </c>
      <c r="N137" s="275"/>
      <c r="O137" s="127"/>
      <c r="P137" s="129"/>
      <c r="Q137" s="127"/>
      <c r="R137" s="130"/>
      <c r="S137" s="133"/>
    </row>
    <row r="138" spans="1:19" s="37" customFormat="1" ht="9.6" customHeight="1" x14ac:dyDescent="0.25">
      <c r="A138" s="285">
        <v>31</v>
      </c>
      <c r="B138" s="352" t="str">
        <f>IF($D138="","",VLOOKUP($D138,'1D ELO (4)'!$A$7:$P$39,14))</f>
        <v/>
      </c>
      <c r="C138" s="352" t="str">
        <f>IF($D138="","",VLOOKUP($D138,'1D ELO (4)'!$A$7:$P$39,15))</f>
        <v/>
      </c>
      <c r="D138" s="123"/>
      <c r="E138" s="460" t="str">
        <f>UPPER(IF($D138="","",VLOOKUP($D138,'1D ELO (4)'!$A$7:$P$39,5)))</f>
        <v/>
      </c>
      <c r="F138" s="449" t="str">
        <f>UPPER(IF($D138="","",VLOOKUP($D138,'1D ELO (4)'!$A$7:$P$39,2)))</f>
        <v/>
      </c>
      <c r="G138" s="449" t="str">
        <f>IF($D138="","",VLOOKUP($D138,'1D ELO (4)'!$A$7:$P$39,3))</f>
        <v/>
      </c>
      <c r="H138" s="461"/>
      <c r="I138" s="449" t="str">
        <f>IF($D138="","",VLOOKUP($D138,'1D ELO (4)'!$A$7:$P$39,4))</f>
        <v/>
      </c>
      <c r="J138" s="273"/>
      <c r="K138" s="127"/>
      <c r="L138" s="282"/>
      <c r="M138" s="127"/>
      <c r="N138" s="129"/>
      <c r="O138" s="303" t="str">
        <f>O63</f>
        <v>Döntő</v>
      </c>
      <c r="P138" s="304"/>
      <c r="Q138" s="303" t="str">
        <f>Q63</f>
        <v>Nyertes</v>
      </c>
      <c r="R138" s="304"/>
      <c r="S138" s="133"/>
    </row>
    <row r="139" spans="1:19" s="37" customFormat="1" ht="9.6" customHeight="1" x14ac:dyDescent="0.25">
      <c r="A139" s="245"/>
      <c r="B139" s="274"/>
      <c r="C139" s="274"/>
      <c r="D139" s="274"/>
      <c r="E139" s="460" t="str">
        <f>UPPER(IF($D138="","",VLOOKUP($D138,'1D ELO (4)'!$A$7:$P$33,11)))</f>
        <v/>
      </c>
      <c r="F139" s="449" t="str">
        <f>UPPER(IF($D138="","",VLOOKUP($D138,'1D ELO (4)'!$A$7:$P$33,8)))</f>
        <v/>
      </c>
      <c r="G139" s="449" t="str">
        <f>IF($D138="","",VLOOKUP($D138,'1D ELO (4)'!$A$7:$P$33,9))</f>
        <v/>
      </c>
      <c r="H139" s="461"/>
      <c r="I139" s="449" t="str">
        <f>IF($D138="","",VLOOKUP($D138,'1D ELO (4)'!$A$7:$P$33,10))</f>
        <v/>
      </c>
      <c r="J139" s="275"/>
      <c r="K139" s="120" t="str">
        <f>IF(J139="a",F138,IF(J139="b",F140,""))</f>
        <v/>
      </c>
      <c r="L139" s="282"/>
      <c r="M139" s="127"/>
      <c r="N139" s="129"/>
      <c r="O139" s="357" t="str">
        <f>O64</f>
        <v/>
      </c>
      <c r="P139" s="304"/>
      <c r="Q139" s="307"/>
      <c r="R139" s="304"/>
      <c r="S139" s="133"/>
    </row>
    <row r="140" spans="1:19" s="37" customFormat="1" ht="9.6" customHeight="1" x14ac:dyDescent="0.25">
      <c r="A140" s="245"/>
      <c r="B140" s="136"/>
      <c r="C140" s="136"/>
      <c r="D140" s="136"/>
      <c r="E140" s="467"/>
      <c r="F140" s="463"/>
      <c r="G140" s="463"/>
      <c r="H140" s="464"/>
      <c r="I140" s="463"/>
      <c r="J140" s="276"/>
      <c r="K140" s="277" t="str">
        <f>UPPER(IF(OR(J141="a",J141="as"),F138,IF(OR(J141="b",J141="bs"),F142,)))</f>
        <v/>
      </c>
      <c r="L140" s="286"/>
      <c r="M140" s="127"/>
      <c r="N140" s="129"/>
      <c r="O140" s="308" t="str">
        <f>O65</f>
        <v/>
      </c>
      <c r="P140" s="322"/>
      <c r="Q140" s="307"/>
      <c r="R140" s="304"/>
      <c r="S140" s="133"/>
    </row>
    <row r="141" spans="1:19" s="37" customFormat="1" ht="9.6" customHeight="1" x14ac:dyDescent="0.25">
      <c r="A141" s="245"/>
      <c r="B141" s="136"/>
      <c r="C141" s="136"/>
      <c r="D141" s="136"/>
      <c r="E141" s="467"/>
      <c r="F141" s="463"/>
      <c r="G141" s="463"/>
      <c r="H141" s="464"/>
      <c r="I141" s="452" t="s">
        <v>0</v>
      </c>
      <c r="J141" s="148"/>
      <c r="K141" s="279" t="str">
        <f>UPPER(IF(OR(J141="a",J141="as"),F139,IF(OR(J141="b",J141="bs"),F143,)))</f>
        <v/>
      </c>
      <c r="L141" s="275"/>
      <c r="M141" s="127"/>
      <c r="N141" s="129"/>
      <c r="O141" s="307"/>
      <c r="P141" s="323"/>
      <c r="Q141" s="305" t="str">
        <f>Q66</f>
        <v/>
      </c>
      <c r="R141" s="304"/>
      <c r="S141" s="133"/>
    </row>
    <row r="142" spans="1:19" s="37" customFormat="1" ht="9.6" customHeight="1" x14ac:dyDescent="0.25">
      <c r="A142" s="291">
        <v>32</v>
      </c>
      <c r="B142" s="352" t="str">
        <f>IF($D142="","",VLOOKUP($D142,'1D ELO (4)'!$A$7:$P$39,14))</f>
        <v/>
      </c>
      <c r="C142" s="352" t="str">
        <f>IF($D142="","",VLOOKUP($D142,'1D ELO (4)'!$A$7:$P$39,15))</f>
        <v/>
      </c>
      <c r="D142" s="123"/>
      <c r="E142" s="642" t="str">
        <f>UPPER(IF($D142="","",VLOOKUP($D142,'1D ELO (4)'!$A$7:$P$39,5)))</f>
        <v/>
      </c>
      <c r="F142" s="643" t="str">
        <f>UPPER(IF($D142="","",VLOOKUP($D142,'1D ELO (4)'!$A$7:$P$39,2)))</f>
        <v/>
      </c>
      <c r="G142" s="643" t="str">
        <f>IF($D142="","",VLOOKUP($D142,'1D ELO (4)'!$A$7:$P$39,3))</f>
        <v/>
      </c>
      <c r="H142" s="644"/>
      <c r="I142" s="643" t="str">
        <f>IF($D142="","",VLOOKUP($D142,'1D ELO (4)'!$A$7:$P$39,4))</f>
        <v/>
      </c>
      <c r="J142" s="281"/>
      <c r="K142" s="127"/>
      <c r="L142" s="129"/>
      <c r="M142" s="165"/>
      <c r="N142" s="278"/>
      <c r="O142" s="307"/>
      <c r="P142" s="323"/>
      <c r="Q142" s="308" t="str">
        <f>Q67</f>
        <v/>
      </c>
      <c r="R142" s="322"/>
      <c r="S142" s="133"/>
    </row>
    <row r="143" spans="1:19" s="37" customFormat="1" ht="9.6" customHeight="1" x14ac:dyDescent="0.25">
      <c r="A143" s="245"/>
      <c r="B143" s="274"/>
      <c r="C143" s="274"/>
      <c r="D143" s="274"/>
      <c r="E143" s="642" t="str">
        <f>UPPER(IF($D142="","",VLOOKUP($D142,'1D ELO (4)'!$A$7:$P$33,11)))</f>
        <v/>
      </c>
      <c r="F143" s="643" t="str">
        <f>UPPER(IF($D142="","",VLOOKUP($D142,'1D ELO (4)'!$A$7:$P$33,8)))</f>
        <v/>
      </c>
      <c r="G143" s="643" t="str">
        <f>IF($D142="","",VLOOKUP($D142,'1D ELO (4)'!$A$7:$P$33,9))</f>
        <v/>
      </c>
      <c r="H143" s="644"/>
      <c r="I143" s="643" t="str">
        <f>IF($D142="","",VLOOKUP($D142,'1D ELO (4)'!$A$7:$P$33,10))</f>
        <v/>
      </c>
      <c r="J143" s="275"/>
      <c r="K143" s="127"/>
      <c r="L143" s="129"/>
      <c r="M143" s="249"/>
      <c r="N143" s="283"/>
      <c r="O143" s="357" t="str">
        <f>O68</f>
        <v/>
      </c>
      <c r="P143" s="323"/>
      <c r="Q143" s="307">
        <f>Q68</f>
        <v>0</v>
      </c>
      <c r="R143" s="304"/>
      <c r="S143" s="133"/>
    </row>
    <row r="144" spans="1:19" s="37" customFormat="1" ht="9.6" customHeight="1" x14ac:dyDescent="0.25">
      <c r="A144" s="292"/>
      <c r="B144" s="293"/>
      <c r="C144" s="293"/>
      <c r="D144" s="294"/>
      <c r="E144" s="294"/>
      <c r="F144" s="163"/>
      <c r="G144" s="163"/>
      <c r="H144" s="119"/>
      <c r="I144" s="163"/>
      <c r="J144" s="295"/>
      <c r="K144" s="131"/>
      <c r="L144" s="132"/>
      <c r="M144" s="131"/>
      <c r="N144" s="132"/>
      <c r="O144" s="308" t="str">
        <f>O69</f>
        <v/>
      </c>
      <c r="P144" s="324"/>
      <c r="Q144" s="325"/>
      <c r="R144" s="326"/>
      <c r="S144" s="133"/>
    </row>
    <row r="145" spans="1:19" s="2" customFormat="1" ht="6" customHeight="1" x14ac:dyDescent="0.25">
      <c r="A145" s="292"/>
      <c r="B145" s="293"/>
      <c r="C145" s="293"/>
      <c r="D145" s="294"/>
      <c r="E145" s="294"/>
      <c r="F145" s="163"/>
      <c r="G145" s="163"/>
      <c r="H145" s="296"/>
      <c r="I145" s="163"/>
      <c r="J145" s="295"/>
      <c r="K145" s="131"/>
      <c r="L145" s="132"/>
      <c r="M145" s="170"/>
      <c r="N145" s="171"/>
      <c r="O145" s="316"/>
      <c r="P145" s="317"/>
      <c r="Q145" s="316"/>
      <c r="R145" s="317"/>
      <c r="S145" s="172"/>
    </row>
    <row r="146" spans="1:19" s="18" customFormat="1" ht="10.5" customHeight="1" x14ac:dyDescent="0.25">
      <c r="A146" s="173" t="s">
        <v>102</v>
      </c>
      <c r="B146" s="174"/>
      <c r="C146" s="175"/>
      <c r="D146" s="176" t="s">
        <v>6</v>
      </c>
      <c r="E146" s="176"/>
      <c r="F146" s="177" t="s">
        <v>150</v>
      </c>
      <c r="G146" s="176" t="s">
        <v>6</v>
      </c>
      <c r="H146" s="177" t="s">
        <v>150</v>
      </c>
      <c r="I146" s="318"/>
      <c r="J146" s="177" t="s">
        <v>6</v>
      </c>
      <c r="K146" s="177" t="s">
        <v>105</v>
      </c>
      <c r="L146" s="180"/>
      <c r="M146" s="177" t="s">
        <v>106</v>
      </c>
      <c r="N146" s="181"/>
      <c r="O146" s="182" t="s">
        <v>151</v>
      </c>
      <c r="P146" s="182"/>
      <c r="Q146" s="183">
        <f>Q71</f>
        <v>0</v>
      </c>
      <c r="R146" s="184"/>
    </row>
    <row r="147" spans="1:19" s="18" customFormat="1" ht="9" customHeight="1" x14ac:dyDescent="0.25">
      <c r="A147" s="186" t="s">
        <v>155</v>
      </c>
      <c r="B147" s="185"/>
      <c r="C147" s="187"/>
      <c r="D147" s="188">
        <v>1</v>
      </c>
      <c r="E147" s="188"/>
      <c r="F147" s="56">
        <f t="shared" ref="F147:H154" si="0">F72</f>
        <v>0</v>
      </c>
      <c r="G147" s="54">
        <f t="shared" si="0"/>
        <v>5</v>
      </c>
      <c r="H147" s="54">
        <f t="shared" si="0"/>
        <v>0</v>
      </c>
      <c r="I147" s="297"/>
      <c r="J147" s="298" t="s">
        <v>7</v>
      </c>
      <c r="K147" s="185">
        <f t="shared" ref="K147:K154" si="1">K72</f>
        <v>0</v>
      </c>
      <c r="L147" s="191"/>
      <c r="M147" s="185">
        <f t="shared" ref="M147:M154" si="2">M72</f>
        <v>0</v>
      </c>
      <c r="N147" s="192"/>
      <c r="O147" s="193" t="s">
        <v>156</v>
      </c>
      <c r="P147" s="194"/>
      <c r="Q147" s="194"/>
      <c r="R147" s="195"/>
    </row>
    <row r="148" spans="1:19" s="18" customFormat="1" ht="9" customHeight="1" x14ac:dyDescent="0.25">
      <c r="A148" s="200" t="s">
        <v>121</v>
      </c>
      <c r="B148" s="198"/>
      <c r="C148" s="201"/>
      <c r="D148" s="188"/>
      <c r="E148" s="188"/>
      <c r="F148" s="56">
        <f t="shared" si="0"/>
        <v>0</v>
      </c>
      <c r="G148" s="54">
        <f t="shared" si="0"/>
        <v>0</v>
      </c>
      <c r="H148" s="54">
        <f t="shared" si="0"/>
        <v>0</v>
      </c>
      <c r="I148" s="297"/>
      <c r="J148" s="298"/>
      <c r="K148" s="185">
        <f t="shared" si="1"/>
        <v>0</v>
      </c>
      <c r="L148" s="191"/>
      <c r="M148" s="185">
        <f t="shared" si="2"/>
        <v>0</v>
      </c>
      <c r="N148" s="192"/>
      <c r="O148" s="198"/>
      <c r="P148" s="197"/>
      <c r="Q148" s="198"/>
      <c r="R148" s="199"/>
    </row>
    <row r="149" spans="1:19" s="18" customFormat="1" ht="9" customHeight="1" x14ac:dyDescent="0.25">
      <c r="A149" s="341"/>
      <c r="B149" s="342"/>
      <c r="C149" s="343"/>
      <c r="D149" s="188">
        <v>2</v>
      </c>
      <c r="E149" s="188"/>
      <c r="F149" s="56">
        <f t="shared" si="0"/>
        <v>0</v>
      </c>
      <c r="G149" s="54">
        <f t="shared" si="0"/>
        <v>6</v>
      </c>
      <c r="H149" s="54">
        <f t="shared" si="0"/>
        <v>0</v>
      </c>
      <c r="I149" s="297"/>
      <c r="J149" s="298" t="s">
        <v>8</v>
      </c>
      <c r="K149" s="185">
        <f t="shared" si="1"/>
        <v>0</v>
      </c>
      <c r="L149" s="191"/>
      <c r="M149" s="185">
        <f t="shared" si="2"/>
        <v>0</v>
      </c>
      <c r="N149" s="192"/>
      <c r="O149" s="193" t="s">
        <v>109</v>
      </c>
      <c r="P149" s="194"/>
      <c r="Q149" s="194"/>
      <c r="R149" s="195"/>
    </row>
    <row r="150" spans="1:19" s="18" customFormat="1" ht="9" customHeight="1" x14ac:dyDescent="0.25">
      <c r="A150" s="202"/>
      <c r="B150" s="114"/>
      <c r="C150" s="203"/>
      <c r="D150" s="188"/>
      <c r="E150" s="188"/>
      <c r="F150" s="56">
        <f t="shared" si="0"/>
        <v>0</v>
      </c>
      <c r="G150" s="54">
        <f t="shared" si="0"/>
        <v>0</v>
      </c>
      <c r="H150" s="54">
        <f t="shared" si="0"/>
        <v>0</v>
      </c>
      <c r="I150" s="297"/>
      <c r="J150" s="298"/>
      <c r="K150" s="185">
        <f t="shared" si="1"/>
        <v>0</v>
      </c>
      <c r="L150" s="191"/>
      <c r="M150" s="185">
        <f t="shared" si="2"/>
        <v>0</v>
      </c>
      <c r="N150" s="192"/>
      <c r="O150" s="185"/>
      <c r="P150" s="191"/>
      <c r="Q150" s="185"/>
      <c r="R150" s="192"/>
    </row>
    <row r="151" spans="1:19" s="18" customFormat="1" ht="9" customHeight="1" x14ac:dyDescent="0.25">
      <c r="A151" s="330"/>
      <c r="B151" s="344"/>
      <c r="C151" s="345"/>
      <c r="D151" s="188">
        <v>3</v>
      </c>
      <c r="E151" s="188"/>
      <c r="F151" s="56">
        <f t="shared" si="0"/>
        <v>0</v>
      </c>
      <c r="G151" s="54">
        <f t="shared" si="0"/>
        <v>7</v>
      </c>
      <c r="H151" s="54">
        <f t="shared" si="0"/>
        <v>0</v>
      </c>
      <c r="I151" s="297"/>
      <c r="J151" s="298" t="s">
        <v>9</v>
      </c>
      <c r="K151" s="185">
        <f t="shared" si="1"/>
        <v>0</v>
      </c>
      <c r="L151" s="191"/>
      <c r="M151" s="185">
        <f t="shared" si="2"/>
        <v>0</v>
      </c>
      <c r="N151" s="192"/>
      <c r="O151" s="198"/>
      <c r="P151" s="197"/>
      <c r="Q151" s="198"/>
      <c r="R151" s="199"/>
    </row>
    <row r="152" spans="1:19" s="18" customFormat="1" ht="9" customHeight="1" x14ac:dyDescent="0.25">
      <c r="A152" s="331"/>
      <c r="B152" s="24"/>
      <c r="C152" s="203"/>
      <c r="D152" s="188"/>
      <c r="E152" s="188"/>
      <c r="F152" s="56">
        <f t="shared" si="0"/>
        <v>0</v>
      </c>
      <c r="G152" s="54">
        <f t="shared" si="0"/>
        <v>0</v>
      </c>
      <c r="H152" s="54">
        <f t="shared" si="0"/>
        <v>0</v>
      </c>
      <c r="I152" s="297"/>
      <c r="J152" s="298"/>
      <c r="K152" s="185">
        <f t="shared" si="1"/>
        <v>0</v>
      </c>
      <c r="L152" s="191"/>
      <c r="M152" s="185">
        <f t="shared" si="2"/>
        <v>0</v>
      </c>
      <c r="N152" s="192"/>
      <c r="O152" s="193" t="s">
        <v>89</v>
      </c>
      <c r="P152" s="194"/>
      <c r="Q152" s="194"/>
      <c r="R152" s="195"/>
    </row>
    <row r="153" spans="1:19" s="18" customFormat="1" ht="9" customHeight="1" x14ac:dyDescent="0.25">
      <c r="A153" s="331"/>
      <c r="B153" s="24"/>
      <c r="C153" s="339"/>
      <c r="D153" s="188">
        <v>4</v>
      </c>
      <c r="E153" s="188"/>
      <c r="F153" s="56">
        <f t="shared" si="0"/>
        <v>0</v>
      </c>
      <c r="G153" s="54">
        <f t="shared" si="0"/>
        <v>8</v>
      </c>
      <c r="H153" s="54">
        <f t="shared" si="0"/>
        <v>0</v>
      </c>
      <c r="I153" s="297"/>
      <c r="J153" s="298" t="s">
        <v>10</v>
      </c>
      <c r="K153" s="185">
        <f t="shared" si="1"/>
        <v>0</v>
      </c>
      <c r="L153" s="191"/>
      <c r="M153" s="185">
        <f t="shared" si="2"/>
        <v>0</v>
      </c>
      <c r="N153" s="192"/>
      <c r="O153" s="185"/>
      <c r="P153" s="191"/>
      <c r="Q153" s="185"/>
      <c r="R153" s="192"/>
    </row>
    <row r="154" spans="1:19" s="18" customFormat="1" ht="9" customHeight="1" x14ac:dyDescent="0.25">
      <c r="A154" s="332"/>
      <c r="B154" s="329"/>
      <c r="C154" s="340"/>
      <c r="D154" s="204"/>
      <c r="E154" s="204"/>
      <c r="F154" s="205">
        <f t="shared" si="0"/>
        <v>0</v>
      </c>
      <c r="G154" s="299">
        <f t="shared" si="0"/>
        <v>0</v>
      </c>
      <c r="H154" s="299">
        <f t="shared" si="0"/>
        <v>0</v>
      </c>
      <c r="I154" s="300"/>
      <c r="J154" s="301"/>
      <c r="K154" s="198">
        <f t="shared" si="1"/>
        <v>0</v>
      </c>
      <c r="L154" s="197"/>
      <c r="M154" s="198">
        <f t="shared" si="2"/>
        <v>0</v>
      </c>
      <c r="N154" s="199"/>
      <c r="O154" s="198" t="str">
        <f>O79</f>
        <v>Nagyistók-Nádasi Judit</v>
      </c>
      <c r="P154" s="197"/>
      <c r="Q154" s="198"/>
      <c r="R154" s="199"/>
    </row>
  </sheetData>
  <mergeCells count="1">
    <mergeCell ref="A4:C4"/>
  </mergeCells>
  <conditionalFormatting sqref="K105 M97 O113 K137 K121 M129 K89 O67 K30 M22 O38 K62 K46 M54 K14 I10 I58 I42 I50 I34 I26 I18 I66 I85 I133 I117 I125 I109 I101 I93 I141">
    <cfRule type="expression" dxfId="205" priority="28" stopIfTrue="1">
      <formula>AND($O$1="CU",I10="Umpire")</formula>
    </cfRule>
    <cfRule type="expression" dxfId="204" priority="29" stopIfTrue="1">
      <formula>AND($O$1="CU",I10&lt;&gt;"Umpire",J10&lt;&gt;"")</formula>
    </cfRule>
    <cfRule type="expression" dxfId="203" priority="30" stopIfTrue="1">
      <formula>AND($O$1="CU",I10&lt;&gt;"Umpire")</formula>
    </cfRule>
  </conditionalFormatting>
  <conditionalFormatting sqref="M13 M29 M45 M61 O21 O53 Q37 K9 K17 K25 K33 K41 K49 K57 K65 M88 M104 M120 M136 O96 O128 Q112 K84 K92 K100 K108 K116 K124 K132 K140 Q66">
    <cfRule type="expression" dxfId="202" priority="26" stopIfTrue="1">
      <formula>J10="as"</formula>
    </cfRule>
    <cfRule type="expression" dxfId="201" priority="27" stopIfTrue="1">
      <formula>J10="bs"</formula>
    </cfRule>
  </conditionalFormatting>
  <conditionalFormatting sqref="M14 M30 M46 M62 O22 O54 Q38 K10 K18 K26 K34 K42 K50 K58 K66 M89 M105 M121 M137 O97 O129 Q113 K85 K93 K101 K109 K117 K125 K133 K141 Q67">
    <cfRule type="expression" dxfId="200" priority="24" stopIfTrue="1">
      <formula>J10="as"</formula>
    </cfRule>
    <cfRule type="expression" dxfId="199" priority="25" stopIfTrue="1">
      <formula>J10="bs"</formula>
    </cfRule>
  </conditionalFormatting>
  <conditionalFormatting sqref="J10 J18 J26 J34 J42 J50 J58 J66 L62 L46 L30 L14 N22 N54 P38 J85 J93 J101 J109 J117 J125 J133 J141 L137 L121 L105 L89 N97 N129 P113 P67">
    <cfRule type="expression" dxfId="198"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197" priority="22" stopIfTrue="1" operator="equal">
      <formula>"Bye"</formula>
    </cfRule>
  </conditionalFormatting>
  <conditionalFormatting sqref="D7 D11 D15 D19 D23 D27 D31 D35 D39 D43 D47 D51 D55 D59 D63 D67 D82 D86 D90 D94 D98 D102 D106 D110 D114 D118 D122 D126 D130 D134 D138 D142">
    <cfRule type="cellIs" dxfId="196" priority="21" stopIfTrue="1" operator="lessThan">
      <formula>9</formula>
    </cfRule>
  </conditionalFormatting>
  <conditionalFormatting sqref="O65">
    <cfRule type="expression" dxfId="195" priority="19" stopIfTrue="1">
      <formula>P38="as"</formula>
    </cfRule>
    <cfRule type="expression" dxfId="194" priority="20" stopIfTrue="1">
      <formula>P38="bs"</formula>
    </cfRule>
  </conditionalFormatting>
  <conditionalFormatting sqref="O69">
    <cfRule type="expression" dxfId="193" priority="17" stopIfTrue="1">
      <formula>P113="as"</formula>
    </cfRule>
    <cfRule type="expression" dxfId="192" priority="18" stopIfTrue="1">
      <formula>P113="bs"</formula>
    </cfRule>
  </conditionalFormatting>
  <conditionalFormatting sqref="O64">
    <cfRule type="expression" dxfId="191" priority="15" stopIfTrue="1">
      <formula>P38="as"</formula>
    </cfRule>
    <cfRule type="expression" dxfId="190" priority="16" stopIfTrue="1">
      <formula>P38="bs"</formula>
    </cfRule>
  </conditionalFormatting>
  <conditionalFormatting sqref="O68">
    <cfRule type="expression" dxfId="189" priority="13" stopIfTrue="1">
      <formula>P113="as"</formula>
    </cfRule>
    <cfRule type="expression" dxfId="188" priority="14" stopIfTrue="1">
      <formula>P113="bs"</formula>
    </cfRule>
  </conditionalFormatting>
  <conditionalFormatting sqref="Q142">
    <cfRule type="expression" dxfId="187" priority="11" stopIfTrue="1">
      <formula>P67="as"</formula>
    </cfRule>
    <cfRule type="expression" dxfId="186" priority="12" stopIfTrue="1">
      <formula>P67="bs"</formula>
    </cfRule>
  </conditionalFormatting>
  <conditionalFormatting sqref="O140">
    <cfRule type="expression" dxfId="185" priority="9" stopIfTrue="1">
      <formula>P38="as"</formula>
    </cfRule>
    <cfRule type="expression" dxfId="184" priority="10" stopIfTrue="1">
      <formula>P38="bs"</formula>
    </cfRule>
  </conditionalFormatting>
  <conditionalFormatting sqref="O144">
    <cfRule type="expression" dxfId="183" priority="7" stopIfTrue="1">
      <formula>P113="as"</formula>
    </cfRule>
    <cfRule type="expression" dxfId="182" priority="8" stopIfTrue="1">
      <formula>P113="bs"</formula>
    </cfRule>
  </conditionalFormatting>
  <conditionalFormatting sqref="O139">
    <cfRule type="expression" dxfId="181" priority="5" stopIfTrue="1">
      <formula>P38="as"</formula>
    </cfRule>
    <cfRule type="expression" dxfId="180" priority="6" stopIfTrue="1">
      <formula>P38="bs"</formula>
    </cfRule>
  </conditionalFormatting>
  <conditionalFormatting sqref="O143">
    <cfRule type="expression" dxfId="179" priority="3" stopIfTrue="1">
      <formula>P113="as"</formula>
    </cfRule>
    <cfRule type="expression" dxfId="178" priority="4" stopIfTrue="1">
      <formula>P113="bs"</formula>
    </cfRule>
  </conditionalFormatting>
  <conditionalFormatting sqref="Q141">
    <cfRule type="expression" dxfId="177" priority="1" stopIfTrue="1">
      <formula>P67="as"</formula>
    </cfRule>
    <cfRule type="expression" dxfId="176"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4D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96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96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45">
    <tabColor indexed="42"/>
  </sheetPr>
  <dimension ref="A1:O134"/>
  <sheetViews>
    <sheetView showGridLines="0" showZeros="0" workbookViewId="0">
      <pane ySplit="6" topLeftCell="A7" activePane="bottomLeft" state="frozen"/>
      <selection activeCell="F2" sqref="F2"/>
      <selection pane="bottomLeft" activeCell="Q11" sqref="Q11"/>
    </sheetView>
  </sheetViews>
  <sheetFormatPr defaultRowHeight="13.2" x14ac:dyDescent="0.25"/>
  <cols>
    <col min="1" max="1" width="6.33203125" customWidth="1"/>
    <col min="2" max="2" width="14.5546875" customWidth="1"/>
    <col min="3" max="3" width="13.6640625" customWidth="1"/>
    <col min="4" max="4" width="11.5546875" style="42" customWidth="1"/>
    <col min="5" max="5" width="10.5546875" style="690" customWidth="1"/>
    <col min="6" max="6" width="29.88671875" style="66" customWidth="1"/>
    <col min="7" max="7" width="8.6640625" style="698" customWidth="1"/>
    <col min="8" max="8" width="0.109375" style="42" customWidth="1"/>
    <col min="9" max="9" width="5.5546875" style="42" hidden="1" customWidth="1"/>
    <col min="10" max="10" width="8" style="42" hidden="1" customWidth="1"/>
    <col min="11" max="11" width="0.109375" style="42" hidden="1" customWidth="1"/>
    <col min="12" max="13" width="7.44140625" style="42" customWidth="1"/>
    <col min="14" max="14" width="7.44140625" style="42" hidden="1" customWidth="1"/>
    <col min="15" max="15" width="7.44140625" style="42" customWidth="1"/>
  </cols>
  <sheetData>
    <row r="1" spans="1:15" ht="24.6" x14ac:dyDescent="0.4">
      <c r="A1" s="356" t="str">
        <f>Altalanos!$A$6</f>
        <v>Baranya Vármegyei Tenisz Diákolimpia</v>
      </c>
      <c r="B1" s="57"/>
      <c r="C1" s="57"/>
      <c r="D1" s="346"/>
      <c r="E1" s="400" t="s">
        <v>90</v>
      </c>
      <c r="F1" s="389"/>
      <c r="G1" s="691"/>
      <c r="H1" s="392"/>
      <c r="I1" s="392"/>
      <c r="J1" s="392"/>
      <c r="K1" s="392"/>
      <c r="L1" s="392"/>
      <c r="M1" s="392"/>
      <c r="N1" s="392"/>
      <c r="O1" s="393"/>
    </row>
    <row r="2" spans="1:15" ht="13.8" thickBot="1" x14ac:dyDescent="0.3">
      <c r="B2" s="60" t="s">
        <v>119</v>
      </c>
      <c r="C2" s="427">
        <f>Altalanos!$E$8</f>
        <v>0</v>
      </c>
      <c r="D2" s="84"/>
      <c r="E2" s="400" t="s">
        <v>91</v>
      </c>
      <c r="F2" s="666"/>
      <c r="G2" s="692"/>
      <c r="H2" s="58"/>
      <c r="I2" s="58"/>
      <c r="J2" s="58"/>
      <c r="K2" s="58"/>
      <c r="L2" s="75"/>
      <c r="M2" s="50"/>
      <c r="N2" s="50"/>
      <c r="O2" s="75"/>
    </row>
    <row r="3" spans="1:15" s="2" customFormat="1" ht="13.8" thickBot="1" x14ac:dyDescent="0.3">
      <c r="A3" s="716"/>
      <c r="B3" s="646"/>
      <c r="C3" s="646"/>
      <c r="D3" s="646"/>
      <c r="E3" s="689"/>
      <c r="F3" s="646"/>
      <c r="G3" s="693"/>
      <c r="H3" s="76"/>
      <c r="I3" s="87"/>
      <c r="J3" s="87"/>
      <c r="K3" s="87"/>
      <c r="L3" s="447" t="s">
        <v>89</v>
      </c>
      <c r="M3" s="77"/>
      <c r="N3" s="88"/>
      <c r="O3" s="401"/>
    </row>
    <row r="4" spans="1:15" s="2" customFormat="1" x14ac:dyDescent="0.25">
      <c r="A4" s="45" t="s">
        <v>81</v>
      </c>
      <c r="B4" s="45"/>
      <c r="C4" s="43" t="s">
        <v>79</v>
      </c>
      <c r="D4" s="45" t="s">
        <v>84</v>
      </c>
      <c r="E4" s="727"/>
      <c r="F4" s="717"/>
      <c r="G4" s="694" t="s">
        <v>85</v>
      </c>
      <c r="H4" s="90"/>
      <c r="I4" s="91"/>
      <c r="J4" s="91"/>
      <c r="K4" s="91"/>
      <c r="L4" s="90"/>
      <c r="M4" s="402"/>
      <c r="N4" s="402"/>
      <c r="O4" s="92"/>
    </row>
    <row r="5" spans="1:15" s="2" customFormat="1" ht="13.8" thickBot="1" x14ac:dyDescent="0.3">
      <c r="A5" s="394" t="str">
        <f>Altalanos!$A$10</f>
        <v>2024.04.25-26.</v>
      </c>
      <c r="B5" s="394"/>
      <c r="C5" s="61" t="str">
        <f>Altalanos!$C$10</f>
        <v>Pécs</v>
      </c>
      <c r="D5" s="62" t="str">
        <f>Altalanos!$D$10</f>
        <v xml:space="preserve">  </v>
      </c>
      <c r="E5" s="53"/>
      <c r="F5" s="62"/>
      <c r="G5" s="695" t="str">
        <f>Altalanos!$E$10</f>
        <v>Nagyistók-Nádasi Judit</v>
      </c>
      <c r="H5" s="93"/>
      <c r="I5" s="53"/>
      <c r="J5" s="53"/>
      <c r="K5" s="53"/>
      <c r="L5" s="93"/>
      <c r="M5" s="62"/>
      <c r="N5" s="62"/>
      <c r="O5" s="718"/>
    </row>
    <row r="6" spans="1:15" ht="30" customHeight="1" thickBot="1" x14ac:dyDescent="0.3">
      <c r="A6" s="354" t="s">
        <v>92</v>
      </c>
      <c r="B6" s="79" t="s">
        <v>82</v>
      </c>
      <c r="C6" s="79" t="s">
        <v>83</v>
      </c>
      <c r="D6" s="79" t="s">
        <v>87</v>
      </c>
      <c r="E6" s="80" t="s">
        <v>88</v>
      </c>
      <c r="F6" s="663" t="s">
        <v>208</v>
      </c>
      <c r="G6" s="696" t="s">
        <v>94</v>
      </c>
      <c r="H6" s="384" t="s">
        <v>74</v>
      </c>
      <c r="I6" s="81" t="s">
        <v>72</v>
      </c>
      <c r="J6" s="386" t="s">
        <v>1</v>
      </c>
      <c r="K6" s="81" t="s">
        <v>73</v>
      </c>
      <c r="L6" s="348" t="s">
        <v>95</v>
      </c>
      <c r="M6" s="82" t="s">
        <v>96</v>
      </c>
      <c r="N6" s="95" t="s">
        <v>2</v>
      </c>
      <c r="O6" s="80" t="s">
        <v>97</v>
      </c>
    </row>
    <row r="7" spans="1:15" s="11" customFormat="1" ht="18.899999999999999" customHeight="1" x14ac:dyDescent="0.25">
      <c r="A7" s="388">
        <v>1</v>
      </c>
      <c r="B7" s="69"/>
      <c r="C7" s="69"/>
      <c r="D7" s="70"/>
      <c r="E7" s="403"/>
      <c r="F7" s="719"/>
      <c r="G7" s="729"/>
      <c r="H7" s="385"/>
      <c r="I7" s="383"/>
      <c r="J7" s="387"/>
      <c r="K7" s="383"/>
      <c r="L7" s="349"/>
      <c r="M7" s="730"/>
      <c r="N7" s="97"/>
      <c r="O7" s="713"/>
    </row>
    <row r="8" spans="1:15" s="11" customFormat="1" ht="18.899999999999999" customHeight="1" x14ac:dyDescent="0.25">
      <c r="A8" s="388">
        <v>2</v>
      </c>
      <c r="B8" s="69"/>
      <c r="C8" s="69"/>
      <c r="D8" s="70"/>
      <c r="E8" s="403"/>
      <c r="F8" s="703"/>
      <c r="G8" s="70"/>
      <c r="H8" s="385"/>
      <c r="I8" s="383"/>
      <c r="J8" s="387"/>
      <c r="K8" s="383"/>
      <c r="L8" s="349"/>
      <c r="M8" s="70"/>
      <c r="N8" s="97"/>
      <c r="O8" s="669"/>
    </row>
    <row r="9" spans="1:15" s="11" customFormat="1" ht="18.899999999999999" customHeight="1" x14ac:dyDescent="0.25">
      <c r="A9" s="388">
        <v>3</v>
      </c>
      <c r="B9" s="69"/>
      <c r="C9" s="69"/>
      <c r="D9" s="70"/>
      <c r="E9" s="403"/>
      <c r="F9" s="703"/>
      <c r="G9" s="70"/>
      <c r="H9" s="385"/>
      <c r="I9" s="383"/>
      <c r="J9" s="387"/>
      <c r="K9" s="383"/>
      <c r="L9" s="349"/>
      <c r="M9" s="70"/>
      <c r="N9" s="677"/>
      <c r="O9" s="420"/>
    </row>
    <row r="10" spans="1:15" s="11" customFormat="1" ht="18.899999999999999" customHeight="1" x14ac:dyDescent="0.25">
      <c r="A10" s="388">
        <v>4</v>
      </c>
      <c r="B10" s="69"/>
      <c r="C10" s="69"/>
      <c r="D10" s="70"/>
      <c r="E10" s="403"/>
      <c r="F10" s="703"/>
      <c r="G10" s="70"/>
      <c r="H10" s="385"/>
      <c r="I10" s="383"/>
      <c r="J10" s="387"/>
      <c r="K10" s="383"/>
      <c r="L10" s="349"/>
      <c r="M10" s="70"/>
      <c r="N10" s="676"/>
      <c r="O10" s="669"/>
    </row>
    <row r="11" spans="1:15" s="11" customFormat="1" ht="18.899999999999999" customHeight="1" x14ac:dyDescent="0.25">
      <c r="A11" s="388">
        <v>5</v>
      </c>
      <c r="B11" s="69"/>
      <c r="C11" s="69"/>
      <c r="D11" s="70"/>
      <c r="E11" s="403"/>
      <c r="F11" s="703"/>
      <c r="G11" s="729"/>
      <c r="H11" s="385"/>
      <c r="I11" s="383"/>
      <c r="J11" s="387"/>
      <c r="K11" s="383"/>
      <c r="L11" s="349"/>
      <c r="M11" s="730"/>
      <c r="N11" s="677"/>
      <c r="O11" s="669"/>
    </row>
    <row r="12" spans="1:15" s="11" customFormat="1" ht="18.899999999999999" customHeight="1" x14ac:dyDescent="0.25">
      <c r="A12" s="388">
        <v>6</v>
      </c>
      <c r="B12" s="69"/>
      <c r="C12" s="69"/>
      <c r="D12" s="70"/>
      <c r="E12" s="403"/>
      <c r="F12" s="703"/>
      <c r="G12" s="70"/>
      <c r="H12" s="385"/>
      <c r="I12" s="383"/>
      <c r="J12" s="387"/>
      <c r="K12" s="383"/>
      <c r="L12" s="349"/>
      <c r="M12" s="70"/>
      <c r="N12" s="677"/>
      <c r="O12" s="669"/>
    </row>
    <row r="13" spans="1:15" s="11" customFormat="1" ht="18.899999999999999" customHeight="1" x14ac:dyDescent="0.25">
      <c r="A13" s="388">
        <v>7</v>
      </c>
      <c r="B13" s="69"/>
      <c r="C13" s="69"/>
      <c r="D13" s="70"/>
      <c r="E13" s="403"/>
      <c r="F13" s="703"/>
      <c r="G13" s="70"/>
      <c r="H13" s="385"/>
      <c r="I13" s="383"/>
      <c r="J13" s="387"/>
      <c r="K13" s="383"/>
      <c r="L13" s="349"/>
      <c r="M13" s="70"/>
      <c r="N13" s="677"/>
      <c r="O13" s="669"/>
    </row>
    <row r="14" spans="1:15" s="11" customFormat="1" ht="18.899999999999999" customHeight="1" x14ac:dyDescent="0.25">
      <c r="A14" s="388">
        <v>8</v>
      </c>
      <c r="B14" s="69"/>
      <c r="C14" s="69"/>
      <c r="D14" s="70"/>
      <c r="E14" s="403"/>
      <c r="F14" s="703"/>
      <c r="G14" s="70"/>
      <c r="H14" s="385"/>
      <c r="I14" s="383"/>
      <c r="J14" s="387"/>
      <c r="K14" s="383"/>
      <c r="L14" s="349"/>
      <c r="M14" s="70"/>
      <c r="N14" s="677"/>
      <c r="O14" s="669"/>
    </row>
    <row r="15" spans="1:15" s="11" customFormat="1" ht="18.899999999999999" customHeight="1" x14ac:dyDescent="0.25">
      <c r="A15" s="388">
        <v>9</v>
      </c>
      <c r="B15" s="69"/>
      <c r="C15" s="69"/>
      <c r="D15" s="70"/>
      <c r="E15" s="403"/>
      <c r="F15" s="703"/>
      <c r="G15" s="70"/>
      <c r="H15" s="385"/>
      <c r="I15" s="383"/>
      <c r="J15" s="387"/>
      <c r="K15" s="383"/>
      <c r="L15" s="349"/>
      <c r="M15" s="70"/>
      <c r="N15" s="678"/>
      <c r="O15" s="669"/>
    </row>
    <row r="16" spans="1:15" s="11" customFormat="1" ht="18.899999999999999" customHeight="1" x14ac:dyDescent="0.25">
      <c r="A16" s="388">
        <v>10</v>
      </c>
      <c r="B16" s="69"/>
      <c r="C16" s="69"/>
      <c r="D16" s="70"/>
      <c r="E16" s="403"/>
      <c r="F16" s="703"/>
      <c r="G16" s="70"/>
      <c r="H16" s="385"/>
      <c r="I16" s="383"/>
      <c r="J16" s="387"/>
      <c r="K16" s="383"/>
      <c r="L16" s="349"/>
      <c r="M16" s="70"/>
      <c r="N16" s="97"/>
      <c r="O16" s="669"/>
    </row>
    <row r="17" spans="1:15" s="11" customFormat="1" ht="18.899999999999999" customHeight="1" x14ac:dyDescent="0.25">
      <c r="A17" s="388">
        <v>11</v>
      </c>
      <c r="B17" s="69"/>
      <c r="C17" s="69"/>
      <c r="D17" s="70"/>
      <c r="E17" s="403"/>
      <c r="F17" s="703"/>
      <c r="G17" s="70"/>
      <c r="H17" s="385"/>
      <c r="I17" s="383"/>
      <c r="J17" s="387"/>
      <c r="K17" s="383"/>
      <c r="L17" s="349"/>
      <c r="M17" s="70"/>
      <c r="N17" s="97"/>
      <c r="O17" s="669"/>
    </row>
    <row r="18" spans="1:15" s="11" customFormat="1" ht="18.899999999999999" customHeight="1" x14ac:dyDescent="0.25">
      <c r="A18" s="388">
        <v>12</v>
      </c>
      <c r="B18" s="69"/>
      <c r="C18" s="69"/>
      <c r="D18" s="70"/>
      <c r="E18" s="403"/>
      <c r="F18" s="703"/>
      <c r="G18" s="70"/>
      <c r="H18" s="385"/>
      <c r="I18" s="383"/>
      <c r="J18" s="387"/>
      <c r="K18" s="383"/>
      <c r="L18" s="349"/>
      <c r="M18" s="70"/>
      <c r="N18" s="97"/>
      <c r="O18" s="669"/>
    </row>
    <row r="19" spans="1:15" s="11" customFormat="1" ht="18.899999999999999" customHeight="1" x14ac:dyDescent="0.25">
      <c r="A19" s="388">
        <v>13</v>
      </c>
      <c r="B19" s="69"/>
      <c r="C19" s="69"/>
      <c r="D19" s="70"/>
      <c r="E19" s="403"/>
      <c r="F19" s="703"/>
      <c r="G19" s="70"/>
      <c r="H19" s="385"/>
      <c r="I19" s="383"/>
      <c r="J19" s="387"/>
      <c r="K19" s="383"/>
      <c r="L19" s="349"/>
      <c r="M19" s="70"/>
      <c r="N19" s="71"/>
      <c r="O19" s="669"/>
    </row>
    <row r="20" spans="1:15" s="11" customFormat="1" ht="18.899999999999999" customHeight="1" x14ac:dyDescent="0.25">
      <c r="A20" s="388">
        <v>14</v>
      </c>
      <c r="B20" s="69"/>
      <c r="C20" s="69"/>
      <c r="D20" s="70"/>
      <c r="E20" s="403"/>
      <c r="F20" s="703"/>
      <c r="G20" s="70"/>
      <c r="H20" s="385"/>
      <c r="I20" s="383"/>
      <c r="J20" s="387"/>
      <c r="K20" s="383"/>
      <c r="L20" s="349"/>
      <c r="M20" s="70"/>
      <c r="N20" s="71"/>
      <c r="O20" s="669"/>
    </row>
    <row r="21" spans="1:15" s="11" customFormat="1" ht="18.899999999999999" customHeight="1" x14ac:dyDescent="0.25">
      <c r="A21" s="388">
        <v>15</v>
      </c>
      <c r="B21" s="69"/>
      <c r="C21" s="69"/>
      <c r="D21" s="70"/>
      <c r="E21" s="403"/>
      <c r="F21" s="703"/>
      <c r="G21" s="70"/>
      <c r="H21" s="385"/>
      <c r="I21" s="383"/>
      <c r="J21" s="387"/>
      <c r="K21" s="383"/>
      <c r="L21" s="349"/>
      <c r="M21" s="70"/>
      <c r="N21" s="97"/>
      <c r="O21" s="669"/>
    </row>
    <row r="22" spans="1:15" s="11" customFormat="1" ht="18.899999999999999" customHeight="1" x14ac:dyDescent="0.25">
      <c r="A22" s="388">
        <v>16</v>
      </c>
      <c r="B22" s="69"/>
      <c r="C22" s="69"/>
      <c r="D22" s="70"/>
      <c r="E22" s="403"/>
      <c r="F22" s="703"/>
      <c r="G22" s="70"/>
      <c r="H22" s="385"/>
      <c r="I22" s="383"/>
      <c r="J22" s="387"/>
      <c r="K22" s="383"/>
      <c r="L22" s="349"/>
      <c r="M22" s="70"/>
      <c r="N22" s="97"/>
      <c r="O22" s="669"/>
    </row>
    <row r="23" spans="1:15" s="11" customFormat="1" ht="18.899999999999999" customHeight="1" x14ac:dyDescent="0.25">
      <c r="A23" s="388">
        <v>17</v>
      </c>
      <c r="B23" s="69"/>
      <c r="C23" s="69"/>
      <c r="D23" s="70"/>
      <c r="E23" s="403"/>
      <c r="F23" s="703"/>
      <c r="G23" s="70"/>
      <c r="H23" s="385"/>
      <c r="I23" s="383"/>
      <c r="J23" s="387"/>
      <c r="K23" s="383"/>
      <c r="L23" s="349"/>
      <c r="M23" s="70"/>
      <c r="N23" s="97"/>
      <c r="O23" s="669"/>
    </row>
    <row r="24" spans="1:15" s="11" customFormat="1" ht="18.899999999999999" customHeight="1" x14ac:dyDescent="0.25">
      <c r="A24" s="388">
        <v>18</v>
      </c>
      <c r="B24" s="69"/>
      <c r="C24" s="69"/>
      <c r="D24" s="70"/>
      <c r="E24" s="403"/>
      <c r="F24" s="703"/>
      <c r="G24" s="70"/>
      <c r="H24" s="385"/>
      <c r="I24" s="383"/>
      <c r="J24" s="387"/>
      <c r="K24" s="383"/>
      <c r="L24" s="349"/>
      <c r="M24" s="70"/>
      <c r="N24" s="97"/>
      <c r="O24" s="669"/>
    </row>
    <row r="25" spans="1:15" s="11" customFormat="1" ht="18.899999999999999" customHeight="1" x14ac:dyDescent="0.25">
      <c r="A25" s="388">
        <v>19</v>
      </c>
      <c r="B25" s="69"/>
      <c r="C25" s="69"/>
      <c r="D25" s="70"/>
      <c r="E25" s="403"/>
      <c r="F25" s="703"/>
      <c r="G25" s="70"/>
      <c r="H25" s="385"/>
      <c r="I25" s="383"/>
      <c r="J25" s="387"/>
      <c r="K25" s="383"/>
      <c r="L25" s="349"/>
      <c r="M25" s="70"/>
      <c r="N25" s="97"/>
      <c r="O25" s="669"/>
    </row>
    <row r="26" spans="1:15" s="11" customFormat="1" ht="18.899999999999999" customHeight="1" x14ac:dyDescent="0.25">
      <c r="A26" s="388">
        <v>20</v>
      </c>
      <c r="B26" s="69"/>
      <c r="C26" s="69"/>
      <c r="D26" s="70"/>
      <c r="E26" s="403"/>
      <c r="F26" s="703"/>
      <c r="G26" s="70"/>
      <c r="H26" s="385"/>
      <c r="I26" s="383"/>
      <c r="J26" s="387"/>
      <c r="K26" s="383"/>
      <c r="L26" s="349"/>
      <c r="M26" s="70"/>
      <c r="N26" s="97"/>
      <c r="O26" s="669"/>
    </row>
    <row r="27" spans="1:15" s="11" customFormat="1" ht="18.899999999999999" customHeight="1" x14ac:dyDescent="0.25">
      <c r="A27" s="388">
        <v>21</v>
      </c>
      <c r="B27" s="69"/>
      <c r="C27" s="69"/>
      <c r="D27" s="70"/>
      <c r="E27" s="403"/>
      <c r="F27" s="703"/>
      <c r="G27" s="70"/>
      <c r="H27" s="385"/>
      <c r="I27" s="383"/>
      <c r="J27" s="387"/>
      <c r="K27" s="383"/>
      <c r="L27" s="349"/>
      <c r="M27" s="70"/>
      <c r="N27" s="71"/>
      <c r="O27" s="420"/>
    </row>
    <row r="28" spans="1:15" s="11" customFormat="1" ht="18.899999999999999" customHeight="1" x14ac:dyDescent="0.25">
      <c r="A28" s="388">
        <v>22</v>
      </c>
      <c r="B28" s="69"/>
      <c r="C28" s="69"/>
      <c r="D28" s="70"/>
      <c r="E28" s="403"/>
      <c r="F28" s="650"/>
      <c r="G28" s="670"/>
      <c r="H28" s="385"/>
      <c r="I28" s="383"/>
      <c r="J28" s="387"/>
      <c r="K28" s="383"/>
      <c r="L28" s="349"/>
      <c r="M28" s="71"/>
      <c r="N28" s="71"/>
      <c r="O28" s="71"/>
    </row>
    <row r="29" spans="1:15" s="11" customFormat="1" ht="18.899999999999999" customHeight="1" x14ac:dyDescent="0.25">
      <c r="A29" s="388">
        <v>23</v>
      </c>
      <c r="B29" s="69"/>
      <c r="C29" s="69"/>
      <c r="D29" s="70"/>
      <c r="E29" s="403"/>
      <c r="F29" s="650"/>
      <c r="G29" s="670"/>
      <c r="H29" s="385"/>
      <c r="I29" s="383"/>
      <c r="J29" s="387"/>
      <c r="K29" s="383"/>
      <c r="L29" s="349"/>
      <c r="M29" s="71"/>
      <c r="N29" s="97"/>
      <c r="O29" s="71"/>
    </row>
    <row r="30" spans="1:15" s="11" customFormat="1" ht="18.899999999999999" customHeight="1" x14ac:dyDescent="0.25">
      <c r="A30" s="388">
        <v>24</v>
      </c>
      <c r="B30" s="69"/>
      <c r="C30" s="69"/>
      <c r="D30" s="70"/>
      <c r="E30" s="403"/>
      <c r="F30" s="650"/>
      <c r="G30" s="697"/>
      <c r="H30" s="385"/>
      <c r="I30" s="383"/>
      <c r="J30" s="387"/>
      <c r="K30" s="383"/>
      <c r="L30" s="349"/>
      <c r="M30" s="355"/>
      <c r="N30" s="97">
        <f t="shared" ref="N30:N93" si="0">IF(L30="DA",1,IF(L30="WC",2,IF(L30="SE",3,IF(L30="Q",4,IF(L30="LL",5,999)))))</f>
        <v>999</v>
      </c>
      <c r="O30" s="71"/>
    </row>
    <row r="31" spans="1:15" s="11" customFormat="1" ht="18.899999999999999" customHeight="1" x14ac:dyDescent="0.25">
      <c r="A31" s="388">
        <v>25</v>
      </c>
      <c r="B31" s="69"/>
      <c r="C31" s="69"/>
      <c r="D31" s="70"/>
      <c r="E31" s="403"/>
      <c r="F31" s="650"/>
      <c r="G31" s="697"/>
      <c r="H31" s="385"/>
      <c r="I31" s="383"/>
      <c r="J31" s="387"/>
      <c r="K31" s="383"/>
      <c r="L31" s="349"/>
      <c r="M31" s="355"/>
      <c r="N31" s="97">
        <f t="shared" si="0"/>
        <v>999</v>
      </c>
      <c r="O31" s="71"/>
    </row>
    <row r="32" spans="1:15" s="11" customFormat="1" ht="18.899999999999999" customHeight="1" x14ac:dyDescent="0.25">
      <c r="A32" s="388">
        <v>26</v>
      </c>
      <c r="B32" s="69"/>
      <c r="C32" s="69"/>
      <c r="D32" s="70"/>
      <c r="E32" s="403"/>
      <c r="F32" s="650"/>
      <c r="G32" s="697"/>
      <c r="H32" s="385"/>
      <c r="I32" s="383"/>
      <c r="J32" s="387"/>
      <c r="K32" s="383"/>
      <c r="L32" s="349"/>
      <c r="M32" s="355"/>
      <c r="N32" s="97">
        <f t="shared" si="0"/>
        <v>999</v>
      </c>
      <c r="O32" s="71"/>
    </row>
    <row r="33" spans="1:15" s="11" customFormat="1" ht="18.899999999999999" customHeight="1" x14ac:dyDescent="0.25">
      <c r="A33" s="388">
        <v>27</v>
      </c>
      <c r="B33" s="69"/>
      <c r="C33" s="69"/>
      <c r="D33" s="70"/>
      <c r="E33" s="403"/>
      <c r="F33" s="650"/>
      <c r="G33" s="697"/>
      <c r="H33" s="385" t="e">
        <f>IF(AND(O33="",#REF!&gt;0,#REF!&lt;5),I33,)</f>
        <v>#REF!</v>
      </c>
      <c r="I33" s="383" t="str">
        <f>IF(D33="","ZZZ9",IF(AND(#REF!&gt;0,#REF!&lt;5),D33&amp;#REF!,D33&amp;"9"))</f>
        <v>ZZZ9</v>
      </c>
      <c r="J33" s="387">
        <f t="shared" ref="J33:J96" si="1">IF(O33="",999,O33)</f>
        <v>999</v>
      </c>
      <c r="K33" s="383">
        <f t="shared" ref="K33:K96" si="2">IF(N33=999,999,1)</f>
        <v>999</v>
      </c>
      <c r="L33" s="349"/>
      <c r="M33" s="355"/>
      <c r="N33" s="97">
        <f t="shared" si="0"/>
        <v>999</v>
      </c>
      <c r="O33" s="71"/>
    </row>
    <row r="34" spans="1:15" s="11" customFormat="1" ht="18.899999999999999" customHeight="1" x14ac:dyDescent="0.25">
      <c r="A34" s="388">
        <v>28</v>
      </c>
      <c r="B34" s="69"/>
      <c r="C34" s="69"/>
      <c r="D34" s="70"/>
      <c r="E34" s="403"/>
      <c r="F34" s="650"/>
      <c r="G34" s="697"/>
      <c r="H34" s="385" t="e">
        <f>IF(AND(O34="",#REF!&gt;0,#REF!&lt;5),I34,)</f>
        <v>#REF!</v>
      </c>
      <c r="I34" s="383" t="str">
        <f>IF(D34="","ZZZ9",IF(AND(#REF!&gt;0,#REF!&lt;5),D34&amp;#REF!,D34&amp;"9"))</f>
        <v>ZZZ9</v>
      </c>
      <c r="J34" s="387">
        <f t="shared" si="1"/>
        <v>999</v>
      </c>
      <c r="K34" s="383">
        <f t="shared" si="2"/>
        <v>999</v>
      </c>
      <c r="L34" s="349"/>
      <c r="M34" s="355"/>
      <c r="N34" s="97">
        <f t="shared" si="0"/>
        <v>999</v>
      </c>
      <c r="O34" s="71"/>
    </row>
    <row r="35" spans="1:15" s="11" customFormat="1" ht="18.899999999999999" customHeight="1" x14ac:dyDescent="0.25">
      <c r="A35" s="388">
        <v>29</v>
      </c>
      <c r="B35" s="69"/>
      <c r="C35" s="69"/>
      <c r="D35" s="70"/>
      <c r="E35" s="403"/>
      <c r="F35" s="650"/>
      <c r="G35" s="697"/>
      <c r="H35" s="385" t="e">
        <f>IF(AND(O35="",#REF!&gt;0,#REF!&lt;5),I35,)</f>
        <v>#REF!</v>
      </c>
      <c r="I35" s="383" t="str">
        <f>IF(D35="","ZZZ9",IF(AND(#REF!&gt;0,#REF!&lt;5),D35&amp;#REF!,D35&amp;"9"))</f>
        <v>ZZZ9</v>
      </c>
      <c r="J35" s="387">
        <f t="shared" si="1"/>
        <v>999</v>
      </c>
      <c r="K35" s="383">
        <f t="shared" si="2"/>
        <v>999</v>
      </c>
      <c r="L35" s="349"/>
      <c r="M35" s="355"/>
      <c r="N35" s="97">
        <f t="shared" si="0"/>
        <v>999</v>
      </c>
      <c r="O35" s="71"/>
    </row>
    <row r="36" spans="1:15" s="11" customFormat="1" ht="18.899999999999999" customHeight="1" x14ac:dyDescent="0.25">
      <c r="A36" s="388">
        <v>30</v>
      </c>
      <c r="B36" s="69"/>
      <c r="C36" s="69"/>
      <c r="D36" s="70"/>
      <c r="E36" s="403"/>
      <c r="F36" s="650"/>
      <c r="G36" s="697"/>
      <c r="H36" s="385" t="e">
        <f>IF(AND(O36="",#REF!&gt;0,#REF!&lt;5),I36,)</f>
        <v>#REF!</v>
      </c>
      <c r="I36" s="383" t="str">
        <f>IF(D36="","ZZZ9",IF(AND(#REF!&gt;0,#REF!&lt;5),D36&amp;#REF!,D36&amp;"9"))</f>
        <v>ZZZ9</v>
      </c>
      <c r="J36" s="387">
        <f t="shared" si="1"/>
        <v>999</v>
      </c>
      <c r="K36" s="383">
        <f t="shared" si="2"/>
        <v>999</v>
      </c>
      <c r="L36" s="349"/>
      <c r="M36" s="355"/>
      <c r="N36" s="97">
        <f t="shared" si="0"/>
        <v>999</v>
      </c>
      <c r="O36" s="71"/>
    </row>
    <row r="37" spans="1:15" s="11" customFormat="1" ht="18.899999999999999" customHeight="1" x14ac:dyDescent="0.25">
      <c r="A37" s="388">
        <v>31</v>
      </c>
      <c r="B37" s="69"/>
      <c r="C37" s="69"/>
      <c r="D37" s="70"/>
      <c r="E37" s="403"/>
      <c r="F37" s="650"/>
      <c r="G37" s="697"/>
      <c r="H37" s="385" t="e">
        <f>IF(AND(O37="",#REF!&gt;0,#REF!&lt;5),I37,)</f>
        <v>#REF!</v>
      </c>
      <c r="I37" s="383" t="str">
        <f>IF(D37="","ZZZ9",IF(AND(#REF!&gt;0,#REF!&lt;5),D37&amp;#REF!,D37&amp;"9"))</f>
        <v>ZZZ9</v>
      </c>
      <c r="J37" s="387">
        <f t="shared" si="1"/>
        <v>999</v>
      </c>
      <c r="K37" s="383">
        <f t="shared" si="2"/>
        <v>999</v>
      </c>
      <c r="L37" s="349"/>
      <c r="M37" s="355"/>
      <c r="N37" s="97">
        <f t="shared" si="0"/>
        <v>999</v>
      </c>
      <c r="O37" s="71"/>
    </row>
    <row r="38" spans="1:15" s="11" customFormat="1" ht="18.899999999999999" customHeight="1" x14ac:dyDescent="0.25">
      <c r="A38" s="388">
        <v>32</v>
      </c>
      <c r="B38" s="69"/>
      <c r="C38" s="69"/>
      <c r="D38" s="70"/>
      <c r="E38" s="403"/>
      <c r="F38" s="650"/>
      <c r="G38" s="697"/>
      <c r="H38" s="385" t="e">
        <f>IF(AND(O38="",#REF!&gt;0,#REF!&lt;5),I38,)</f>
        <v>#REF!</v>
      </c>
      <c r="I38" s="383" t="str">
        <f>IF(D38="","ZZZ9",IF(AND(#REF!&gt;0,#REF!&lt;5),D38&amp;#REF!,D38&amp;"9"))</f>
        <v>ZZZ9</v>
      </c>
      <c r="J38" s="387">
        <f t="shared" si="1"/>
        <v>999</v>
      </c>
      <c r="K38" s="383">
        <f t="shared" si="2"/>
        <v>999</v>
      </c>
      <c r="L38" s="349"/>
      <c r="M38" s="355"/>
      <c r="N38" s="97">
        <f t="shared" si="0"/>
        <v>999</v>
      </c>
      <c r="O38" s="71"/>
    </row>
    <row r="39" spans="1:15" s="11" customFormat="1" ht="18.899999999999999" customHeight="1" x14ac:dyDescent="0.25">
      <c r="A39" s="388">
        <v>33</v>
      </c>
      <c r="B39" s="69"/>
      <c r="C39" s="69"/>
      <c r="D39" s="70"/>
      <c r="E39" s="403"/>
      <c r="F39" s="650"/>
      <c r="G39" s="697"/>
      <c r="H39" s="385" t="e">
        <f>IF(AND(O39="",#REF!&gt;0,#REF!&lt;5),I39,)</f>
        <v>#REF!</v>
      </c>
      <c r="I39" s="383" t="str">
        <f>IF(D39="","ZZZ9",IF(AND(#REF!&gt;0,#REF!&lt;5),D39&amp;#REF!,D39&amp;"9"))</f>
        <v>ZZZ9</v>
      </c>
      <c r="J39" s="387">
        <f t="shared" si="1"/>
        <v>999</v>
      </c>
      <c r="K39" s="383">
        <f t="shared" si="2"/>
        <v>999</v>
      </c>
      <c r="L39" s="349"/>
      <c r="M39" s="355"/>
      <c r="N39" s="97">
        <f t="shared" si="0"/>
        <v>999</v>
      </c>
      <c r="O39" s="71"/>
    </row>
    <row r="40" spans="1:15" s="11" customFormat="1" ht="18.899999999999999" customHeight="1" x14ac:dyDescent="0.25">
      <c r="A40" s="388">
        <v>34</v>
      </c>
      <c r="B40" s="69"/>
      <c r="C40" s="69"/>
      <c r="D40" s="70"/>
      <c r="E40" s="403"/>
      <c r="F40" s="650"/>
      <c r="G40" s="697"/>
      <c r="H40" s="385" t="e">
        <f>IF(AND(O40="",#REF!&gt;0,#REF!&lt;5),I40,)</f>
        <v>#REF!</v>
      </c>
      <c r="I40" s="383" t="str">
        <f>IF(D40="","ZZZ9",IF(AND(#REF!&gt;0,#REF!&lt;5),D40&amp;#REF!,D40&amp;"9"))</f>
        <v>ZZZ9</v>
      </c>
      <c r="J40" s="387">
        <f t="shared" si="1"/>
        <v>999</v>
      </c>
      <c r="K40" s="383">
        <f t="shared" si="2"/>
        <v>999</v>
      </c>
      <c r="L40" s="349"/>
      <c r="M40" s="355"/>
      <c r="N40" s="97">
        <f t="shared" si="0"/>
        <v>999</v>
      </c>
      <c r="O40" s="71"/>
    </row>
    <row r="41" spans="1:15" s="11" customFormat="1" ht="18.899999999999999" customHeight="1" x14ac:dyDescent="0.25">
      <c r="A41" s="388">
        <v>35</v>
      </c>
      <c r="B41" s="69"/>
      <c r="C41" s="69"/>
      <c r="D41" s="70"/>
      <c r="E41" s="403"/>
      <c r="F41" s="650"/>
      <c r="G41" s="697"/>
      <c r="H41" s="385" t="e">
        <f>IF(AND(O41="",#REF!&gt;0,#REF!&lt;5),I41,)</f>
        <v>#REF!</v>
      </c>
      <c r="I41" s="383" t="str">
        <f>IF(D41="","ZZZ9",IF(AND(#REF!&gt;0,#REF!&lt;5),D41&amp;#REF!,D41&amp;"9"))</f>
        <v>ZZZ9</v>
      </c>
      <c r="J41" s="387">
        <f t="shared" si="1"/>
        <v>999</v>
      </c>
      <c r="K41" s="383">
        <f t="shared" si="2"/>
        <v>999</v>
      </c>
      <c r="L41" s="349"/>
      <c r="M41" s="355"/>
      <c r="N41" s="97">
        <f t="shared" si="0"/>
        <v>999</v>
      </c>
      <c r="O41" s="71"/>
    </row>
    <row r="42" spans="1:15" s="11" customFormat="1" ht="18.899999999999999" customHeight="1" x14ac:dyDescent="0.25">
      <c r="A42" s="388">
        <v>36</v>
      </c>
      <c r="B42" s="69"/>
      <c r="C42" s="69"/>
      <c r="D42" s="70"/>
      <c r="E42" s="403"/>
      <c r="F42" s="650"/>
      <c r="G42" s="697"/>
      <c r="H42" s="385" t="e">
        <f>IF(AND(O42="",#REF!&gt;0,#REF!&lt;5),I42,)</f>
        <v>#REF!</v>
      </c>
      <c r="I42" s="383" t="str">
        <f>IF(D42="","ZZZ9",IF(AND(#REF!&gt;0,#REF!&lt;5),D42&amp;#REF!,D42&amp;"9"))</f>
        <v>ZZZ9</v>
      </c>
      <c r="J42" s="387">
        <f t="shared" si="1"/>
        <v>999</v>
      </c>
      <c r="K42" s="383">
        <f t="shared" si="2"/>
        <v>999</v>
      </c>
      <c r="L42" s="349"/>
      <c r="M42" s="355"/>
      <c r="N42" s="97">
        <f t="shared" si="0"/>
        <v>999</v>
      </c>
      <c r="O42" s="71"/>
    </row>
    <row r="43" spans="1:15" s="11" customFormat="1" ht="18.899999999999999" customHeight="1" x14ac:dyDescent="0.25">
      <c r="A43" s="388">
        <v>37</v>
      </c>
      <c r="B43" s="69"/>
      <c r="C43" s="69"/>
      <c r="D43" s="70"/>
      <c r="E43" s="403"/>
      <c r="F43" s="650"/>
      <c r="G43" s="697"/>
      <c r="H43" s="385" t="e">
        <f>IF(AND(O43="",#REF!&gt;0,#REF!&lt;5),I43,)</f>
        <v>#REF!</v>
      </c>
      <c r="I43" s="383" t="str">
        <f>IF(D43="","ZZZ9",IF(AND(#REF!&gt;0,#REF!&lt;5),D43&amp;#REF!,D43&amp;"9"))</f>
        <v>ZZZ9</v>
      </c>
      <c r="J43" s="387">
        <f t="shared" si="1"/>
        <v>999</v>
      </c>
      <c r="K43" s="383">
        <f t="shared" si="2"/>
        <v>999</v>
      </c>
      <c r="L43" s="349"/>
      <c r="M43" s="355"/>
      <c r="N43" s="97">
        <f t="shared" si="0"/>
        <v>999</v>
      </c>
      <c r="O43" s="71"/>
    </row>
    <row r="44" spans="1:15" s="11" customFormat="1" ht="18.899999999999999" customHeight="1" x14ac:dyDescent="0.25">
      <c r="A44" s="388">
        <v>38</v>
      </c>
      <c r="B44" s="69"/>
      <c r="C44" s="69"/>
      <c r="D44" s="70"/>
      <c r="E44" s="403"/>
      <c r="F44" s="650"/>
      <c r="G44" s="697"/>
      <c r="H44" s="385" t="e">
        <f>IF(AND(O44="",#REF!&gt;0,#REF!&lt;5),I44,)</f>
        <v>#REF!</v>
      </c>
      <c r="I44" s="383" t="str">
        <f>IF(D44="","ZZZ9",IF(AND(#REF!&gt;0,#REF!&lt;5),D44&amp;#REF!,D44&amp;"9"))</f>
        <v>ZZZ9</v>
      </c>
      <c r="J44" s="387">
        <f t="shared" si="1"/>
        <v>999</v>
      </c>
      <c r="K44" s="383">
        <f t="shared" si="2"/>
        <v>999</v>
      </c>
      <c r="L44" s="349"/>
      <c r="M44" s="355"/>
      <c r="N44" s="97">
        <f t="shared" si="0"/>
        <v>999</v>
      </c>
      <c r="O44" s="71"/>
    </row>
    <row r="45" spans="1:15" s="11" customFormat="1" ht="18.899999999999999" customHeight="1" x14ac:dyDescent="0.25">
      <c r="A45" s="388">
        <v>39</v>
      </c>
      <c r="B45" s="69"/>
      <c r="C45" s="69"/>
      <c r="D45" s="70"/>
      <c r="E45" s="403"/>
      <c r="F45" s="650"/>
      <c r="G45" s="697"/>
      <c r="H45" s="385" t="e">
        <f>IF(AND(O45="",#REF!&gt;0,#REF!&lt;5),I45,)</f>
        <v>#REF!</v>
      </c>
      <c r="I45" s="383" t="str">
        <f>IF(D45="","ZZZ9",IF(AND(#REF!&gt;0,#REF!&lt;5),D45&amp;#REF!,D45&amp;"9"))</f>
        <v>ZZZ9</v>
      </c>
      <c r="J45" s="387">
        <f t="shared" si="1"/>
        <v>999</v>
      </c>
      <c r="K45" s="383">
        <f t="shared" si="2"/>
        <v>999</v>
      </c>
      <c r="L45" s="349"/>
      <c r="M45" s="355"/>
      <c r="N45" s="97">
        <f t="shared" si="0"/>
        <v>999</v>
      </c>
      <c r="O45" s="71"/>
    </row>
    <row r="46" spans="1:15" s="11" customFormat="1" ht="18.899999999999999" customHeight="1" x14ac:dyDescent="0.25">
      <c r="A46" s="388">
        <v>40</v>
      </c>
      <c r="B46" s="69"/>
      <c r="C46" s="69"/>
      <c r="D46" s="70"/>
      <c r="E46" s="403"/>
      <c r="F46" s="650"/>
      <c r="G46" s="697"/>
      <c r="H46" s="385" t="e">
        <f>IF(AND(O46="",#REF!&gt;0,#REF!&lt;5),I46,)</f>
        <v>#REF!</v>
      </c>
      <c r="I46" s="383" t="str">
        <f>IF(D46="","ZZZ9",IF(AND(#REF!&gt;0,#REF!&lt;5),D46&amp;#REF!,D46&amp;"9"))</f>
        <v>ZZZ9</v>
      </c>
      <c r="J46" s="387">
        <f t="shared" si="1"/>
        <v>999</v>
      </c>
      <c r="K46" s="383">
        <f t="shared" si="2"/>
        <v>999</v>
      </c>
      <c r="L46" s="349"/>
      <c r="M46" s="355"/>
      <c r="N46" s="97">
        <f t="shared" si="0"/>
        <v>999</v>
      </c>
      <c r="O46" s="71"/>
    </row>
    <row r="47" spans="1:15" s="11" customFormat="1" ht="18.899999999999999" customHeight="1" x14ac:dyDescent="0.25">
      <c r="A47" s="388">
        <v>41</v>
      </c>
      <c r="B47" s="69"/>
      <c r="C47" s="69"/>
      <c r="D47" s="70"/>
      <c r="E47" s="403"/>
      <c r="F47" s="650"/>
      <c r="G47" s="697"/>
      <c r="H47" s="385" t="e">
        <f>IF(AND(O47="",#REF!&gt;0,#REF!&lt;5),I47,)</f>
        <v>#REF!</v>
      </c>
      <c r="I47" s="383" t="str">
        <f>IF(D47="","ZZZ9",IF(AND(#REF!&gt;0,#REF!&lt;5),D47&amp;#REF!,D47&amp;"9"))</f>
        <v>ZZZ9</v>
      </c>
      <c r="J47" s="387">
        <f t="shared" si="1"/>
        <v>999</v>
      </c>
      <c r="K47" s="383">
        <f t="shared" si="2"/>
        <v>999</v>
      </c>
      <c r="L47" s="349"/>
      <c r="M47" s="355"/>
      <c r="N47" s="97">
        <f t="shared" si="0"/>
        <v>999</v>
      </c>
      <c r="O47" s="71"/>
    </row>
    <row r="48" spans="1:15" s="11" customFormat="1" ht="18.899999999999999" customHeight="1" x14ac:dyDescent="0.25">
      <c r="A48" s="388">
        <v>42</v>
      </c>
      <c r="B48" s="69"/>
      <c r="C48" s="69"/>
      <c r="D48" s="70"/>
      <c r="E48" s="403"/>
      <c r="F48" s="650"/>
      <c r="G48" s="697"/>
      <c r="H48" s="385" t="e">
        <f>IF(AND(O48="",#REF!&gt;0,#REF!&lt;5),I48,)</f>
        <v>#REF!</v>
      </c>
      <c r="I48" s="383" t="str">
        <f>IF(D48="","ZZZ9",IF(AND(#REF!&gt;0,#REF!&lt;5),D48&amp;#REF!,D48&amp;"9"))</f>
        <v>ZZZ9</v>
      </c>
      <c r="J48" s="387">
        <f t="shared" si="1"/>
        <v>999</v>
      </c>
      <c r="K48" s="383">
        <f t="shared" si="2"/>
        <v>999</v>
      </c>
      <c r="L48" s="349"/>
      <c r="M48" s="355"/>
      <c r="N48" s="97">
        <f t="shared" si="0"/>
        <v>999</v>
      </c>
      <c r="O48" s="71"/>
    </row>
    <row r="49" spans="1:15" s="11" customFormat="1" ht="18.899999999999999" customHeight="1" x14ac:dyDescent="0.25">
      <c r="A49" s="388">
        <v>43</v>
      </c>
      <c r="B49" s="69"/>
      <c r="C49" s="69"/>
      <c r="D49" s="70"/>
      <c r="E49" s="403"/>
      <c r="F49" s="650"/>
      <c r="G49" s="697"/>
      <c r="H49" s="385" t="e">
        <f>IF(AND(O49="",#REF!&gt;0,#REF!&lt;5),I49,)</f>
        <v>#REF!</v>
      </c>
      <c r="I49" s="383" t="str">
        <f>IF(D49="","ZZZ9",IF(AND(#REF!&gt;0,#REF!&lt;5),D49&amp;#REF!,D49&amp;"9"))</f>
        <v>ZZZ9</v>
      </c>
      <c r="J49" s="387">
        <f t="shared" si="1"/>
        <v>999</v>
      </c>
      <c r="K49" s="383">
        <f t="shared" si="2"/>
        <v>999</v>
      </c>
      <c r="L49" s="349"/>
      <c r="M49" s="355"/>
      <c r="N49" s="97">
        <f t="shared" si="0"/>
        <v>999</v>
      </c>
      <c r="O49" s="71"/>
    </row>
    <row r="50" spans="1:15" s="11" customFormat="1" ht="18.899999999999999" customHeight="1" x14ac:dyDescent="0.25">
      <c r="A50" s="388">
        <v>44</v>
      </c>
      <c r="B50" s="69"/>
      <c r="C50" s="69"/>
      <c r="D50" s="70"/>
      <c r="E50" s="403"/>
      <c r="F50" s="650"/>
      <c r="G50" s="697"/>
      <c r="H50" s="385" t="e">
        <f>IF(AND(O50="",#REF!&gt;0,#REF!&lt;5),I50,)</f>
        <v>#REF!</v>
      </c>
      <c r="I50" s="383" t="str">
        <f>IF(D50="","ZZZ9",IF(AND(#REF!&gt;0,#REF!&lt;5),D50&amp;#REF!,D50&amp;"9"))</f>
        <v>ZZZ9</v>
      </c>
      <c r="J50" s="387">
        <f t="shared" si="1"/>
        <v>999</v>
      </c>
      <c r="K50" s="383">
        <f t="shared" si="2"/>
        <v>999</v>
      </c>
      <c r="L50" s="349"/>
      <c r="M50" s="355"/>
      <c r="N50" s="97">
        <f t="shared" si="0"/>
        <v>999</v>
      </c>
      <c r="O50" s="71"/>
    </row>
    <row r="51" spans="1:15" s="11" customFormat="1" ht="18.899999999999999" customHeight="1" x14ac:dyDescent="0.25">
      <c r="A51" s="388">
        <v>45</v>
      </c>
      <c r="B51" s="69"/>
      <c r="C51" s="69"/>
      <c r="D51" s="70"/>
      <c r="E51" s="403"/>
      <c r="F51" s="650"/>
      <c r="G51" s="697"/>
      <c r="H51" s="385" t="e">
        <f>IF(AND(O51="",#REF!&gt;0,#REF!&lt;5),I51,)</f>
        <v>#REF!</v>
      </c>
      <c r="I51" s="383" t="str">
        <f>IF(D51="","ZZZ9",IF(AND(#REF!&gt;0,#REF!&lt;5),D51&amp;#REF!,D51&amp;"9"))</f>
        <v>ZZZ9</v>
      </c>
      <c r="J51" s="387">
        <f t="shared" si="1"/>
        <v>999</v>
      </c>
      <c r="K51" s="383">
        <f t="shared" si="2"/>
        <v>999</v>
      </c>
      <c r="L51" s="349"/>
      <c r="M51" s="355"/>
      <c r="N51" s="97">
        <f t="shared" si="0"/>
        <v>999</v>
      </c>
      <c r="O51" s="71"/>
    </row>
    <row r="52" spans="1:15" s="11" customFormat="1" ht="18.899999999999999" customHeight="1" x14ac:dyDescent="0.25">
      <c r="A52" s="388">
        <v>46</v>
      </c>
      <c r="B52" s="69"/>
      <c r="C52" s="69"/>
      <c r="D52" s="70"/>
      <c r="E52" s="403"/>
      <c r="F52" s="650"/>
      <c r="G52" s="697"/>
      <c r="H52" s="385" t="e">
        <f>IF(AND(O52="",#REF!&gt;0,#REF!&lt;5),I52,)</f>
        <v>#REF!</v>
      </c>
      <c r="I52" s="383" t="str">
        <f>IF(D52="","ZZZ9",IF(AND(#REF!&gt;0,#REF!&lt;5),D52&amp;#REF!,D52&amp;"9"))</f>
        <v>ZZZ9</v>
      </c>
      <c r="J52" s="387">
        <f t="shared" si="1"/>
        <v>999</v>
      </c>
      <c r="K52" s="383">
        <f t="shared" si="2"/>
        <v>999</v>
      </c>
      <c r="L52" s="349"/>
      <c r="M52" s="355"/>
      <c r="N52" s="97">
        <f t="shared" si="0"/>
        <v>999</v>
      </c>
      <c r="O52" s="71"/>
    </row>
    <row r="53" spans="1:15" s="11" customFormat="1" ht="18.899999999999999" customHeight="1" x14ac:dyDescent="0.25">
      <c r="A53" s="388">
        <v>47</v>
      </c>
      <c r="B53" s="69"/>
      <c r="C53" s="69"/>
      <c r="D53" s="70"/>
      <c r="E53" s="403"/>
      <c r="F53" s="650"/>
      <c r="G53" s="697"/>
      <c r="H53" s="385" t="e">
        <f>IF(AND(O53="",#REF!&gt;0,#REF!&lt;5),I53,)</f>
        <v>#REF!</v>
      </c>
      <c r="I53" s="383" t="str">
        <f>IF(D53="","ZZZ9",IF(AND(#REF!&gt;0,#REF!&lt;5),D53&amp;#REF!,D53&amp;"9"))</f>
        <v>ZZZ9</v>
      </c>
      <c r="J53" s="387">
        <f t="shared" si="1"/>
        <v>999</v>
      </c>
      <c r="K53" s="383">
        <f t="shared" si="2"/>
        <v>999</v>
      </c>
      <c r="L53" s="349"/>
      <c r="M53" s="355"/>
      <c r="N53" s="97">
        <f t="shared" si="0"/>
        <v>999</v>
      </c>
      <c r="O53" s="71"/>
    </row>
    <row r="54" spans="1:15" s="11" customFormat="1" ht="18.899999999999999" customHeight="1" x14ac:dyDescent="0.25">
      <c r="A54" s="388">
        <v>48</v>
      </c>
      <c r="B54" s="69"/>
      <c r="C54" s="69"/>
      <c r="D54" s="70"/>
      <c r="E54" s="403"/>
      <c r="F54" s="650"/>
      <c r="G54" s="697"/>
      <c r="H54" s="385" t="e">
        <f>IF(AND(O54="",#REF!&gt;0,#REF!&lt;5),I54,)</f>
        <v>#REF!</v>
      </c>
      <c r="I54" s="383" t="str">
        <f>IF(D54="","ZZZ9",IF(AND(#REF!&gt;0,#REF!&lt;5),D54&amp;#REF!,D54&amp;"9"))</f>
        <v>ZZZ9</v>
      </c>
      <c r="J54" s="387">
        <f t="shared" si="1"/>
        <v>999</v>
      </c>
      <c r="K54" s="383">
        <f t="shared" si="2"/>
        <v>999</v>
      </c>
      <c r="L54" s="349"/>
      <c r="M54" s="355"/>
      <c r="N54" s="97">
        <f t="shared" si="0"/>
        <v>999</v>
      </c>
      <c r="O54" s="71"/>
    </row>
    <row r="55" spans="1:15" s="11" customFormat="1" ht="18.899999999999999" customHeight="1" x14ac:dyDescent="0.25">
      <c r="A55" s="388">
        <v>49</v>
      </c>
      <c r="B55" s="69"/>
      <c r="C55" s="69"/>
      <c r="D55" s="70"/>
      <c r="E55" s="403"/>
      <c r="F55" s="650"/>
      <c r="G55" s="697"/>
      <c r="H55" s="385" t="e">
        <f>IF(AND(O55="",#REF!&gt;0,#REF!&lt;5),I55,)</f>
        <v>#REF!</v>
      </c>
      <c r="I55" s="383" t="str">
        <f>IF(D55="","ZZZ9",IF(AND(#REF!&gt;0,#REF!&lt;5),D55&amp;#REF!,D55&amp;"9"))</f>
        <v>ZZZ9</v>
      </c>
      <c r="J55" s="387">
        <f t="shared" si="1"/>
        <v>999</v>
      </c>
      <c r="K55" s="383">
        <f t="shared" si="2"/>
        <v>999</v>
      </c>
      <c r="L55" s="349"/>
      <c r="M55" s="355"/>
      <c r="N55" s="97">
        <f t="shared" si="0"/>
        <v>999</v>
      </c>
      <c r="O55" s="71"/>
    </row>
    <row r="56" spans="1:15" s="11" customFormat="1" ht="18.899999999999999" customHeight="1" x14ac:dyDescent="0.25">
      <c r="A56" s="388">
        <v>50</v>
      </c>
      <c r="B56" s="69"/>
      <c r="C56" s="69"/>
      <c r="D56" s="70"/>
      <c r="E56" s="403"/>
      <c r="F56" s="650"/>
      <c r="G56" s="697"/>
      <c r="H56" s="385" t="e">
        <f>IF(AND(O56="",#REF!&gt;0,#REF!&lt;5),I56,)</f>
        <v>#REF!</v>
      </c>
      <c r="I56" s="383" t="str">
        <f>IF(D56="","ZZZ9",IF(AND(#REF!&gt;0,#REF!&lt;5),D56&amp;#REF!,D56&amp;"9"))</f>
        <v>ZZZ9</v>
      </c>
      <c r="J56" s="387">
        <f t="shared" si="1"/>
        <v>999</v>
      </c>
      <c r="K56" s="383">
        <f t="shared" si="2"/>
        <v>999</v>
      </c>
      <c r="L56" s="349"/>
      <c r="M56" s="355"/>
      <c r="N56" s="97">
        <f t="shared" si="0"/>
        <v>999</v>
      </c>
      <c r="O56" s="71"/>
    </row>
    <row r="57" spans="1:15" s="11" customFormat="1" ht="18.899999999999999" customHeight="1" x14ac:dyDescent="0.25">
      <c r="A57" s="388">
        <v>51</v>
      </c>
      <c r="B57" s="69"/>
      <c r="C57" s="69"/>
      <c r="D57" s="70"/>
      <c r="E57" s="403"/>
      <c r="F57" s="650"/>
      <c r="G57" s="697"/>
      <c r="H57" s="385" t="e">
        <f>IF(AND(O57="",#REF!&gt;0,#REF!&lt;5),I57,)</f>
        <v>#REF!</v>
      </c>
      <c r="I57" s="383" t="str">
        <f>IF(D57="","ZZZ9",IF(AND(#REF!&gt;0,#REF!&lt;5),D57&amp;#REF!,D57&amp;"9"))</f>
        <v>ZZZ9</v>
      </c>
      <c r="J57" s="387">
        <f t="shared" si="1"/>
        <v>999</v>
      </c>
      <c r="K57" s="383">
        <f t="shared" si="2"/>
        <v>999</v>
      </c>
      <c r="L57" s="349"/>
      <c r="M57" s="355"/>
      <c r="N57" s="97">
        <f t="shared" si="0"/>
        <v>999</v>
      </c>
      <c r="O57" s="71"/>
    </row>
    <row r="58" spans="1:15" s="11" customFormat="1" ht="18.899999999999999" customHeight="1" x14ac:dyDescent="0.25">
      <c r="A58" s="388">
        <v>52</v>
      </c>
      <c r="B58" s="69"/>
      <c r="C58" s="69"/>
      <c r="D58" s="70"/>
      <c r="E58" s="403"/>
      <c r="F58" s="650"/>
      <c r="G58" s="697"/>
      <c r="H58" s="385" t="e">
        <f>IF(AND(O58="",#REF!&gt;0,#REF!&lt;5),I58,)</f>
        <v>#REF!</v>
      </c>
      <c r="I58" s="383" t="str">
        <f>IF(D58="","ZZZ9",IF(AND(#REF!&gt;0,#REF!&lt;5),D58&amp;#REF!,D58&amp;"9"))</f>
        <v>ZZZ9</v>
      </c>
      <c r="J58" s="387">
        <f t="shared" si="1"/>
        <v>999</v>
      </c>
      <c r="K58" s="383">
        <f t="shared" si="2"/>
        <v>999</v>
      </c>
      <c r="L58" s="349"/>
      <c r="M58" s="355"/>
      <c r="N58" s="97">
        <f t="shared" si="0"/>
        <v>999</v>
      </c>
      <c r="O58" s="71"/>
    </row>
    <row r="59" spans="1:15" s="11" customFormat="1" ht="18.899999999999999" customHeight="1" x14ac:dyDescent="0.25">
      <c r="A59" s="388">
        <v>53</v>
      </c>
      <c r="B59" s="69"/>
      <c r="C59" s="69"/>
      <c r="D59" s="70"/>
      <c r="E59" s="403"/>
      <c r="F59" s="650"/>
      <c r="G59" s="697"/>
      <c r="H59" s="385" t="e">
        <f>IF(AND(O59="",#REF!&gt;0,#REF!&lt;5),I59,)</f>
        <v>#REF!</v>
      </c>
      <c r="I59" s="383" t="str">
        <f>IF(D59="","ZZZ9",IF(AND(#REF!&gt;0,#REF!&lt;5),D59&amp;#REF!,D59&amp;"9"))</f>
        <v>ZZZ9</v>
      </c>
      <c r="J59" s="387">
        <f t="shared" si="1"/>
        <v>999</v>
      </c>
      <c r="K59" s="383">
        <f t="shared" si="2"/>
        <v>999</v>
      </c>
      <c r="L59" s="349"/>
      <c r="M59" s="355"/>
      <c r="N59" s="97">
        <f t="shared" si="0"/>
        <v>999</v>
      </c>
      <c r="O59" s="71"/>
    </row>
    <row r="60" spans="1:15" s="11" customFormat="1" ht="18.899999999999999" customHeight="1" x14ac:dyDescent="0.25">
      <c r="A60" s="388">
        <v>54</v>
      </c>
      <c r="B60" s="69"/>
      <c r="C60" s="69"/>
      <c r="D60" s="70"/>
      <c r="E60" s="403"/>
      <c r="F60" s="650"/>
      <c r="G60" s="697"/>
      <c r="H60" s="385" t="e">
        <f>IF(AND(O60="",#REF!&gt;0,#REF!&lt;5),I60,)</f>
        <v>#REF!</v>
      </c>
      <c r="I60" s="383" t="str">
        <f>IF(D60="","ZZZ9",IF(AND(#REF!&gt;0,#REF!&lt;5),D60&amp;#REF!,D60&amp;"9"))</f>
        <v>ZZZ9</v>
      </c>
      <c r="J60" s="387">
        <f t="shared" si="1"/>
        <v>999</v>
      </c>
      <c r="K60" s="383">
        <f t="shared" si="2"/>
        <v>999</v>
      </c>
      <c r="L60" s="349"/>
      <c r="M60" s="355"/>
      <c r="N60" s="97">
        <f t="shared" si="0"/>
        <v>999</v>
      </c>
      <c r="O60" s="71"/>
    </row>
    <row r="61" spans="1:15" s="11" customFormat="1" ht="18.899999999999999" customHeight="1" x14ac:dyDescent="0.25">
      <c r="A61" s="388">
        <v>55</v>
      </c>
      <c r="B61" s="69"/>
      <c r="C61" s="69"/>
      <c r="D61" s="70"/>
      <c r="E61" s="403"/>
      <c r="F61" s="650"/>
      <c r="G61" s="697"/>
      <c r="H61" s="385" t="e">
        <f>IF(AND(O61="",#REF!&gt;0,#REF!&lt;5),I61,)</f>
        <v>#REF!</v>
      </c>
      <c r="I61" s="383" t="str">
        <f>IF(D61="","ZZZ9",IF(AND(#REF!&gt;0,#REF!&lt;5),D61&amp;#REF!,D61&amp;"9"))</f>
        <v>ZZZ9</v>
      </c>
      <c r="J61" s="387">
        <f t="shared" si="1"/>
        <v>999</v>
      </c>
      <c r="K61" s="383">
        <f t="shared" si="2"/>
        <v>999</v>
      </c>
      <c r="L61" s="349"/>
      <c r="M61" s="355"/>
      <c r="N61" s="97">
        <f t="shared" si="0"/>
        <v>999</v>
      </c>
      <c r="O61" s="71"/>
    </row>
    <row r="62" spans="1:15" s="11" customFormat="1" ht="18.899999999999999" customHeight="1" x14ac:dyDescent="0.25">
      <c r="A62" s="388">
        <v>56</v>
      </c>
      <c r="B62" s="69"/>
      <c r="C62" s="69"/>
      <c r="D62" s="70"/>
      <c r="E62" s="403"/>
      <c r="F62" s="650"/>
      <c r="G62" s="697"/>
      <c r="H62" s="385" t="e">
        <f>IF(AND(O62="",#REF!&gt;0,#REF!&lt;5),I62,)</f>
        <v>#REF!</v>
      </c>
      <c r="I62" s="383" t="str">
        <f>IF(D62="","ZZZ9",IF(AND(#REF!&gt;0,#REF!&lt;5),D62&amp;#REF!,D62&amp;"9"))</f>
        <v>ZZZ9</v>
      </c>
      <c r="J62" s="387">
        <f t="shared" si="1"/>
        <v>999</v>
      </c>
      <c r="K62" s="383">
        <f t="shared" si="2"/>
        <v>999</v>
      </c>
      <c r="L62" s="349"/>
      <c r="M62" s="355"/>
      <c r="N62" s="97">
        <f t="shared" si="0"/>
        <v>999</v>
      </c>
      <c r="O62" s="71"/>
    </row>
    <row r="63" spans="1:15" s="11" customFormat="1" ht="18.899999999999999" customHeight="1" x14ac:dyDescent="0.25">
      <c r="A63" s="388">
        <v>57</v>
      </c>
      <c r="B63" s="69"/>
      <c r="C63" s="69"/>
      <c r="D63" s="70"/>
      <c r="E63" s="403"/>
      <c r="F63" s="650"/>
      <c r="G63" s="697"/>
      <c r="H63" s="385" t="e">
        <f>IF(AND(O63="",#REF!&gt;0,#REF!&lt;5),I63,)</f>
        <v>#REF!</v>
      </c>
      <c r="I63" s="383" t="str">
        <f>IF(D63="","ZZZ9",IF(AND(#REF!&gt;0,#REF!&lt;5),D63&amp;#REF!,D63&amp;"9"))</f>
        <v>ZZZ9</v>
      </c>
      <c r="J63" s="387">
        <f t="shared" si="1"/>
        <v>999</v>
      </c>
      <c r="K63" s="383">
        <f t="shared" si="2"/>
        <v>999</v>
      </c>
      <c r="L63" s="349"/>
      <c r="M63" s="355"/>
      <c r="N63" s="97">
        <f t="shared" si="0"/>
        <v>999</v>
      </c>
      <c r="O63" s="71"/>
    </row>
    <row r="64" spans="1:15" s="11" customFormat="1" ht="18.899999999999999" customHeight="1" x14ac:dyDescent="0.25">
      <c r="A64" s="388">
        <v>58</v>
      </c>
      <c r="B64" s="69"/>
      <c r="C64" s="69"/>
      <c r="D64" s="70"/>
      <c r="E64" s="403"/>
      <c r="F64" s="650"/>
      <c r="G64" s="697"/>
      <c r="H64" s="385" t="e">
        <f>IF(AND(O64="",#REF!&gt;0,#REF!&lt;5),I64,)</f>
        <v>#REF!</v>
      </c>
      <c r="I64" s="383" t="str">
        <f>IF(D64="","ZZZ9",IF(AND(#REF!&gt;0,#REF!&lt;5),D64&amp;#REF!,D64&amp;"9"))</f>
        <v>ZZZ9</v>
      </c>
      <c r="J64" s="387">
        <f t="shared" si="1"/>
        <v>999</v>
      </c>
      <c r="K64" s="383">
        <f t="shared" si="2"/>
        <v>999</v>
      </c>
      <c r="L64" s="349"/>
      <c r="M64" s="355"/>
      <c r="N64" s="97">
        <f t="shared" si="0"/>
        <v>999</v>
      </c>
      <c r="O64" s="71"/>
    </row>
    <row r="65" spans="1:15" s="11" customFormat="1" ht="18.899999999999999" customHeight="1" x14ac:dyDescent="0.25">
      <c r="A65" s="388">
        <v>59</v>
      </c>
      <c r="B65" s="69"/>
      <c r="C65" s="69"/>
      <c r="D65" s="70"/>
      <c r="E65" s="403"/>
      <c r="F65" s="650"/>
      <c r="G65" s="697"/>
      <c r="H65" s="385" t="e">
        <f>IF(AND(O65="",#REF!&gt;0,#REF!&lt;5),I65,)</f>
        <v>#REF!</v>
      </c>
      <c r="I65" s="383" t="str">
        <f>IF(D65="","ZZZ9",IF(AND(#REF!&gt;0,#REF!&lt;5),D65&amp;#REF!,D65&amp;"9"))</f>
        <v>ZZZ9</v>
      </c>
      <c r="J65" s="387">
        <f t="shared" si="1"/>
        <v>999</v>
      </c>
      <c r="K65" s="383">
        <f t="shared" si="2"/>
        <v>999</v>
      </c>
      <c r="L65" s="349"/>
      <c r="M65" s="355"/>
      <c r="N65" s="97">
        <f t="shared" si="0"/>
        <v>999</v>
      </c>
      <c r="O65" s="71"/>
    </row>
    <row r="66" spans="1:15" s="11" customFormat="1" ht="18.899999999999999" customHeight="1" x14ac:dyDescent="0.25">
      <c r="A66" s="388">
        <v>60</v>
      </c>
      <c r="B66" s="69"/>
      <c r="C66" s="69"/>
      <c r="D66" s="70"/>
      <c r="E66" s="403"/>
      <c r="F66" s="650"/>
      <c r="G66" s="697"/>
      <c r="H66" s="385" t="e">
        <f>IF(AND(O66="",#REF!&gt;0,#REF!&lt;5),I66,)</f>
        <v>#REF!</v>
      </c>
      <c r="I66" s="383" t="str">
        <f>IF(D66="","ZZZ9",IF(AND(#REF!&gt;0,#REF!&lt;5),D66&amp;#REF!,D66&amp;"9"))</f>
        <v>ZZZ9</v>
      </c>
      <c r="J66" s="387">
        <f t="shared" si="1"/>
        <v>999</v>
      </c>
      <c r="K66" s="383">
        <f t="shared" si="2"/>
        <v>999</v>
      </c>
      <c r="L66" s="349"/>
      <c r="M66" s="355"/>
      <c r="N66" s="97">
        <f t="shared" si="0"/>
        <v>999</v>
      </c>
      <c r="O66" s="71"/>
    </row>
    <row r="67" spans="1:15" s="11" customFormat="1" ht="18.899999999999999" customHeight="1" x14ac:dyDescent="0.25">
      <c r="A67" s="388">
        <v>61</v>
      </c>
      <c r="B67" s="69"/>
      <c r="C67" s="69"/>
      <c r="D67" s="70"/>
      <c r="E67" s="403"/>
      <c r="F67" s="650"/>
      <c r="G67" s="697"/>
      <c r="H67" s="385" t="e">
        <f>IF(AND(O67="",#REF!&gt;0,#REF!&lt;5),I67,)</f>
        <v>#REF!</v>
      </c>
      <c r="I67" s="383" t="str">
        <f>IF(D67="","ZZZ9",IF(AND(#REF!&gt;0,#REF!&lt;5),D67&amp;#REF!,D67&amp;"9"))</f>
        <v>ZZZ9</v>
      </c>
      <c r="J67" s="387">
        <f t="shared" si="1"/>
        <v>999</v>
      </c>
      <c r="K67" s="383">
        <f t="shared" si="2"/>
        <v>999</v>
      </c>
      <c r="L67" s="349"/>
      <c r="M67" s="355"/>
      <c r="N67" s="97">
        <f t="shared" si="0"/>
        <v>999</v>
      </c>
      <c r="O67" s="71"/>
    </row>
    <row r="68" spans="1:15" s="11" customFormat="1" ht="18.899999999999999" customHeight="1" x14ac:dyDescent="0.25">
      <c r="A68" s="388">
        <v>62</v>
      </c>
      <c r="B68" s="69"/>
      <c r="C68" s="69"/>
      <c r="D68" s="70"/>
      <c r="E68" s="403"/>
      <c r="F68" s="650"/>
      <c r="G68" s="697"/>
      <c r="H68" s="385" t="e">
        <f>IF(AND(O68="",#REF!&gt;0,#REF!&lt;5),I68,)</f>
        <v>#REF!</v>
      </c>
      <c r="I68" s="383" t="str">
        <f>IF(D68="","ZZZ9",IF(AND(#REF!&gt;0,#REF!&lt;5),D68&amp;#REF!,D68&amp;"9"))</f>
        <v>ZZZ9</v>
      </c>
      <c r="J68" s="387">
        <f t="shared" si="1"/>
        <v>999</v>
      </c>
      <c r="K68" s="383">
        <f t="shared" si="2"/>
        <v>999</v>
      </c>
      <c r="L68" s="349"/>
      <c r="M68" s="355"/>
      <c r="N68" s="97">
        <f t="shared" si="0"/>
        <v>999</v>
      </c>
      <c r="O68" s="71"/>
    </row>
    <row r="69" spans="1:15" s="11" customFormat="1" ht="18.899999999999999" customHeight="1" x14ac:dyDescent="0.25">
      <c r="A69" s="388">
        <v>63</v>
      </c>
      <c r="B69" s="69"/>
      <c r="C69" s="69"/>
      <c r="D69" s="70"/>
      <c r="E69" s="403"/>
      <c r="F69" s="650"/>
      <c r="G69" s="697"/>
      <c r="H69" s="385" t="e">
        <f>IF(AND(O69="",#REF!&gt;0,#REF!&lt;5),I69,)</f>
        <v>#REF!</v>
      </c>
      <c r="I69" s="383" t="str">
        <f>IF(D69="","ZZZ9",IF(AND(#REF!&gt;0,#REF!&lt;5),D69&amp;#REF!,D69&amp;"9"))</f>
        <v>ZZZ9</v>
      </c>
      <c r="J69" s="387">
        <f t="shared" si="1"/>
        <v>999</v>
      </c>
      <c r="K69" s="383">
        <f t="shared" si="2"/>
        <v>999</v>
      </c>
      <c r="L69" s="349"/>
      <c r="M69" s="355"/>
      <c r="N69" s="97">
        <f t="shared" si="0"/>
        <v>999</v>
      </c>
      <c r="O69" s="71"/>
    </row>
    <row r="70" spans="1:15" s="11" customFormat="1" ht="18.899999999999999" customHeight="1" x14ac:dyDescent="0.25">
      <c r="A70" s="388">
        <v>64</v>
      </c>
      <c r="B70" s="69"/>
      <c r="C70" s="69"/>
      <c r="D70" s="70"/>
      <c r="E70" s="403"/>
      <c r="F70" s="650"/>
      <c r="G70" s="697"/>
      <c r="H70" s="385" t="e">
        <f>IF(AND(O70="",#REF!&gt;0,#REF!&lt;5),I70,)</f>
        <v>#REF!</v>
      </c>
      <c r="I70" s="383" t="str">
        <f>IF(D70="","ZZZ9",IF(AND(#REF!&gt;0,#REF!&lt;5),D70&amp;#REF!,D70&amp;"9"))</f>
        <v>ZZZ9</v>
      </c>
      <c r="J70" s="387">
        <f t="shared" si="1"/>
        <v>999</v>
      </c>
      <c r="K70" s="383">
        <f t="shared" si="2"/>
        <v>999</v>
      </c>
      <c r="L70" s="349"/>
      <c r="M70" s="355"/>
      <c r="N70" s="97">
        <f t="shared" si="0"/>
        <v>999</v>
      </c>
      <c r="O70" s="71"/>
    </row>
    <row r="71" spans="1:15" s="11" customFormat="1" ht="18.899999999999999" customHeight="1" x14ac:dyDescent="0.25">
      <c r="A71" s="388">
        <v>65</v>
      </c>
      <c r="B71" s="69"/>
      <c r="C71" s="69"/>
      <c r="D71" s="70"/>
      <c r="E71" s="403"/>
      <c r="F71" s="650"/>
      <c r="G71" s="697"/>
      <c r="H71" s="385" t="e">
        <f>IF(AND(O71="",#REF!&gt;0,#REF!&lt;5),I71,)</f>
        <v>#REF!</v>
      </c>
      <c r="I71" s="383" t="str">
        <f>IF(D71="","ZZZ9",IF(AND(#REF!&gt;0,#REF!&lt;5),D71&amp;#REF!,D71&amp;"9"))</f>
        <v>ZZZ9</v>
      </c>
      <c r="J71" s="387">
        <f t="shared" si="1"/>
        <v>999</v>
      </c>
      <c r="K71" s="383">
        <f t="shared" si="2"/>
        <v>999</v>
      </c>
      <c r="L71" s="349"/>
      <c r="M71" s="355"/>
      <c r="N71" s="97">
        <f t="shared" si="0"/>
        <v>999</v>
      </c>
      <c r="O71" s="71"/>
    </row>
    <row r="72" spans="1:15" s="11" customFormat="1" ht="18.899999999999999" customHeight="1" x14ac:dyDescent="0.25">
      <c r="A72" s="388">
        <v>66</v>
      </c>
      <c r="B72" s="69"/>
      <c r="C72" s="69"/>
      <c r="D72" s="70"/>
      <c r="E72" s="403"/>
      <c r="F72" s="650"/>
      <c r="G72" s="697"/>
      <c r="H72" s="385" t="e">
        <f>IF(AND(O72="",#REF!&gt;0,#REF!&lt;5),I72,)</f>
        <v>#REF!</v>
      </c>
      <c r="I72" s="383" t="str">
        <f>IF(D72="","ZZZ9",IF(AND(#REF!&gt;0,#REF!&lt;5),D72&amp;#REF!,D72&amp;"9"))</f>
        <v>ZZZ9</v>
      </c>
      <c r="J72" s="387">
        <f t="shared" si="1"/>
        <v>999</v>
      </c>
      <c r="K72" s="383">
        <f t="shared" si="2"/>
        <v>999</v>
      </c>
      <c r="L72" s="349"/>
      <c r="M72" s="355"/>
      <c r="N72" s="97">
        <f t="shared" si="0"/>
        <v>999</v>
      </c>
      <c r="O72" s="71"/>
    </row>
    <row r="73" spans="1:15" s="11" customFormat="1" ht="18.899999999999999" customHeight="1" x14ac:dyDescent="0.25">
      <c r="A73" s="388">
        <v>67</v>
      </c>
      <c r="B73" s="69"/>
      <c r="C73" s="69"/>
      <c r="D73" s="70"/>
      <c r="E73" s="403"/>
      <c r="F73" s="650"/>
      <c r="G73" s="697"/>
      <c r="H73" s="385" t="e">
        <f>IF(AND(O73="",#REF!&gt;0,#REF!&lt;5),I73,)</f>
        <v>#REF!</v>
      </c>
      <c r="I73" s="383" t="str">
        <f>IF(D73="","ZZZ9",IF(AND(#REF!&gt;0,#REF!&lt;5),D73&amp;#REF!,D73&amp;"9"))</f>
        <v>ZZZ9</v>
      </c>
      <c r="J73" s="387">
        <f t="shared" si="1"/>
        <v>999</v>
      </c>
      <c r="K73" s="383">
        <f t="shared" si="2"/>
        <v>999</v>
      </c>
      <c r="L73" s="349"/>
      <c r="M73" s="355"/>
      <c r="N73" s="97">
        <f t="shared" si="0"/>
        <v>999</v>
      </c>
      <c r="O73" s="71"/>
    </row>
    <row r="74" spans="1:15" s="11" customFormat="1" ht="18.899999999999999" customHeight="1" x14ac:dyDescent="0.25">
      <c r="A74" s="388">
        <v>68</v>
      </c>
      <c r="B74" s="69"/>
      <c r="C74" s="69"/>
      <c r="D74" s="70"/>
      <c r="E74" s="403"/>
      <c r="F74" s="650"/>
      <c r="G74" s="697"/>
      <c r="H74" s="385" t="e">
        <f>IF(AND(O74="",#REF!&gt;0,#REF!&lt;5),I74,)</f>
        <v>#REF!</v>
      </c>
      <c r="I74" s="383" t="str">
        <f>IF(D74="","ZZZ9",IF(AND(#REF!&gt;0,#REF!&lt;5),D74&amp;#REF!,D74&amp;"9"))</f>
        <v>ZZZ9</v>
      </c>
      <c r="J74" s="387">
        <f t="shared" si="1"/>
        <v>999</v>
      </c>
      <c r="K74" s="383">
        <f t="shared" si="2"/>
        <v>999</v>
      </c>
      <c r="L74" s="349"/>
      <c r="M74" s="355"/>
      <c r="N74" s="97">
        <f t="shared" si="0"/>
        <v>999</v>
      </c>
      <c r="O74" s="71"/>
    </row>
    <row r="75" spans="1:15" s="11" customFormat="1" ht="18.899999999999999" customHeight="1" x14ac:dyDescent="0.25">
      <c r="A75" s="388">
        <v>69</v>
      </c>
      <c r="B75" s="69"/>
      <c r="C75" s="69"/>
      <c r="D75" s="70"/>
      <c r="E75" s="403"/>
      <c r="F75" s="650"/>
      <c r="G75" s="697"/>
      <c r="H75" s="385" t="e">
        <f>IF(AND(O75="",#REF!&gt;0,#REF!&lt;5),I75,)</f>
        <v>#REF!</v>
      </c>
      <c r="I75" s="383" t="str">
        <f>IF(D75="","ZZZ9",IF(AND(#REF!&gt;0,#REF!&lt;5),D75&amp;#REF!,D75&amp;"9"))</f>
        <v>ZZZ9</v>
      </c>
      <c r="J75" s="387">
        <f t="shared" si="1"/>
        <v>999</v>
      </c>
      <c r="K75" s="383">
        <f t="shared" si="2"/>
        <v>999</v>
      </c>
      <c r="L75" s="349"/>
      <c r="M75" s="355"/>
      <c r="N75" s="97">
        <f t="shared" si="0"/>
        <v>999</v>
      </c>
      <c r="O75" s="71"/>
    </row>
    <row r="76" spans="1:15" s="11" customFormat="1" ht="18.899999999999999" customHeight="1" x14ac:dyDescent="0.25">
      <c r="A76" s="388">
        <v>70</v>
      </c>
      <c r="B76" s="69"/>
      <c r="C76" s="69"/>
      <c r="D76" s="70"/>
      <c r="E76" s="403"/>
      <c r="F76" s="650"/>
      <c r="G76" s="697"/>
      <c r="H76" s="385" t="e">
        <f>IF(AND(O76="",#REF!&gt;0,#REF!&lt;5),I76,)</f>
        <v>#REF!</v>
      </c>
      <c r="I76" s="383" t="str">
        <f>IF(D76="","ZZZ9",IF(AND(#REF!&gt;0,#REF!&lt;5),D76&amp;#REF!,D76&amp;"9"))</f>
        <v>ZZZ9</v>
      </c>
      <c r="J76" s="387">
        <f t="shared" si="1"/>
        <v>999</v>
      </c>
      <c r="K76" s="383">
        <f t="shared" si="2"/>
        <v>999</v>
      </c>
      <c r="L76" s="349"/>
      <c r="M76" s="355"/>
      <c r="N76" s="97">
        <f t="shared" si="0"/>
        <v>999</v>
      </c>
      <c r="O76" s="71"/>
    </row>
    <row r="77" spans="1:15" s="11" customFormat="1" ht="18.899999999999999" customHeight="1" x14ac:dyDescent="0.25">
      <c r="A77" s="388">
        <v>71</v>
      </c>
      <c r="B77" s="69"/>
      <c r="C77" s="69"/>
      <c r="D77" s="70"/>
      <c r="E77" s="403"/>
      <c r="F77" s="650"/>
      <c r="G77" s="697"/>
      <c r="H77" s="385" t="e">
        <f>IF(AND(O77="",#REF!&gt;0,#REF!&lt;5),I77,)</f>
        <v>#REF!</v>
      </c>
      <c r="I77" s="383" t="str">
        <f>IF(D77="","ZZZ9",IF(AND(#REF!&gt;0,#REF!&lt;5),D77&amp;#REF!,D77&amp;"9"))</f>
        <v>ZZZ9</v>
      </c>
      <c r="J77" s="387">
        <f t="shared" si="1"/>
        <v>999</v>
      </c>
      <c r="K77" s="383">
        <f t="shared" si="2"/>
        <v>999</v>
      </c>
      <c r="L77" s="349"/>
      <c r="M77" s="355"/>
      <c r="N77" s="97">
        <f t="shared" si="0"/>
        <v>999</v>
      </c>
      <c r="O77" s="71"/>
    </row>
    <row r="78" spans="1:15" s="11" customFormat="1" ht="18.899999999999999" customHeight="1" x14ac:dyDescent="0.25">
      <c r="A78" s="388">
        <v>72</v>
      </c>
      <c r="B78" s="69"/>
      <c r="C78" s="69"/>
      <c r="D78" s="70"/>
      <c r="E78" s="403"/>
      <c r="F78" s="650"/>
      <c r="G78" s="697"/>
      <c r="H78" s="385" t="e">
        <f>IF(AND(O78="",#REF!&gt;0,#REF!&lt;5),I78,)</f>
        <v>#REF!</v>
      </c>
      <c r="I78" s="383" t="str">
        <f>IF(D78="","ZZZ9",IF(AND(#REF!&gt;0,#REF!&lt;5),D78&amp;#REF!,D78&amp;"9"))</f>
        <v>ZZZ9</v>
      </c>
      <c r="J78" s="387">
        <f t="shared" si="1"/>
        <v>999</v>
      </c>
      <c r="K78" s="383">
        <f t="shared" si="2"/>
        <v>999</v>
      </c>
      <c r="L78" s="349"/>
      <c r="M78" s="355"/>
      <c r="N78" s="97">
        <f t="shared" si="0"/>
        <v>999</v>
      </c>
      <c r="O78" s="71"/>
    </row>
    <row r="79" spans="1:15" s="11" customFormat="1" ht="18.899999999999999" customHeight="1" x14ac:dyDescent="0.25">
      <c r="A79" s="388">
        <v>73</v>
      </c>
      <c r="B79" s="69"/>
      <c r="C79" s="69"/>
      <c r="D79" s="70"/>
      <c r="E79" s="403"/>
      <c r="F79" s="650"/>
      <c r="G79" s="697"/>
      <c r="H79" s="385" t="e">
        <f>IF(AND(O79="",#REF!&gt;0,#REF!&lt;5),I79,)</f>
        <v>#REF!</v>
      </c>
      <c r="I79" s="383" t="str">
        <f>IF(D79="","ZZZ9",IF(AND(#REF!&gt;0,#REF!&lt;5),D79&amp;#REF!,D79&amp;"9"))</f>
        <v>ZZZ9</v>
      </c>
      <c r="J79" s="387">
        <f t="shared" si="1"/>
        <v>999</v>
      </c>
      <c r="K79" s="383">
        <f t="shared" si="2"/>
        <v>999</v>
      </c>
      <c r="L79" s="349"/>
      <c r="M79" s="355"/>
      <c r="N79" s="97">
        <f t="shared" si="0"/>
        <v>999</v>
      </c>
      <c r="O79" s="71"/>
    </row>
    <row r="80" spans="1:15" s="11" customFormat="1" ht="18.899999999999999" customHeight="1" x14ac:dyDescent="0.25">
      <c r="A80" s="388">
        <v>74</v>
      </c>
      <c r="B80" s="69"/>
      <c r="C80" s="69"/>
      <c r="D80" s="70"/>
      <c r="E80" s="403"/>
      <c r="F80" s="650"/>
      <c r="G80" s="697"/>
      <c r="H80" s="385" t="e">
        <f>IF(AND(O80="",#REF!&gt;0,#REF!&lt;5),I80,)</f>
        <v>#REF!</v>
      </c>
      <c r="I80" s="383" t="str">
        <f>IF(D80="","ZZZ9",IF(AND(#REF!&gt;0,#REF!&lt;5),D80&amp;#REF!,D80&amp;"9"))</f>
        <v>ZZZ9</v>
      </c>
      <c r="J80" s="387">
        <f t="shared" si="1"/>
        <v>999</v>
      </c>
      <c r="K80" s="383">
        <f t="shared" si="2"/>
        <v>999</v>
      </c>
      <c r="L80" s="349"/>
      <c r="M80" s="355"/>
      <c r="N80" s="97">
        <f t="shared" si="0"/>
        <v>999</v>
      </c>
      <c r="O80" s="71"/>
    </row>
    <row r="81" spans="1:15" s="11" customFormat="1" ht="18.899999999999999" customHeight="1" x14ac:dyDescent="0.25">
      <c r="A81" s="388">
        <v>75</v>
      </c>
      <c r="B81" s="69"/>
      <c r="C81" s="69"/>
      <c r="D81" s="70"/>
      <c r="E81" s="403"/>
      <c r="F81" s="650"/>
      <c r="G81" s="697"/>
      <c r="H81" s="385" t="e">
        <f>IF(AND(O81="",#REF!&gt;0,#REF!&lt;5),I81,)</f>
        <v>#REF!</v>
      </c>
      <c r="I81" s="383" t="str">
        <f>IF(D81="","ZZZ9",IF(AND(#REF!&gt;0,#REF!&lt;5),D81&amp;#REF!,D81&amp;"9"))</f>
        <v>ZZZ9</v>
      </c>
      <c r="J81" s="387">
        <f t="shared" si="1"/>
        <v>999</v>
      </c>
      <c r="K81" s="383">
        <f t="shared" si="2"/>
        <v>999</v>
      </c>
      <c r="L81" s="349"/>
      <c r="M81" s="355"/>
      <c r="N81" s="97">
        <f t="shared" si="0"/>
        <v>999</v>
      </c>
      <c r="O81" s="71"/>
    </row>
    <row r="82" spans="1:15" s="11" customFormat="1" ht="18.899999999999999" customHeight="1" x14ac:dyDescent="0.25">
      <c r="A82" s="388">
        <v>76</v>
      </c>
      <c r="B82" s="69"/>
      <c r="C82" s="69"/>
      <c r="D82" s="70"/>
      <c r="E82" s="403"/>
      <c r="F82" s="650"/>
      <c r="G82" s="697"/>
      <c r="H82" s="385" t="e">
        <f>IF(AND(O82="",#REF!&gt;0,#REF!&lt;5),I82,)</f>
        <v>#REF!</v>
      </c>
      <c r="I82" s="383" t="str">
        <f>IF(D82="","ZZZ9",IF(AND(#REF!&gt;0,#REF!&lt;5),D82&amp;#REF!,D82&amp;"9"))</f>
        <v>ZZZ9</v>
      </c>
      <c r="J82" s="387">
        <f t="shared" si="1"/>
        <v>999</v>
      </c>
      <c r="K82" s="383">
        <f t="shared" si="2"/>
        <v>999</v>
      </c>
      <c r="L82" s="349"/>
      <c r="M82" s="355"/>
      <c r="N82" s="97">
        <f t="shared" si="0"/>
        <v>999</v>
      </c>
      <c r="O82" s="71"/>
    </row>
    <row r="83" spans="1:15" s="11" customFormat="1" ht="18.899999999999999" customHeight="1" x14ac:dyDescent="0.25">
      <c r="A83" s="388">
        <v>77</v>
      </c>
      <c r="B83" s="69"/>
      <c r="C83" s="69"/>
      <c r="D83" s="70"/>
      <c r="E83" s="403"/>
      <c r="F83" s="650"/>
      <c r="G83" s="697"/>
      <c r="H83" s="385" t="e">
        <f>IF(AND(O83="",#REF!&gt;0,#REF!&lt;5),I83,)</f>
        <v>#REF!</v>
      </c>
      <c r="I83" s="383" t="str">
        <f>IF(D83="","ZZZ9",IF(AND(#REF!&gt;0,#REF!&lt;5),D83&amp;#REF!,D83&amp;"9"))</f>
        <v>ZZZ9</v>
      </c>
      <c r="J83" s="387">
        <f t="shared" si="1"/>
        <v>999</v>
      </c>
      <c r="K83" s="383">
        <f t="shared" si="2"/>
        <v>999</v>
      </c>
      <c r="L83" s="349"/>
      <c r="M83" s="355"/>
      <c r="N83" s="97">
        <f t="shared" si="0"/>
        <v>999</v>
      </c>
      <c r="O83" s="71"/>
    </row>
    <row r="84" spans="1:15" s="11" customFormat="1" ht="18.899999999999999" customHeight="1" x14ac:dyDescent="0.25">
      <c r="A84" s="388">
        <v>78</v>
      </c>
      <c r="B84" s="69"/>
      <c r="C84" s="69"/>
      <c r="D84" s="70"/>
      <c r="E84" s="403"/>
      <c r="F84" s="650"/>
      <c r="G84" s="697"/>
      <c r="H84" s="385" t="e">
        <f>IF(AND(O84="",#REF!&gt;0,#REF!&lt;5),I84,)</f>
        <v>#REF!</v>
      </c>
      <c r="I84" s="383" t="str">
        <f>IF(D84="","ZZZ9",IF(AND(#REF!&gt;0,#REF!&lt;5),D84&amp;#REF!,D84&amp;"9"))</f>
        <v>ZZZ9</v>
      </c>
      <c r="J84" s="387">
        <f t="shared" si="1"/>
        <v>999</v>
      </c>
      <c r="K84" s="383">
        <f t="shared" si="2"/>
        <v>999</v>
      </c>
      <c r="L84" s="349"/>
      <c r="M84" s="355"/>
      <c r="N84" s="97">
        <f t="shared" si="0"/>
        <v>999</v>
      </c>
      <c r="O84" s="71"/>
    </row>
    <row r="85" spans="1:15" s="11" customFormat="1" ht="18.899999999999999" customHeight="1" x14ac:dyDescent="0.25">
      <c r="A85" s="388">
        <v>79</v>
      </c>
      <c r="B85" s="69"/>
      <c r="C85" s="69"/>
      <c r="D85" s="70"/>
      <c r="E85" s="403"/>
      <c r="F85" s="650"/>
      <c r="G85" s="697"/>
      <c r="H85" s="385" t="e">
        <f>IF(AND(O85="",#REF!&gt;0,#REF!&lt;5),I85,)</f>
        <v>#REF!</v>
      </c>
      <c r="I85" s="383" t="str">
        <f>IF(D85="","ZZZ9",IF(AND(#REF!&gt;0,#REF!&lt;5),D85&amp;#REF!,D85&amp;"9"))</f>
        <v>ZZZ9</v>
      </c>
      <c r="J85" s="387">
        <f t="shared" si="1"/>
        <v>999</v>
      </c>
      <c r="K85" s="383">
        <f t="shared" si="2"/>
        <v>999</v>
      </c>
      <c r="L85" s="349"/>
      <c r="M85" s="355"/>
      <c r="N85" s="97">
        <f t="shared" si="0"/>
        <v>999</v>
      </c>
      <c r="O85" s="71"/>
    </row>
    <row r="86" spans="1:15" s="11" customFormat="1" ht="18.899999999999999" customHeight="1" x14ac:dyDescent="0.25">
      <c r="A86" s="388">
        <v>80</v>
      </c>
      <c r="B86" s="69"/>
      <c r="C86" s="69"/>
      <c r="D86" s="70"/>
      <c r="E86" s="403"/>
      <c r="F86" s="650"/>
      <c r="G86" s="697"/>
      <c r="H86" s="385" t="e">
        <f>IF(AND(O86="",#REF!&gt;0,#REF!&lt;5),I86,)</f>
        <v>#REF!</v>
      </c>
      <c r="I86" s="383" t="str">
        <f>IF(D86="","ZZZ9",IF(AND(#REF!&gt;0,#REF!&lt;5),D86&amp;#REF!,D86&amp;"9"))</f>
        <v>ZZZ9</v>
      </c>
      <c r="J86" s="387">
        <f t="shared" si="1"/>
        <v>999</v>
      </c>
      <c r="K86" s="383">
        <f t="shared" si="2"/>
        <v>999</v>
      </c>
      <c r="L86" s="349"/>
      <c r="M86" s="355"/>
      <c r="N86" s="97">
        <f t="shared" si="0"/>
        <v>999</v>
      </c>
      <c r="O86" s="71"/>
    </row>
    <row r="87" spans="1:15" s="11" customFormat="1" ht="18.899999999999999" customHeight="1" x14ac:dyDescent="0.25">
      <c r="A87" s="388">
        <v>81</v>
      </c>
      <c r="B87" s="69"/>
      <c r="C87" s="69"/>
      <c r="D87" s="70"/>
      <c r="E87" s="403"/>
      <c r="F87" s="650"/>
      <c r="G87" s="697"/>
      <c r="H87" s="385" t="e">
        <f>IF(AND(O87="",#REF!&gt;0,#REF!&lt;5),I87,)</f>
        <v>#REF!</v>
      </c>
      <c r="I87" s="383" t="str">
        <f>IF(D87="","ZZZ9",IF(AND(#REF!&gt;0,#REF!&lt;5),D87&amp;#REF!,D87&amp;"9"))</f>
        <v>ZZZ9</v>
      </c>
      <c r="J87" s="387">
        <f t="shared" si="1"/>
        <v>999</v>
      </c>
      <c r="K87" s="383">
        <f t="shared" si="2"/>
        <v>999</v>
      </c>
      <c r="L87" s="349"/>
      <c r="M87" s="355"/>
      <c r="N87" s="97">
        <f t="shared" si="0"/>
        <v>999</v>
      </c>
      <c r="O87" s="71"/>
    </row>
    <row r="88" spans="1:15" s="11" customFormat="1" ht="18.899999999999999" customHeight="1" x14ac:dyDescent="0.25">
      <c r="A88" s="388">
        <v>82</v>
      </c>
      <c r="B88" s="69"/>
      <c r="C88" s="69"/>
      <c r="D88" s="70"/>
      <c r="E88" s="403"/>
      <c r="F88" s="650"/>
      <c r="G88" s="697"/>
      <c r="H88" s="385" t="e">
        <f>IF(AND(O88="",#REF!&gt;0,#REF!&lt;5),I88,)</f>
        <v>#REF!</v>
      </c>
      <c r="I88" s="383" t="str">
        <f>IF(D88="","ZZZ9",IF(AND(#REF!&gt;0,#REF!&lt;5),D88&amp;#REF!,D88&amp;"9"))</f>
        <v>ZZZ9</v>
      </c>
      <c r="J88" s="387">
        <f t="shared" si="1"/>
        <v>999</v>
      </c>
      <c r="K88" s="383">
        <f t="shared" si="2"/>
        <v>999</v>
      </c>
      <c r="L88" s="349"/>
      <c r="M88" s="355"/>
      <c r="N88" s="97">
        <f t="shared" si="0"/>
        <v>999</v>
      </c>
      <c r="O88" s="71"/>
    </row>
    <row r="89" spans="1:15" s="11" customFormat="1" ht="18.899999999999999" customHeight="1" x14ac:dyDescent="0.25">
      <c r="A89" s="388">
        <v>83</v>
      </c>
      <c r="B89" s="69"/>
      <c r="C89" s="69"/>
      <c r="D89" s="70"/>
      <c r="E89" s="403"/>
      <c r="F89" s="650"/>
      <c r="G89" s="697"/>
      <c r="H89" s="385" t="e">
        <f>IF(AND(O89="",#REF!&gt;0,#REF!&lt;5),I89,)</f>
        <v>#REF!</v>
      </c>
      <c r="I89" s="383" t="str">
        <f>IF(D89="","ZZZ9",IF(AND(#REF!&gt;0,#REF!&lt;5),D89&amp;#REF!,D89&amp;"9"))</f>
        <v>ZZZ9</v>
      </c>
      <c r="J89" s="387">
        <f t="shared" si="1"/>
        <v>999</v>
      </c>
      <c r="K89" s="383">
        <f t="shared" si="2"/>
        <v>999</v>
      </c>
      <c r="L89" s="349"/>
      <c r="M89" s="355"/>
      <c r="N89" s="97">
        <f t="shared" si="0"/>
        <v>999</v>
      </c>
      <c r="O89" s="71"/>
    </row>
    <row r="90" spans="1:15" s="11" customFormat="1" ht="18.899999999999999" customHeight="1" x14ac:dyDescent="0.25">
      <c r="A90" s="388">
        <v>84</v>
      </c>
      <c r="B90" s="69"/>
      <c r="C90" s="69"/>
      <c r="D90" s="70"/>
      <c r="E90" s="403"/>
      <c r="F90" s="650"/>
      <c r="G90" s="697"/>
      <c r="H90" s="385" t="e">
        <f>IF(AND(O90="",#REF!&gt;0,#REF!&lt;5),I90,)</f>
        <v>#REF!</v>
      </c>
      <c r="I90" s="383" t="str">
        <f>IF(D90="","ZZZ9",IF(AND(#REF!&gt;0,#REF!&lt;5),D90&amp;#REF!,D90&amp;"9"))</f>
        <v>ZZZ9</v>
      </c>
      <c r="J90" s="387">
        <f t="shared" si="1"/>
        <v>999</v>
      </c>
      <c r="K90" s="383">
        <f t="shared" si="2"/>
        <v>999</v>
      </c>
      <c r="L90" s="349"/>
      <c r="M90" s="355"/>
      <c r="N90" s="97">
        <f t="shared" si="0"/>
        <v>999</v>
      </c>
      <c r="O90" s="71"/>
    </row>
    <row r="91" spans="1:15" s="11" customFormat="1" ht="18.899999999999999" customHeight="1" x14ac:dyDescent="0.25">
      <c r="A91" s="388">
        <v>85</v>
      </c>
      <c r="B91" s="69"/>
      <c r="C91" s="69"/>
      <c r="D91" s="70"/>
      <c r="E91" s="403"/>
      <c r="F91" s="650"/>
      <c r="G91" s="697"/>
      <c r="H91" s="385" t="e">
        <f>IF(AND(O91="",#REF!&gt;0,#REF!&lt;5),I91,)</f>
        <v>#REF!</v>
      </c>
      <c r="I91" s="383" t="str">
        <f>IF(D91="","ZZZ9",IF(AND(#REF!&gt;0,#REF!&lt;5),D91&amp;#REF!,D91&amp;"9"))</f>
        <v>ZZZ9</v>
      </c>
      <c r="J91" s="387">
        <f t="shared" si="1"/>
        <v>999</v>
      </c>
      <c r="K91" s="383">
        <f t="shared" si="2"/>
        <v>999</v>
      </c>
      <c r="L91" s="349"/>
      <c r="M91" s="355"/>
      <c r="N91" s="97">
        <f t="shared" si="0"/>
        <v>999</v>
      </c>
      <c r="O91" s="71"/>
    </row>
    <row r="92" spans="1:15" s="11" customFormat="1" ht="18.899999999999999" customHeight="1" x14ac:dyDescent="0.25">
      <c r="A92" s="388">
        <v>86</v>
      </c>
      <c r="B92" s="69"/>
      <c r="C92" s="69"/>
      <c r="D92" s="70"/>
      <c r="E92" s="403"/>
      <c r="F92" s="650"/>
      <c r="G92" s="697"/>
      <c r="H92" s="385" t="e">
        <f>IF(AND(O92="",#REF!&gt;0,#REF!&lt;5),I92,)</f>
        <v>#REF!</v>
      </c>
      <c r="I92" s="383" t="str">
        <f>IF(D92="","ZZZ9",IF(AND(#REF!&gt;0,#REF!&lt;5),D92&amp;#REF!,D92&amp;"9"))</f>
        <v>ZZZ9</v>
      </c>
      <c r="J92" s="387">
        <f t="shared" si="1"/>
        <v>999</v>
      </c>
      <c r="K92" s="383">
        <f t="shared" si="2"/>
        <v>999</v>
      </c>
      <c r="L92" s="349"/>
      <c r="M92" s="355"/>
      <c r="N92" s="97">
        <f t="shared" si="0"/>
        <v>999</v>
      </c>
      <c r="O92" s="71"/>
    </row>
    <row r="93" spans="1:15" s="11" customFormat="1" ht="18.899999999999999" customHeight="1" x14ac:dyDescent="0.25">
      <c r="A93" s="388">
        <v>87</v>
      </c>
      <c r="B93" s="69"/>
      <c r="C93" s="69"/>
      <c r="D93" s="70"/>
      <c r="E93" s="403"/>
      <c r="F93" s="650"/>
      <c r="G93" s="697"/>
      <c r="H93" s="385" t="e">
        <f>IF(AND(O93="",#REF!&gt;0,#REF!&lt;5),I93,)</f>
        <v>#REF!</v>
      </c>
      <c r="I93" s="383" t="str">
        <f>IF(D93="","ZZZ9",IF(AND(#REF!&gt;0,#REF!&lt;5),D93&amp;#REF!,D93&amp;"9"))</f>
        <v>ZZZ9</v>
      </c>
      <c r="J93" s="387">
        <f t="shared" si="1"/>
        <v>999</v>
      </c>
      <c r="K93" s="383">
        <f t="shared" si="2"/>
        <v>999</v>
      </c>
      <c r="L93" s="349"/>
      <c r="M93" s="355"/>
      <c r="N93" s="97">
        <f t="shared" si="0"/>
        <v>999</v>
      </c>
      <c r="O93" s="71"/>
    </row>
    <row r="94" spans="1:15" s="11" customFormat="1" ht="18.899999999999999" customHeight="1" x14ac:dyDescent="0.25">
      <c r="A94" s="388">
        <v>88</v>
      </c>
      <c r="B94" s="69"/>
      <c r="C94" s="69"/>
      <c r="D94" s="70"/>
      <c r="E94" s="403"/>
      <c r="F94" s="650"/>
      <c r="G94" s="697"/>
      <c r="H94" s="385" t="e">
        <f>IF(AND(O94="",#REF!&gt;0,#REF!&lt;5),I94,)</f>
        <v>#REF!</v>
      </c>
      <c r="I94" s="383" t="str">
        <f>IF(D94="","ZZZ9",IF(AND(#REF!&gt;0,#REF!&lt;5),D94&amp;#REF!,D94&amp;"9"))</f>
        <v>ZZZ9</v>
      </c>
      <c r="J94" s="387">
        <f t="shared" si="1"/>
        <v>999</v>
      </c>
      <c r="K94" s="383">
        <f t="shared" si="2"/>
        <v>999</v>
      </c>
      <c r="L94" s="349"/>
      <c r="M94" s="355"/>
      <c r="N94" s="97">
        <f t="shared" ref="N94:N122" si="3">IF(L94="DA",1,IF(L94="WC",2,IF(L94="SE",3,IF(L94="Q",4,IF(L94="LL",5,999)))))</f>
        <v>999</v>
      </c>
      <c r="O94" s="71"/>
    </row>
    <row r="95" spans="1:15" s="11" customFormat="1" ht="18.899999999999999" customHeight="1" x14ac:dyDescent="0.25">
      <c r="A95" s="388">
        <v>89</v>
      </c>
      <c r="B95" s="69"/>
      <c r="C95" s="69"/>
      <c r="D95" s="70"/>
      <c r="E95" s="403"/>
      <c r="F95" s="650"/>
      <c r="G95" s="697"/>
      <c r="H95" s="385" t="e">
        <f>IF(AND(O95="",#REF!&gt;0,#REF!&lt;5),I95,)</f>
        <v>#REF!</v>
      </c>
      <c r="I95" s="383" t="str">
        <f>IF(D95="","ZZZ9",IF(AND(#REF!&gt;0,#REF!&lt;5),D95&amp;#REF!,D95&amp;"9"))</f>
        <v>ZZZ9</v>
      </c>
      <c r="J95" s="387">
        <f t="shared" si="1"/>
        <v>999</v>
      </c>
      <c r="K95" s="383">
        <f t="shared" si="2"/>
        <v>999</v>
      </c>
      <c r="L95" s="349"/>
      <c r="M95" s="355"/>
      <c r="N95" s="97">
        <f t="shared" si="3"/>
        <v>999</v>
      </c>
      <c r="O95" s="71"/>
    </row>
    <row r="96" spans="1:15" s="11" customFormat="1" ht="18.899999999999999" customHeight="1" x14ac:dyDescent="0.25">
      <c r="A96" s="388">
        <v>90</v>
      </c>
      <c r="B96" s="69"/>
      <c r="C96" s="69"/>
      <c r="D96" s="70"/>
      <c r="E96" s="403"/>
      <c r="F96" s="650"/>
      <c r="G96" s="697"/>
      <c r="H96" s="385" t="e">
        <f>IF(AND(O96="",#REF!&gt;0,#REF!&lt;5),I96,)</f>
        <v>#REF!</v>
      </c>
      <c r="I96" s="383" t="str">
        <f>IF(D96="","ZZZ9",IF(AND(#REF!&gt;0,#REF!&lt;5),D96&amp;#REF!,D96&amp;"9"))</f>
        <v>ZZZ9</v>
      </c>
      <c r="J96" s="387">
        <f t="shared" si="1"/>
        <v>999</v>
      </c>
      <c r="K96" s="383">
        <f t="shared" si="2"/>
        <v>999</v>
      </c>
      <c r="L96" s="349"/>
      <c r="M96" s="355"/>
      <c r="N96" s="97">
        <f t="shared" si="3"/>
        <v>999</v>
      </c>
      <c r="O96" s="71"/>
    </row>
    <row r="97" spans="1:15" s="11" customFormat="1" ht="18.899999999999999" customHeight="1" x14ac:dyDescent="0.25">
      <c r="A97" s="388">
        <v>91</v>
      </c>
      <c r="B97" s="69"/>
      <c r="C97" s="69"/>
      <c r="D97" s="70"/>
      <c r="E97" s="403"/>
      <c r="F97" s="650"/>
      <c r="G97" s="697"/>
      <c r="H97" s="385" t="e">
        <f>IF(AND(O97="",#REF!&gt;0,#REF!&lt;5),I97,)</f>
        <v>#REF!</v>
      </c>
      <c r="I97" s="383" t="str">
        <f>IF(D97="","ZZZ9",IF(AND(#REF!&gt;0,#REF!&lt;5),D97&amp;#REF!,D97&amp;"9"))</f>
        <v>ZZZ9</v>
      </c>
      <c r="J97" s="387">
        <f t="shared" ref="J97:J122" si="4">IF(O97="",999,O97)</f>
        <v>999</v>
      </c>
      <c r="K97" s="383">
        <f t="shared" ref="K97:K122" si="5">IF(N97=999,999,1)</f>
        <v>999</v>
      </c>
      <c r="L97" s="349"/>
      <c r="M97" s="355"/>
      <c r="N97" s="97">
        <f t="shared" si="3"/>
        <v>999</v>
      </c>
      <c r="O97" s="71"/>
    </row>
    <row r="98" spans="1:15" s="11" customFormat="1" ht="18.899999999999999" customHeight="1" x14ac:dyDescent="0.25">
      <c r="A98" s="388">
        <v>92</v>
      </c>
      <c r="B98" s="69"/>
      <c r="C98" s="69"/>
      <c r="D98" s="70"/>
      <c r="E98" s="403"/>
      <c r="F98" s="650"/>
      <c r="G98" s="697"/>
      <c r="H98" s="385" t="e">
        <f>IF(AND(O98="",#REF!&gt;0,#REF!&lt;5),I98,)</f>
        <v>#REF!</v>
      </c>
      <c r="I98" s="383" t="str">
        <f>IF(D98="","ZZZ9",IF(AND(#REF!&gt;0,#REF!&lt;5),D98&amp;#REF!,D98&amp;"9"))</f>
        <v>ZZZ9</v>
      </c>
      <c r="J98" s="387">
        <f t="shared" si="4"/>
        <v>999</v>
      </c>
      <c r="K98" s="383">
        <f t="shared" si="5"/>
        <v>999</v>
      </c>
      <c r="L98" s="349"/>
      <c r="M98" s="355"/>
      <c r="N98" s="97">
        <f t="shared" si="3"/>
        <v>999</v>
      </c>
      <c r="O98" s="71"/>
    </row>
    <row r="99" spans="1:15" s="11" customFormat="1" ht="18.899999999999999" customHeight="1" x14ac:dyDescent="0.25">
      <c r="A99" s="388">
        <v>93</v>
      </c>
      <c r="B99" s="69"/>
      <c r="C99" s="69"/>
      <c r="D99" s="70"/>
      <c r="E99" s="403"/>
      <c r="F99" s="650"/>
      <c r="G99" s="697"/>
      <c r="H99" s="385" t="e">
        <f>IF(AND(O99="",#REF!&gt;0,#REF!&lt;5),I99,)</f>
        <v>#REF!</v>
      </c>
      <c r="I99" s="383" t="str">
        <f>IF(D99="","ZZZ9",IF(AND(#REF!&gt;0,#REF!&lt;5),D99&amp;#REF!,D99&amp;"9"))</f>
        <v>ZZZ9</v>
      </c>
      <c r="J99" s="387">
        <f t="shared" si="4"/>
        <v>999</v>
      </c>
      <c r="K99" s="383">
        <f t="shared" si="5"/>
        <v>999</v>
      </c>
      <c r="L99" s="349"/>
      <c r="M99" s="355"/>
      <c r="N99" s="97">
        <f t="shared" si="3"/>
        <v>999</v>
      </c>
      <c r="O99" s="71"/>
    </row>
    <row r="100" spans="1:15" s="11" customFormat="1" ht="18.899999999999999" customHeight="1" x14ac:dyDescent="0.25">
      <c r="A100" s="388">
        <v>94</v>
      </c>
      <c r="B100" s="69"/>
      <c r="C100" s="69"/>
      <c r="D100" s="70"/>
      <c r="E100" s="403"/>
      <c r="F100" s="650"/>
      <c r="G100" s="697"/>
      <c r="H100" s="385" t="e">
        <f>IF(AND(O100="",#REF!&gt;0,#REF!&lt;5),I100,)</f>
        <v>#REF!</v>
      </c>
      <c r="I100" s="383" t="str">
        <f>IF(D100="","ZZZ9",IF(AND(#REF!&gt;0,#REF!&lt;5),D100&amp;#REF!,D100&amp;"9"))</f>
        <v>ZZZ9</v>
      </c>
      <c r="J100" s="387">
        <f t="shared" si="4"/>
        <v>999</v>
      </c>
      <c r="K100" s="383">
        <f t="shared" si="5"/>
        <v>999</v>
      </c>
      <c r="L100" s="349"/>
      <c r="M100" s="355"/>
      <c r="N100" s="97">
        <f t="shared" si="3"/>
        <v>999</v>
      </c>
      <c r="O100" s="71"/>
    </row>
    <row r="101" spans="1:15" s="11" customFormat="1" ht="18.899999999999999" customHeight="1" x14ac:dyDescent="0.25">
      <c r="A101" s="388">
        <v>95</v>
      </c>
      <c r="B101" s="69"/>
      <c r="C101" s="69"/>
      <c r="D101" s="70"/>
      <c r="E101" s="403"/>
      <c r="F101" s="650"/>
      <c r="G101" s="697"/>
      <c r="H101" s="385" t="e">
        <f>IF(AND(O101="",#REF!&gt;0,#REF!&lt;5),I101,)</f>
        <v>#REF!</v>
      </c>
      <c r="I101" s="383" t="str">
        <f>IF(D101="","ZZZ9",IF(AND(#REF!&gt;0,#REF!&lt;5),D101&amp;#REF!,D101&amp;"9"))</f>
        <v>ZZZ9</v>
      </c>
      <c r="J101" s="387">
        <f t="shared" si="4"/>
        <v>999</v>
      </c>
      <c r="K101" s="383">
        <f t="shared" si="5"/>
        <v>999</v>
      </c>
      <c r="L101" s="349"/>
      <c r="M101" s="355"/>
      <c r="N101" s="97">
        <f t="shared" si="3"/>
        <v>999</v>
      </c>
      <c r="O101" s="71"/>
    </row>
    <row r="102" spans="1:15" s="11" customFormat="1" ht="18.899999999999999" customHeight="1" x14ac:dyDescent="0.25">
      <c r="A102" s="388">
        <v>96</v>
      </c>
      <c r="B102" s="69"/>
      <c r="C102" s="69"/>
      <c r="D102" s="70"/>
      <c r="E102" s="403"/>
      <c r="F102" s="650"/>
      <c r="G102" s="697"/>
      <c r="H102" s="385" t="e">
        <f>IF(AND(O102="",#REF!&gt;0,#REF!&lt;5),I102,)</f>
        <v>#REF!</v>
      </c>
      <c r="I102" s="383" t="str">
        <f>IF(D102="","ZZZ9",IF(AND(#REF!&gt;0,#REF!&lt;5),D102&amp;#REF!,D102&amp;"9"))</f>
        <v>ZZZ9</v>
      </c>
      <c r="J102" s="387">
        <f t="shared" si="4"/>
        <v>999</v>
      </c>
      <c r="K102" s="383">
        <f t="shared" si="5"/>
        <v>999</v>
      </c>
      <c r="L102" s="349"/>
      <c r="M102" s="355"/>
      <c r="N102" s="97">
        <f t="shared" si="3"/>
        <v>999</v>
      </c>
      <c r="O102" s="71"/>
    </row>
    <row r="103" spans="1:15" s="11" customFormat="1" ht="18.899999999999999" customHeight="1" x14ac:dyDescent="0.25">
      <c r="A103" s="388">
        <v>97</v>
      </c>
      <c r="B103" s="69"/>
      <c r="C103" s="69"/>
      <c r="D103" s="70"/>
      <c r="E103" s="403"/>
      <c r="F103" s="650"/>
      <c r="G103" s="697"/>
      <c r="H103" s="385" t="e">
        <f>IF(AND(O103="",#REF!&gt;0,#REF!&lt;5),I103,)</f>
        <v>#REF!</v>
      </c>
      <c r="I103" s="383" t="str">
        <f>IF(D103="","ZZZ9",IF(AND(#REF!&gt;0,#REF!&lt;5),D103&amp;#REF!,D103&amp;"9"))</f>
        <v>ZZZ9</v>
      </c>
      <c r="J103" s="387">
        <f t="shared" si="4"/>
        <v>999</v>
      </c>
      <c r="K103" s="383">
        <f t="shared" si="5"/>
        <v>999</v>
      </c>
      <c r="L103" s="349"/>
      <c r="M103" s="355"/>
      <c r="N103" s="97">
        <f t="shared" si="3"/>
        <v>999</v>
      </c>
      <c r="O103" s="71"/>
    </row>
    <row r="104" spans="1:15" s="11" customFormat="1" ht="18.899999999999999" customHeight="1" x14ac:dyDescent="0.25">
      <c r="A104" s="388">
        <v>98</v>
      </c>
      <c r="B104" s="69"/>
      <c r="C104" s="69"/>
      <c r="D104" s="70"/>
      <c r="E104" s="403"/>
      <c r="F104" s="650"/>
      <c r="G104" s="697"/>
      <c r="H104" s="385" t="e">
        <f>IF(AND(O104="",#REF!&gt;0,#REF!&lt;5),I104,)</f>
        <v>#REF!</v>
      </c>
      <c r="I104" s="383" t="str">
        <f>IF(D104="","ZZZ9",IF(AND(#REF!&gt;0,#REF!&lt;5),D104&amp;#REF!,D104&amp;"9"))</f>
        <v>ZZZ9</v>
      </c>
      <c r="J104" s="387">
        <f t="shared" si="4"/>
        <v>999</v>
      </c>
      <c r="K104" s="383">
        <f t="shared" si="5"/>
        <v>999</v>
      </c>
      <c r="L104" s="349"/>
      <c r="M104" s="355"/>
      <c r="N104" s="97">
        <f t="shared" si="3"/>
        <v>999</v>
      </c>
      <c r="O104" s="71"/>
    </row>
    <row r="105" spans="1:15" s="11" customFormat="1" ht="18.899999999999999" customHeight="1" x14ac:dyDescent="0.25">
      <c r="A105" s="388">
        <v>99</v>
      </c>
      <c r="B105" s="69"/>
      <c r="C105" s="69"/>
      <c r="D105" s="70"/>
      <c r="E105" s="403"/>
      <c r="F105" s="650"/>
      <c r="G105" s="697"/>
      <c r="H105" s="385" t="e">
        <f>IF(AND(O105="",#REF!&gt;0,#REF!&lt;5),I105,)</f>
        <v>#REF!</v>
      </c>
      <c r="I105" s="383" t="str">
        <f>IF(D105="","ZZZ9",IF(AND(#REF!&gt;0,#REF!&lt;5),D105&amp;#REF!,D105&amp;"9"))</f>
        <v>ZZZ9</v>
      </c>
      <c r="J105" s="387">
        <f t="shared" si="4"/>
        <v>999</v>
      </c>
      <c r="K105" s="383">
        <f t="shared" si="5"/>
        <v>999</v>
      </c>
      <c r="L105" s="349"/>
      <c r="M105" s="355"/>
      <c r="N105" s="97">
        <f t="shared" si="3"/>
        <v>999</v>
      </c>
      <c r="O105" s="71"/>
    </row>
    <row r="106" spans="1:15" s="11" customFormat="1" ht="18.899999999999999" customHeight="1" x14ac:dyDescent="0.25">
      <c r="A106" s="388">
        <v>100</v>
      </c>
      <c r="B106" s="69"/>
      <c r="C106" s="69"/>
      <c r="D106" s="70"/>
      <c r="E106" s="403"/>
      <c r="F106" s="650"/>
      <c r="G106" s="697"/>
      <c r="H106" s="385" t="e">
        <f>IF(AND(O106="",#REF!&gt;0,#REF!&lt;5),I106,)</f>
        <v>#REF!</v>
      </c>
      <c r="I106" s="383" t="str">
        <f>IF(D106="","ZZZ9",IF(AND(#REF!&gt;0,#REF!&lt;5),D106&amp;#REF!,D106&amp;"9"))</f>
        <v>ZZZ9</v>
      </c>
      <c r="J106" s="387">
        <f t="shared" si="4"/>
        <v>999</v>
      </c>
      <c r="K106" s="383">
        <f t="shared" si="5"/>
        <v>999</v>
      </c>
      <c r="L106" s="349"/>
      <c r="M106" s="355"/>
      <c r="N106" s="97">
        <f t="shared" si="3"/>
        <v>999</v>
      </c>
      <c r="O106" s="71"/>
    </row>
    <row r="107" spans="1:15" s="11" customFormat="1" ht="18.899999999999999" customHeight="1" x14ac:dyDescent="0.25">
      <c r="A107" s="388">
        <v>101</v>
      </c>
      <c r="B107" s="69"/>
      <c r="C107" s="69"/>
      <c r="D107" s="70"/>
      <c r="E107" s="403"/>
      <c r="F107" s="650"/>
      <c r="G107" s="697"/>
      <c r="H107" s="385" t="e">
        <f>IF(AND(O107="",#REF!&gt;0,#REF!&lt;5),I107,)</f>
        <v>#REF!</v>
      </c>
      <c r="I107" s="383" t="str">
        <f>IF(D107="","ZZZ9",IF(AND(#REF!&gt;0,#REF!&lt;5),D107&amp;#REF!,D107&amp;"9"))</f>
        <v>ZZZ9</v>
      </c>
      <c r="J107" s="387">
        <f t="shared" si="4"/>
        <v>999</v>
      </c>
      <c r="K107" s="383">
        <f t="shared" si="5"/>
        <v>999</v>
      </c>
      <c r="L107" s="349"/>
      <c r="M107" s="355"/>
      <c r="N107" s="97">
        <f t="shared" si="3"/>
        <v>999</v>
      </c>
      <c r="O107" s="71"/>
    </row>
    <row r="108" spans="1:15" s="11" customFormat="1" ht="18.899999999999999" customHeight="1" x14ac:dyDescent="0.25">
      <c r="A108" s="388">
        <v>102</v>
      </c>
      <c r="B108" s="69"/>
      <c r="C108" s="69"/>
      <c r="D108" s="70"/>
      <c r="E108" s="403"/>
      <c r="F108" s="650"/>
      <c r="G108" s="697"/>
      <c r="H108" s="385" t="e">
        <f>IF(AND(O108="",#REF!&gt;0,#REF!&lt;5),I108,)</f>
        <v>#REF!</v>
      </c>
      <c r="I108" s="383" t="str">
        <f>IF(D108="","ZZZ9",IF(AND(#REF!&gt;0,#REF!&lt;5),D108&amp;#REF!,D108&amp;"9"))</f>
        <v>ZZZ9</v>
      </c>
      <c r="J108" s="387">
        <f t="shared" si="4"/>
        <v>999</v>
      </c>
      <c r="K108" s="383">
        <f t="shared" si="5"/>
        <v>999</v>
      </c>
      <c r="L108" s="349"/>
      <c r="M108" s="355"/>
      <c r="N108" s="97">
        <f t="shared" si="3"/>
        <v>999</v>
      </c>
      <c r="O108" s="71"/>
    </row>
    <row r="109" spans="1:15" s="11" customFormat="1" ht="18.899999999999999" customHeight="1" x14ac:dyDescent="0.25">
      <c r="A109" s="388">
        <v>103</v>
      </c>
      <c r="B109" s="69"/>
      <c r="C109" s="69"/>
      <c r="D109" s="70"/>
      <c r="E109" s="403"/>
      <c r="F109" s="650"/>
      <c r="G109" s="697"/>
      <c r="H109" s="385" t="e">
        <f>IF(AND(O109="",#REF!&gt;0,#REF!&lt;5),I109,)</f>
        <v>#REF!</v>
      </c>
      <c r="I109" s="383" t="str">
        <f>IF(D109="","ZZZ9",IF(AND(#REF!&gt;0,#REF!&lt;5),D109&amp;#REF!,D109&amp;"9"))</f>
        <v>ZZZ9</v>
      </c>
      <c r="J109" s="387">
        <f t="shared" si="4"/>
        <v>999</v>
      </c>
      <c r="K109" s="383">
        <f t="shared" si="5"/>
        <v>999</v>
      </c>
      <c r="L109" s="349"/>
      <c r="M109" s="355"/>
      <c r="N109" s="97">
        <f t="shared" si="3"/>
        <v>999</v>
      </c>
      <c r="O109" s="71"/>
    </row>
    <row r="110" spans="1:15" s="11" customFormat="1" ht="18.899999999999999" customHeight="1" x14ac:dyDescent="0.25">
      <c r="A110" s="388">
        <v>104</v>
      </c>
      <c r="B110" s="69"/>
      <c r="C110" s="69"/>
      <c r="D110" s="70"/>
      <c r="E110" s="403"/>
      <c r="F110" s="650"/>
      <c r="G110" s="697"/>
      <c r="H110" s="385" t="e">
        <f>IF(AND(O110="",#REF!&gt;0,#REF!&lt;5),I110,)</f>
        <v>#REF!</v>
      </c>
      <c r="I110" s="383" t="str">
        <f>IF(D110="","ZZZ9",IF(AND(#REF!&gt;0,#REF!&lt;5),D110&amp;#REF!,D110&amp;"9"))</f>
        <v>ZZZ9</v>
      </c>
      <c r="J110" s="387">
        <f t="shared" si="4"/>
        <v>999</v>
      </c>
      <c r="K110" s="383">
        <f t="shared" si="5"/>
        <v>999</v>
      </c>
      <c r="L110" s="349"/>
      <c r="M110" s="355"/>
      <c r="N110" s="97">
        <f t="shared" si="3"/>
        <v>999</v>
      </c>
      <c r="O110" s="71"/>
    </row>
    <row r="111" spans="1:15" s="11" customFormat="1" ht="18.899999999999999" customHeight="1" x14ac:dyDescent="0.25">
      <c r="A111" s="388">
        <v>105</v>
      </c>
      <c r="B111" s="69"/>
      <c r="C111" s="69"/>
      <c r="D111" s="70"/>
      <c r="E111" s="403"/>
      <c r="F111" s="650"/>
      <c r="G111" s="697"/>
      <c r="H111" s="385" t="e">
        <f>IF(AND(O111="",#REF!&gt;0,#REF!&lt;5),I111,)</f>
        <v>#REF!</v>
      </c>
      <c r="I111" s="383" t="str">
        <f>IF(D111="","ZZZ9",IF(AND(#REF!&gt;0,#REF!&lt;5),D111&amp;#REF!,D111&amp;"9"))</f>
        <v>ZZZ9</v>
      </c>
      <c r="J111" s="387">
        <f t="shared" si="4"/>
        <v>999</v>
      </c>
      <c r="K111" s="383">
        <f t="shared" si="5"/>
        <v>999</v>
      </c>
      <c r="L111" s="349"/>
      <c r="M111" s="355"/>
      <c r="N111" s="97">
        <f t="shared" si="3"/>
        <v>999</v>
      </c>
      <c r="O111" s="71"/>
    </row>
    <row r="112" spans="1:15" s="11" customFormat="1" ht="18.899999999999999" customHeight="1" x14ac:dyDescent="0.25">
      <c r="A112" s="388">
        <v>106</v>
      </c>
      <c r="B112" s="69"/>
      <c r="C112" s="69"/>
      <c r="D112" s="70"/>
      <c r="E112" s="403"/>
      <c r="F112" s="650"/>
      <c r="G112" s="697"/>
      <c r="H112" s="385" t="e">
        <f>IF(AND(O112="",#REF!&gt;0,#REF!&lt;5),I112,)</f>
        <v>#REF!</v>
      </c>
      <c r="I112" s="383" t="str">
        <f>IF(D112="","ZZZ9",IF(AND(#REF!&gt;0,#REF!&lt;5),D112&amp;#REF!,D112&amp;"9"))</f>
        <v>ZZZ9</v>
      </c>
      <c r="J112" s="387">
        <f t="shared" si="4"/>
        <v>999</v>
      </c>
      <c r="K112" s="383">
        <f t="shared" si="5"/>
        <v>999</v>
      </c>
      <c r="L112" s="349"/>
      <c r="M112" s="355"/>
      <c r="N112" s="97">
        <f t="shared" si="3"/>
        <v>999</v>
      </c>
      <c r="O112" s="71"/>
    </row>
    <row r="113" spans="1:15" s="11" customFormat="1" ht="18.899999999999999" customHeight="1" x14ac:dyDescent="0.25">
      <c r="A113" s="388">
        <v>107</v>
      </c>
      <c r="B113" s="69"/>
      <c r="C113" s="69"/>
      <c r="D113" s="70"/>
      <c r="E113" s="403"/>
      <c r="F113" s="650"/>
      <c r="G113" s="697"/>
      <c r="H113" s="385" t="e">
        <f>IF(AND(O113="",#REF!&gt;0,#REF!&lt;5),I113,)</f>
        <v>#REF!</v>
      </c>
      <c r="I113" s="383" t="str">
        <f>IF(D113="","ZZZ9",IF(AND(#REF!&gt;0,#REF!&lt;5),D113&amp;#REF!,D113&amp;"9"))</f>
        <v>ZZZ9</v>
      </c>
      <c r="J113" s="387">
        <f t="shared" si="4"/>
        <v>999</v>
      </c>
      <c r="K113" s="383">
        <f t="shared" si="5"/>
        <v>999</v>
      </c>
      <c r="L113" s="349"/>
      <c r="M113" s="355"/>
      <c r="N113" s="97">
        <f t="shared" si="3"/>
        <v>999</v>
      </c>
      <c r="O113" s="71"/>
    </row>
    <row r="114" spans="1:15" s="11" customFormat="1" ht="18.899999999999999" customHeight="1" x14ac:dyDescent="0.25">
      <c r="A114" s="388">
        <v>108</v>
      </c>
      <c r="B114" s="69"/>
      <c r="C114" s="69"/>
      <c r="D114" s="70"/>
      <c r="E114" s="403"/>
      <c r="F114" s="650"/>
      <c r="G114" s="697"/>
      <c r="H114" s="385" t="e">
        <f>IF(AND(O114="",#REF!&gt;0,#REF!&lt;5),I114,)</f>
        <v>#REF!</v>
      </c>
      <c r="I114" s="383" t="str">
        <f>IF(D114="","ZZZ9",IF(AND(#REF!&gt;0,#REF!&lt;5),D114&amp;#REF!,D114&amp;"9"))</f>
        <v>ZZZ9</v>
      </c>
      <c r="J114" s="387">
        <f t="shared" si="4"/>
        <v>999</v>
      </c>
      <c r="K114" s="383">
        <f t="shared" si="5"/>
        <v>999</v>
      </c>
      <c r="L114" s="349"/>
      <c r="M114" s="355"/>
      <c r="N114" s="97">
        <f t="shared" si="3"/>
        <v>999</v>
      </c>
      <c r="O114" s="71"/>
    </row>
    <row r="115" spans="1:15" s="11" customFormat="1" ht="18.899999999999999" customHeight="1" x14ac:dyDescent="0.25">
      <c r="A115" s="388">
        <v>109</v>
      </c>
      <c r="B115" s="69"/>
      <c r="C115" s="69"/>
      <c r="D115" s="70"/>
      <c r="E115" s="403"/>
      <c r="F115" s="650"/>
      <c r="G115" s="697"/>
      <c r="H115" s="385" t="e">
        <f>IF(AND(O115="",#REF!&gt;0,#REF!&lt;5),I115,)</f>
        <v>#REF!</v>
      </c>
      <c r="I115" s="383" t="str">
        <f>IF(D115="","ZZZ9",IF(AND(#REF!&gt;0,#REF!&lt;5),D115&amp;#REF!,D115&amp;"9"))</f>
        <v>ZZZ9</v>
      </c>
      <c r="J115" s="387">
        <f t="shared" si="4"/>
        <v>999</v>
      </c>
      <c r="K115" s="383">
        <f t="shared" si="5"/>
        <v>999</v>
      </c>
      <c r="L115" s="349"/>
      <c r="M115" s="355"/>
      <c r="N115" s="97">
        <f t="shared" si="3"/>
        <v>999</v>
      </c>
      <c r="O115" s="71"/>
    </row>
    <row r="116" spans="1:15" s="11" customFormat="1" ht="18.899999999999999" customHeight="1" x14ac:dyDescent="0.25">
      <c r="A116" s="388">
        <v>110</v>
      </c>
      <c r="B116" s="69"/>
      <c r="C116" s="69"/>
      <c r="D116" s="70"/>
      <c r="E116" s="403"/>
      <c r="F116" s="650"/>
      <c r="G116" s="697"/>
      <c r="H116" s="385" t="e">
        <f>IF(AND(O116="",#REF!&gt;0,#REF!&lt;5),I116,)</f>
        <v>#REF!</v>
      </c>
      <c r="I116" s="383" t="str">
        <f>IF(D116="","ZZZ9",IF(AND(#REF!&gt;0,#REF!&lt;5),D116&amp;#REF!,D116&amp;"9"))</f>
        <v>ZZZ9</v>
      </c>
      <c r="J116" s="387">
        <f t="shared" si="4"/>
        <v>999</v>
      </c>
      <c r="K116" s="383">
        <f t="shared" si="5"/>
        <v>999</v>
      </c>
      <c r="L116" s="349"/>
      <c r="M116" s="355"/>
      <c r="N116" s="97">
        <f t="shared" si="3"/>
        <v>999</v>
      </c>
      <c r="O116" s="71"/>
    </row>
    <row r="117" spans="1:15" s="11" customFormat="1" ht="18.899999999999999" customHeight="1" x14ac:dyDescent="0.25">
      <c r="A117" s="388">
        <v>111</v>
      </c>
      <c r="B117" s="69"/>
      <c r="C117" s="69"/>
      <c r="D117" s="70"/>
      <c r="E117" s="403"/>
      <c r="F117" s="650"/>
      <c r="G117" s="697"/>
      <c r="H117" s="385" t="e">
        <f>IF(AND(O117="",#REF!&gt;0,#REF!&lt;5),I117,)</f>
        <v>#REF!</v>
      </c>
      <c r="I117" s="383" t="str">
        <f>IF(D117="","ZZZ9",IF(AND(#REF!&gt;0,#REF!&lt;5),D117&amp;#REF!,D117&amp;"9"))</f>
        <v>ZZZ9</v>
      </c>
      <c r="J117" s="387">
        <f t="shared" si="4"/>
        <v>999</v>
      </c>
      <c r="K117" s="383">
        <f t="shared" si="5"/>
        <v>999</v>
      </c>
      <c r="L117" s="349"/>
      <c r="M117" s="355"/>
      <c r="N117" s="97">
        <f t="shared" si="3"/>
        <v>999</v>
      </c>
      <c r="O117" s="71"/>
    </row>
    <row r="118" spans="1:15" s="11" customFormat="1" ht="18.899999999999999" customHeight="1" x14ac:dyDescent="0.25">
      <c r="A118" s="388">
        <v>112</v>
      </c>
      <c r="B118" s="69"/>
      <c r="C118" s="69"/>
      <c r="D118" s="70"/>
      <c r="E118" s="403"/>
      <c r="F118" s="650"/>
      <c r="G118" s="697"/>
      <c r="H118" s="385" t="e">
        <f>IF(AND(O118="",#REF!&gt;0,#REF!&lt;5),I118,)</f>
        <v>#REF!</v>
      </c>
      <c r="I118" s="383" t="str">
        <f>IF(D118="","ZZZ9",IF(AND(#REF!&gt;0,#REF!&lt;5),D118&amp;#REF!,D118&amp;"9"))</f>
        <v>ZZZ9</v>
      </c>
      <c r="J118" s="387">
        <f t="shared" si="4"/>
        <v>999</v>
      </c>
      <c r="K118" s="383">
        <f t="shared" si="5"/>
        <v>999</v>
      </c>
      <c r="L118" s="349"/>
      <c r="M118" s="355"/>
      <c r="N118" s="97">
        <f t="shared" si="3"/>
        <v>999</v>
      </c>
      <c r="O118" s="71"/>
    </row>
    <row r="119" spans="1:15" s="11" customFormat="1" ht="18.899999999999999" customHeight="1" x14ac:dyDescent="0.25">
      <c r="A119" s="388">
        <v>113</v>
      </c>
      <c r="B119" s="69"/>
      <c r="C119" s="69"/>
      <c r="D119" s="70"/>
      <c r="E119" s="403"/>
      <c r="F119" s="650"/>
      <c r="G119" s="697"/>
      <c r="H119" s="385" t="e">
        <f>IF(AND(O119="",#REF!&gt;0,#REF!&lt;5),I119,)</f>
        <v>#REF!</v>
      </c>
      <c r="I119" s="383" t="str">
        <f>IF(D119="","ZZZ9",IF(AND(#REF!&gt;0,#REF!&lt;5),D119&amp;#REF!,D119&amp;"9"))</f>
        <v>ZZZ9</v>
      </c>
      <c r="J119" s="387">
        <f t="shared" si="4"/>
        <v>999</v>
      </c>
      <c r="K119" s="383">
        <f t="shared" si="5"/>
        <v>999</v>
      </c>
      <c r="L119" s="349"/>
      <c r="M119" s="355"/>
      <c r="N119" s="97">
        <f t="shared" si="3"/>
        <v>999</v>
      </c>
      <c r="O119" s="71"/>
    </row>
    <row r="120" spans="1:15" s="11" customFormat="1" ht="18.899999999999999" customHeight="1" x14ac:dyDescent="0.25">
      <c r="A120" s="388">
        <v>114</v>
      </c>
      <c r="B120" s="69"/>
      <c r="C120" s="69"/>
      <c r="D120" s="70"/>
      <c r="E120" s="403"/>
      <c r="F120" s="650"/>
      <c r="G120" s="697"/>
      <c r="H120" s="385" t="e">
        <f>IF(AND(O120="",#REF!&gt;0,#REF!&lt;5),I120,)</f>
        <v>#REF!</v>
      </c>
      <c r="I120" s="383" t="str">
        <f>IF(D120="","ZZZ9",IF(AND(#REF!&gt;0,#REF!&lt;5),D120&amp;#REF!,D120&amp;"9"))</f>
        <v>ZZZ9</v>
      </c>
      <c r="J120" s="387">
        <f t="shared" si="4"/>
        <v>999</v>
      </c>
      <c r="K120" s="383">
        <f t="shared" si="5"/>
        <v>999</v>
      </c>
      <c r="L120" s="349"/>
      <c r="M120" s="355"/>
      <c r="N120" s="97">
        <f t="shared" si="3"/>
        <v>999</v>
      </c>
      <c r="O120" s="71"/>
    </row>
    <row r="121" spans="1:15" s="11" customFormat="1" ht="18.899999999999999" customHeight="1" x14ac:dyDescent="0.25">
      <c r="A121" s="388">
        <v>115</v>
      </c>
      <c r="B121" s="69"/>
      <c r="C121" s="69"/>
      <c r="D121" s="70"/>
      <c r="E121" s="403"/>
      <c r="F121" s="650"/>
      <c r="G121" s="697"/>
      <c r="H121" s="385" t="e">
        <f>IF(AND(O121="",#REF!&gt;0,#REF!&lt;5),I121,)</f>
        <v>#REF!</v>
      </c>
      <c r="I121" s="383" t="str">
        <f>IF(D121="","ZZZ9",IF(AND(#REF!&gt;0,#REF!&lt;5),D121&amp;#REF!,D121&amp;"9"))</f>
        <v>ZZZ9</v>
      </c>
      <c r="J121" s="387">
        <f t="shared" si="4"/>
        <v>999</v>
      </c>
      <c r="K121" s="383">
        <f t="shared" si="5"/>
        <v>999</v>
      </c>
      <c r="L121" s="349"/>
      <c r="M121" s="355"/>
      <c r="N121" s="97">
        <f t="shared" si="3"/>
        <v>999</v>
      </c>
      <c r="O121" s="71"/>
    </row>
    <row r="122" spans="1:15" s="11" customFormat="1" ht="18.899999999999999" customHeight="1" x14ac:dyDescent="0.25">
      <c r="A122" s="388">
        <v>116</v>
      </c>
      <c r="B122" s="69"/>
      <c r="C122" s="69"/>
      <c r="D122" s="70"/>
      <c r="E122" s="403"/>
      <c r="F122" s="650"/>
      <c r="G122" s="697"/>
      <c r="H122" s="385" t="e">
        <f>IF(AND(O122="",#REF!&gt;0,#REF!&lt;5),I122,)</f>
        <v>#REF!</v>
      </c>
      <c r="I122" s="383" t="str">
        <f>IF(D122="","ZZZ9",IF(AND(#REF!&gt;0,#REF!&lt;5),D122&amp;#REF!,D122&amp;"9"))</f>
        <v>ZZZ9</v>
      </c>
      <c r="J122" s="387">
        <f t="shared" si="4"/>
        <v>999</v>
      </c>
      <c r="K122" s="383">
        <f t="shared" si="5"/>
        <v>999</v>
      </c>
      <c r="L122" s="349"/>
      <c r="M122" s="355"/>
      <c r="N122" s="97">
        <f t="shared" si="3"/>
        <v>999</v>
      </c>
      <c r="O122" s="71"/>
    </row>
    <row r="123" spans="1:15" s="11" customFormat="1" ht="18.899999999999999" customHeight="1" x14ac:dyDescent="0.25">
      <c r="A123" s="388">
        <v>117</v>
      </c>
      <c r="B123" s="69"/>
      <c r="C123" s="69"/>
      <c r="D123" s="70"/>
      <c r="E123" s="403"/>
      <c r="F123" s="650"/>
      <c r="G123" s="697"/>
      <c r="H123" s="385"/>
      <c r="I123" s="383"/>
      <c r="J123" s="387"/>
      <c r="K123" s="383"/>
      <c r="L123" s="349"/>
      <c r="M123" s="355"/>
      <c r="N123" s="97"/>
      <c r="O123" s="71"/>
    </row>
    <row r="124" spans="1:15" s="11" customFormat="1" ht="18.899999999999999" customHeight="1" x14ac:dyDescent="0.25">
      <c r="A124" s="388">
        <v>118</v>
      </c>
      <c r="B124" s="69"/>
      <c r="C124" s="69"/>
      <c r="D124" s="70"/>
      <c r="E124" s="403"/>
      <c r="F124" s="650"/>
      <c r="G124" s="697"/>
      <c r="H124" s="385"/>
      <c r="I124" s="383"/>
      <c r="J124" s="387"/>
      <c r="K124" s="383"/>
      <c r="L124" s="349"/>
      <c r="M124" s="355"/>
      <c r="N124" s="97"/>
      <c r="O124" s="71"/>
    </row>
    <row r="125" spans="1:15" s="11" customFormat="1" ht="18.899999999999999" customHeight="1" x14ac:dyDescent="0.25">
      <c r="A125" s="388">
        <v>119</v>
      </c>
      <c r="B125" s="69"/>
      <c r="C125" s="69"/>
      <c r="D125" s="70"/>
      <c r="E125" s="403"/>
      <c r="F125" s="650"/>
      <c r="G125" s="697"/>
      <c r="H125" s="385"/>
      <c r="I125" s="383"/>
      <c r="J125" s="387"/>
      <c r="K125" s="383"/>
      <c r="L125" s="349"/>
      <c r="M125" s="355"/>
      <c r="N125" s="97"/>
      <c r="O125" s="71"/>
    </row>
    <row r="126" spans="1:15" s="11" customFormat="1" ht="18.899999999999999" customHeight="1" x14ac:dyDescent="0.25">
      <c r="A126" s="388">
        <v>120</v>
      </c>
      <c r="B126" s="69"/>
      <c r="C126" s="69"/>
      <c r="D126" s="70"/>
      <c r="E126" s="403"/>
      <c r="F126" s="650"/>
      <c r="G126" s="697"/>
      <c r="H126" s="385"/>
      <c r="I126" s="383"/>
      <c r="J126" s="387"/>
      <c r="K126" s="383"/>
      <c r="L126" s="349"/>
      <c r="M126" s="355"/>
      <c r="N126" s="97"/>
      <c r="O126" s="71"/>
    </row>
    <row r="127" spans="1:15" s="11" customFormat="1" ht="18.899999999999999" customHeight="1" x14ac:dyDescent="0.25">
      <c r="A127" s="388">
        <v>121</v>
      </c>
      <c r="B127" s="69"/>
      <c r="C127" s="69"/>
      <c r="D127" s="70"/>
      <c r="E127" s="403"/>
      <c r="F127" s="650"/>
      <c r="G127" s="697"/>
      <c r="H127" s="385"/>
      <c r="I127" s="383"/>
      <c r="J127" s="387"/>
      <c r="K127" s="383"/>
      <c r="L127" s="349"/>
      <c r="M127" s="355"/>
      <c r="N127" s="97"/>
      <c r="O127" s="71"/>
    </row>
    <row r="128" spans="1:15" s="11" customFormat="1" ht="18.899999999999999" customHeight="1" x14ac:dyDescent="0.25">
      <c r="A128" s="388">
        <v>122</v>
      </c>
      <c r="B128" s="69"/>
      <c r="C128" s="69"/>
      <c r="D128" s="70"/>
      <c r="E128" s="403"/>
      <c r="F128" s="650"/>
      <c r="G128" s="697"/>
      <c r="H128" s="385"/>
      <c r="I128" s="383"/>
      <c r="J128" s="387"/>
      <c r="K128" s="383"/>
      <c r="L128" s="349"/>
      <c r="M128" s="355"/>
      <c r="N128" s="97"/>
      <c r="O128" s="71"/>
    </row>
    <row r="129" spans="1:15" s="11" customFormat="1" ht="18.899999999999999" customHeight="1" x14ac:dyDescent="0.25">
      <c r="A129" s="388">
        <v>123</v>
      </c>
      <c r="B129" s="69"/>
      <c r="C129" s="69"/>
      <c r="D129" s="70"/>
      <c r="E129" s="403"/>
      <c r="F129" s="650"/>
      <c r="G129" s="697"/>
      <c r="H129" s="385"/>
      <c r="I129" s="383"/>
      <c r="J129" s="387"/>
      <c r="K129" s="383"/>
      <c r="L129" s="349"/>
      <c r="M129" s="355"/>
      <c r="N129" s="97"/>
      <c r="O129" s="71"/>
    </row>
    <row r="130" spans="1:15" s="11" customFormat="1" ht="18.899999999999999" customHeight="1" x14ac:dyDescent="0.25">
      <c r="A130" s="388">
        <v>124</v>
      </c>
      <c r="B130" s="69"/>
      <c r="C130" s="69"/>
      <c r="D130" s="70"/>
      <c r="E130" s="403"/>
      <c r="F130" s="650"/>
      <c r="G130" s="697"/>
      <c r="H130" s="385"/>
      <c r="I130" s="383"/>
      <c r="J130" s="387"/>
      <c r="K130" s="383"/>
      <c r="L130" s="349"/>
      <c r="M130" s="355"/>
      <c r="N130" s="97"/>
      <c r="O130" s="71"/>
    </row>
    <row r="131" spans="1:15" s="11" customFormat="1" ht="18.899999999999999" customHeight="1" x14ac:dyDescent="0.25">
      <c r="A131" s="388">
        <v>125</v>
      </c>
      <c r="B131" s="69"/>
      <c r="C131" s="69"/>
      <c r="D131" s="70"/>
      <c r="E131" s="403"/>
      <c r="F131" s="650"/>
      <c r="G131" s="697"/>
      <c r="H131" s="385"/>
      <c r="I131" s="383"/>
      <c r="J131" s="387"/>
      <c r="K131" s="383"/>
      <c r="L131" s="349"/>
      <c r="M131" s="355"/>
      <c r="N131" s="97"/>
      <c r="O131" s="71"/>
    </row>
    <row r="132" spans="1:15" s="11" customFormat="1" ht="18.899999999999999" customHeight="1" x14ac:dyDescent="0.25">
      <c r="A132" s="388">
        <v>126</v>
      </c>
      <c r="B132" s="69"/>
      <c r="C132" s="69"/>
      <c r="D132" s="70"/>
      <c r="E132" s="403"/>
      <c r="F132" s="650"/>
      <c r="G132" s="697"/>
      <c r="H132" s="385"/>
      <c r="I132" s="383"/>
      <c r="J132" s="387"/>
      <c r="K132" s="383"/>
      <c r="L132" s="349"/>
      <c r="M132" s="355"/>
      <c r="N132" s="97"/>
      <c r="O132" s="71"/>
    </row>
    <row r="133" spans="1:15" s="11" customFormat="1" ht="18.899999999999999" customHeight="1" x14ac:dyDescent="0.25">
      <c r="A133" s="388">
        <v>127</v>
      </c>
      <c r="B133" s="69"/>
      <c r="C133" s="69"/>
      <c r="D133" s="70"/>
      <c r="E133" s="403"/>
      <c r="F133" s="650"/>
      <c r="G133" s="697"/>
      <c r="H133" s="385"/>
      <c r="I133" s="383"/>
      <c r="J133" s="387"/>
      <c r="K133" s="383"/>
      <c r="L133" s="349"/>
      <c r="M133" s="355"/>
      <c r="N133" s="97"/>
      <c r="O133" s="71"/>
    </row>
    <row r="134" spans="1:15" s="11" customFormat="1" ht="18.899999999999999" customHeight="1" x14ac:dyDescent="0.25">
      <c r="A134" s="388">
        <v>128</v>
      </c>
      <c r="B134" s="69"/>
      <c r="C134" s="69"/>
      <c r="D134" s="70"/>
      <c r="E134" s="403"/>
      <c r="F134" s="650"/>
      <c r="G134" s="697"/>
      <c r="H134" s="385"/>
      <c r="I134" s="383"/>
      <c r="J134" s="387"/>
      <c r="K134" s="383"/>
      <c r="L134" s="349"/>
      <c r="M134" s="355"/>
      <c r="N134" s="97"/>
      <c r="O134" s="71"/>
    </row>
  </sheetData>
  <conditionalFormatting sqref="H7:H134">
    <cfRule type="cellIs" dxfId="175" priority="10" stopIfTrue="1" operator="equal">
      <formula>"Z"</formula>
    </cfRule>
  </conditionalFormatting>
  <conditionalFormatting sqref="A7:D134">
    <cfRule type="expression" dxfId="174" priority="9" stopIfTrue="1">
      <formula>$O7&gt;=1</formula>
    </cfRule>
  </conditionalFormatting>
  <conditionalFormatting sqref="B7:D14">
    <cfRule type="expression" dxfId="173" priority="8" stopIfTrue="1">
      <formula>$O7&gt;=1</formula>
    </cfRule>
  </conditionalFormatting>
  <conditionalFormatting sqref="E7:E134">
    <cfRule type="expression" dxfId="172" priority="5" stopIfTrue="1">
      <formula>AND(ROUNDDOWN(($A$4-E7)/365.25,0)&lt;=13,#REF!&lt;&gt;"OK")</formula>
    </cfRule>
    <cfRule type="expression" dxfId="171" priority="6" stopIfTrue="1">
      <formula>AND(ROUNDDOWN(($A$4-E7)/365.25,0)&lt;=14,#REF!&lt;&gt;"OK")</formula>
    </cfRule>
    <cfRule type="expression" dxfId="170" priority="7" stopIfTrue="1">
      <formula>AND(ROUNDDOWN(($A$4-E7)/365.25,0)&lt;=17,#REF!&lt;&gt;"OK")</formula>
    </cfRule>
  </conditionalFormatting>
  <conditionalFormatting sqref="E7:E27">
    <cfRule type="expression" dxfId="169" priority="2" stopIfTrue="1">
      <formula>AND(ROUNDDOWN(($A$4-E7)/365.25,0)&lt;=13,G7&lt;&gt;"OK")</formula>
    </cfRule>
    <cfRule type="expression" dxfId="168" priority="3" stopIfTrue="1">
      <formula>AND(ROUNDDOWN(($A$4-E7)/365.25,0)&lt;=14,G7&lt;&gt;"OK")</formula>
    </cfRule>
    <cfRule type="expression" dxfId="167" priority="4" stopIfTrue="1">
      <formula>AND(ROUNDDOWN(($A$4-E7)/365.25,0)&lt;=17,G7&lt;&gt;"OK")</formula>
    </cfRule>
  </conditionalFormatting>
  <conditionalFormatting sqref="B7:D27">
    <cfRule type="expression" dxfId="166"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5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9.88671875" customWidth="1"/>
    <col min="12" max="12" width="1.6640625" style="98" customWidth="1"/>
    <col min="13" max="13" width="9.88671875" customWidth="1"/>
    <col min="14" max="14" width="1.6640625" style="99" customWidth="1"/>
    <col min="15" max="15" width="9.88671875" customWidth="1"/>
    <col min="16" max="16" width="1.6640625" style="98" customWidth="1"/>
    <col min="17" max="17" width="9.88671875" customWidth="1"/>
    <col min="18" max="18" width="1.6640625" style="99" customWidth="1"/>
    <col min="19" max="19" width="0"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84" t="s">
        <v>112</v>
      </c>
      <c r="L1" s="84"/>
      <c r="M1" s="58"/>
      <c r="N1" s="104" t="s">
        <v>3</v>
      </c>
      <c r="O1" s="104" t="s">
        <v>3</v>
      </c>
      <c r="P1" s="104"/>
      <c r="Q1" s="103"/>
      <c r="R1" s="104"/>
    </row>
    <row r="2" spans="1:21" s="72" customFormat="1" x14ac:dyDescent="0.25">
      <c r="A2" s="60" t="s">
        <v>119</v>
      </c>
      <c r="B2" s="60"/>
      <c r="C2" s="60"/>
      <c r="D2" s="426"/>
      <c r="E2" s="427">
        <f>Altalanos!$E$8</f>
        <v>0</v>
      </c>
      <c r="F2" s="60"/>
      <c r="G2" s="105"/>
      <c r="H2" s="74"/>
      <c r="I2" s="74"/>
      <c r="J2" s="106"/>
      <c r="K2" s="400" t="s">
        <v>223</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115</v>
      </c>
      <c r="F5" s="116" t="s">
        <v>82</v>
      </c>
      <c r="G5" s="116" t="s">
        <v>83</v>
      </c>
      <c r="H5" s="116"/>
      <c r="I5" s="116" t="s">
        <v>87</v>
      </c>
      <c r="J5" s="116"/>
      <c r="K5" s="115" t="s">
        <v>99</v>
      </c>
      <c r="L5" s="117"/>
      <c r="M5" s="115" t="s">
        <v>100</v>
      </c>
      <c r="N5" s="117"/>
      <c r="O5" s="115"/>
      <c r="P5" s="117"/>
      <c r="Q5" s="115"/>
      <c r="R5" s="118"/>
    </row>
    <row r="6" spans="1:21" s="753" customFormat="1" ht="14.2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(5)'!$A$7:$M$30,12))</f>
        <v/>
      </c>
      <c r="C7" s="352" t="str">
        <f>IF($E7="","",VLOOKUP($E7,'1Q ELO (5)'!$A$7:$M$30,13))</f>
        <v/>
      </c>
      <c r="D7" s="408" t="str">
        <f>IF($E7="","",VLOOKUP($E7,'1Q ELO (5)'!$A$7:$M$30,5))</f>
        <v/>
      </c>
      <c r="E7" s="123"/>
      <c r="F7" s="124" t="str">
        <f>UPPER(IF($E7="","",VLOOKUP($E7,'1Q ELO (5)'!$A$7:$M$30,2)))</f>
        <v/>
      </c>
      <c r="G7" s="124" t="str">
        <f>IF($E7="","",VLOOKUP($E7,'1Q ELO (5)'!$A$7:$M$30,3))</f>
        <v/>
      </c>
      <c r="H7" s="124"/>
      <c r="I7" s="124" t="str">
        <f>IF($E7="","",VLOOKUP($E7,'1Q ELO (5)'!$A$7:$M$30,4))</f>
        <v/>
      </c>
      <c r="J7" s="126"/>
      <c r="K7" s="125"/>
      <c r="L7" s="125"/>
      <c r="M7" s="125"/>
      <c r="N7" s="125"/>
      <c r="O7" s="128"/>
      <c r="P7" s="130"/>
      <c r="Q7" s="131"/>
      <c r="R7" s="132"/>
      <c r="S7" s="133"/>
      <c r="U7" s="134" t="e">
        <f>#REF!</f>
        <v>#REF!</v>
      </c>
    </row>
    <row r="8" spans="1:21" s="37" customFormat="1" ht="9.6" customHeight="1" x14ac:dyDescent="0.25">
      <c r="A8" s="135"/>
      <c r="B8" s="422"/>
      <c r="C8" s="422"/>
      <c r="D8" s="418"/>
      <c r="E8" s="136"/>
      <c r="F8" s="137"/>
      <c r="G8" s="137"/>
      <c r="H8" s="138"/>
      <c r="I8" s="139"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(5)'!$A$7:$M$30,12))</f>
        <v/>
      </c>
      <c r="C9" s="352" t="str">
        <f>IF($E9="","",VLOOKUP($E9,'1Q ELO (5)'!$A$7:$M$30,13))</f>
        <v/>
      </c>
      <c r="D9" s="408" t="str">
        <f>IF($E9="","",VLOOKUP($E9,'1Q ELO (5)'!$A$7:$M$30,5))</f>
        <v/>
      </c>
      <c r="E9" s="123"/>
      <c r="F9" s="449" t="str">
        <f>UPPER(IF($E9="","",VLOOKUP($E9,'1Q ELO (5)'!$A$7:$M$30,2)))</f>
        <v/>
      </c>
      <c r="G9" s="143" t="str">
        <f>IF($E9="","",VLOOKUP($E9,'1Q ELO (5)'!$A$7:$M$30,3))</f>
        <v/>
      </c>
      <c r="H9" s="143"/>
      <c r="I9" s="143" t="str">
        <f>IF($E9="","",VLOOKUP($E9,'1Q ELO (5)'!$A$7:$M$30,4))</f>
        <v/>
      </c>
      <c r="J9" s="144"/>
      <c r="K9" s="125"/>
      <c r="L9" s="145"/>
      <c r="M9" s="125"/>
      <c r="N9" s="125"/>
      <c r="O9" s="128"/>
      <c r="P9" s="130"/>
      <c r="Q9" s="131"/>
      <c r="R9" s="132"/>
      <c r="S9" s="133"/>
      <c r="U9" s="142" t="e">
        <f>#REF!</f>
        <v>#REF!</v>
      </c>
    </row>
    <row r="10" spans="1:21" s="37" customFormat="1" ht="9.6" customHeight="1" x14ac:dyDescent="0.25">
      <c r="A10" s="135"/>
      <c r="B10" s="422"/>
      <c r="C10" s="422"/>
      <c r="D10" s="418"/>
      <c r="E10" s="146"/>
      <c r="F10" s="137"/>
      <c r="G10" s="137"/>
      <c r="H10" s="138"/>
      <c r="I10" s="137"/>
      <c r="J10" s="147"/>
      <c r="K10" s="139" t="s">
        <v>0</v>
      </c>
      <c r="L10" s="148"/>
      <c r="M10" s="141" t="str">
        <f>UPPER(IF(OR(L10="a",L10="as"),K8,IF(OR(L10="b",L10="bs"),K12,)))</f>
        <v/>
      </c>
      <c r="N10" s="149"/>
      <c r="O10" s="150"/>
      <c r="P10" s="150"/>
      <c r="Q10" s="131"/>
      <c r="R10" s="132"/>
      <c r="S10" s="133"/>
      <c r="U10" s="142" t="e">
        <f>#REF!</f>
        <v>#REF!</v>
      </c>
    </row>
    <row r="11" spans="1:21" s="37" customFormat="1" ht="9.6" customHeight="1" x14ac:dyDescent="0.25">
      <c r="A11" s="135">
        <v>3</v>
      </c>
      <c r="B11" s="352" t="str">
        <f>IF($E11="","",VLOOKUP($E11,'1Q ELO (5)'!$A$7:$M$30,12))</f>
        <v/>
      </c>
      <c r="C11" s="352" t="str">
        <f>IF($E11="","",VLOOKUP($E11,'1Q ELO (5)'!$A$7:$M$30,13))</f>
        <v/>
      </c>
      <c r="D11" s="408" t="str">
        <f>IF($E11="","",VLOOKUP($E11,'1Q ELO (5)'!$A$7:$M$30,5))</f>
        <v/>
      </c>
      <c r="E11" s="123"/>
      <c r="F11" s="143" t="str">
        <f>UPPER(IF($E11="","",VLOOKUP($E11,'1Q ELO (5)'!$A$7:$M$30,2)))</f>
        <v/>
      </c>
      <c r="G11" s="143" t="str">
        <f>IF($E11="","",VLOOKUP($E11,'1Q ELO (5)'!$A$7:$M$30,3))</f>
        <v/>
      </c>
      <c r="H11" s="143"/>
      <c r="I11" s="143" t="str">
        <f>IF($E11="","",VLOOKUP($E11,'1Q ELO (5)'!$A$7:$M$30,4))</f>
        <v/>
      </c>
      <c r="J11" s="126"/>
      <c r="K11" s="125"/>
      <c r="L11" s="151"/>
      <c r="M11" s="125"/>
      <c r="N11" s="653"/>
      <c r="O11" s="653"/>
      <c r="P11" s="653"/>
      <c r="Q11" s="376"/>
      <c r="R11" s="358"/>
      <c r="S11" s="660"/>
      <c r="T11" s="661"/>
      <c r="U11" s="658" t="e">
        <f>#REF!</f>
        <v>#REF!</v>
      </c>
    </row>
    <row r="12" spans="1:21" s="37" customFormat="1" ht="9.6" customHeight="1" x14ac:dyDescent="0.25">
      <c r="A12" s="135"/>
      <c r="B12" s="422"/>
      <c r="C12" s="422"/>
      <c r="D12" s="418"/>
      <c r="E12" s="146"/>
      <c r="F12" s="137"/>
      <c r="G12" s="137"/>
      <c r="H12" s="138"/>
      <c r="I12" s="139" t="s">
        <v>0</v>
      </c>
      <c r="J12" s="140"/>
      <c r="K12" s="141" t="str">
        <f>UPPER(IF(OR(J12="a",J12="as"),F11,IF(OR(J12="b",J12="bs"),F13,)))</f>
        <v/>
      </c>
      <c r="L12" s="153"/>
      <c r="M12" s="125"/>
      <c r="N12" s="653"/>
      <c r="O12" s="653"/>
      <c r="P12" s="653"/>
      <c r="Q12" s="376"/>
      <c r="R12" s="358"/>
      <c r="S12" s="660"/>
      <c r="T12" s="661"/>
      <c r="U12" s="658" t="e">
        <f>#REF!</f>
        <v>#REF!</v>
      </c>
    </row>
    <row r="13" spans="1:21" s="37" customFormat="1" ht="9.6" customHeight="1" x14ac:dyDescent="0.25">
      <c r="A13" s="135">
        <v>4</v>
      </c>
      <c r="B13" s="352" t="str">
        <f>IF($E13="","",VLOOKUP($E13,'1Q ELO (5)'!$A$7:$M$30,12))</f>
        <v/>
      </c>
      <c r="C13" s="352" t="str">
        <f>IF($E13="","",VLOOKUP($E13,'1Q ELO (5)'!$A$7:$M$30,13))</f>
        <v/>
      </c>
      <c r="D13" s="408" t="str">
        <f>IF($E13="","",VLOOKUP($E13,'1Q ELO (5)'!$A$7:$M$30,5))</f>
        <v/>
      </c>
      <c r="E13" s="123"/>
      <c r="F13" s="143" t="str">
        <f>UPPER(IF($E13="","",VLOOKUP($E13,'1Q ELO (5)'!$A$7:$M$30,2)))</f>
        <v/>
      </c>
      <c r="G13" s="143" t="str">
        <f>IF($E13="","",VLOOKUP($E13,'1Q ELO (5)'!$A$7:$M$30,3))</f>
        <v/>
      </c>
      <c r="H13" s="143"/>
      <c r="I13" s="143" t="str">
        <f>IF($E13="","",VLOOKUP($E13,'1Q ELO (5)'!$A$7:$M$30,4))</f>
        <v/>
      </c>
      <c r="J13" s="154"/>
      <c r="K13" s="125"/>
      <c r="L13" s="125"/>
      <c r="M13" s="125"/>
      <c r="N13" s="653"/>
      <c r="O13" s="653"/>
      <c r="P13" s="653"/>
      <c r="Q13" s="376"/>
      <c r="R13" s="358"/>
      <c r="S13" s="660"/>
      <c r="T13" s="661"/>
      <c r="U13" s="658" t="e">
        <f>#REF!</f>
        <v>#REF!</v>
      </c>
    </row>
    <row r="14" spans="1:21" s="37" customFormat="1" ht="9.6" customHeight="1" x14ac:dyDescent="0.25">
      <c r="A14" s="135"/>
      <c r="B14" s="422"/>
      <c r="C14" s="422"/>
      <c r="D14" s="418"/>
      <c r="E14" s="146"/>
      <c r="F14" s="125"/>
      <c r="G14" s="125"/>
      <c r="H14" s="49"/>
      <c r="I14" s="155"/>
      <c r="J14" s="147"/>
      <c r="K14" s="125"/>
      <c r="L14" s="125"/>
      <c r="M14" s="653"/>
      <c r="N14" s="376"/>
      <c r="O14" s="358"/>
      <c r="P14" s="660"/>
      <c r="Q14" s="661"/>
      <c r="R14" s="661"/>
    </row>
    <row r="15" spans="1:21" s="37" customFormat="1" ht="9.6" customHeight="1" x14ac:dyDescent="0.25">
      <c r="A15" s="543">
        <v>5</v>
      </c>
      <c r="B15" s="352" t="str">
        <f>IF($E15="","",VLOOKUP($E15,'1Q ELO (5)'!$A$7:$M$30,12))</f>
        <v/>
      </c>
      <c r="C15" s="352" t="str">
        <f>IF($E15="","",VLOOKUP($E15,'1Q ELO (5)'!$A$7:$M$30,13))</f>
        <v/>
      </c>
      <c r="D15" s="408" t="str">
        <f>IF($E15="","",VLOOKUP($E15,'1Q ELO (5)'!$A$7:$M$30,5))</f>
        <v/>
      </c>
      <c r="E15" s="123"/>
      <c r="F15" s="643" t="str">
        <f>UPPER(IF($E15="","",VLOOKUP($E15,'1Q ELO (5)'!$A$7:$M$30,2)))</f>
        <v/>
      </c>
      <c r="G15" s="643" t="str">
        <f>IF($E15="","",VLOOKUP($E15,'1Q ELO (5)'!$A$7:$M$30,3))</f>
        <v/>
      </c>
      <c r="H15" s="643"/>
      <c r="I15" s="643" t="str">
        <f>IF($E15="","",VLOOKUP($E15,'1Q ELO (5)'!$A$7:$M$30,4))</f>
        <v/>
      </c>
      <c r="J15" s="156"/>
      <c r="K15" s="125"/>
      <c r="L15" s="125"/>
      <c r="M15" s="125"/>
      <c r="N15" s="653"/>
      <c r="O15" s="654"/>
      <c r="P15" s="653"/>
      <c r="Q15" s="376"/>
      <c r="R15" s="358"/>
      <c r="S15" s="660"/>
      <c r="T15" s="661"/>
      <c r="U15" s="658" t="e">
        <f>#REF!</f>
        <v>#REF!</v>
      </c>
    </row>
    <row r="16" spans="1:21" s="37" customFormat="1" ht="9.6" customHeight="1" thickBot="1" x14ac:dyDescent="0.3">
      <c r="A16" s="135"/>
      <c r="B16" s="422"/>
      <c r="C16" s="422"/>
      <c r="D16" s="418"/>
      <c r="E16" s="146"/>
      <c r="F16" s="137"/>
      <c r="G16" s="137"/>
      <c r="H16" s="138"/>
      <c r="I16" s="139" t="s">
        <v>0</v>
      </c>
      <c r="J16" s="140"/>
      <c r="K16" s="141" t="str">
        <f>UPPER(IF(OR(J16="a",J16="as"),F15,IF(OR(J16="b",J16="bs"),F17,)))</f>
        <v/>
      </c>
      <c r="L16" s="141"/>
      <c r="M16" s="125"/>
      <c r="N16" s="653"/>
      <c r="O16" s="653"/>
      <c r="P16" s="653"/>
      <c r="Q16" s="376"/>
      <c r="R16" s="358"/>
      <c r="S16" s="660"/>
      <c r="T16" s="661"/>
      <c r="U16" s="659" t="e">
        <f>#REF!</f>
        <v>#REF!</v>
      </c>
    </row>
    <row r="17" spans="1:20" s="37" customFormat="1" ht="9.6" customHeight="1" x14ac:dyDescent="0.25">
      <c r="A17" s="135">
        <v>6</v>
      </c>
      <c r="B17" s="352" t="str">
        <f>IF($E17="","",VLOOKUP($E17,'1Q ELO (5)'!$A$7:$M$30,12))</f>
        <v/>
      </c>
      <c r="C17" s="352" t="str">
        <f>IF($E17="","",VLOOKUP($E17,'1Q ELO (5)'!$A$7:$M$30,13))</f>
        <v/>
      </c>
      <c r="D17" s="408" t="str">
        <f>IF($E17="","",VLOOKUP($E17,'1Q ELO (5)'!$A$7:$M$30,5))</f>
        <v/>
      </c>
      <c r="E17" s="123"/>
      <c r="F17" s="143" t="str">
        <f>UPPER(IF($E17="","",VLOOKUP($E17,'1Q ELO (5)'!$A$7:$M$30,2)))</f>
        <v/>
      </c>
      <c r="G17" s="143" t="str">
        <f>IF($E17="","",VLOOKUP($E17,'1Q ELO (5)'!$A$7:$M$30,3))</f>
        <v/>
      </c>
      <c r="H17" s="143"/>
      <c r="I17" s="143" t="str">
        <f>IF($E17="","",VLOOKUP($E17,'1Q ELO (5)'!$A$7:$M$30,4))</f>
        <v/>
      </c>
      <c r="J17" s="144"/>
      <c r="K17" s="125"/>
      <c r="L17" s="145"/>
      <c r="M17" s="125"/>
      <c r="N17" s="653"/>
      <c r="O17" s="653"/>
      <c r="P17" s="653"/>
      <c r="Q17" s="376"/>
      <c r="R17" s="358"/>
      <c r="S17" s="660"/>
      <c r="T17" s="661"/>
    </row>
    <row r="18" spans="1:20" s="37" customFormat="1" ht="9.6" customHeight="1" x14ac:dyDescent="0.25">
      <c r="A18" s="135"/>
      <c r="B18" s="422"/>
      <c r="C18" s="422"/>
      <c r="D18" s="418"/>
      <c r="E18" s="146"/>
      <c r="F18" s="137"/>
      <c r="G18" s="137"/>
      <c r="H18" s="138"/>
      <c r="I18" s="125"/>
      <c r="J18" s="147"/>
      <c r="K18" s="139" t="s">
        <v>0</v>
      </c>
      <c r="L18" s="148"/>
      <c r="M18" s="141" t="str">
        <f>UPPER(IF(OR(L18="a",L18="as"),K16,IF(OR(L18="b",L18="bs"),K20,)))</f>
        <v/>
      </c>
      <c r="N18" s="149"/>
      <c r="O18" s="653"/>
      <c r="P18" s="653"/>
      <c r="Q18" s="376"/>
      <c r="R18" s="358"/>
      <c r="S18" s="660"/>
      <c r="T18" s="661"/>
    </row>
    <row r="19" spans="1:20" s="37" customFormat="1" ht="9.6" customHeight="1" x14ac:dyDescent="0.25">
      <c r="A19" s="135">
        <v>7</v>
      </c>
      <c r="B19" s="352" t="str">
        <f>IF($E19="","",VLOOKUP($E19,'1Q ELO (5)'!$A$7:$M$30,12))</f>
        <v/>
      </c>
      <c r="C19" s="352" t="str">
        <f>IF($E19="","",VLOOKUP($E19,'1Q ELO (5)'!$A$7:$M$30,13))</f>
        <v/>
      </c>
      <c r="D19" s="408" t="str">
        <f>IF($E19="","",VLOOKUP($E19,'1Q ELO (5)'!$A$7:$M$30,5))</f>
        <v/>
      </c>
      <c r="E19" s="123"/>
      <c r="F19" s="143" t="str">
        <f>UPPER(IF($E19="","",VLOOKUP($E19,'1Q ELO (5)'!$A$7:$M$30,2)))</f>
        <v/>
      </c>
      <c r="G19" s="143" t="str">
        <f>IF($E19="","",VLOOKUP($E19,'1Q ELO (5)'!$A$7:$M$30,3))</f>
        <v/>
      </c>
      <c r="H19" s="143"/>
      <c r="I19" s="143" t="str">
        <f>IF($E19="","",VLOOKUP($E19,'1Q ELO (5)'!$A$7:$M$30,4))</f>
        <v/>
      </c>
      <c r="J19" s="126"/>
      <c r="K19" s="125"/>
      <c r="L19" s="151"/>
      <c r="M19" s="125"/>
      <c r="N19" s="150"/>
      <c r="O19" s="653"/>
      <c r="P19" s="653"/>
      <c r="Q19" s="376"/>
      <c r="R19" s="358"/>
      <c r="S19" s="660"/>
      <c r="T19" s="661"/>
    </row>
    <row r="20" spans="1:20" s="37" customFormat="1" ht="9.6" customHeight="1" x14ac:dyDescent="0.25">
      <c r="A20" s="135"/>
      <c r="B20" s="422"/>
      <c r="C20" s="422"/>
      <c r="D20" s="418"/>
      <c r="E20" s="136"/>
      <c r="F20" s="137"/>
      <c r="G20" s="137"/>
      <c r="H20" s="138"/>
      <c r="I20" s="139" t="s">
        <v>0</v>
      </c>
      <c r="J20" s="140"/>
      <c r="K20" s="141" t="str">
        <f>UPPER(IF(OR(J20="a",J20="as"),F19,IF(OR(J20="b",J20="bs"),F21,)))</f>
        <v/>
      </c>
      <c r="L20" s="153"/>
      <c r="M20" s="125"/>
      <c r="N20" s="150"/>
      <c r="O20" s="653"/>
      <c r="P20" s="653"/>
      <c r="Q20" s="376"/>
      <c r="R20" s="358"/>
      <c r="S20" s="660"/>
      <c r="T20" s="661"/>
    </row>
    <row r="21" spans="1:20" s="37" customFormat="1" ht="9.6" customHeight="1" x14ac:dyDescent="0.25">
      <c r="A21" s="135">
        <v>8</v>
      </c>
      <c r="B21" s="352" t="str">
        <f>IF($E21="","",VLOOKUP($E21,'1Q ELO (5)'!$A$7:$M$30,12))</f>
        <v/>
      </c>
      <c r="C21" s="352" t="str">
        <f>IF($E21="","",VLOOKUP($E21,'1Q ELO (5)'!$A$7:$M$30,13))</f>
        <v/>
      </c>
      <c r="D21" s="408" t="str">
        <f>IF($E21="","",VLOOKUP($E21,'1Q ELO (5)'!$A$7:$M$30,5))</f>
        <v/>
      </c>
      <c r="E21" s="123"/>
      <c r="F21" s="143" t="str">
        <f>UPPER(IF($E21="","",VLOOKUP($E21,'1Q ELO (5)'!$A$7:$M$30,2)))</f>
        <v/>
      </c>
      <c r="G21" s="143" t="str">
        <f>IF($E21="","",VLOOKUP($E21,'1Q ELO (5)'!$A$7:$M$30,3))</f>
        <v/>
      </c>
      <c r="H21" s="143"/>
      <c r="I21" s="143" t="str">
        <f>IF($E21="","",VLOOKUP($E21,'1Q ELO (5)'!$A$7:$M$30,4))</f>
        <v/>
      </c>
      <c r="J21" s="154"/>
      <c r="K21" s="125"/>
      <c r="L21" s="125"/>
      <c r="M21" s="125"/>
      <c r="N21" s="150"/>
      <c r="O21" s="653"/>
      <c r="P21" s="653"/>
      <c r="Q21" s="376"/>
      <c r="R21" s="358"/>
      <c r="S21" s="660"/>
      <c r="T21" s="661"/>
    </row>
    <row r="22" spans="1:20" s="37" customFormat="1" ht="9.6" customHeight="1" x14ac:dyDescent="0.25">
      <c r="A22" s="135"/>
      <c r="B22" s="352"/>
      <c r="C22" s="672"/>
      <c r="D22" s="673"/>
      <c r="E22" s="671"/>
      <c r="F22" s="674"/>
      <c r="G22" s="674"/>
      <c r="H22" s="674"/>
      <c r="I22" s="674"/>
      <c r="J22" s="156"/>
      <c r="K22" s="125"/>
      <c r="L22" s="125"/>
      <c r="M22" s="125"/>
      <c r="N22" s="150"/>
      <c r="O22" s="653"/>
      <c r="P22" s="653"/>
      <c r="Q22" s="376"/>
      <c r="R22" s="358"/>
      <c r="S22" s="660"/>
      <c r="T22" s="661"/>
    </row>
    <row r="23" spans="1:20" s="37" customFormat="1" ht="9.6" customHeight="1" x14ac:dyDescent="0.25">
      <c r="A23" s="173" t="s">
        <v>102</v>
      </c>
      <c r="B23" s="174"/>
      <c r="C23" s="174"/>
      <c r="D23" s="413"/>
      <c r="E23" s="176" t="s">
        <v>6</v>
      </c>
      <c r="F23" s="177" t="s">
        <v>104</v>
      </c>
      <c r="G23" s="176"/>
      <c r="H23" s="178"/>
      <c r="I23" s="179"/>
      <c r="J23" s="176" t="s">
        <v>6</v>
      </c>
      <c r="K23" s="177" t="s">
        <v>105</v>
      </c>
      <c r="L23" s="180"/>
      <c r="M23" s="177" t="s">
        <v>106</v>
      </c>
      <c r="N23" s="181"/>
      <c r="O23" s="182" t="s">
        <v>107</v>
      </c>
      <c r="P23" s="182"/>
      <c r="Q23" s="183"/>
      <c r="R23" s="184"/>
    </row>
    <row r="24" spans="1:20" s="37" customFormat="1" ht="9.6" customHeight="1" x14ac:dyDescent="0.25">
      <c r="A24" s="414" t="s">
        <v>103</v>
      </c>
      <c r="B24" s="415"/>
      <c r="C24" s="416"/>
      <c r="D24" s="417"/>
      <c r="E24" s="188">
        <v>1</v>
      </c>
      <c r="F24" s="56" t="str">
        <f>IF(E24&gt;$R$31,,UPPER(VLOOKUP(E24,'1Q ELO (5)'!$A$7:$O$134,2)))</f>
        <v/>
      </c>
      <c r="G24" s="189"/>
      <c r="H24" s="56"/>
      <c r="I24" s="55"/>
      <c r="J24" s="190" t="s">
        <v>7</v>
      </c>
      <c r="K24" s="185"/>
      <c r="L24" s="191"/>
      <c r="M24" s="185"/>
      <c r="N24" s="192"/>
      <c r="O24" s="193" t="s">
        <v>108</v>
      </c>
      <c r="P24" s="194"/>
      <c r="Q24" s="194"/>
      <c r="R24" s="195"/>
    </row>
    <row r="25" spans="1:20" s="37" customFormat="1" ht="9.6" customHeight="1" x14ac:dyDescent="0.25">
      <c r="A25" s="200" t="s">
        <v>116</v>
      </c>
      <c r="B25" s="198"/>
      <c r="C25" s="410"/>
      <c r="D25" s="201"/>
      <c r="E25" s="188">
        <v>2</v>
      </c>
      <c r="F25" s="56" t="str">
        <f>IF(E25&gt;$R$31,,UPPER(VLOOKUP(E25,'1Q ELO (5)'!$A$7:$O$134,2)))</f>
        <v/>
      </c>
      <c r="G25" s="189"/>
      <c r="H25" s="56"/>
      <c r="I25" s="55"/>
      <c r="J25" s="190" t="s">
        <v>8</v>
      </c>
      <c r="K25" s="185"/>
      <c r="L25" s="191"/>
      <c r="M25" s="185"/>
      <c r="N25" s="192"/>
      <c r="O25" s="196"/>
      <c r="P25" s="197"/>
      <c r="Q25" s="198"/>
      <c r="R25" s="199"/>
    </row>
    <row r="26" spans="1:20" s="37" customFormat="1" ht="9.6" customHeight="1" x14ac:dyDescent="0.25">
      <c r="A26" s="341"/>
      <c r="B26" s="342"/>
      <c r="C26" s="411"/>
      <c r="D26" s="343"/>
      <c r="E26" s="188"/>
      <c r="F26" s="56"/>
      <c r="G26" s="189"/>
      <c r="H26" s="56"/>
      <c r="I26" s="55"/>
      <c r="J26" s="190" t="s">
        <v>9</v>
      </c>
      <c r="K26" s="185"/>
      <c r="L26" s="191"/>
      <c r="M26" s="185"/>
      <c r="N26" s="192"/>
      <c r="O26" s="193" t="s">
        <v>109</v>
      </c>
      <c r="P26" s="194"/>
      <c r="Q26" s="194"/>
      <c r="R26" s="195"/>
    </row>
    <row r="27" spans="1:20" s="37" customFormat="1" ht="9.6" customHeight="1" x14ac:dyDescent="0.25">
      <c r="A27" s="202"/>
      <c r="B27" s="405"/>
      <c r="C27" s="405"/>
      <c r="D27" s="203"/>
      <c r="E27" s="188"/>
      <c r="F27" s="56"/>
      <c r="G27" s="189"/>
      <c r="H27" s="56"/>
      <c r="I27" s="55"/>
      <c r="J27" s="190" t="s">
        <v>10</v>
      </c>
      <c r="K27" s="185"/>
      <c r="L27" s="191"/>
      <c r="M27" s="185"/>
      <c r="N27" s="192"/>
      <c r="O27" s="185"/>
      <c r="P27" s="191"/>
      <c r="Q27" s="185"/>
      <c r="R27" s="192"/>
    </row>
    <row r="28" spans="1:20" s="37" customFormat="1" ht="9.6" customHeight="1" x14ac:dyDescent="0.25">
      <c r="A28" s="330"/>
      <c r="B28" s="344"/>
      <c r="C28" s="344"/>
      <c r="D28" s="412"/>
      <c r="E28" s="188"/>
      <c r="F28" s="56"/>
      <c r="G28" s="189"/>
      <c r="H28" s="56"/>
      <c r="I28" s="55"/>
      <c r="J28" s="190" t="s">
        <v>11</v>
      </c>
      <c r="K28" s="185"/>
      <c r="L28" s="191"/>
      <c r="M28" s="185"/>
      <c r="N28" s="192"/>
      <c r="O28" s="198"/>
      <c r="P28" s="197"/>
      <c r="Q28" s="198"/>
      <c r="R28" s="199"/>
    </row>
    <row r="29" spans="1:20" s="37" customFormat="1" ht="9.6" customHeight="1" x14ac:dyDescent="0.25">
      <c r="A29" s="331"/>
      <c r="B29" s="350"/>
      <c r="C29" s="405"/>
      <c r="D29" s="203"/>
      <c r="E29" s="188"/>
      <c r="F29" s="56"/>
      <c r="G29" s="189"/>
      <c r="H29" s="56"/>
      <c r="I29" s="55"/>
      <c r="J29" s="190" t="s">
        <v>12</v>
      </c>
      <c r="K29" s="185"/>
      <c r="L29" s="191"/>
      <c r="M29" s="185"/>
      <c r="N29" s="192"/>
      <c r="O29" s="193" t="s">
        <v>89</v>
      </c>
      <c r="P29" s="194"/>
      <c r="Q29" s="194"/>
      <c r="R29" s="195"/>
    </row>
    <row r="30" spans="1:20" s="37" customFormat="1" ht="9.6" customHeight="1" x14ac:dyDescent="0.25">
      <c r="A30" s="331"/>
      <c r="B30" s="350"/>
      <c r="C30" s="406"/>
      <c r="D30" s="339"/>
      <c r="E30" s="188"/>
      <c r="F30" s="56"/>
      <c r="G30" s="189"/>
      <c r="H30" s="56"/>
      <c r="I30" s="55"/>
      <c r="J30" s="190" t="s">
        <v>13</v>
      </c>
      <c r="K30" s="185"/>
      <c r="L30" s="191"/>
      <c r="M30" s="185"/>
      <c r="N30" s="192"/>
      <c r="O30" s="185"/>
      <c r="P30" s="191"/>
      <c r="Q30" s="185"/>
      <c r="R30" s="192"/>
    </row>
    <row r="31" spans="1:20" s="37" customFormat="1" ht="9.6" customHeight="1" x14ac:dyDescent="0.25">
      <c r="A31" s="332"/>
      <c r="B31" s="329"/>
      <c r="C31" s="407"/>
      <c r="D31" s="340"/>
      <c r="E31" s="204"/>
      <c r="F31" s="205"/>
      <c r="G31" s="206"/>
      <c r="H31" s="205"/>
      <c r="I31" s="207"/>
      <c r="J31" s="208" t="s">
        <v>14</v>
      </c>
      <c r="K31" s="198"/>
      <c r="L31" s="197"/>
      <c r="M31" s="198"/>
      <c r="N31" s="199"/>
      <c r="O31" s="198" t="str">
        <f>R4</f>
        <v>Nagyistók-Nádasi Judit</v>
      </c>
      <c r="P31" s="197"/>
      <c r="Q31" s="198"/>
      <c r="R31" s="209">
        <f>MIN(6,'1Q ELO (5)'!O5)</f>
        <v>6</v>
      </c>
    </row>
    <row r="32" spans="1:20" s="37" customFormat="1" ht="9.6" customHeight="1" x14ac:dyDescent="0.25"/>
    <row r="33" s="37" customFormat="1" ht="9.6" customHeight="1" x14ac:dyDescent="0.25"/>
    <row r="34" s="37" customFormat="1" ht="9.6" customHeight="1" x14ac:dyDescent="0.25"/>
    <row r="35" s="37" customFormat="1" ht="9.6" customHeight="1" x14ac:dyDescent="0.25"/>
    <row r="36" s="37" customFormat="1" ht="9.6" customHeight="1" x14ac:dyDescent="0.25"/>
    <row r="37" s="37" customFormat="1" ht="9.6" customHeight="1" x14ac:dyDescent="0.25"/>
    <row r="38" s="37" customFormat="1" ht="9.6" customHeight="1" x14ac:dyDescent="0.25"/>
    <row r="39" s="37" customFormat="1" ht="9.6" customHeight="1" x14ac:dyDescent="0.25"/>
    <row r="40" s="37" customFormat="1" ht="9.6" customHeight="1" x14ac:dyDescent="0.25"/>
    <row r="41" s="37" customFormat="1" ht="9.6" customHeight="1" x14ac:dyDescent="0.25"/>
    <row r="42" s="37" customFormat="1" ht="9.6" customHeight="1" x14ac:dyDescent="0.25"/>
    <row r="43" s="37" customFormat="1" ht="9.6" customHeight="1" x14ac:dyDescent="0.25"/>
    <row r="44" s="37" customFormat="1" ht="9.6" customHeight="1" x14ac:dyDescent="0.25"/>
    <row r="45" s="37" customFormat="1" ht="9.6" customHeight="1" x14ac:dyDescent="0.25"/>
    <row r="46" s="37" customFormat="1" ht="9.6" customHeight="1" x14ac:dyDescent="0.25"/>
    <row r="47" s="37" customFormat="1" ht="9.6" customHeight="1" x14ac:dyDescent="0.25"/>
    <row r="48" s="37" customFormat="1" ht="9.6" customHeight="1" x14ac:dyDescent="0.25"/>
    <row r="49" s="37" customFormat="1" ht="9.6" customHeight="1" x14ac:dyDescent="0.25"/>
    <row r="50" s="37" customFormat="1" ht="9.6" customHeight="1" x14ac:dyDescent="0.25"/>
    <row r="51" s="37" customFormat="1" ht="9.6" customHeight="1" x14ac:dyDescent="0.25"/>
    <row r="52" s="37" customFormat="1" ht="9.6" customHeight="1" x14ac:dyDescent="0.25"/>
    <row r="53" s="37" customFormat="1" ht="9.6" customHeight="1" x14ac:dyDescent="0.25"/>
    <row r="54" s="37" customFormat="1" ht="9.6" customHeight="1" x14ac:dyDescent="0.25"/>
    <row r="55" s="37" customFormat="1" ht="9.6" customHeight="1" x14ac:dyDescent="0.25"/>
    <row r="56" s="37" customFormat="1" ht="9.6" customHeight="1" x14ac:dyDescent="0.25"/>
    <row r="57" s="37" customFormat="1" ht="9.6" customHeight="1" x14ac:dyDescent="0.25"/>
    <row r="58" s="37" customFormat="1" ht="9.6" customHeight="1" x14ac:dyDescent="0.25"/>
    <row r="59" s="37" customFormat="1" ht="9.6" customHeight="1" x14ac:dyDescent="0.25"/>
    <row r="60" s="37" customFormat="1" ht="9.6" customHeight="1" x14ac:dyDescent="0.25"/>
    <row r="61" s="37" customFormat="1" ht="9.6" customHeight="1" x14ac:dyDescent="0.25"/>
    <row r="62" s="37" customFormat="1" ht="9.6" customHeight="1" x14ac:dyDescent="0.25"/>
    <row r="63" s="37" customFormat="1" ht="9.6" customHeight="1" x14ac:dyDescent="0.25"/>
    <row r="64" s="37" customFormat="1" ht="9.6" customHeight="1" x14ac:dyDescent="0.25"/>
    <row r="65" spans="1:18" s="37" customFormat="1" ht="9.6" customHeight="1" x14ac:dyDescent="0.25"/>
    <row r="66" spans="1:18" s="37" customFormat="1" ht="9.6" customHeight="1" x14ac:dyDescent="0.25"/>
    <row r="67" spans="1:18" s="37" customFormat="1" ht="9.6" customHeight="1" x14ac:dyDescent="0.25"/>
    <row r="68" spans="1:18" s="37" customFormat="1" ht="9.6" customHeight="1" x14ac:dyDescent="0.25"/>
    <row r="69" spans="1:18" s="37" customFormat="1" ht="9.6" customHeight="1" x14ac:dyDescent="0.25">
      <c r="A69"/>
      <c r="B69"/>
      <c r="C69"/>
      <c r="D69"/>
      <c r="E69"/>
      <c r="F69"/>
      <c r="G69"/>
      <c r="H69"/>
      <c r="I69"/>
      <c r="J69" s="98"/>
      <c r="K69"/>
      <c r="L69" s="98"/>
      <c r="M69"/>
      <c r="N69" s="99"/>
      <c r="O69"/>
      <c r="P69" s="98"/>
      <c r="Q69"/>
      <c r="R69" s="99"/>
    </row>
    <row r="70" spans="1:18" s="37" customFormat="1" ht="9.6" customHeight="1" x14ac:dyDescent="0.25">
      <c r="A70"/>
      <c r="B70"/>
      <c r="C70"/>
      <c r="D70"/>
      <c r="E70"/>
      <c r="F70"/>
      <c r="G70"/>
      <c r="H70"/>
      <c r="I70"/>
      <c r="J70" s="98"/>
      <c r="K70"/>
      <c r="L70" s="98"/>
      <c r="M70"/>
      <c r="N70" s="99"/>
      <c r="O70"/>
      <c r="P70" s="98"/>
      <c r="Q70"/>
      <c r="R70" s="99"/>
    </row>
    <row r="71" spans="1:18" s="2" customFormat="1" ht="6.75" customHeight="1" x14ac:dyDescent="0.25">
      <c r="A71"/>
      <c r="B71"/>
      <c r="C71"/>
      <c r="D71"/>
      <c r="E71"/>
      <c r="F71"/>
      <c r="G71"/>
      <c r="H71"/>
      <c r="I71"/>
      <c r="J71" s="98"/>
      <c r="K71"/>
      <c r="L71" s="98"/>
      <c r="M71"/>
      <c r="N71" s="99"/>
      <c r="O71"/>
      <c r="P71" s="98"/>
      <c r="Q71"/>
      <c r="R71" s="99"/>
    </row>
    <row r="72" spans="1:18" s="18" customFormat="1" ht="10.5" customHeight="1" x14ac:dyDescent="0.25">
      <c r="A72"/>
      <c r="B72"/>
      <c r="C72"/>
      <c r="D72"/>
      <c r="E72"/>
      <c r="F72"/>
      <c r="G72"/>
      <c r="H72"/>
      <c r="I72"/>
      <c r="J72" s="98"/>
      <c r="K72"/>
      <c r="L72" s="98"/>
      <c r="M72"/>
      <c r="N72" s="99"/>
      <c r="O72"/>
      <c r="P72" s="98"/>
      <c r="Q72"/>
      <c r="R72" s="99"/>
    </row>
    <row r="73" spans="1:18" s="18" customFormat="1" ht="9" customHeight="1" x14ac:dyDescent="0.25">
      <c r="A73"/>
      <c r="B73"/>
      <c r="C73"/>
      <c r="D73"/>
      <c r="E73"/>
      <c r="F73"/>
      <c r="G73"/>
      <c r="H73"/>
      <c r="I73"/>
      <c r="J73" s="98"/>
      <c r="K73"/>
      <c r="L73" s="98"/>
      <c r="M73"/>
      <c r="N73" s="99"/>
      <c r="O73"/>
      <c r="P73" s="98"/>
      <c r="Q73"/>
      <c r="R73" s="99"/>
    </row>
    <row r="74" spans="1:18" s="18" customFormat="1" ht="9" customHeight="1" x14ac:dyDescent="0.25">
      <c r="A74"/>
      <c r="B74"/>
      <c r="C74"/>
      <c r="D74"/>
      <c r="E74"/>
      <c r="F74"/>
      <c r="G74"/>
      <c r="H74"/>
      <c r="I74"/>
      <c r="J74" s="98"/>
      <c r="K74"/>
      <c r="L74" s="98"/>
      <c r="M74"/>
      <c r="N74" s="99"/>
      <c r="O74"/>
      <c r="P74" s="98"/>
      <c r="Q74"/>
      <c r="R74" s="99"/>
    </row>
    <row r="75" spans="1:18" s="18" customFormat="1" ht="9" customHeight="1" x14ac:dyDescent="0.25">
      <c r="A75"/>
      <c r="B75"/>
      <c r="C75"/>
      <c r="D75"/>
      <c r="E75"/>
      <c r="F75"/>
      <c r="G75"/>
      <c r="H75"/>
      <c r="I75"/>
      <c r="J75" s="98"/>
      <c r="K75"/>
      <c r="L75" s="98"/>
      <c r="M75"/>
      <c r="N75" s="99"/>
      <c r="O75"/>
      <c r="P75" s="98"/>
      <c r="Q75"/>
      <c r="R75" s="99"/>
    </row>
    <row r="76" spans="1:18" s="18" customFormat="1" ht="9" customHeight="1" x14ac:dyDescent="0.25">
      <c r="A76"/>
      <c r="B76"/>
      <c r="C76"/>
      <c r="D76"/>
      <c r="E76"/>
      <c r="F76"/>
      <c r="G76"/>
      <c r="H76"/>
      <c r="I76"/>
      <c r="J76" s="98"/>
      <c r="K76"/>
      <c r="L76" s="98"/>
      <c r="M76"/>
      <c r="N76" s="99"/>
      <c r="O76"/>
      <c r="P76" s="98"/>
      <c r="Q76"/>
      <c r="R76" s="99"/>
    </row>
    <row r="77" spans="1:18" s="18" customFormat="1" ht="9" customHeight="1" x14ac:dyDescent="0.25">
      <c r="A77"/>
      <c r="B77"/>
      <c r="C77"/>
      <c r="D77"/>
      <c r="E77"/>
      <c r="F77"/>
      <c r="G77"/>
      <c r="H77"/>
      <c r="I77"/>
      <c r="J77" s="98"/>
      <c r="K77"/>
      <c r="L77" s="98"/>
      <c r="M77"/>
      <c r="N77" s="99"/>
      <c r="O77"/>
      <c r="P77" s="98"/>
      <c r="Q77"/>
      <c r="R77" s="99"/>
    </row>
    <row r="78" spans="1:18" s="18" customFormat="1" ht="9" customHeight="1" x14ac:dyDescent="0.25">
      <c r="A78"/>
      <c r="B78"/>
      <c r="C78"/>
      <c r="D78"/>
      <c r="E78"/>
      <c r="F78"/>
      <c r="G78"/>
      <c r="H78"/>
      <c r="I78"/>
      <c r="J78" s="98"/>
      <c r="K78"/>
      <c r="L78" s="98"/>
      <c r="M78"/>
      <c r="N78" s="99"/>
      <c r="O78"/>
      <c r="P78" s="98"/>
      <c r="Q78"/>
      <c r="R78" s="99"/>
    </row>
    <row r="79" spans="1:18" s="18" customFormat="1" ht="9" customHeight="1" x14ac:dyDescent="0.25">
      <c r="A79"/>
      <c r="B79"/>
      <c r="C79"/>
      <c r="D79"/>
      <c r="E79"/>
      <c r="F79"/>
      <c r="G79"/>
      <c r="H79"/>
      <c r="I79"/>
      <c r="J79" s="98"/>
      <c r="K79"/>
      <c r="L79" s="98"/>
      <c r="M79"/>
      <c r="N79" s="99"/>
      <c r="O79"/>
      <c r="P79" s="98"/>
      <c r="Q79"/>
      <c r="R79" s="99"/>
    </row>
    <row r="80" spans="1:18" s="18" customFormat="1" ht="9" customHeight="1" x14ac:dyDescent="0.25">
      <c r="A80"/>
      <c r="B80"/>
      <c r="C80"/>
      <c r="D80"/>
      <c r="E80"/>
      <c r="F80"/>
      <c r="G80"/>
      <c r="H80"/>
      <c r="I80"/>
      <c r="J80" s="98"/>
      <c r="K80"/>
      <c r="L80" s="98"/>
      <c r="M80"/>
      <c r="N80" s="99"/>
      <c r="O80"/>
      <c r="P80" s="98"/>
      <c r="Q80"/>
      <c r="R80" s="99"/>
    </row>
  </sheetData>
  <mergeCells count="1">
    <mergeCell ref="A4:C4"/>
  </mergeCells>
  <conditionalFormatting sqref="H7 H9 H11 H13 H15 H17 H19 H21">
    <cfRule type="expression" dxfId="165" priority="10" stopIfTrue="1">
      <formula>AND($E7&lt;9,$C7&gt;0)</formula>
    </cfRule>
  </conditionalFormatting>
  <conditionalFormatting sqref="I16 I12 K18 K10 I8 I20">
    <cfRule type="expression" dxfId="164" priority="7" stopIfTrue="1">
      <formula>AND($O$1="CU",I8="Umpire")</formula>
    </cfRule>
    <cfRule type="expression" dxfId="163" priority="8" stopIfTrue="1">
      <formula>AND($O$1="CU",I8&lt;&gt;"Umpire",J8&lt;&gt;"")</formula>
    </cfRule>
    <cfRule type="expression" dxfId="162" priority="9" stopIfTrue="1">
      <formula>AND($O$1="CU",I8&lt;&gt;"Umpire")</formula>
    </cfRule>
  </conditionalFormatting>
  <conditionalFormatting sqref="M10 M18 K8 K12 K16 K20">
    <cfRule type="expression" dxfId="161" priority="5" stopIfTrue="1">
      <formula>J8="as"</formula>
    </cfRule>
    <cfRule type="expression" dxfId="160" priority="6" stopIfTrue="1">
      <formula>J8="bs"</formula>
    </cfRule>
  </conditionalFormatting>
  <conditionalFormatting sqref="B22">
    <cfRule type="cellIs" dxfId="159" priority="3" stopIfTrue="1" operator="equal">
      <formula>"QA"</formula>
    </cfRule>
    <cfRule type="cellIs" dxfId="158" priority="4" stopIfTrue="1" operator="equal">
      <formula>"DA"</formula>
    </cfRule>
  </conditionalFormatting>
  <conditionalFormatting sqref="R31 J8 J12 J16 J20 L18 L10">
    <cfRule type="expression" dxfId="157" priority="2" stopIfTrue="1">
      <formula>$O$1="CU"</formula>
    </cfRule>
  </conditionalFormatting>
  <conditionalFormatting sqref="E7 E17 E19 E13 E15">
    <cfRule type="expression" dxfId="156" priority="1" stopIfTrue="1">
      <formula>$E7&lt;5</formula>
    </cfRule>
  </conditionalFormatting>
  <dataValidations count="1">
    <dataValidation type="list" allowBlank="1" showInputMessage="1" sqref="I12 K10 K18 I8 I16 I20" xr:uid="{00000000-0002-0000-4F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1681"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168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5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400" t="s">
        <v>112</v>
      </c>
      <c r="L1" s="84"/>
      <c r="M1" s="58"/>
      <c r="N1" s="104"/>
      <c r="O1" s="104" t="s">
        <v>3</v>
      </c>
      <c r="P1" s="104"/>
      <c r="Q1" s="103"/>
      <c r="R1" s="104"/>
    </row>
    <row r="2" spans="1:21" s="72" customFormat="1" x14ac:dyDescent="0.25">
      <c r="A2" s="60" t="s">
        <v>119</v>
      </c>
      <c r="B2" s="60"/>
      <c r="C2" s="60"/>
      <c r="D2" s="426"/>
      <c r="E2" s="427">
        <f>Altalanos!$E$8</f>
        <v>0</v>
      </c>
      <c r="F2" s="60"/>
      <c r="G2" s="105"/>
      <c r="H2" s="74"/>
      <c r="I2" s="74"/>
      <c r="J2" s="106"/>
      <c r="K2" s="400" t="s">
        <v>222</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5</v>
      </c>
      <c r="F5" s="116" t="s">
        <v>82</v>
      </c>
      <c r="G5" s="116" t="s">
        <v>83</v>
      </c>
      <c r="H5" s="116"/>
      <c r="I5" s="116" t="s">
        <v>87</v>
      </c>
      <c r="J5" s="116"/>
      <c r="K5" s="115" t="s">
        <v>100</v>
      </c>
      <c r="L5" s="117"/>
      <c r="M5" s="115"/>
      <c r="N5" s="117"/>
      <c r="O5" s="115"/>
      <c r="P5" s="117"/>
      <c r="Q5" s="115"/>
      <c r="R5" s="118"/>
    </row>
    <row r="6" spans="1:21" s="753" customFormat="1" ht="10.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(5)'!$A$7:$M$32,12))</f>
        <v/>
      </c>
      <c r="C7" s="352" t="str">
        <f>IF($E7="","",VLOOKUP($E7,'1Q ELO (5)'!$A$7:$M$30,13))</f>
        <v/>
      </c>
      <c r="D7" s="408" t="str">
        <f>IF($E7="","",VLOOKUP($E7,'1Q ELO (5)'!$A$7:$M$30,5))</f>
        <v/>
      </c>
      <c r="E7" s="123"/>
      <c r="F7" s="124" t="str">
        <f>UPPER(IF($E7="","",VLOOKUP($E7,'1Q ELO (5)'!$A$7:$M$38,2)))</f>
        <v/>
      </c>
      <c r="G7" s="124" t="str">
        <f>IF($E7="","",VLOOKUP($E7,'1Q ELO (5)'!$A$7:$M$38,3))</f>
        <v/>
      </c>
      <c r="H7" s="124"/>
      <c r="I7" s="124" t="str">
        <f>IF($E7="","",VLOOKUP($E7,'1Q ELO (5)'!$A$7:$M$38,4))</f>
        <v/>
      </c>
      <c r="J7" s="126"/>
      <c r="K7" s="125"/>
      <c r="L7" s="125"/>
      <c r="M7" s="125"/>
      <c r="N7" s="125"/>
      <c r="O7" s="128"/>
      <c r="P7" s="130"/>
      <c r="Q7" s="131"/>
      <c r="R7" s="132"/>
      <c r="S7" s="133"/>
      <c r="U7" s="134" t="e">
        <f>#REF!</f>
        <v>#REF!</v>
      </c>
    </row>
    <row r="8" spans="1:21" s="37" customFormat="1" ht="9.6" customHeight="1" x14ac:dyDescent="0.25">
      <c r="A8" s="135"/>
      <c r="B8" s="422"/>
      <c r="C8" s="422"/>
      <c r="D8" s="418"/>
      <c r="E8" s="136"/>
      <c r="F8" s="137"/>
      <c r="G8" s="137"/>
      <c r="H8" s="138"/>
      <c r="I8" s="139"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(5)'!$A$7:$M$32,12))</f>
        <v/>
      </c>
      <c r="C9" s="352" t="str">
        <f>IF($E9="","",VLOOKUP($E9,'1Q ELO (5)'!$A$7:$M$30,13))</f>
        <v/>
      </c>
      <c r="D9" s="408" t="str">
        <f>IF($E9="","",VLOOKUP($E9,'1Q ELO (5)'!$A$7:$M$30,5))</f>
        <v/>
      </c>
      <c r="E9" s="662"/>
      <c r="F9" s="143" t="str">
        <f>UPPER(IF($E9="","",VLOOKUP($E9,'1Q ELO (5)'!$A$7:$M$38,2)))</f>
        <v/>
      </c>
      <c r="G9" s="143" t="str">
        <f>IF($E9="","",VLOOKUP($E9,'1Q ELO (5)'!$A$7:$M$38,3))</f>
        <v/>
      </c>
      <c r="H9" s="143"/>
      <c r="I9" s="143" t="str">
        <f>IF($E9="","",VLOOKUP($E9,'1Q ELO (5)'!$A$7:$M$38,4))</f>
        <v/>
      </c>
      <c r="J9" s="144"/>
      <c r="K9" s="125"/>
      <c r="L9" s="367"/>
      <c r="M9" s="654"/>
      <c r="N9" s="654"/>
      <c r="O9" s="656"/>
      <c r="P9" s="657"/>
      <c r="Q9" s="376"/>
      <c r="R9" s="132"/>
      <c r="S9" s="133"/>
      <c r="U9" s="142" t="e">
        <f>#REF!</f>
        <v>#REF!</v>
      </c>
    </row>
    <row r="10" spans="1:21" s="37" customFormat="1" ht="9.6" customHeight="1" x14ac:dyDescent="0.25">
      <c r="A10" s="135"/>
      <c r="B10" s="422"/>
      <c r="C10" s="422"/>
      <c r="D10" s="418"/>
      <c r="E10" s="146"/>
      <c r="F10" s="137"/>
      <c r="G10" s="137"/>
      <c r="H10" s="138"/>
      <c r="I10" s="137"/>
      <c r="J10" s="147"/>
      <c r="K10" s="139"/>
      <c r="L10" s="652"/>
      <c r="M10" s="654"/>
      <c r="N10" s="653"/>
      <c r="O10" s="653"/>
      <c r="P10" s="653"/>
      <c r="Q10" s="376"/>
      <c r="R10" s="132"/>
      <c r="S10" s="133"/>
      <c r="U10" s="142" t="e">
        <f>#REF!</f>
        <v>#REF!</v>
      </c>
    </row>
    <row r="11" spans="1:21" s="37" customFormat="1" ht="9.6" customHeight="1" x14ac:dyDescent="0.25">
      <c r="A11" s="543">
        <v>3</v>
      </c>
      <c r="B11" s="352" t="str">
        <f>IF($E11="","",VLOOKUP($E11,'1Q ELO (5)'!$A$7:$M$32,12))</f>
        <v/>
      </c>
      <c r="C11" s="352" t="str">
        <f>IF($E11="","",VLOOKUP($E11,'1Q ELO (5)'!$A$7:$M$30,13))</f>
        <v/>
      </c>
      <c r="D11" s="408" t="str">
        <f>IF($E11="","",VLOOKUP($E11,'1Q ELO (5)'!$A$7:$M$30,5))</f>
        <v/>
      </c>
      <c r="E11" s="123"/>
      <c r="F11" s="643" t="str">
        <f>UPPER(IF($E11="","",VLOOKUP($E11,'1Q ELO (5)'!$A$7:$M$38,2)))</f>
        <v/>
      </c>
      <c r="G11" s="643" t="str">
        <f>IF($E11="","",VLOOKUP($E11,'1Q ELO (5)'!$A$7:$M$38,3))</f>
        <v/>
      </c>
      <c r="H11" s="643"/>
      <c r="I11" s="643" t="str">
        <f>IF($E11="","",VLOOKUP($E11,'1Q ELO (5)'!$A$7:$M$38,4))</f>
        <v/>
      </c>
      <c r="J11" s="126"/>
      <c r="K11" s="125"/>
      <c r="L11" s="654"/>
      <c r="M11" s="654"/>
      <c r="N11" s="653"/>
      <c r="O11" s="653"/>
      <c r="P11" s="653"/>
      <c r="Q11" s="376"/>
      <c r="R11" s="132"/>
      <c r="S11" s="133"/>
      <c r="U11" s="142" t="e">
        <f>#REF!</f>
        <v>#REF!</v>
      </c>
    </row>
    <row r="12" spans="1:21" s="37" customFormat="1" ht="9.6" customHeight="1" x14ac:dyDescent="0.25">
      <c r="A12" s="135"/>
      <c r="B12" s="422"/>
      <c r="C12" s="422"/>
      <c r="D12" s="418"/>
      <c r="E12" s="146"/>
      <c r="F12" s="137"/>
      <c r="G12" s="137"/>
      <c r="H12" s="138"/>
      <c r="I12" s="139" t="s">
        <v>0</v>
      </c>
      <c r="J12" s="140"/>
      <c r="K12" s="141" t="str">
        <f>UPPER(IF(OR(J12="a",J12="as"),F11,IF(OR(J12="b",J12="bs"),F13,)))</f>
        <v/>
      </c>
      <c r="L12" s="141"/>
      <c r="M12" s="654"/>
      <c r="N12" s="653"/>
      <c r="O12" s="653"/>
      <c r="P12" s="653"/>
      <c r="Q12" s="376"/>
      <c r="R12" s="132"/>
      <c r="S12" s="133"/>
      <c r="U12" s="142" t="e">
        <f>#REF!</f>
        <v>#REF!</v>
      </c>
    </row>
    <row r="13" spans="1:21" s="37" customFormat="1" ht="9.6" customHeight="1" x14ac:dyDescent="0.25">
      <c r="A13" s="135">
        <v>4</v>
      </c>
      <c r="B13" s="352" t="str">
        <f>IF($E13="","",VLOOKUP($E13,'1Q ELO (5)'!$A$7:$M$32,12))</f>
        <v/>
      </c>
      <c r="C13" s="352" t="str">
        <f>IF($E13="","",VLOOKUP($E13,'1Q ELO (5)'!$A$7:$M$30,13))</f>
        <v/>
      </c>
      <c r="D13" s="408" t="str">
        <f>IF($E13="","",VLOOKUP($E13,'1Q ELO (5)'!$A$7:$M$30,5))</f>
        <v/>
      </c>
      <c r="E13" s="123"/>
      <c r="F13" s="143" t="str">
        <f>UPPER(IF($E13="","",VLOOKUP($E13,'1Q ELO (5)'!$A$7:$M$38,2)))</f>
        <v/>
      </c>
      <c r="G13" s="143" t="str">
        <f>IF($E13="","",VLOOKUP($E13,'1Q ELO (5)'!$A$7:$M$38,3))</f>
        <v/>
      </c>
      <c r="H13" s="143"/>
      <c r="I13" s="143" t="str">
        <f>IF($E13="","",VLOOKUP($E13,'1Q ELO (5)'!$A$7:$M$38,4))</f>
        <v/>
      </c>
      <c r="J13" s="154"/>
      <c r="K13" s="125"/>
      <c r="L13" s="125"/>
      <c r="M13" s="654"/>
      <c r="N13" s="653"/>
      <c r="O13" s="653"/>
      <c r="P13" s="653"/>
      <c r="Q13" s="376"/>
      <c r="R13" s="132"/>
      <c r="S13" s="133"/>
      <c r="U13" s="142" t="e">
        <f>#REF!</f>
        <v>#REF!</v>
      </c>
    </row>
    <row r="14" spans="1:21" s="37" customFormat="1" ht="9.6" customHeight="1" x14ac:dyDescent="0.25">
      <c r="A14" s="135"/>
      <c r="B14" s="422"/>
      <c r="C14" s="422"/>
      <c r="D14" s="418"/>
      <c r="E14" s="146"/>
      <c r="F14" s="125"/>
      <c r="G14" s="125"/>
      <c r="H14" s="49"/>
      <c r="I14" s="155"/>
      <c r="J14" s="147"/>
      <c r="K14" s="125"/>
      <c r="L14" s="125"/>
      <c r="M14" s="366"/>
      <c r="N14" s="652"/>
      <c r="O14" s="654"/>
      <c r="P14" s="653"/>
      <c r="Q14" s="376"/>
      <c r="R14" s="132"/>
      <c r="S14" s="133"/>
      <c r="U14" s="142" t="e">
        <f>#REF!</f>
        <v>#REF!</v>
      </c>
    </row>
    <row r="15" spans="1:21" s="37" customFormat="1" ht="9.6" customHeight="1" x14ac:dyDescent="0.25">
      <c r="A15" s="543">
        <v>5</v>
      </c>
      <c r="B15" s="352" t="str">
        <f>IF($E15="","",VLOOKUP($E15,'1Q ELO (5)'!$A$7:$M$32,12))</f>
        <v/>
      </c>
      <c r="C15" s="352" t="str">
        <f>IF($E15="","",VLOOKUP($E15,'1Q ELO (5)'!$A$7:$M$30,13))</f>
        <v/>
      </c>
      <c r="D15" s="408" t="str">
        <f>IF($E15="","",VLOOKUP($E15,'1Q ELO (5)'!$A$7:$M$30,5))</f>
        <v/>
      </c>
      <c r="E15" s="123"/>
      <c r="F15" s="643" t="str">
        <f>UPPER(IF($E15="","",VLOOKUP($E15,'1Q ELO (5)'!$A$7:$M$38,2)))</f>
        <v/>
      </c>
      <c r="G15" s="643" t="str">
        <f>IF($E15="","",VLOOKUP($E15,'1Q ELO (5)'!$A$7:$M$38,3))</f>
        <v/>
      </c>
      <c r="H15" s="643"/>
      <c r="I15" s="643" t="str">
        <f>IF($E15="","",VLOOKUP($E15,'1Q ELO (5)'!$A$7:$M$38,4))</f>
        <v/>
      </c>
      <c r="J15" s="681"/>
      <c r="K15" s="125"/>
      <c r="L15" s="125"/>
      <c r="M15" s="654"/>
      <c r="N15" s="653"/>
      <c r="O15" s="654"/>
      <c r="P15" s="653"/>
      <c r="Q15" s="376"/>
      <c r="R15" s="132"/>
      <c r="S15" s="133"/>
      <c r="U15" s="142" t="e">
        <f>#REF!</f>
        <v>#REF!</v>
      </c>
    </row>
    <row r="16" spans="1:21" s="37" customFormat="1" ht="9.6" customHeight="1" thickBot="1" x14ac:dyDescent="0.3">
      <c r="A16" s="135"/>
      <c r="B16" s="422"/>
      <c r="C16" s="422"/>
      <c r="D16" s="418"/>
      <c r="E16" s="146"/>
      <c r="F16" s="137"/>
      <c r="G16" s="137"/>
      <c r="H16" s="138"/>
      <c r="I16" s="139" t="s">
        <v>0</v>
      </c>
      <c r="J16" s="140"/>
      <c r="K16" s="141" t="str">
        <f>UPPER(IF(OR(J16="a",J16="as"),F15,IF(OR(J16="b",J16="bs"),F17,)))</f>
        <v/>
      </c>
      <c r="L16" s="141"/>
      <c r="M16" s="654"/>
      <c r="N16" s="653"/>
      <c r="O16" s="653"/>
      <c r="P16" s="653"/>
      <c r="Q16" s="376"/>
      <c r="R16" s="132"/>
      <c r="S16" s="133"/>
      <c r="U16" s="157" t="e">
        <f>#REF!</f>
        <v>#REF!</v>
      </c>
    </row>
    <row r="17" spans="1:19" s="37" customFormat="1" ht="9.6" customHeight="1" x14ac:dyDescent="0.25">
      <c r="A17" s="135">
        <v>6</v>
      </c>
      <c r="B17" s="352" t="str">
        <f>IF($E17="","",VLOOKUP($E17,'1Q ELO (5)'!$A$7:$M$32,12))</f>
        <v/>
      </c>
      <c r="C17" s="352" t="str">
        <f>IF($E17="","",VLOOKUP($E17,'1Q ELO (5)'!$A$7:$M$30,13))</f>
        <v/>
      </c>
      <c r="D17" s="408" t="str">
        <f>IF($E17="","",VLOOKUP($E17,'1Q ELO (5)'!$A$7:$M$30,5))</f>
        <v/>
      </c>
      <c r="E17" s="123"/>
      <c r="F17" s="143" t="str">
        <f>UPPER(IF($E17="","",VLOOKUP($E17,'1Q ELO (5)'!$A$7:$M$38,2)))</f>
        <v/>
      </c>
      <c r="G17" s="143" t="str">
        <f>IF($E17="","",VLOOKUP($E17,'1Q ELO (5)'!$A$7:$M$38,3))</f>
        <v/>
      </c>
      <c r="H17" s="143"/>
      <c r="I17" s="143" t="str">
        <f>IF($E17="","",VLOOKUP($E17,'1Q ELO (5)'!$A$7:$M$38,4))</f>
        <v/>
      </c>
      <c r="J17" s="144"/>
      <c r="K17" s="125"/>
      <c r="L17" s="367"/>
      <c r="M17" s="654"/>
      <c r="N17" s="653"/>
      <c r="O17" s="653"/>
      <c r="P17" s="653"/>
      <c r="Q17" s="376"/>
      <c r="R17" s="132"/>
      <c r="S17" s="133"/>
    </row>
    <row r="18" spans="1:19" s="37" customFormat="1" ht="9.6" customHeight="1" x14ac:dyDescent="0.25">
      <c r="A18" s="135"/>
      <c r="B18" s="422"/>
      <c r="C18" s="422"/>
      <c r="D18" s="418"/>
      <c r="E18" s="146"/>
      <c r="F18" s="137"/>
      <c r="G18" s="137"/>
      <c r="H18" s="138"/>
      <c r="I18" s="125"/>
      <c r="J18" s="147"/>
      <c r="K18" s="139"/>
      <c r="L18" s="652"/>
      <c r="M18" s="654"/>
      <c r="N18" s="653"/>
      <c r="O18" s="653"/>
      <c r="P18" s="653"/>
      <c r="Q18" s="376"/>
      <c r="R18" s="132"/>
      <c r="S18" s="133"/>
    </row>
    <row r="19" spans="1:19" s="37" customFormat="1" ht="9.6" customHeight="1" x14ac:dyDescent="0.25">
      <c r="A19" s="543">
        <v>7</v>
      </c>
      <c r="B19" s="352" t="str">
        <f>IF($E19="","",VLOOKUP($E19,'1Q ELO (5)'!$A$7:$M$32,12))</f>
        <v/>
      </c>
      <c r="C19" s="352" t="str">
        <f>IF($E19="","",VLOOKUP($E19,'1Q ELO (5)'!$A$7:$M$30,13))</f>
        <v/>
      </c>
      <c r="D19" s="408" t="str">
        <f>IF($E19="","",VLOOKUP($E19,'1Q ELO (5)'!$A$7:$M$30,5))</f>
        <v/>
      </c>
      <c r="E19" s="123"/>
      <c r="F19" s="643" t="str">
        <f>UPPER(IF($E19="","",VLOOKUP($E19,'1Q ELO (5)'!$A$7:$M$38,2)))</f>
        <v/>
      </c>
      <c r="G19" s="643" t="str">
        <f>IF($E19="","",VLOOKUP($E19,'1Q ELO (5)'!$A$7:$M$38,3))</f>
        <v/>
      </c>
      <c r="H19" s="643"/>
      <c r="I19" s="643" t="str">
        <f>IF($E19="","",VLOOKUP($E19,'1Q ELO (5)'!$A$7:$M$38,4))</f>
        <v/>
      </c>
      <c r="J19" s="126"/>
      <c r="K19" s="125"/>
      <c r="L19" s="654"/>
      <c r="M19" s="654"/>
      <c r="N19" s="653"/>
      <c r="O19" s="653"/>
      <c r="P19" s="653"/>
      <c r="Q19" s="376"/>
      <c r="R19" s="132"/>
      <c r="S19" s="133"/>
    </row>
    <row r="20" spans="1:19" s="37" customFormat="1" ht="9.6" customHeight="1" x14ac:dyDescent="0.25">
      <c r="A20" s="135"/>
      <c r="B20" s="422"/>
      <c r="C20" s="422"/>
      <c r="D20" s="418"/>
      <c r="E20" s="136"/>
      <c r="F20" s="137"/>
      <c r="G20" s="137"/>
      <c r="H20" s="138"/>
      <c r="I20" s="139" t="s">
        <v>0</v>
      </c>
      <c r="J20" s="140"/>
      <c r="K20" s="141" t="str">
        <f>UPPER(IF(OR(J20="a",J20="as"),F19,IF(OR(J20="b",J20="bs"),F21,)))</f>
        <v/>
      </c>
      <c r="L20" s="141"/>
      <c r="M20" s="654"/>
      <c r="N20" s="653"/>
      <c r="O20" s="653"/>
      <c r="P20" s="653"/>
      <c r="Q20" s="376"/>
      <c r="R20" s="132"/>
      <c r="S20" s="133"/>
    </row>
    <row r="21" spans="1:19" s="37" customFormat="1" ht="9.6" customHeight="1" x14ac:dyDescent="0.25">
      <c r="A21" s="540">
        <v>8</v>
      </c>
      <c r="B21" s="352" t="str">
        <f>IF($E21="","",VLOOKUP($E21,'1Q ELO (5)'!$A$7:$M$32,12))</f>
        <v/>
      </c>
      <c r="C21" s="352" t="str">
        <f>IF($E21="","",VLOOKUP($E21,'1Q ELO (5)'!$A$7:$M$30,13))</f>
        <v/>
      </c>
      <c r="D21" s="408" t="str">
        <f>IF($E21="","",VLOOKUP($E21,'1Q ELO (5)'!$A$7:$M$30,5))</f>
        <v/>
      </c>
      <c r="E21" s="123"/>
      <c r="F21" s="449" t="str">
        <f>UPPER(IF($E21="","",VLOOKUP($E21,'1Q ELO (5)'!$A$7:$M$38,2)))</f>
        <v/>
      </c>
      <c r="G21" s="449" t="str">
        <f>IF($E21="","",VLOOKUP($E21,'1Q ELO (5)'!$A$7:$M$38,3))</f>
        <v/>
      </c>
      <c r="H21" s="449"/>
      <c r="I21" s="449" t="str">
        <f>IF($E21="","",VLOOKUP($E21,'1Q ELO (5)'!$A$7:$M$38,4))</f>
        <v/>
      </c>
      <c r="J21" s="154"/>
      <c r="K21" s="125"/>
      <c r="L21" s="125"/>
      <c r="M21" s="654"/>
      <c r="N21" s="653"/>
      <c r="O21" s="653"/>
      <c r="P21" s="653"/>
      <c r="Q21" s="376"/>
      <c r="R21" s="132"/>
      <c r="S21" s="133"/>
    </row>
    <row r="22" spans="1:19" s="37" customFormat="1" ht="9.6" customHeight="1" x14ac:dyDescent="0.25">
      <c r="A22" s="135"/>
      <c r="B22" s="422"/>
      <c r="C22" s="422"/>
      <c r="D22" s="418"/>
      <c r="E22" s="136"/>
      <c r="F22" s="155"/>
      <c r="G22" s="155"/>
      <c r="H22" s="159"/>
      <c r="I22" s="155"/>
      <c r="J22" s="147"/>
      <c r="K22" s="125"/>
      <c r="L22" s="125"/>
      <c r="M22" s="125"/>
      <c r="N22" s="150"/>
      <c r="O22" s="150"/>
      <c r="P22" s="150"/>
      <c r="Q22" s="131"/>
      <c r="R22" s="132"/>
      <c r="S22" s="133"/>
    </row>
    <row r="23" spans="1:19" s="37" customFormat="1" ht="9.6" customHeight="1" x14ac:dyDescent="0.25">
      <c r="A23" s="167"/>
      <c r="B23" s="167"/>
      <c r="C23" s="167"/>
      <c r="D23" s="167"/>
      <c r="E23" s="167"/>
      <c r="F23" s="168"/>
      <c r="G23" s="168"/>
      <c r="H23" s="168"/>
      <c r="I23" s="168"/>
      <c r="J23" s="169"/>
      <c r="K23" s="170"/>
      <c r="L23" s="171"/>
      <c r="M23" s="170"/>
      <c r="N23" s="171"/>
      <c r="O23" s="170"/>
      <c r="P23" s="171"/>
      <c r="Q23" s="170"/>
      <c r="R23" s="171"/>
      <c r="S23" s="133"/>
    </row>
    <row r="24" spans="1:19" s="37" customFormat="1" ht="9.6" customHeight="1" x14ac:dyDescent="0.25">
      <c r="A24" s="173" t="s">
        <v>102</v>
      </c>
      <c r="B24" s="174"/>
      <c r="C24" s="175"/>
      <c r="D24" s="174"/>
      <c r="E24" s="176" t="s">
        <v>6</v>
      </c>
      <c r="F24" s="177" t="s">
        <v>104</v>
      </c>
      <c r="G24" s="176"/>
      <c r="H24" s="178"/>
      <c r="I24" s="179"/>
      <c r="J24" s="176" t="s">
        <v>6</v>
      </c>
      <c r="K24" s="177" t="s">
        <v>105</v>
      </c>
      <c r="L24" s="180"/>
      <c r="M24" s="177" t="s">
        <v>106</v>
      </c>
      <c r="N24" s="181"/>
      <c r="O24" s="182" t="s">
        <v>107</v>
      </c>
      <c r="P24" s="182"/>
      <c r="Q24" s="183"/>
      <c r="R24" s="184"/>
      <c r="S24" s="133"/>
    </row>
    <row r="25" spans="1:19" s="37" customFormat="1" ht="9.6" customHeight="1" x14ac:dyDescent="0.25">
      <c r="A25" s="186" t="s">
        <v>103</v>
      </c>
      <c r="B25" s="185"/>
      <c r="C25" s="187"/>
      <c r="D25" s="404"/>
      <c r="E25" s="188">
        <v>1</v>
      </c>
      <c r="F25" s="56" t="str">
        <f>IF(E25&gt;$R$32,,UPPER(VLOOKUP(E25,'1Q ELO (5)'!$A$7:$O$134,2)))</f>
        <v/>
      </c>
      <c r="G25" s="189"/>
      <c r="H25" s="56"/>
      <c r="I25" s="55"/>
      <c r="J25" s="190" t="s">
        <v>7</v>
      </c>
      <c r="K25" s="185"/>
      <c r="L25" s="191"/>
      <c r="M25" s="185"/>
      <c r="N25" s="192"/>
      <c r="O25" s="193" t="s">
        <v>108</v>
      </c>
      <c r="P25" s="194"/>
      <c r="Q25" s="194"/>
      <c r="R25" s="195"/>
      <c r="S25" s="133"/>
    </row>
    <row r="26" spans="1:19" s="37" customFormat="1" ht="9.6" customHeight="1" x14ac:dyDescent="0.25">
      <c r="A26" s="200" t="s">
        <v>116</v>
      </c>
      <c r="B26" s="198"/>
      <c r="C26" s="201"/>
      <c r="D26" s="404"/>
      <c r="E26" s="188">
        <v>2</v>
      </c>
      <c r="F26" s="56" t="str">
        <f>IF(E26&gt;$R$32,,UPPER(VLOOKUP(E26,'1Q ELO (5)'!$A$7:$O$134,2)))</f>
        <v/>
      </c>
      <c r="G26" s="189"/>
      <c r="H26" s="56"/>
      <c r="I26" s="55"/>
      <c r="J26" s="190" t="s">
        <v>8</v>
      </c>
      <c r="K26" s="185"/>
      <c r="L26" s="191"/>
      <c r="M26" s="185"/>
      <c r="N26" s="192"/>
      <c r="O26" s="196"/>
      <c r="P26" s="197"/>
      <c r="Q26" s="198"/>
      <c r="R26" s="199"/>
      <c r="S26" s="133"/>
    </row>
    <row r="27" spans="1:19" s="37" customFormat="1" ht="9.6" customHeight="1" x14ac:dyDescent="0.25">
      <c r="A27" s="341"/>
      <c r="B27" s="342"/>
      <c r="C27" s="343"/>
      <c r="D27" s="405"/>
      <c r="E27" s="680">
        <v>3</v>
      </c>
      <c r="F27" s="56" t="str">
        <f>IF(E27&gt;$R$32,,UPPER(VLOOKUP(E27,'1Q ELO (5)'!$A$7:$O$134,2)))</f>
        <v/>
      </c>
      <c r="G27" s="189"/>
      <c r="H27" s="56"/>
      <c r="I27" s="55"/>
      <c r="J27" s="190" t="s">
        <v>9</v>
      </c>
      <c r="K27" s="185"/>
      <c r="L27" s="191"/>
      <c r="M27" s="185"/>
      <c r="N27" s="192"/>
      <c r="O27" s="193" t="s">
        <v>109</v>
      </c>
      <c r="P27" s="194"/>
      <c r="Q27" s="194"/>
      <c r="R27" s="195"/>
      <c r="S27" s="133"/>
    </row>
    <row r="28" spans="1:19" s="37" customFormat="1" ht="9.6" customHeight="1" x14ac:dyDescent="0.25">
      <c r="A28" s="202"/>
      <c r="B28" s="114"/>
      <c r="C28" s="203"/>
      <c r="D28" s="405"/>
      <c r="E28" s="680">
        <v>4</v>
      </c>
      <c r="F28" s="56" t="str">
        <f>IF(E28&gt;$R$32,,UPPER(VLOOKUP(E28,'1Q ELO (5)'!$A$7:$O$134,2)))</f>
        <v/>
      </c>
      <c r="G28" s="189"/>
      <c r="H28" s="56"/>
      <c r="I28" s="55"/>
      <c r="J28" s="190" t="s">
        <v>10</v>
      </c>
      <c r="K28" s="185"/>
      <c r="L28" s="191"/>
      <c r="M28" s="185"/>
      <c r="N28" s="192"/>
      <c r="O28" s="185"/>
      <c r="P28" s="191"/>
      <c r="Q28" s="185"/>
      <c r="R28" s="192"/>
      <c r="S28" s="133"/>
    </row>
    <row r="29" spans="1:19" s="37" customFormat="1" ht="9.6" customHeight="1" x14ac:dyDescent="0.25">
      <c r="A29" s="330"/>
      <c r="B29" s="344"/>
      <c r="C29" s="345"/>
      <c r="D29" s="344"/>
      <c r="E29" s="188"/>
      <c r="F29" s="56"/>
      <c r="G29" s="189"/>
      <c r="H29" s="56"/>
      <c r="I29" s="55"/>
      <c r="J29" s="190" t="s">
        <v>11</v>
      </c>
      <c r="K29" s="185"/>
      <c r="L29" s="191"/>
      <c r="M29" s="185"/>
      <c r="N29" s="192"/>
      <c r="O29" s="198"/>
      <c r="P29" s="197"/>
      <c r="Q29" s="198"/>
      <c r="R29" s="199"/>
      <c r="S29" s="133"/>
    </row>
    <row r="30" spans="1:19" s="37" customFormat="1" ht="9.6" customHeight="1" x14ac:dyDescent="0.25">
      <c r="A30" s="331"/>
      <c r="B30" s="24"/>
      <c r="C30" s="203"/>
      <c r="D30" s="405"/>
      <c r="E30" s="188"/>
      <c r="F30" s="56"/>
      <c r="G30" s="189"/>
      <c r="H30" s="56"/>
      <c r="I30" s="55"/>
      <c r="J30" s="190" t="s">
        <v>12</v>
      </c>
      <c r="K30" s="185"/>
      <c r="L30" s="191"/>
      <c r="M30" s="185"/>
      <c r="N30" s="192"/>
      <c r="O30" s="193" t="s">
        <v>89</v>
      </c>
      <c r="P30" s="194"/>
      <c r="Q30" s="194"/>
      <c r="R30" s="195"/>
      <c r="S30" s="133"/>
    </row>
    <row r="31" spans="1:19" s="37" customFormat="1" ht="9.6" customHeight="1" x14ac:dyDescent="0.25">
      <c r="A31" s="331"/>
      <c r="B31" s="24"/>
      <c r="C31" s="339"/>
      <c r="D31" s="406"/>
      <c r="E31" s="188"/>
      <c r="F31" s="56"/>
      <c r="G31" s="189"/>
      <c r="H31" s="56"/>
      <c r="I31" s="55"/>
      <c r="J31" s="190" t="s">
        <v>13</v>
      </c>
      <c r="K31" s="185"/>
      <c r="L31" s="191"/>
      <c r="M31" s="185"/>
      <c r="N31" s="192"/>
      <c r="O31" s="185"/>
      <c r="P31" s="191"/>
      <c r="Q31" s="185"/>
      <c r="R31" s="192"/>
      <c r="S31" s="133"/>
    </row>
    <row r="32" spans="1:19" s="37" customFormat="1" ht="9.6" customHeight="1" x14ac:dyDescent="0.25">
      <c r="A32" s="332"/>
      <c r="B32" s="329"/>
      <c r="C32" s="340"/>
      <c r="D32" s="407"/>
      <c r="E32" s="204"/>
      <c r="F32" s="205"/>
      <c r="G32" s="206"/>
      <c r="H32" s="205"/>
      <c r="I32" s="207"/>
      <c r="J32" s="208" t="s">
        <v>14</v>
      </c>
      <c r="K32" s="198"/>
      <c r="L32" s="197"/>
      <c r="M32" s="198"/>
      <c r="N32" s="199"/>
      <c r="O32" s="198" t="str">
        <f>R4</f>
        <v>Nagyistók-Nádasi Judit</v>
      </c>
      <c r="P32" s="197"/>
      <c r="Q32" s="198"/>
      <c r="R32" s="209">
        <f>MIN(8,'1Q ELO (5)'!O5)</f>
        <v>8</v>
      </c>
      <c r="S32" s="133"/>
    </row>
    <row r="33" spans="1:19" s="37" customFormat="1" ht="9.6" customHeight="1" x14ac:dyDescent="0.25">
      <c r="A33"/>
      <c r="B33"/>
      <c r="C33"/>
      <c r="D33"/>
      <c r="E33"/>
      <c r="F33"/>
      <c r="G33"/>
      <c r="H33"/>
      <c r="I33"/>
      <c r="J33" s="98"/>
      <c r="K33"/>
      <c r="L33" s="98"/>
      <c r="M33"/>
      <c r="N33" s="99"/>
      <c r="O33"/>
      <c r="P33" s="98"/>
      <c r="Q33"/>
      <c r="R33" s="99"/>
      <c r="S33" s="133"/>
    </row>
    <row r="34" spans="1:19" s="37" customFormat="1" ht="9.6" customHeight="1" x14ac:dyDescent="0.25">
      <c r="A34"/>
      <c r="B34"/>
      <c r="C34"/>
      <c r="D34"/>
      <c r="E34"/>
      <c r="F34"/>
      <c r="G34"/>
      <c r="H34"/>
      <c r="I34"/>
      <c r="J34" s="98"/>
      <c r="K34"/>
      <c r="L34" s="98"/>
      <c r="M34"/>
      <c r="N34" s="99"/>
      <c r="O34"/>
      <c r="P34" s="98"/>
      <c r="Q34"/>
      <c r="R34" s="99"/>
      <c r="S34" s="133"/>
    </row>
    <row r="35" spans="1:19" s="37" customFormat="1" ht="9.6" customHeight="1" x14ac:dyDescent="0.25">
      <c r="A35"/>
      <c r="B35"/>
      <c r="C35"/>
      <c r="D35"/>
      <c r="E35"/>
      <c r="F35"/>
      <c r="G35"/>
      <c r="H35"/>
      <c r="I35"/>
      <c r="J35" s="98"/>
      <c r="K35"/>
      <c r="L35" s="98"/>
      <c r="M35"/>
      <c r="N35" s="99"/>
      <c r="O35"/>
      <c r="P35" s="98"/>
      <c r="Q35"/>
      <c r="R35" s="99"/>
      <c r="S35" s="133"/>
    </row>
    <row r="36" spans="1:19" s="37" customFormat="1" ht="9.6" customHeight="1" x14ac:dyDescent="0.25">
      <c r="A36"/>
      <c r="B36"/>
      <c r="C36"/>
      <c r="D36"/>
      <c r="E36"/>
      <c r="F36"/>
      <c r="G36"/>
      <c r="H36"/>
      <c r="I36"/>
      <c r="J36" s="98"/>
      <c r="K36"/>
      <c r="L36" s="98"/>
      <c r="M36"/>
      <c r="N36" s="99"/>
      <c r="O36"/>
      <c r="P36" s="98"/>
      <c r="Q36"/>
      <c r="R36" s="99"/>
      <c r="S36" s="133"/>
    </row>
    <row r="37" spans="1:19" s="37" customFormat="1" ht="9.6" customHeight="1" x14ac:dyDescent="0.25">
      <c r="A37"/>
      <c r="B37"/>
      <c r="C37"/>
      <c r="D37"/>
      <c r="E37"/>
      <c r="F37"/>
      <c r="G37"/>
      <c r="H37"/>
      <c r="I37"/>
      <c r="J37" s="98"/>
      <c r="K37"/>
      <c r="L37" s="98"/>
      <c r="M37"/>
      <c r="N37" s="99"/>
      <c r="O37"/>
      <c r="P37" s="98"/>
      <c r="Q37"/>
      <c r="R37" s="99"/>
      <c r="S37" s="133"/>
    </row>
    <row r="38" spans="1:19" s="37" customFormat="1" ht="9.6" customHeight="1" x14ac:dyDescent="0.25">
      <c r="A38"/>
      <c r="B38"/>
      <c r="C38"/>
      <c r="D38"/>
      <c r="E38"/>
      <c r="F38"/>
      <c r="G38"/>
      <c r="H38"/>
      <c r="I38"/>
      <c r="J38" s="98"/>
      <c r="K38"/>
      <c r="L38" s="98"/>
      <c r="M38"/>
      <c r="N38" s="99"/>
      <c r="O38"/>
      <c r="P38" s="98"/>
      <c r="Q38"/>
      <c r="R38" s="99"/>
      <c r="S38" s="133"/>
    </row>
    <row r="39" spans="1:19" s="37" customFormat="1" ht="9.6" customHeight="1" x14ac:dyDescent="0.25">
      <c r="A39"/>
      <c r="B39"/>
      <c r="C39"/>
      <c r="D39"/>
      <c r="E39"/>
      <c r="F39"/>
      <c r="G39"/>
      <c r="H39"/>
      <c r="I39"/>
      <c r="J39" s="98"/>
      <c r="K39"/>
      <c r="L39" s="98"/>
      <c r="M39"/>
      <c r="N39" s="99"/>
      <c r="O39"/>
      <c r="P39" s="98"/>
      <c r="Q39"/>
      <c r="R39" s="99"/>
      <c r="S39" s="133"/>
    </row>
    <row r="40" spans="1:19" s="37" customFormat="1" ht="9.6" customHeight="1" x14ac:dyDescent="0.25">
      <c r="A40"/>
      <c r="B40"/>
      <c r="C40"/>
      <c r="D40"/>
      <c r="E40"/>
      <c r="F40"/>
      <c r="G40"/>
      <c r="H40"/>
      <c r="I40"/>
      <c r="J40" s="98"/>
      <c r="K40"/>
      <c r="L40" s="98"/>
      <c r="M40"/>
      <c r="N40" s="99"/>
      <c r="O40"/>
      <c r="P40" s="98"/>
      <c r="Q40"/>
      <c r="R40" s="99"/>
      <c r="S40" s="133"/>
    </row>
    <row r="41" spans="1:19" s="37" customFormat="1" ht="9.6" customHeight="1" x14ac:dyDescent="0.25">
      <c r="A41"/>
      <c r="B41"/>
      <c r="C41"/>
      <c r="D41"/>
      <c r="E41"/>
      <c r="F41"/>
      <c r="G41"/>
      <c r="H41"/>
      <c r="I41"/>
      <c r="J41" s="98"/>
      <c r="K41"/>
      <c r="L41" s="98"/>
      <c r="M41"/>
      <c r="N41" s="99"/>
      <c r="O41"/>
      <c r="P41" s="98"/>
      <c r="Q41"/>
      <c r="R41" s="99"/>
      <c r="S41" s="133"/>
    </row>
    <row r="42" spans="1:19" s="37" customFormat="1" ht="9.6" customHeight="1" x14ac:dyDescent="0.25">
      <c r="A42"/>
      <c r="B42"/>
      <c r="C42"/>
      <c r="D42"/>
      <c r="E42"/>
      <c r="F42"/>
      <c r="G42"/>
      <c r="H42"/>
      <c r="I42"/>
      <c r="J42" s="98"/>
      <c r="K42"/>
      <c r="L42" s="98"/>
      <c r="M42"/>
      <c r="N42" s="99"/>
      <c r="O42"/>
      <c r="P42" s="98"/>
      <c r="Q42"/>
      <c r="R42" s="99"/>
      <c r="S42" s="133"/>
    </row>
    <row r="43" spans="1:19" s="37" customFormat="1" ht="9.6" customHeight="1" x14ac:dyDescent="0.25">
      <c r="A43"/>
      <c r="B43"/>
      <c r="C43"/>
      <c r="D43"/>
      <c r="E43"/>
      <c r="F43"/>
      <c r="G43"/>
      <c r="H43"/>
      <c r="I43"/>
      <c r="J43" s="98"/>
      <c r="K43"/>
      <c r="L43" s="98"/>
      <c r="M43"/>
      <c r="N43" s="99"/>
      <c r="O43"/>
      <c r="P43" s="98"/>
      <c r="Q43"/>
      <c r="R43" s="99"/>
      <c r="S43" s="133"/>
    </row>
    <row r="44" spans="1:19" s="37" customFormat="1" ht="9.6" customHeight="1" x14ac:dyDescent="0.25">
      <c r="A44"/>
      <c r="B44"/>
      <c r="C44"/>
      <c r="D44"/>
      <c r="E44"/>
      <c r="F44"/>
      <c r="G44"/>
      <c r="H44"/>
      <c r="I44"/>
      <c r="J44" s="98"/>
      <c r="K44"/>
      <c r="L44" s="98"/>
      <c r="M44"/>
      <c r="N44" s="99"/>
      <c r="O44"/>
      <c r="P44" s="98"/>
      <c r="Q44"/>
      <c r="R44" s="99"/>
      <c r="S44" s="133"/>
    </row>
    <row r="45" spans="1:19" s="37" customFormat="1" ht="9.6" customHeight="1" x14ac:dyDescent="0.25">
      <c r="A45"/>
      <c r="B45"/>
      <c r="C45"/>
      <c r="D45"/>
      <c r="E45"/>
      <c r="F45"/>
      <c r="G45"/>
      <c r="H45"/>
      <c r="I45"/>
      <c r="J45" s="98"/>
      <c r="K45"/>
      <c r="L45" s="98"/>
      <c r="M45"/>
      <c r="N45" s="99"/>
      <c r="O45"/>
      <c r="P45" s="98"/>
      <c r="Q45"/>
      <c r="R45" s="99"/>
      <c r="S45" s="133"/>
    </row>
    <row r="46" spans="1:19" s="37" customFormat="1" ht="9.6" customHeight="1" x14ac:dyDescent="0.25">
      <c r="A46"/>
      <c r="B46"/>
      <c r="C46"/>
      <c r="D46"/>
      <c r="E46"/>
      <c r="F46"/>
      <c r="G46"/>
      <c r="H46"/>
      <c r="I46"/>
      <c r="J46" s="98"/>
      <c r="K46"/>
      <c r="L46" s="98"/>
      <c r="M46"/>
      <c r="N46" s="99"/>
      <c r="O46"/>
      <c r="P46" s="98"/>
      <c r="Q46"/>
      <c r="R46" s="99"/>
      <c r="S46" s="133"/>
    </row>
    <row r="47" spans="1:19" s="37" customFormat="1" ht="9.6" customHeight="1" x14ac:dyDescent="0.25">
      <c r="A47"/>
      <c r="B47"/>
      <c r="C47"/>
      <c r="D47"/>
      <c r="E47"/>
      <c r="F47"/>
      <c r="G47"/>
      <c r="H47"/>
      <c r="I47"/>
      <c r="J47" s="98"/>
      <c r="K47"/>
      <c r="L47" s="98"/>
      <c r="M47"/>
      <c r="N47" s="99"/>
      <c r="O47"/>
      <c r="P47" s="98"/>
      <c r="Q47"/>
      <c r="R47" s="99"/>
      <c r="S47" s="133"/>
    </row>
    <row r="48" spans="1:19" s="37" customFormat="1" ht="9.6" customHeight="1" x14ac:dyDescent="0.25">
      <c r="A48"/>
      <c r="B48"/>
      <c r="C48"/>
      <c r="D48"/>
      <c r="E48"/>
      <c r="F48"/>
      <c r="G48"/>
      <c r="H48"/>
      <c r="I48"/>
      <c r="J48" s="98"/>
      <c r="K48"/>
      <c r="L48" s="98"/>
      <c r="M48"/>
      <c r="N48" s="99"/>
      <c r="O48"/>
      <c r="P48" s="98"/>
      <c r="Q48"/>
      <c r="R48" s="99"/>
      <c r="S48" s="133"/>
    </row>
    <row r="49" spans="1:19" s="37" customFormat="1" ht="9.6" customHeight="1" x14ac:dyDescent="0.25">
      <c r="A49"/>
      <c r="B49"/>
      <c r="C49"/>
      <c r="D49"/>
      <c r="E49"/>
      <c r="F49"/>
      <c r="G49"/>
      <c r="H49"/>
      <c r="I49"/>
      <c r="J49" s="98"/>
      <c r="K49"/>
      <c r="L49" s="98"/>
      <c r="M49"/>
      <c r="N49" s="99"/>
      <c r="O49"/>
      <c r="P49" s="98"/>
      <c r="Q49"/>
      <c r="R49" s="99"/>
      <c r="S49" s="133"/>
    </row>
    <row r="50" spans="1:19" s="37" customFormat="1" ht="9.6" customHeight="1" x14ac:dyDescent="0.25">
      <c r="A50"/>
      <c r="B50"/>
      <c r="C50"/>
      <c r="D50"/>
      <c r="E50"/>
      <c r="F50"/>
      <c r="G50"/>
      <c r="H50"/>
      <c r="I50"/>
      <c r="J50" s="98"/>
      <c r="K50"/>
      <c r="L50" s="98"/>
      <c r="M50"/>
      <c r="N50" s="99"/>
      <c r="O50"/>
      <c r="P50" s="98"/>
      <c r="Q50"/>
      <c r="R50" s="99"/>
      <c r="S50" s="133"/>
    </row>
    <row r="51" spans="1:19" s="37" customFormat="1" ht="9.6" customHeight="1" x14ac:dyDescent="0.25">
      <c r="A51"/>
      <c r="B51"/>
      <c r="C51"/>
      <c r="D51"/>
      <c r="E51"/>
      <c r="F51"/>
      <c r="G51"/>
      <c r="H51"/>
      <c r="I51"/>
      <c r="J51" s="98"/>
      <c r="K51"/>
      <c r="L51" s="98"/>
      <c r="M51"/>
      <c r="N51" s="99"/>
      <c r="O51"/>
      <c r="P51" s="98"/>
      <c r="Q51"/>
      <c r="R51" s="99"/>
      <c r="S51" s="133"/>
    </row>
    <row r="52" spans="1:19" s="37" customFormat="1" ht="9.6" customHeight="1" x14ac:dyDescent="0.25">
      <c r="A52"/>
      <c r="B52"/>
      <c r="C52"/>
      <c r="D52"/>
      <c r="E52"/>
      <c r="F52"/>
      <c r="G52"/>
      <c r="H52"/>
      <c r="I52"/>
      <c r="J52" s="98"/>
      <c r="K52"/>
      <c r="L52" s="98"/>
      <c r="M52"/>
      <c r="N52" s="99"/>
      <c r="O52"/>
      <c r="P52" s="98"/>
      <c r="Q52"/>
      <c r="R52" s="99"/>
      <c r="S52" s="133"/>
    </row>
    <row r="53" spans="1:19" s="37" customFormat="1" ht="9.6" customHeight="1" x14ac:dyDescent="0.25">
      <c r="A53"/>
      <c r="B53"/>
      <c r="C53"/>
      <c r="D53"/>
      <c r="E53"/>
      <c r="F53"/>
      <c r="G53"/>
      <c r="H53"/>
      <c r="I53"/>
      <c r="J53" s="98"/>
      <c r="K53"/>
      <c r="L53" s="98"/>
      <c r="M53"/>
      <c r="N53" s="99"/>
      <c r="O53"/>
      <c r="P53" s="98"/>
      <c r="Q53"/>
      <c r="R53" s="99"/>
      <c r="S53" s="133"/>
    </row>
    <row r="54" spans="1:19" s="37" customFormat="1" ht="9.6" customHeight="1" x14ac:dyDescent="0.25">
      <c r="A54"/>
      <c r="B54"/>
      <c r="C54"/>
      <c r="D54"/>
      <c r="E54"/>
      <c r="F54"/>
      <c r="G54"/>
      <c r="H54"/>
      <c r="I54"/>
      <c r="J54" s="98"/>
      <c r="K54"/>
      <c r="L54" s="98"/>
      <c r="M54"/>
      <c r="N54" s="99"/>
      <c r="O54"/>
      <c r="P54" s="98"/>
      <c r="Q54"/>
      <c r="R54" s="99"/>
      <c r="S54" s="133"/>
    </row>
    <row r="55" spans="1:19" s="37" customFormat="1" ht="9.6" customHeight="1" x14ac:dyDescent="0.25">
      <c r="A55"/>
      <c r="B55"/>
      <c r="C55"/>
      <c r="D55"/>
      <c r="E55"/>
      <c r="F55"/>
      <c r="G55"/>
      <c r="H55"/>
      <c r="I55"/>
      <c r="J55" s="98"/>
      <c r="K55"/>
      <c r="L55" s="98"/>
      <c r="M55"/>
      <c r="N55" s="99"/>
      <c r="O55"/>
      <c r="P55" s="98"/>
      <c r="Q55"/>
      <c r="R55" s="99"/>
      <c r="S55" s="133"/>
    </row>
    <row r="56" spans="1:19" s="37" customFormat="1" ht="9.6" customHeight="1" x14ac:dyDescent="0.25">
      <c r="A56"/>
      <c r="B56"/>
      <c r="C56"/>
      <c r="D56"/>
      <c r="E56"/>
      <c r="F56"/>
      <c r="G56"/>
      <c r="H56"/>
      <c r="I56"/>
      <c r="J56" s="98"/>
      <c r="K56"/>
      <c r="L56" s="98"/>
      <c r="M56"/>
      <c r="N56" s="99"/>
      <c r="O56"/>
      <c r="P56" s="98"/>
      <c r="Q56"/>
      <c r="R56" s="99"/>
      <c r="S56" s="133"/>
    </row>
    <row r="57" spans="1:19" s="37" customFormat="1" ht="9.6" customHeight="1" x14ac:dyDescent="0.25">
      <c r="A57"/>
      <c r="B57"/>
      <c r="C57"/>
      <c r="D57"/>
      <c r="E57"/>
      <c r="F57"/>
      <c r="G57"/>
      <c r="H57"/>
      <c r="I57"/>
      <c r="J57" s="98"/>
      <c r="K57"/>
      <c r="L57" s="98"/>
      <c r="M57"/>
      <c r="N57" s="99"/>
      <c r="O57"/>
      <c r="P57" s="98"/>
      <c r="Q57"/>
      <c r="R57" s="99"/>
      <c r="S57" s="133"/>
    </row>
    <row r="58" spans="1:19" s="37" customFormat="1" ht="9.6" customHeight="1" x14ac:dyDescent="0.25">
      <c r="A58"/>
      <c r="B58"/>
      <c r="C58"/>
      <c r="D58"/>
      <c r="E58"/>
      <c r="F58"/>
      <c r="G58"/>
      <c r="H58"/>
      <c r="I58"/>
      <c r="J58" s="98"/>
      <c r="K58"/>
      <c r="L58" s="98"/>
      <c r="M58"/>
      <c r="N58" s="99"/>
      <c r="O58"/>
      <c r="P58" s="98"/>
      <c r="Q58"/>
      <c r="R58" s="99"/>
      <c r="S58" s="133"/>
    </row>
    <row r="59" spans="1:19" s="37" customFormat="1" ht="9.6" customHeight="1" x14ac:dyDescent="0.25">
      <c r="A59"/>
      <c r="B59"/>
      <c r="C59"/>
      <c r="D59"/>
      <c r="E59"/>
      <c r="F59"/>
      <c r="G59"/>
      <c r="H59"/>
      <c r="I59"/>
      <c r="J59" s="98"/>
      <c r="K59"/>
      <c r="L59" s="98"/>
      <c r="M59"/>
      <c r="N59" s="99"/>
      <c r="O59"/>
      <c r="P59" s="98"/>
      <c r="Q59"/>
      <c r="R59" s="99"/>
      <c r="S59" s="166"/>
    </row>
    <row r="60" spans="1:19" s="37" customFormat="1" ht="9.6" customHeight="1" x14ac:dyDescent="0.25">
      <c r="A60"/>
      <c r="B60"/>
      <c r="C60"/>
      <c r="D60"/>
      <c r="E60"/>
      <c r="F60"/>
      <c r="G60"/>
      <c r="H60"/>
      <c r="I60"/>
      <c r="J60" s="98"/>
      <c r="K60"/>
      <c r="L60" s="98"/>
      <c r="M60"/>
      <c r="N60" s="99"/>
      <c r="O60"/>
      <c r="P60" s="98"/>
      <c r="Q60"/>
      <c r="R60" s="99"/>
      <c r="S60" s="133"/>
    </row>
    <row r="61" spans="1:19" s="37" customFormat="1" ht="9.6" customHeight="1" x14ac:dyDescent="0.25">
      <c r="A61"/>
      <c r="B61"/>
      <c r="C61"/>
      <c r="D61"/>
      <c r="E61"/>
      <c r="F61"/>
      <c r="G61"/>
      <c r="H61"/>
      <c r="I61"/>
      <c r="J61" s="98"/>
      <c r="K61"/>
      <c r="L61" s="98"/>
      <c r="M61"/>
      <c r="N61" s="99"/>
      <c r="O61"/>
      <c r="P61" s="98"/>
      <c r="Q61"/>
      <c r="R61" s="99"/>
      <c r="S61" s="133"/>
    </row>
    <row r="62" spans="1:19" s="37" customFormat="1" ht="9.6" customHeight="1" x14ac:dyDescent="0.25">
      <c r="A62"/>
      <c r="B62"/>
      <c r="C62"/>
      <c r="D62"/>
      <c r="E62"/>
      <c r="F62"/>
      <c r="G62"/>
      <c r="H62"/>
      <c r="I62"/>
      <c r="J62" s="98"/>
      <c r="K62"/>
      <c r="L62" s="98"/>
      <c r="M62"/>
      <c r="N62" s="99"/>
      <c r="O62"/>
      <c r="P62" s="98"/>
      <c r="Q62"/>
      <c r="R62" s="99"/>
      <c r="S62" s="133"/>
    </row>
    <row r="63" spans="1:19" s="37" customFormat="1" ht="9.6" customHeight="1" x14ac:dyDescent="0.25">
      <c r="A63"/>
      <c r="B63"/>
      <c r="C63"/>
      <c r="D63"/>
      <c r="E63"/>
      <c r="F63"/>
      <c r="G63"/>
      <c r="H63"/>
      <c r="I63"/>
      <c r="J63" s="98"/>
      <c r="K63"/>
      <c r="L63" s="98"/>
      <c r="M63"/>
      <c r="N63" s="99"/>
      <c r="O63"/>
      <c r="P63" s="98"/>
      <c r="Q63"/>
      <c r="R63" s="99"/>
      <c r="S63" s="133"/>
    </row>
    <row r="64" spans="1:19" s="37" customFormat="1" ht="9.6" customHeight="1" x14ac:dyDescent="0.25">
      <c r="A64"/>
      <c r="B64"/>
      <c r="C64"/>
      <c r="D64"/>
      <c r="E64"/>
      <c r="F64"/>
      <c r="G64"/>
      <c r="H64"/>
      <c r="I64"/>
      <c r="J64" s="98"/>
      <c r="K64"/>
      <c r="L64" s="98"/>
      <c r="M64"/>
      <c r="N64" s="99"/>
      <c r="O64"/>
      <c r="P64" s="98"/>
      <c r="Q64"/>
      <c r="R64" s="99"/>
      <c r="S64" s="133"/>
    </row>
    <row r="65" spans="1:19" s="37" customFormat="1" ht="9.6" customHeight="1" x14ac:dyDescent="0.25">
      <c r="A65"/>
      <c r="B65"/>
      <c r="C65"/>
      <c r="D65"/>
      <c r="E65"/>
      <c r="F65"/>
      <c r="G65"/>
      <c r="H65"/>
      <c r="I65"/>
      <c r="J65" s="98"/>
      <c r="K65"/>
      <c r="L65" s="98"/>
      <c r="M65"/>
      <c r="N65" s="99"/>
      <c r="O65"/>
      <c r="P65" s="98"/>
      <c r="Q65"/>
      <c r="R65" s="99"/>
      <c r="S65" s="133"/>
    </row>
    <row r="66" spans="1:19" s="37" customFormat="1" ht="9.6" customHeight="1" x14ac:dyDescent="0.25">
      <c r="A66"/>
      <c r="B66"/>
      <c r="C66"/>
      <c r="D66"/>
      <c r="E66"/>
      <c r="F66"/>
      <c r="G66"/>
      <c r="H66"/>
      <c r="I66"/>
      <c r="J66" s="98"/>
      <c r="K66"/>
      <c r="L66" s="98"/>
      <c r="M66"/>
      <c r="N66" s="99"/>
      <c r="O66"/>
      <c r="P66" s="98"/>
      <c r="Q66"/>
      <c r="R66" s="99"/>
      <c r="S66" s="133"/>
    </row>
    <row r="67" spans="1:19" s="37" customFormat="1" ht="9.6" customHeight="1" x14ac:dyDescent="0.25">
      <c r="A67"/>
      <c r="B67"/>
      <c r="C67"/>
      <c r="D67"/>
      <c r="E67"/>
      <c r="F67"/>
      <c r="G67"/>
      <c r="H67"/>
      <c r="I67"/>
      <c r="J67" s="98"/>
      <c r="K67"/>
      <c r="L67" s="98"/>
      <c r="M67"/>
      <c r="N67" s="99"/>
      <c r="O67"/>
      <c r="P67" s="98"/>
      <c r="Q67"/>
      <c r="R67" s="99"/>
      <c r="S67" s="133"/>
    </row>
    <row r="68" spans="1:19" s="37" customFormat="1" ht="9.6" customHeight="1" x14ac:dyDescent="0.25">
      <c r="A68"/>
      <c r="B68"/>
      <c r="C68"/>
      <c r="D68"/>
      <c r="E68"/>
      <c r="F68"/>
      <c r="G68"/>
      <c r="H68"/>
      <c r="I68"/>
      <c r="J68" s="98"/>
      <c r="K68"/>
      <c r="L68" s="98"/>
      <c r="M68"/>
      <c r="N68" s="99"/>
      <c r="O68"/>
      <c r="P68" s="98"/>
      <c r="Q68"/>
      <c r="R68" s="99"/>
      <c r="S68" s="133"/>
    </row>
    <row r="69" spans="1:19" s="37" customFormat="1" ht="9.6" customHeight="1" x14ac:dyDescent="0.25">
      <c r="A69"/>
      <c r="B69"/>
      <c r="C69"/>
      <c r="D69"/>
      <c r="E69"/>
      <c r="F69"/>
      <c r="G69"/>
      <c r="H69"/>
      <c r="I69"/>
      <c r="J69" s="98"/>
      <c r="K69"/>
      <c r="L69" s="98"/>
      <c r="M69"/>
      <c r="N69" s="99"/>
      <c r="O69"/>
      <c r="P69" s="98"/>
      <c r="Q69"/>
      <c r="R69" s="99"/>
      <c r="S69" s="133"/>
    </row>
    <row r="70" spans="1:19" s="2" customFormat="1" ht="6.75" customHeight="1" x14ac:dyDescent="0.25">
      <c r="A70"/>
      <c r="B70"/>
      <c r="C70"/>
      <c r="D70"/>
      <c r="E70"/>
      <c r="F70"/>
      <c r="G70"/>
      <c r="H70"/>
      <c r="I70"/>
      <c r="J70" s="98"/>
      <c r="K70"/>
      <c r="L70" s="98"/>
      <c r="M70"/>
      <c r="N70" s="99"/>
      <c r="O70"/>
      <c r="P70" s="98"/>
      <c r="Q70"/>
      <c r="R70" s="99"/>
      <c r="S70" s="172"/>
    </row>
    <row r="71" spans="1:19" s="18" customFormat="1" ht="10.5" customHeight="1" x14ac:dyDescent="0.25">
      <c r="A71"/>
      <c r="B71"/>
      <c r="C71"/>
      <c r="D71"/>
      <c r="E71"/>
      <c r="F71"/>
      <c r="G71"/>
      <c r="H71"/>
      <c r="I71"/>
      <c r="J71" s="98"/>
      <c r="K71"/>
      <c r="L71" s="98"/>
      <c r="M71"/>
      <c r="N71" s="99"/>
      <c r="O71"/>
      <c r="P71" s="98"/>
      <c r="Q71"/>
      <c r="R71" s="99"/>
    </row>
    <row r="72" spans="1:19" s="18" customFormat="1" ht="9" customHeight="1" x14ac:dyDescent="0.25">
      <c r="A72"/>
      <c r="B72"/>
      <c r="C72"/>
      <c r="D72"/>
      <c r="E72"/>
      <c r="F72"/>
      <c r="G72"/>
      <c r="H72"/>
      <c r="I72"/>
      <c r="J72" s="98"/>
      <c r="K72"/>
      <c r="L72" s="98"/>
      <c r="M72"/>
      <c r="N72" s="99"/>
      <c r="O72"/>
      <c r="P72" s="98"/>
      <c r="Q72"/>
      <c r="R72" s="99"/>
    </row>
    <row r="73" spans="1:19" s="18" customFormat="1" ht="9" customHeight="1" x14ac:dyDescent="0.25">
      <c r="A73"/>
      <c r="B73"/>
      <c r="C73"/>
      <c r="D73"/>
      <c r="E73"/>
      <c r="F73"/>
      <c r="G73"/>
      <c r="H73"/>
      <c r="I73"/>
      <c r="J73" s="98"/>
      <c r="K73"/>
      <c r="L73" s="98"/>
      <c r="M73"/>
      <c r="N73" s="99"/>
      <c r="O73"/>
      <c r="P73" s="98"/>
      <c r="Q73"/>
      <c r="R73" s="99"/>
    </row>
    <row r="74" spans="1:19" s="18" customFormat="1" ht="9" customHeight="1" x14ac:dyDescent="0.25">
      <c r="A74"/>
      <c r="B74"/>
      <c r="C74"/>
      <c r="D74"/>
      <c r="E74"/>
      <c r="F74"/>
      <c r="G74"/>
      <c r="H74"/>
      <c r="I74"/>
      <c r="J74" s="98"/>
      <c r="K74"/>
      <c r="L74" s="98"/>
      <c r="M74"/>
      <c r="N74" s="99"/>
      <c r="O74"/>
      <c r="P74" s="98"/>
      <c r="Q74"/>
      <c r="R74" s="99"/>
    </row>
    <row r="75" spans="1:19" s="18" customFormat="1" ht="9" customHeight="1" x14ac:dyDescent="0.25">
      <c r="A75"/>
      <c r="B75"/>
      <c r="C75"/>
      <c r="D75"/>
      <c r="E75"/>
      <c r="F75"/>
      <c r="G75"/>
      <c r="H75"/>
      <c r="I75"/>
      <c r="J75" s="98"/>
      <c r="K75"/>
      <c r="L75" s="98"/>
      <c r="M75"/>
      <c r="N75" s="99"/>
      <c r="O75"/>
      <c r="P75" s="98"/>
      <c r="Q75"/>
      <c r="R75" s="99"/>
    </row>
    <row r="76" spans="1:19" s="18" customFormat="1" ht="9" customHeight="1" x14ac:dyDescent="0.25">
      <c r="A76"/>
      <c r="B76"/>
      <c r="C76"/>
      <c r="D76"/>
      <c r="E76"/>
      <c r="F76"/>
      <c r="G76"/>
      <c r="H76"/>
      <c r="I76"/>
      <c r="J76" s="98"/>
      <c r="K76"/>
      <c r="L76" s="98"/>
      <c r="M76"/>
      <c r="N76" s="99"/>
      <c r="O76"/>
      <c r="P76" s="98"/>
      <c r="Q76"/>
      <c r="R76" s="99"/>
    </row>
    <row r="77" spans="1:19" s="18" customFormat="1" ht="9" customHeight="1" x14ac:dyDescent="0.25">
      <c r="A77"/>
      <c r="B77"/>
      <c r="C77"/>
      <c r="D77"/>
      <c r="E77"/>
      <c r="F77"/>
      <c r="G77"/>
      <c r="H77"/>
      <c r="I77"/>
      <c r="J77" s="98"/>
      <c r="K77"/>
      <c r="L77" s="98"/>
      <c r="M77"/>
      <c r="N77" s="99"/>
      <c r="O77"/>
      <c r="P77" s="98"/>
      <c r="Q77"/>
      <c r="R77" s="99"/>
    </row>
    <row r="78" spans="1:19" s="18" customFormat="1" ht="9" customHeight="1" x14ac:dyDescent="0.25">
      <c r="A78"/>
      <c r="B78"/>
      <c r="C78"/>
      <c r="D78"/>
      <c r="E78"/>
      <c r="F78"/>
      <c r="G78"/>
      <c r="H78"/>
      <c r="I78"/>
      <c r="J78" s="98"/>
      <c r="K78"/>
      <c r="L78" s="98"/>
      <c r="M78"/>
      <c r="N78" s="99"/>
      <c r="O78"/>
      <c r="P78" s="98"/>
      <c r="Q78"/>
      <c r="R78" s="99"/>
    </row>
    <row r="79" spans="1:19" s="18" customFormat="1" ht="9" customHeight="1" x14ac:dyDescent="0.25">
      <c r="A79"/>
      <c r="B79"/>
      <c r="C79"/>
      <c r="D79"/>
      <c r="E79"/>
      <c r="F79"/>
      <c r="G79"/>
      <c r="H79"/>
      <c r="I79"/>
      <c r="J79" s="98"/>
      <c r="K79"/>
      <c r="L79" s="98"/>
      <c r="M79"/>
      <c r="N79" s="99"/>
      <c r="O79"/>
      <c r="P79" s="98"/>
      <c r="Q79"/>
      <c r="R79" s="99"/>
    </row>
  </sheetData>
  <mergeCells count="1">
    <mergeCell ref="A4:C4"/>
  </mergeCells>
  <conditionalFormatting sqref="H7 H9 H11 H13 H15 H17 H19 H21">
    <cfRule type="expression" dxfId="155" priority="10" stopIfTrue="1">
      <formula>AND($E7&lt;9,$C7&gt;0)</formula>
    </cfRule>
  </conditionalFormatting>
  <conditionalFormatting sqref="I8 I16 I12 I20">
    <cfRule type="expression" dxfId="154" priority="7" stopIfTrue="1">
      <formula>AND($O$1="CU",I8="Umpire")</formula>
    </cfRule>
    <cfRule type="expression" dxfId="153" priority="8" stopIfTrue="1">
      <formula>AND($O$1="CU",I8&lt;&gt;"Umpire",J8&lt;&gt;"")</formula>
    </cfRule>
    <cfRule type="expression" dxfId="152" priority="9" stopIfTrue="1">
      <formula>AND($O$1="CU",I8&lt;&gt;"Umpire")</formula>
    </cfRule>
  </conditionalFormatting>
  <conditionalFormatting sqref="K20 K12 K16 K8">
    <cfRule type="expression" dxfId="151" priority="5" stopIfTrue="1">
      <formula>J8="as"</formula>
    </cfRule>
    <cfRule type="expression" dxfId="150" priority="6" stopIfTrue="1">
      <formula>J8="bs"</formula>
    </cfRule>
  </conditionalFormatting>
  <conditionalFormatting sqref="B8 B10 B12 B14 B16 B18 B20 B22">
    <cfRule type="cellIs" dxfId="149" priority="3" stopIfTrue="1" operator="equal">
      <formula>"QA"</formula>
    </cfRule>
    <cfRule type="cellIs" dxfId="148" priority="4" stopIfTrue="1" operator="equal">
      <formula>"DA"</formula>
    </cfRule>
  </conditionalFormatting>
  <conditionalFormatting sqref="R32 J8 J12 J16 J20">
    <cfRule type="expression" dxfId="147" priority="2" stopIfTrue="1">
      <formula>$O$1="CU"</formula>
    </cfRule>
  </conditionalFormatting>
  <conditionalFormatting sqref="E7 E15 E11 E19">
    <cfRule type="expression" dxfId="146" priority="1" stopIfTrue="1">
      <formula>$E7&lt;9</formula>
    </cfRule>
  </conditionalFormatting>
  <dataValidations count="1">
    <dataValidation type="list" allowBlank="1" showInputMessage="1" sqref="I8 M14 K10 K18 I20 I16 I12" xr:uid="{00000000-0002-0000-5000-000000000000}">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2705"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2706"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5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109375" customWidth="1"/>
    <col min="4" max="4" width="7.664062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5.109375" customWidth="1"/>
    <col min="18" max="18" width="1.6640625" style="99" customWidth="1"/>
    <col min="19" max="19" width="9.109375" hidden="1" customWidth="1"/>
    <col min="20" max="20" width="8.6640625" customWidth="1"/>
    <col min="21" max="21" width="9.109375" hidden="1" customWidth="1"/>
  </cols>
  <sheetData>
    <row r="1" spans="1:21" s="100" customFormat="1" ht="21.75" customHeight="1" x14ac:dyDescent="0.4">
      <c r="A1" s="57" t="str">
        <f>Altalanos!$A$6</f>
        <v>Baranya Vármegyei Tenisz Diákolimpia</v>
      </c>
      <c r="B1" s="57"/>
      <c r="C1" s="103"/>
      <c r="D1" s="103"/>
      <c r="E1" s="103"/>
      <c r="F1" s="103"/>
      <c r="G1" s="103"/>
      <c r="H1" s="103"/>
      <c r="I1" s="346"/>
      <c r="J1" s="104"/>
      <c r="K1" s="84" t="s">
        <v>110</v>
      </c>
      <c r="L1" s="84"/>
      <c r="M1" s="58"/>
      <c r="N1" s="104"/>
      <c r="O1" s="104" t="s">
        <v>71</v>
      </c>
      <c r="P1" s="104"/>
      <c r="Q1" s="103"/>
      <c r="R1" s="104"/>
    </row>
    <row r="2" spans="1:21" s="72" customFormat="1" x14ac:dyDescent="0.25">
      <c r="A2" s="60" t="s">
        <v>119</v>
      </c>
      <c r="B2" s="60"/>
      <c r="C2" s="60"/>
      <c r="D2" s="426"/>
      <c r="E2" s="427">
        <f>Altalanos!$E$8</f>
        <v>0</v>
      </c>
      <c r="F2" s="60"/>
      <c r="G2" s="105"/>
      <c r="H2" s="74"/>
      <c r="I2" s="74"/>
      <c r="J2" s="106"/>
      <c r="K2" s="400" t="s">
        <v>111</v>
      </c>
      <c r="L2" s="84"/>
      <c r="M2" s="84"/>
      <c r="N2" s="106"/>
      <c r="O2" s="74"/>
      <c r="P2" s="106"/>
      <c r="Q2" s="74"/>
      <c r="R2" s="106"/>
    </row>
    <row r="3" spans="1:21" s="19" customFormat="1" ht="11.25" customHeight="1" x14ac:dyDescent="0.25">
      <c r="A3" s="45" t="s">
        <v>81</v>
      </c>
      <c r="B3" s="45"/>
      <c r="C3" s="45"/>
      <c r="D3" s="45"/>
      <c r="E3" s="45"/>
      <c r="F3" s="45"/>
      <c r="G3" s="45" t="s">
        <v>79</v>
      </c>
      <c r="H3" s="45"/>
      <c r="I3" s="45"/>
      <c r="J3" s="108"/>
      <c r="K3" s="45" t="s">
        <v>84</v>
      </c>
      <c r="L3" s="108"/>
      <c r="M3" s="423"/>
      <c r="N3" s="108"/>
      <c r="O3" s="45"/>
      <c r="P3" s="108"/>
      <c r="Q3" s="45"/>
      <c r="R3" s="46" t="s">
        <v>85</v>
      </c>
    </row>
    <row r="4" spans="1:21" s="30" customFormat="1" ht="11.25" customHeight="1" thickBot="1" x14ac:dyDescent="0.3">
      <c r="A4" s="859" t="str">
        <f>Altalanos!$A$10</f>
        <v>2024.04.25-26.</v>
      </c>
      <c r="B4" s="859"/>
      <c r="C4" s="859"/>
      <c r="D4" s="394"/>
      <c r="E4" s="110"/>
      <c r="F4" s="110"/>
      <c r="G4" s="110" t="str">
        <f>Altalanos!$C$10</f>
        <v>Pécs</v>
      </c>
      <c r="H4" s="64"/>
      <c r="I4" s="110"/>
      <c r="J4" s="111"/>
      <c r="K4" s="112" t="str">
        <f>Altalanos!$D$10</f>
        <v xml:space="preserve">  </v>
      </c>
      <c r="L4" s="111"/>
      <c r="M4" s="425"/>
      <c r="N4" s="111"/>
      <c r="O4" s="110"/>
      <c r="P4" s="111"/>
      <c r="Q4" s="110"/>
      <c r="R4" s="53" t="str">
        <f>Altalanos!$E$10</f>
        <v>Nagyistók-Nádasi Judit</v>
      </c>
    </row>
    <row r="5" spans="1:21" s="19" customFormat="1" ht="9.6" x14ac:dyDescent="0.25">
      <c r="A5" s="114"/>
      <c r="B5" s="115" t="s">
        <v>4</v>
      </c>
      <c r="C5" s="421" t="s">
        <v>102</v>
      </c>
      <c r="D5" s="115" t="s">
        <v>101</v>
      </c>
      <c r="E5" s="115" t="s">
        <v>98</v>
      </c>
      <c r="F5" s="116" t="s">
        <v>82</v>
      </c>
      <c r="G5" s="116" t="s">
        <v>83</v>
      </c>
      <c r="H5" s="116"/>
      <c r="I5" s="116" t="s">
        <v>87</v>
      </c>
      <c r="J5" s="116"/>
      <c r="K5" s="115" t="s">
        <v>126</v>
      </c>
      <c r="L5" s="117"/>
      <c r="M5" s="115" t="s">
        <v>100</v>
      </c>
      <c r="N5" s="117"/>
      <c r="O5" s="115"/>
      <c r="P5" s="117"/>
      <c r="Q5" s="115"/>
      <c r="R5" s="118"/>
    </row>
    <row r="6" spans="1:21" s="753" customFormat="1" ht="12.75" customHeight="1" thickBot="1" x14ac:dyDescent="0.3">
      <c r="A6" s="746"/>
      <c r="B6" s="747"/>
      <c r="C6" s="748"/>
      <c r="D6" s="748"/>
      <c r="E6" s="747"/>
      <c r="F6" s="749"/>
      <c r="G6" s="749"/>
      <c r="H6" s="750"/>
      <c r="I6" s="749"/>
      <c r="J6" s="751"/>
      <c r="K6" s="747"/>
      <c r="L6" s="751"/>
      <c r="M6" s="747"/>
      <c r="N6" s="751"/>
      <c r="O6" s="747"/>
      <c r="P6" s="751"/>
      <c r="Q6" s="747"/>
      <c r="R6" s="752"/>
    </row>
    <row r="7" spans="1:21" s="37" customFormat="1" ht="10.5" customHeight="1" x14ac:dyDescent="0.25">
      <c r="A7" s="121">
        <v>1</v>
      </c>
      <c r="B7" s="352" t="str">
        <f>IF($E7="","",VLOOKUP($E7,'1Q ELO (5)'!$A$7:$M$32,12))</f>
        <v/>
      </c>
      <c r="C7" s="352" t="str">
        <f>IF($E7="","",VLOOKUP($E7,'1Q ELO (5)'!$A$7:$M$32,13))</f>
        <v/>
      </c>
      <c r="D7" s="408" t="str">
        <f>IF($E7="","",VLOOKUP($E7,'1Q ELO (5)'!$A$7:$M$32,5))</f>
        <v/>
      </c>
      <c r="E7" s="123"/>
      <c r="F7" s="643" t="str">
        <f>UPPER(IF($E7="","",VLOOKUP($E7,'1Q ELO (5)'!$A$7:$M$32,2)))</f>
        <v/>
      </c>
      <c r="G7" s="643" t="str">
        <f>IF($E7="","",VLOOKUP($E7,'1Q ELO (5)'!$A$7:$M$32,3))</f>
        <v/>
      </c>
      <c r="H7" s="643"/>
      <c r="I7" s="643" t="str">
        <f>IF($E7="","",VLOOKUP($E7,'1Q ELO (5)'!$A$7:$M$32,4))</f>
        <v/>
      </c>
      <c r="J7" s="126"/>
      <c r="K7" s="125"/>
      <c r="L7" s="125"/>
      <c r="M7" s="125"/>
      <c r="N7" s="125"/>
      <c r="O7" s="128"/>
      <c r="P7" s="130"/>
      <c r="Q7" s="131"/>
      <c r="R7" s="132"/>
      <c r="S7" s="133"/>
      <c r="U7" s="134" t="e">
        <f>#REF!</f>
        <v>#REF!</v>
      </c>
    </row>
    <row r="8" spans="1:21" s="37" customFormat="1" ht="9.6" customHeight="1" x14ac:dyDescent="0.25">
      <c r="A8" s="135"/>
      <c r="B8" s="679"/>
      <c r="C8" s="136"/>
      <c r="D8" s="409"/>
      <c r="E8" s="136"/>
      <c r="F8" s="137"/>
      <c r="G8" s="137"/>
      <c r="H8" s="138"/>
      <c r="I8" s="682" t="s">
        <v>0</v>
      </c>
      <c r="J8" s="140"/>
      <c r="K8" s="141" t="str">
        <f>UPPER(IF(OR(J8="a",J8="as"),F7,IF(OR(J8="b",J8="bs"),F9,)))</f>
        <v/>
      </c>
      <c r="L8" s="141"/>
      <c r="M8" s="125"/>
      <c r="N8" s="125"/>
      <c r="O8" s="128"/>
      <c r="P8" s="130"/>
      <c r="Q8" s="131"/>
      <c r="R8" s="132"/>
      <c r="S8" s="133"/>
      <c r="U8" s="142" t="e">
        <f>#REF!</f>
        <v>#REF!</v>
      </c>
    </row>
    <row r="9" spans="1:21" s="37" customFormat="1" ht="9.6" customHeight="1" x14ac:dyDescent="0.25">
      <c r="A9" s="135">
        <v>2</v>
      </c>
      <c r="B9" s="352" t="str">
        <f>IF($E9="","",VLOOKUP($E9,'1Q ELO (5)'!$A$7:$M$32,12))</f>
        <v/>
      </c>
      <c r="C9" s="352" t="str">
        <f>IF($E9="","",VLOOKUP($E9,'1Q ELO (5)'!$A$7:$M$32,13))</f>
        <v/>
      </c>
      <c r="D9" s="408" t="str">
        <f>IF($E9="","",VLOOKUP($E9,'1Q ELO (5)'!$A$7:$M$32,5))</f>
        <v/>
      </c>
      <c r="E9" s="123"/>
      <c r="F9" s="449" t="str">
        <f>UPPER(IF($E9="","",VLOOKUP($E9,'1Q ELO (5)'!$A$7:$M$32,2)))</f>
        <v/>
      </c>
      <c r="G9" s="449" t="str">
        <f>IF($E9="","",VLOOKUP($E9,'1Q ELO (5)'!$A$7:$M$32,3))</f>
        <v/>
      </c>
      <c r="H9" s="449"/>
      <c r="I9" s="449" t="str">
        <f>IF($E9="","",VLOOKUP($E9,'1Q ELO (5)'!$A$7:$M$32,4))</f>
        <v/>
      </c>
      <c r="J9" s="144"/>
      <c r="K9" s="125"/>
      <c r="L9" s="145"/>
      <c r="M9" s="125"/>
      <c r="N9" s="125"/>
      <c r="O9" s="128"/>
      <c r="P9" s="130"/>
      <c r="Q9" s="131"/>
      <c r="R9" s="132"/>
      <c r="S9" s="133"/>
      <c r="U9" s="142" t="e">
        <f>#REF!</f>
        <v>#REF!</v>
      </c>
    </row>
    <row r="10" spans="1:21" s="37" customFormat="1" ht="9.6" customHeight="1" x14ac:dyDescent="0.25">
      <c r="A10" s="135"/>
      <c r="B10" s="679" t="str">
        <f>IF($E10="","",VLOOKUP($E10,'1Q ELO (5)'!$A$7:$M$32,12))</f>
        <v/>
      </c>
      <c r="C10" s="136"/>
      <c r="D10" s="409"/>
      <c r="E10" s="146"/>
      <c r="F10" s="450"/>
      <c r="G10" s="450"/>
      <c r="H10" s="451"/>
      <c r="I10" s="450"/>
      <c r="J10" s="147"/>
      <c r="K10" s="683" t="s">
        <v>0</v>
      </c>
      <c r="L10" s="148"/>
      <c r="M10" s="141" t="str">
        <f>UPPER(IF(OR(L10="a",L10="as"),K8,IF(OR(L10="b",L10="bs"),K12,)))</f>
        <v/>
      </c>
      <c r="N10" s="149"/>
      <c r="O10" s="150"/>
      <c r="P10" s="150"/>
      <c r="Q10" s="131"/>
      <c r="R10" s="132"/>
      <c r="S10" s="133"/>
      <c r="U10" s="142" t="e">
        <f>#REF!</f>
        <v>#REF!</v>
      </c>
    </row>
    <row r="11" spans="1:21" s="37" customFormat="1" ht="9.6" customHeight="1" x14ac:dyDescent="0.25">
      <c r="A11" s="135">
        <v>3</v>
      </c>
      <c r="B11" s="352" t="str">
        <f>IF($E11="","",VLOOKUP($E11,'1Q ELO (5)'!$A$7:$M$32,12))</f>
        <v/>
      </c>
      <c r="C11" s="352" t="str">
        <f>IF($E11="","",VLOOKUP($E11,'1Q ELO (5)'!$A$7:$M$32,13))</f>
        <v/>
      </c>
      <c r="D11" s="408" t="str">
        <f>IF($E11="","",VLOOKUP($E11,'1Q ELO (5)'!$A$7:$M$32,5))</f>
        <v/>
      </c>
      <c r="E11" s="123"/>
      <c r="F11" s="449" t="str">
        <f>UPPER(IF($E11="","",VLOOKUP($E11,'1Q ELO (5)'!$A$7:$M$32,2)))</f>
        <v/>
      </c>
      <c r="G11" s="449" t="str">
        <f>IF($E11="","",VLOOKUP($E11,'1Q ELO (5)'!$A$7:$M$32,3))</f>
        <v/>
      </c>
      <c r="H11" s="449"/>
      <c r="I11" s="449" t="str">
        <f>IF($E11="","",VLOOKUP($E11,'1Q ELO (5)'!$A$7:$M$32,4))</f>
        <v/>
      </c>
      <c r="J11" s="126"/>
      <c r="K11" s="125"/>
      <c r="L11" s="151"/>
      <c r="M11" s="125"/>
      <c r="N11" s="653"/>
      <c r="O11" s="653"/>
      <c r="P11" s="653"/>
      <c r="Q11" s="131"/>
      <c r="R11" s="132"/>
      <c r="S11" s="133"/>
      <c r="U11" s="142" t="e">
        <f>#REF!</f>
        <v>#REF!</v>
      </c>
    </row>
    <row r="12" spans="1:21" s="37" customFormat="1" ht="9.6" customHeight="1" x14ac:dyDescent="0.25">
      <c r="A12" s="135"/>
      <c r="B12" s="679" t="str">
        <f>IF($E12="","",VLOOKUP($E12,'1Q ELO (5)'!$A$7:$M$32,12))</f>
        <v/>
      </c>
      <c r="C12" s="136"/>
      <c r="D12" s="409"/>
      <c r="E12" s="146"/>
      <c r="F12" s="450"/>
      <c r="G12" s="450"/>
      <c r="H12" s="451"/>
      <c r="I12" s="683" t="s">
        <v>0</v>
      </c>
      <c r="J12" s="140"/>
      <c r="K12" s="141" t="str">
        <f>UPPER(IF(OR(J12="a",J12="as"),F11,IF(OR(J12="b",J12="bs"),F13,)))</f>
        <v/>
      </c>
      <c r="L12" s="153"/>
      <c r="M12" s="125"/>
      <c r="N12" s="653"/>
      <c r="O12" s="653"/>
      <c r="P12" s="653"/>
      <c r="Q12" s="131"/>
      <c r="R12" s="132"/>
      <c r="S12" s="133"/>
      <c r="U12" s="142" t="e">
        <f>#REF!</f>
        <v>#REF!</v>
      </c>
    </row>
    <row r="13" spans="1:21" s="37" customFormat="1" ht="9.6" customHeight="1" x14ac:dyDescent="0.25">
      <c r="A13" s="135">
        <v>4</v>
      </c>
      <c r="B13" s="352" t="str">
        <f>IF($E13="","",VLOOKUP($E13,'1Q ELO (5)'!$A$7:$M$32,12))</f>
        <v/>
      </c>
      <c r="C13" s="352" t="str">
        <f>IF($E13="","",VLOOKUP($E13,'1Q ELO (5)'!$A$7:$M$32,13))</f>
        <v/>
      </c>
      <c r="D13" s="408" t="str">
        <f>IF($E13="","",VLOOKUP($E13,'1Q ELO (5)'!$A$7:$M$32,5))</f>
        <v/>
      </c>
      <c r="E13" s="123"/>
      <c r="F13" s="449" t="str">
        <f>UPPER(IF($E13="","",VLOOKUP($E13,'1Q ELO (5)'!$A$7:$M$32,2)))</f>
        <v/>
      </c>
      <c r="G13" s="449" t="str">
        <f>IF($E13="","",VLOOKUP($E13,'1Q ELO (5)'!$A$7:$M$32,3))</f>
        <v/>
      </c>
      <c r="H13" s="449"/>
      <c r="I13" s="449" t="str">
        <f>IF($E13="","",VLOOKUP($E13,'1Q ELO (5)'!$A$7:$M$32,4))</f>
        <v/>
      </c>
      <c r="J13" s="154"/>
      <c r="K13" s="125"/>
      <c r="L13" s="125"/>
      <c r="M13" s="125"/>
      <c r="N13" s="653"/>
      <c r="O13" s="653"/>
      <c r="P13" s="653"/>
      <c r="Q13" s="131"/>
      <c r="R13" s="132"/>
      <c r="S13" s="133"/>
      <c r="U13" s="142" t="e">
        <f>#REF!</f>
        <v>#REF!</v>
      </c>
    </row>
    <row r="14" spans="1:21" s="37" customFormat="1" ht="9.6" customHeight="1" x14ac:dyDescent="0.25">
      <c r="A14" s="135"/>
      <c r="B14" s="422" t="str">
        <f>IF($E14="","",VLOOKUP($E14,'1Q ELO (5)'!$A$7:$M$32,12))</f>
        <v/>
      </c>
      <c r="C14" s="136"/>
      <c r="D14" s="409"/>
      <c r="E14" s="146"/>
      <c r="F14" s="450"/>
      <c r="G14" s="450"/>
      <c r="H14" s="451"/>
      <c r="I14" s="450"/>
      <c r="J14" s="147"/>
      <c r="K14" s="125"/>
      <c r="L14" s="125"/>
      <c r="M14" s="139"/>
      <c r="N14" s="655"/>
      <c r="O14" s="654"/>
      <c r="P14" s="653"/>
      <c r="Q14" s="376"/>
      <c r="R14" s="132"/>
      <c r="S14" s="133"/>
      <c r="U14" s="142" t="e">
        <f>#REF!</f>
        <v>#REF!</v>
      </c>
    </row>
    <row r="15" spans="1:21" s="37" customFormat="1" ht="9.6" customHeight="1" x14ac:dyDescent="0.25">
      <c r="A15" s="543">
        <v>5</v>
      </c>
      <c r="B15" s="352" t="str">
        <f>IF($E15="","",VLOOKUP($E15,'1Q ELO (5)'!$A$7:$M$32,12))</f>
        <v/>
      </c>
      <c r="C15" s="352" t="str">
        <f>IF($E15="","",VLOOKUP($E15,'1Q ELO (5)'!$A$7:$M$32,13))</f>
        <v/>
      </c>
      <c r="D15" s="408" t="str">
        <f>IF($E15="","",VLOOKUP($E15,'1Q ELO (5)'!$A$7:$M$32,5))</f>
        <v/>
      </c>
      <c r="E15" s="688"/>
      <c r="F15" s="643" t="str">
        <f>UPPER(IF($E15="","",VLOOKUP($E15,'1Q ELO (5)'!$A$7:$M$32,2)))</f>
        <v/>
      </c>
      <c r="G15" s="643" t="str">
        <f>IF($E15="","",VLOOKUP($E15,'1Q ELO (5)'!$A$7:$M$32,3))</f>
        <v/>
      </c>
      <c r="H15" s="643"/>
      <c r="I15" s="643" t="str">
        <f>IF($E15="","",VLOOKUP($E15,'1Q ELO (5)'!$A$7:$M$32,4))</f>
        <v/>
      </c>
      <c r="J15" s="681"/>
      <c r="K15" s="125"/>
      <c r="L15" s="125"/>
      <c r="M15" s="125"/>
      <c r="N15" s="653"/>
      <c r="O15" s="654"/>
      <c r="P15" s="653"/>
      <c r="Q15" s="376"/>
      <c r="R15" s="132"/>
      <c r="S15" s="133"/>
      <c r="U15" s="142" t="e">
        <f>#REF!</f>
        <v>#REF!</v>
      </c>
    </row>
    <row r="16" spans="1:21" s="37" customFormat="1" ht="9.6" customHeight="1" thickBot="1" x14ac:dyDescent="0.3">
      <c r="A16" s="135"/>
      <c r="B16" s="422" t="str">
        <f>IF($E16="","",VLOOKUP($E16,'1Q ELO (5)'!$A$7:$M$32,12))</f>
        <v/>
      </c>
      <c r="C16" s="136"/>
      <c r="D16" s="409"/>
      <c r="E16" s="146"/>
      <c r="F16" s="450"/>
      <c r="G16" s="450"/>
      <c r="H16" s="451"/>
      <c r="I16" s="683" t="s">
        <v>0</v>
      </c>
      <c r="J16" s="140"/>
      <c r="K16" s="141" t="str">
        <f>UPPER(IF(OR(J16="a",J16="as"),F15,IF(OR(J16="b",J16="bs"),F17,)))</f>
        <v/>
      </c>
      <c r="L16" s="141"/>
      <c r="M16" s="125"/>
      <c r="N16" s="653"/>
      <c r="O16" s="653"/>
      <c r="P16" s="653"/>
      <c r="Q16" s="376"/>
      <c r="R16" s="132"/>
      <c r="S16" s="133"/>
      <c r="U16" s="157" t="e">
        <f>#REF!</f>
        <v>#REF!</v>
      </c>
    </row>
    <row r="17" spans="1:19" s="37" customFormat="1" ht="9.6" customHeight="1" x14ac:dyDescent="0.25">
      <c r="A17" s="135">
        <v>6</v>
      </c>
      <c r="B17" s="352" t="str">
        <f>IF($E17="","",VLOOKUP($E17,'1Q ELO (5)'!$A$7:$M$32,12))</f>
        <v/>
      </c>
      <c r="C17" s="352" t="str">
        <f>IF($E17="","",VLOOKUP($E17,'1Q ELO (5)'!$A$7:$M$32,13))</f>
        <v/>
      </c>
      <c r="D17" s="408" t="str">
        <f>IF($E17="","",VLOOKUP($E17,'1Q ELO (5)'!$A$7:$M$32,5))</f>
        <v/>
      </c>
      <c r="E17" s="123"/>
      <c r="F17" s="449" t="str">
        <f>UPPER(IF($E17="","",VLOOKUP($E17,'1Q ELO (5)'!$A$7:$M$32,2)))</f>
        <v/>
      </c>
      <c r="G17" s="449" t="str">
        <f>IF($E17="","",VLOOKUP($E17,'1Q ELO (5)'!$A$7:$M$32,3))</f>
        <v/>
      </c>
      <c r="H17" s="449"/>
      <c r="I17" s="449" t="str">
        <f>IF($E17="","",VLOOKUP($E17,'1Q ELO (5)'!$A$7:$M$32,4))</f>
        <v/>
      </c>
      <c r="J17" s="144"/>
      <c r="K17" s="125"/>
      <c r="L17" s="145"/>
      <c r="M17" s="125"/>
      <c r="N17" s="653"/>
      <c r="O17" s="653"/>
      <c r="P17" s="653"/>
      <c r="Q17" s="376"/>
      <c r="R17" s="132"/>
      <c r="S17" s="133"/>
    </row>
    <row r="18" spans="1:19" s="37" customFormat="1" ht="9.6" customHeight="1" x14ac:dyDescent="0.25">
      <c r="A18" s="135"/>
      <c r="B18" s="422" t="str">
        <f>IF($E18="","",VLOOKUP($E18,'1Q ELO (5)'!$A$7:$M$32,12))</f>
        <v/>
      </c>
      <c r="C18" s="136"/>
      <c r="D18" s="409"/>
      <c r="E18" s="146"/>
      <c r="F18" s="450"/>
      <c r="G18" s="450"/>
      <c r="H18" s="451"/>
      <c r="I18" s="450"/>
      <c r="J18" s="147"/>
      <c r="K18" s="683" t="s">
        <v>0</v>
      </c>
      <c r="L18" s="148"/>
      <c r="M18" s="141" t="str">
        <f>UPPER(IF(OR(L18="a",L18="as"),K16,IF(OR(L18="b",L18="bs"),K20,)))</f>
        <v/>
      </c>
      <c r="N18" s="149"/>
      <c r="O18" s="653"/>
      <c r="P18" s="653"/>
      <c r="Q18" s="376"/>
      <c r="R18" s="132"/>
      <c r="S18" s="133"/>
    </row>
    <row r="19" spans="1:19" s="37" customFormat="1" ht="9.6" customHeight="1" x14ac:dyDescent="0.25">
      <c r="A19" s="135">
        <v>7</v>
      </c>
      <c r="B19" s="352" t="str">
        <f>IF($E19="","",VLOOKUP($E19,'1Q ELO (5)'!$A$7:$M$32,12))</f>
        <v/>
      </c>
      <c r="C19" s="352" t="str">
        <f>IF($E19="","",VLOOKUP($E19,'1Q ELO (5)'!$A$7:$M$32,13))</f>
        <v/>
      </c>
      <c r="D19" s="408" t="str">
        <f>IF($E19="","",VLOOKUP($E19,'1Q ELO (5)'!$A$7:$M$32,5))</f>
        <v/>
      </c>
      <c r="E19" s="123"/>
      <c r="F19" s="449" t="str">
        <f>UPPER(IF($E19="","",VLOOKUP($E19,'1Q ELO (5)'!$A$7:$M$32,2)))</f>
        <v/>
      </c>
      <c r="G19" s="449" t="str">
        <f>IF($E19="","",VLOOKUP($E19,'1Q ELO (5)'!$A$7:$M$32,3))</f>
        <v/>
      </c>
      <c r="H19" s="449"/>
      <c r="I19" s="449" t="str">
        <f>IF($E19="","",VLOOKUP($E19,'1Q ELO (5)'!$A$7:$M$32,4))</f>
        <v/>
      </c>
      <c r="J19" s="126"/>
      <c r="K19" s="125"/>
      <c r="L19" s="151"/>
      <c r="M19" s="125"/>
      <c r="N19" s="150"/>
      <c r="O19" s="653"/>
      <c r="P19" s="653"/>
      <c r="Q19" s="376"/>
      <c r="R19" s="132"/>
      <c r="S19" s="133"/>
    </row>
    <row r="20" spans="1:19" s="37" customFormat="1" ht="9.6" customHeight="1" x14ac:dyDescent="0.25">
      <c r="A20" s="135"/>
      <c r="B20" s="422" t="str">
        <f>IF($E20="","",VLOOKUP($E20,'1Q ELO (5)'!$A$7:$M$32,12))</f>
        <v/>
      </c>
      <c r="C20" s="136"/>
      <c r="D20" s="418"/>
      <c r="E20" s="136"/>
      <c r="F20" s="137"/>
      <c r="G20" s="137"/>
      <c r="H20" s="138"/>
      <c r="I20" s="683" t="s">
        <v>0</v>
      </c>
      <c r="J20" s="140"/>
      <c r="K20" s="141" t="str">
        <f>UPPER(IF(OR(J20="a",J20="as"),F19,IF(OR(J20="b",J20="bs"),F21,)))</f>
        <v/>
      </c>
      <c r="L20" s="153"/>
      <c r="M20" s="125"/>
      <c r="N20" s="150"/>
      <c r="O20" s="653"/>
      <c r="P20" s="653"/>
      <c r="Q20" s="376"/>
      <c r="R20" s="132"/>
      <c r="S20" s="133"/>
    </row>
    <row r="21" spans="1:19" s="37" customFormat="1" ht="9.6" customHeight="1" x14ac:dyDescent="0.25">
      <c r="A21" s="540" t="s">
        <v>14</v>
      </c>
      <c r="B21" s="352" t="str">
        <f>IF($E21="","",VLOOKUP($E21,'1Q ELO (5)'!$A$7:$M$32,12))</f>
        <v/>
      </c>
      <c r="C21" s="352" t="str">
        <f>IF($E21="","",VLOOKUP($E21,'1Q ELO (5)'!$A$7:$M$32,13))</f>
        <v/>
      </c>
      <c r="D21" s="408" t="str">
        <f>IF($E21="","",VLOOKUP($E21,'1Q ELO (5)'!$A$7:$M$32,5))</f>
        <v/>
      </c>
      <c r="E21" s="123"/>
      <c r="F21" s="449" t="str">
        <f>UPPER(IF($E21="","",VLOOKUP($E21,'1Q ELO (5)'!$A$7:$M$32,2)))</f>
        <v/>
      </c>
      <c r="G21" s="449" t="str">
        <f>IF($E21="","",VLOOKUP($E21,'1Q ELO (5)'!$A$7:$M$32,3))</f>
        <v/>
      </c>
      <c r="H21" s="449"/>
      <c r="I21" s="449" t="str">
        <f>IF($E21="","",VLOOKUP($E21,'1Q ELO (5)'!$A$7:$M$32,4))</f>
        <v/>
      </c>
      <c r="J21" s="154"/>
      <c r="K21" s="125"/>
      <c r="L21" s="125"/>
      <c r="M21" s="125"/>
      <c r="N21" s="150"/>
      <c r="O21" s="653"/>
      <c r="P21" s="653"/>
      <c r="Q21" s="376"/>
      <c r="R21" s="132"/>
      <c r="S21" s="133"/>
    </row>
    <row r="22" spans="1:19" s="37" customFormat="1" ht="9.6" customHeight="1" x14ac:dyDescent="0.25">
      <c r="A22" s="135"/>
      <c r="B22" s="422" t="str">
        <f>IF($E22="","",VLOOKUP($E22,'1Q ELO (5)'!$A$7:$M$32,12))</f>
        <v/>
      </c>
      <c r="C22" s="136"/>
      <c r="D22" s="418"/>
      <c r="E22" s="136"/>
      <c r="F22" s="155"/>
      <c r="G22" s="155"/>
      <c r="H22" s="159"/>
      <c r="I22" s="155"/>
      <c r="J22" s="147"/>
      <c r="K22" s="125"/>
      <c r="L22" s="125"/>
      <c r="M22" s="125"/>
      <c r="N22" s="150"/>
      <c r="O22" s="653"/>
      <c r="P22" s="653"/>
      <c r="Q22" s="376"/>
      <c r="R22" s="132"/>
      <c r="S22" s="133"/>
    </row>
    <row r="23" spans="1:19" s="37" customFormat="1" ht="9.6" customHeight="1" x14ac:dyDescent="0.25">
      <c r="A23" s="121">
        <v>9</v>
      </c>
      <c r="B23" s="352" t="str">
        <f>IF($E23="","",VLOOKUP($E23,'1Q ELO (5)'!$A$7:$M$32,12))</f>
        <v/>
      </c>
      <c r="C23" s="352" t="str">
        <f>IF($E23="","",VLOOKUP($E23,'1Q ELO (5)'!$A$7:$M$32,13))</f>
        <v/>
      </c>
      <c r="D23" s="408" t="str">
        <f>IF($E23="","",VLOOKUP($E23,'1Q ELO (5)'!$A$7:$M$32,5))</f>
        <v/>
      </c>
      <c r="E23" s="123"/>
      <c r="F23" s="643" t="str">
        <f>UPPER(IF($E23="","",VLOOKUP($E23,'1Q ELO (5)'!$A$7:$M$32,2)))</f>
        <v/>
      </c>
      <c r="G23" s="643" t="str">
        <f>IF($E23="","",VLOOKUP($E23,'1Q ELO (5)'!$A$7:$M$32,3))</f>
        <v/>
      </c>
      <c r="H23" s="643"/>
      <c r="I23" s="643" t="str">
        <f>IF($E23="","",VLOOKUP($E23,'1Q ELO (5)'!$A$7:$M$32,4))</f>
        <v/>
      </c>
      <c r="J23" s="126"/>
      <c r="K23" s="125"/>
      <c r="L23" s="125"/>
      <c r="M23" s="125"/>
      <c r="N23" s="150"/>
      <c r="O23" s="653"/>
      <c r="P23" s="653"/>
      <c r="Q23" s="376"/>
      <c r="R23" s="132"/>
      <c r="S23" s="133"/>
    </row>
    <row r="24" spans="1:19" s="37" customFormat="1" ht="9.6" customHeight="1" x14ac:dyDescent="0.25">
      <c r="A24" s="135"/>
      <c r="B24" s="679" t="str">
        <f>IF($E24="","",VLOOKUP($E24,'1Q ELO (5)'!$A$7:$M$32,12))</f>
        <v/>
      </c>
      <c r="C24" s="136"/>
      <c r="D24" s="418"/>
      <c r="E24" s="136"/>
      <c r="F24" s="137"/>
      <c r="G24" s="137"/>
      <c r="H24" s="138"/>
      <c r="I24" s="683" t="s">
        <v>0</v>
      </c>
      <c r="J24" s="140"/>
      <c r="K24" s="141" t="str">
        <f>UPPER(IF(OR(J24="a",J24="as"),F23,IF(OR(J24="b",J24="bs"),F25,)))</f>
        <v/>
      </c>
      <c r="L24" s="141"/>
      <c r="M24" s="125"/>
      <c r="N24" s="150"/>
      <c r="O24" s="653"/>
      <c r="P24" s="653"/>
      <c r="Q24" s="376"/>
      <c r="R24" s="132"/>
      <c r="S24" s="133"/>
    </row>
    <row r="25" spans="1:19" s="37" customFormat="1" ht="9.6" customHeight="1" x14ac:dyDescent="0.25">
      <c r="A25" s="135">
        <v>10</v>
      </c>
      <c r="B25" s="352" t="str">
        <f>IF($E25="","",VLOOKUP($E25,'1Q ELO (5)'!$A$7:$M$32,12))</f>
        <v/>
      </c>
      <c r="C25" s="352" t="str">
        <f>IF($E25="","",VLOOKUP($E25,'1Q ELO (5)'!$A$7:$M$32,13))</f>
        <v/>
      </c>
      <c r="D25" s="408" t="str">
        <f>IF($E25="","",VLOOKUP($E25,'1Q ELO (5)'!$A$7:$M$32,5))</f>
        <v/>
      </c>
      <c r="E25" s="123"/>
      <c r="F25" s="449" t="str">
        <f>UPPER(IF($E25="","",VLOOKUP($E25,'1Q ELO (5)'!$A$7:$M$32,2)))</f>
        <v/>
      </c>
      <c r="G25" s="449" t="str">
        <f>IF($E25="","",VLOOKUP($E25,'1Q ELO (5)'!$A$7:$M$32,3))</f>
        <v/>
      </c>
      <c r="H25" s="449"/>
      <c r="I25" s="449" t="str">
        <f>IF($E25="","",VLOOKUP($E25,'1Q ELO (5)'!$A$7:$M$32,4))</f>
        <v/>
      </c>
      <c r="J25" s="144"/>
      <c r="K25" s="125"/>
      <c r="L25" s="145"/>
      <c r="M25" s="125"/>
      <c r="N25" s="150"/>
      <c r="O25" s="653"/>
      <c r="P25" s="653"/>
      <c r="Q25" s="376"/>
      <c r="R25" s="132"/>
      <c r="S25" s="133"/>
    </row>
    <row r="26" spans="1:19" s="37" customFormat="1" ht="9.6" customHeight="1" x14ac:dyDescent="0.25">
      <c r="A26" s="135"/>
      <c r="B26" s="422" t="str">
        <f>IF($E26="","",VLOOKUP($E26,'1Q ELO (5)'!$A$7:$M$32,12))</f>
        <v/>
      </c>
      <c r="C26" s="136"/>
      <c r="D26" s="418"/>
      <c r="E26" s="146"/>
      <c r="F26" s="450"/>
      <c r="G26" s="450"/>
      <c r="H26" s="451"/>
      <c r="I26" s="450"/>
      <c r="J26" s="147"/>
      <c r="K26" s="683" t="s">
        <v>0</v>
      </c>
      <c r="L26" s="148"/>
      <c r="M26" s="141" t="str">
        <f>UPPER(IF(OR(L26="a",L26="as"),K24,IF(OR(L26="b",L26="bs"),K28,)))</f>
        <v/>
      </c>
      <c r="N26" s="149"/>
      <c r="O26" s="653"/>
      <c r="P26" s="653"/>
      <c r="Q26" s="376"/>
      <c r="R26" s="132"/>
      <c r="S26" s="133"/>
    </row>
    <row r="27" spans="1:19" s="37" customFormat="1" ht="9.6" customHeight="1" x14ac:dyDescent="0.25">
      <c r="A27" s="135">
        <v>11</v>
      </c>
      <c r="B27" s="352" t="str">
        <f>IF($E27="","",VLOOKUP($E27,'1Q ELO (5)'!$A$7:$M$32,12))</f>
        <v/>
      </c>
      <c r="C27" s="352" t="str">
        <f>IF($E27="","",VLOOKUP($E27,'1Q ELO (5)'!$A$7:$M$32,13))</f>
        <v/>
      </c>
      <c r="D27" s="408" t="str">
        <f>IF($E27="","",VLOOKUP($E27,'1Q ELO (5)'!$A$7:$M$32,5))</f>
        <v/>
      </c>
      <c r="E27" s="123"/>
      <c r="F27" s="449" t="str">
        <f>UPPER(IF($E27="","",VLOOKUP($E27,'1Q ELO (5)'!$A$7:$M$32,2)))</f>
        <v/>
      </c>
      <c r="G27" s="449" t="str">
        <f>IF($E27="","",VLOOKUP($E27,'1Q ELO (5)'!$A$7:$M$32,3))</f>
        <v/>
      </c>
      <c r="H27" s="449"/>
      <c r="I27" s="449" t="str">
        <f>IF($E27="","",VLOOKUP($E27,'1Q ELO (5)'!$A$7:$M$32,4))</f>
        <v/>
      </c>
      <c r="J27" s="126"/>
      <c r="K27" s="125"/>
      <c r="L27" s="151"/>
      <c r="M27" s="125"/>
      <c r="N27" s="653"/>
      <c r="O27" s="653"/>
      <c r="P27" s="653"/>
      <c r="Q27" s="376"/>
      <c r="R27" s="132"/>
      <c r="S27" s="133"/>
    </row>
    <row r="28" spans="1:19" s="37" customFormat="1" ht="9.6" customHeight="1" x14ac:dyDescent="0.25">
      <c r="A28" s="160"/>
      <c r="B28" s="422" t="str">
        <f>IF($E28="","",VLOOKUP($E28,'1Q ELO (5)'!$A$7:$M$32,12))</f>
        <v/>
      </c>
      <c r="C28" s="136"/>
      <c r="D28" s="418"/>
      <c r="E28" s="146"/>
      <c r="F28" s="450"/>
      <c r="G28" s="450"/>
      <c r="H28" s="451"/>
      <c r="I28" s="683" t="s">
        <v>0</v>
      </c>
      <c r="J28" s="140"/>
      <c r="K28" s="141" t="str">
        <f>UPPER(IF(OR(J28="a",J28="as"),F27,IF(OR(J28="b",J28="bs"),F29,)))</f>
        <v/>
      </c>
      <c r="L28" s="153"/>
      <c r="M28" s="125"/>
      <c r="N28" s="653"/>
      <c r="O28" s="653"/>
      <c r="P28" s="653"/>
      <c r="Q28" s="376"/>
      <c r="R28" s="132"/>
      <c r="S28" s="133"/>
    </row>
    <row r="29" spans="1:19" s="37" customFormat="1" ht="9.6" customHeight="1" x14ac:dyDescent="0.25">
      <c r="A29" s="135">
        <v>12</v>
      </c>
      <c r="B29" s="352" t="str">
        <f>IF($E29="","",VLOOKUP($E29,'1Q ELO (5)'!$A$7:$M$32,12))</f>
        <v/>
      </c>
      <c r="C29" s="352" t="str">
        <f>IF($E29="","",VLOOKUP($E29,'1Q ELO (5)'!$A$7:$M$32,13))</f>
        <v/>
      </c>
      <c r="D29" s="408" t="str">
        <f>IF($E29="","",VLOOKUP($E29,'1Q ELO (5)'!$A$7:$M$32,5))</f>
        <v/>
      </c>
      <c r="E29" s="123"/>
      <c r="F29" s="449" t="str">
        <f>UPPER(IF($E29="","",VLOOKUP($E29,'1Q ELO (5)'!$A$7:$M$32,2)))</f>
        <v/>
      </c>
      <c r="G29" s="449" t="str">
        <f>IF($E29="","",VLOOKUP($E29,'1Q ELO (5)'!$A$7:$M$32,3))</f>
        <v/>
      </c>
      <c r="H29" s="449"/>
      <c r="I29" s="449" t="str">
        <f>IF($E29="","",VLOOKUP($E29,'1Q ELO (5)'!$A$7:$M$32,4))</f>
        <v/>
      </c>
      <c r="J29" s="154"/>
      <c r="K29" s="125"/>
      <c r="L29" s="125"/>
      <c r="M29" s="125"/>
      <c r="N29" s="653"/>
      <c r="O29" s="653"/>
      <c r="P29" s="653"/>
      <c r="Q29" s="376"/>
      <c r="R29" s="132"/>
      <c r="S29" s="133"/>
    </row>
    <row r="30" spans="1:19" s="37" customFormat="1" ht="9.6" customHeight="1" x14ac:dyDescent="0.25">
      <c r="A30" s="135"/>
      <c r="B30" s="422" t="str">
        <f>IF($E30="","",VLOOKUP($E30,'1Q ELO (5)'!$A$7:$M$32,12))</f>
        <v/>
      </c>
      <c r="C30" s="136"/>
      <c r="D30" s="418"/>
      <c r="E30" s="146"/>
      <c r="F30" s="450"/>
      <c r="G30" s="450"/>
      <c r="H30" s="451"/>
      <c r="I30" s="450"/>
      <c r="J30" s="147"/>
      <c r="K30" s="125"/>
      <c r="L30" s="125"/>
      <c r="M30" s="139"/>
      <c r="N30" s="655"/>
      <c r="O30" s="654"/>
      <c r="P30" s="653"/>
      <c r="Q30" s="376"/>
      <c r="R30" s="132"/>
      <c r="S30" s="133"/>
    </row>
    <row r="31" spans="1:19" s="37" customFormat="1" ht="9.6" customHeight="1" x14ac:dyDescent="0.25">
      <c r="A31" s="543">
        <v>13</v>
      </c>
      <c r="B31" s="352" t="str">
        <f>IF($E31="","",VLOOKUP($E31,'1Q ELO (5)'!$A$7:$M$32,12))</f>
        <v/>
      </c>
      <c r="C31" s="352" t="str">
        <f>IF($E31="","",VLOOKUP($E31,'1Q ELO (5)'!$A$7:$M$32,13))</f>
        <v/>
      </c>
      <c r="D31" s="408" t="str">
        <f>IF($E31="","",VLOOKUP($E31,'1Q ELO (5)'!$A$7:$M$32,5))</f>
        <v/>
      </c>
      <c r="E31" s="688"/>
      <c r="F31" s="643" t="str">
        <f>UPPER(IF($E31="","",VLOOKUP($E31,'1Q ELO (5)'!$A$7:$M$32,2)))</f>
        <v/>
      </c>
      <c r="G31" s="643" t="str">
        <f>IF($E31="","",VLOOKUP($E31,'1Q ELO (5)'!$A$7:$M$32,3))</f>
        <v/>
      </c>
      <c r="H31" s="643"/>
      <c r="I31" s="643" t="str">
        <f>IF($E31="","",VLOOKUP($E31,'1Q ELO (5)'!$A$7:$M$32,4))</f>
        <v/>
      </c>
      <c r="J31" s="156"/>
      <c r="K31" s="125"/>
      <c r="L31" s="125"/>
      <c r="M31" s="125"/>
      <c r="N31" s="653"/>
      <c r="O31" s="654"/>
      <c r="P31" s="653"/>
      <c r="Q31" s="376"/>
      <c r="R31" s="132"/>
      <c r="S31" s="133"/>
    </row>
    <row r="32" spans="1:19" s="37" customFormat="1" ht="9.6" customHeight="1" x14ac:dyDescent="0.25">
      <c r="A32" s="135"/>
      <c r="B32" s="679" t="str">
        <f>IF($E32="","",VLOOKUP($E32,'1Q ELO (5)'!$A$7:$M$32,12))</f>
        <v/>
      </c>
      <c r="C32" s="136"/>
      <c r="D32" s="418"/>
      <c r="E32" s="146"/>
      <c r="F32" s="450"/>
      <c r="G32" s="450"/>
      <c r="H32" s="451"/>
      <c r="I32" s="683" t="s">
        <v>0</v>
      </c>
      <c r="J32" s="140"/>
      <c r="K32" s="141" t="str">
        <f>UPPER(IF(OR(J32="a",J32="as"),F31,IF(OR(J32="b",J32="bs"),F33,)))</f>
        <v/>
      </c>
      <c r="L32" s="141"/>
      <c r="M32" s="125"/>
      <c r="N32" s="653"/>
      <c r="O32" s="653"/>
      <c r="P32" s="150"/>
      <c r="Q32" s="131"/>
      <c r="R32" s="132"/>
      <c r="S32" s="133"/>
    </row>
    <row r="33" spans="1:19" s="37" customFormat="1" ht="9.6" customHeight="1" x14ac:dyDescent="0.25">
      <c r="A33" s="135">
        <v>14</v>
      </c>
      <c r="B33" s="352" t="str">
        <f>IF($E33="","",VLOOKUP($E33,'1Q ELO (5)'!$A$7:$M$32,12))</f>
        <v/>
      </c>
      <c r="C33" s="352" t="str">
        <f>IF($E33="","",VLOOKUP($E33,'1Q ELO (5)'!$A$7:$M$32,13))</f>
        <v/>
      </c>
      <c r="D33" s="408" t="str">
        <f>IF($E33="","",VLOOKUP($E33,'1Q ELO (5)'!$A$7:$M$32,5))</f>
        <v/>
      </c>
      <c r="E33" s="123"/>
      <c r="F33" s="449" t="str">
        <f>UPPER(IF($E33="","",VLOOKUP($E33,'1Q ELO (5)'!$A$7:$M$32,2)))</f>
        <v/>
      </c>
      <c r="G33" s="449" t="str">
        <f>IF($E33="","",VLOOKUP($E33,'1Q ELO (5)'!$A$7:$M$32,3))</f>
        <v/>
      </c>
      <c r="H33" s="449"/>
      <c r="I33" s="449" t="str">
        <f>IF($E33="","",VLOOKUP($E33,'1Q ELO (5)'!$A$7:$M$32,4))</f>
        <v/>
      </c>
      <c r="J33" s="144"/>
      <c r="K33" s="125"/>
      <c r="L33" s="145"/>
      <c r="M33" s="125"/>
      <c r="N33" s="653"/>
      <c r="O33" s="653"/>
      <c r="P33" s="150"/>
      <c r="Q33" s="131"/>
      <c r="R33" s="132"/>
      <c r="S33" s="133"/>
    </row>
    <row r="34" spans="1:19" s="37" customFormat="1" ht="9.6" customHeight="1" x14ac:dyDescent="0.25">
      <c r="A34" s="135"/>
      <c r="B34" s="679" t="str">
        <f>IF($E34="","",VLOOKUP($E34,'1Q ELO (5)'!$A$7:$M$32,12))</f>
        <v/>
      </c>
      <c r="C34" s="136"/>
      <c r="D34" s="418"/>
      <c r="E34" s="146"/>
      <c r="F34" s="450"/>
      <c r="G34" s="450"/>
      <c r="H34" s="451"/>
      <c r="I34" s="450"/>
      <c r="J34" s="147"/>
      <c r="K34" s="683" t="s">
        <v>0</v>
      </c>
      <c r="L34" s="148"/>
      <c r="M34" s="141" t="str">
        <f>UPPER(IF(OR(L34="a",L34="as"),K32,IF(OR(L34="b",L34="bs"),K36,)))</f>
        <v/>
      </c>
      <c r="N34" s="149"/>
      <c r="O34" s="653"/>
      <c r="P34" s="150"/>
      <c r="Q34" s="131"/>
      <c r="R34" s="132"/>
      <c r="S34" s="133"/>
    </row>
    <row r="35" spans="1:19" s="37" customFormat="1" ht="9.6" customHeight="1" x14ac:dyDescent="0.25">
      <c r="A35" s="135">
        <v>15</v>
      </c>
      <c r="B35" s="352" t="str">
        <f>IF($E35="","",VLOOKUP($E35,'1Q ELO (5)'!$A$7:$M$32,12))</f>
        <v/>
      </c>
      <c r="C35" s="352" t="str">
        <f>IF($E35="","",VLOOKUP($E35,'1Q ELO (5)'!$A$7:$M$32,13))</f>
        <v/>
      </c>
      <c r="D35" s="408" t="str">
        <f>IF($E35="","",VLOOKUP($E35,'1Q ELO (5)'!$A$7:$M$32,5))</f>
        <v/>
      </c>
      <c r="E35" s="123"/>
      <c r="F35" s="449" t="str">
        <f>UPPER(IF($E35="","",VLOOKUP($E35,'1Q ELO (5)'!$A$7:$M$32,2)))</f>
        <v/>
      </c>
      <c r="G35" s="449" t="str">
        <f>IF($E35="","",VLOOKUP($E35,'1Q ELO (5)'!$A$7:$M$32,3))</f>
        <v/>
      </c>
      <c r="H35" s="449"/>
      <c r="I35" s="449" t="str">
        <f>IF($E35="","",VLOOKUP($E35,'1Q ELO (5)'!$A$7:$M$32,4))</f>
        <v/>
      </c>
      <c r="J35" s="126"/>
      <c r="K35" s="125"/>
      <c r="L35" s="151"/>
      <c r="M35" s="125"/>
      <c r="N35" s="150"/>
      <c r="O35" s="150"/>
      <c r="P35" s="150"/>
      <c r="Q35" s="131"/>
      <c r="R35" s="132"/>
      <c r="S35" s="133"/>
    </row>
    <row r="36" spans="1:19" s="37" customFormat="1" ht="9.6" customHeight="1" x14ac:dyDescent="0.25">
      <c r="A36" s="135"/>
      <c r="B36" s="679" t="str">
        <f>IF($E36="","",VLOOKUP($E36,'1Q ELO (5)'!$A$7:$M$32,12))</f>
        <v/>
      </c>
      <c r="C36" s="136"/>
      <c r="D36" s="418"/>
      <c r="E36" s="136"/>
      <c r="F36" s="137"/>
      <c r="G36" s="137"/>
      <c r="H36" s="138"/>
      <c r="I36" s="683" t="s">
        <v>0</v>
      </c>
      <c r="J36" s="140"/>
      <c r="K36" s="141" t="str">
        <f>UPPER(IF(OR(J36="a",J36="as"),F35,IF(OR(J36="b",J36="bs"),F37,)))</f>
        <v/>
      </c>
      <c r="L36" s="153"/>
      <c r="M36" s="125"/>
      <c r="N36" s="150"/>
      <c r="O36" s="150"/>
      <c r="P36" s="150"/>
      <c r="Q36" s="131"/>
      <c r="R36" s="132"/>
      <c r="S36" s="133"/>
    </row>
    <row r="37" spans="1:19" s="37" customFormat="1" ht="9.6" customHeight="1" x14ac:dyDescent="0.25">
      <c r="A37" s="540">
        <v>16</v>
      </c>
      <c r="B37" s="352" t="str">
        <f>IF($E37="","",VLOOKUP($E37,'1Q ELO (5)'!$A$7:$M$32,12))</f>
        <v/>
      </c>
      <c r="C37" s="352" t="str">
        <f>IF($E37="","",VLOOKUP($E37,'1Q ELO (5)'!$A$7:$M$32,13))</f>
        <v/>
      </c>
      <c r="D37" s="408" t="str">
        <f>IF($E37="","",VLOOKUP($E37,'1Q ELO (5)'!$A$7:$M$32,5))</f>
        <v/>
      </c>
      <c r="E37" s="123"/>
      <c r="F37" s="449" t="str">
        <f>UPPER(IF($E37="","",VLOOKUP($E37,'1Q ELO (5)'!$A$7:$M$32,2)))</f>
        <v/>
      </c>
      <c r="G37" s="449" t="str">
        <f>IF($E37="","",VLOOKUP($E37,'1Q ELO (5)'!$A$7:$M$32,3))</f>
        <v/>
      </c>
      <c r="H37" s="449"/>
      <c r="I37" s="449" t="str">
        <f>IF($E37="","",VLOOKUP($E37,'1Q ELO (5)'!$A$7:$M$32,4))</f>
        <v/>
      </c>
      <c r="J37" s="154"/>
      <c r="K37" s="125"/>
      <c r="L37" s="125"/>
      <c r="M37" s="125"/>
      <c r="N37" s="150"/>
      <c r="O37" s="150"/>
      <c r="P37" s="150"/>
      <c r="Q37" s="131"/>
      <c r="R37" s="132"/>
      <c r="S37" s="133"/>
    </row>
    <row r="38" spans="1:19" s="37" customFormat="1" ht="9.6" customHeight="1" x14ac:dyDescent="0.25">
      <c r="A38" s="161"/>
      <c r="B38" s="136"/>
      <c r="C38" s="136"/>
      <c r="D38" s="136"/>
      <c r="E38" s="136"/>
      <c r="F38" s="155"/>
      <c r="G38" s="155"/>
      <c r="H38" s="159"/>
      <c r="I38" s="125"/>
      <c r="J38" s="147"/>
      <c r="K38" s="125"/>
      <c r="L38" s="125"/>
      <c r="M38" s="125"/>
      <c r="N38" s="150"/>
      <c r="O38" s="150"/>
      <c r="P38" s="150"/>
      <c r="Q38" s="131"/>
      <c r="R38" s="132"/>
      <c r="S38" s="133"/>
    </row>
    <row r="39" spans="1:19" s="18" customFormat="1" ht="10.5" customHeight="1" x14ac:dyDescent="0.25">
      <c r="A39" s="173" t="s">
        <v>102</v>
      </c>
      <c r="B39" s="174"/>
      <c r="C39" s="174"/>
      <c r="D39" s="413"/>
      <c r="E39" s="176" t="s">
        <v>6</v>
      </c>
      <c r="F39" s="177" t="s">
        <v>104</v>
      </c>
      <c r="G39" s="176"/>
      <c r="H39" s="178"/>
      <c r="I39" s="179"/>
      <c r="J39" s="176" t="s">
        <v>6</v>
      </c>
      <c r="K39" s="177" t="s">
        <v>105</v>
      </c>
      <c r="L39" s="180"/>
      <c r="M39" s="177" t="s">
        <v>106</v>
      </c>
      <c r="N39" s="181"/>
      <c r="O39" s="182" t="s">
        <v>107</v>
      </c>
      <c r="P39" s="182"/>
      <c r="Q39" s="183"/>
      <c r="R39" s="184"/>
    </row>
    <row r="40" spans="1:19" s="18" customFormat="1" ht="9" customHeight="1" x14ac:dyDescent="0.25">
      <c r="A40" s="414" t="s">
        <v>103</v>
      </c>
      <c r="B40" s="415"/>
      <c r="C40" s="416"/>
      <c r="D40" s="417"/>
      <c r="E40" s="188">
        <v>1</v>
      </c>
      <c r="F40" s="56" t="str">
        <f>IF(E40&gt;$R$47,,UPPER(VLOOKUP(E40,'1Q ELO (5)'!$A$7:$O$134,2)))</f>
        <v/>
      </c>
      <c r="G40" s="189"/>
      <c r="H40" s="56"/>
      <c r="I40" s="55"/>
      <c r="J40" s="190" t="s">
        <v>7</v>
      </c>
      <c r="K40" s="185"/>
      <c r="L40" s="191"/>
      <c r="M40" s="185"/>
      <c r="N40" s="192"/>
      <c r="O40" s="193" t="s">
        <v>108</v>
      </c>
      <c r="P40" s="194"/>
      <c r="Q40" s="194"/>
      <c r="R40" s="195"/>
    </row>
    <row r="41" spans="1:19" s="18" customFormat="1" ht="9" customHeight="1" x14ac:dyDescent="0.25">
      <c r="A41" s="200" t="s">
        <v>116</v>
      </c>
      <c r="B41" s="198"/>
      <c r="C41" s="410"/>
      <c r="D41" s="201"/>
      <c r="E41" s="188">
        <v>2</v>
      </c>
      <c r="F41" s="56" t="str">
        <f>IF(E41&gt;$R$47,,UPPER(VLOOKUP(E41,'1Q ELO (5)'!$A$7:$O$134,2)))</f>
        <v/>
      </c>
      <c r="G41" s="189"/>
      <c r="H41" s="56"/>
      <c r="I41" s="55"/>
      <c r="J41" s="190" t="s">
        <v>8</v>
      </c>
      <c r="K41" s="185"/>
      <c r="L41" s="191"/>
      <c r="M41" s="185"/>
      <c r="N41" s="192"/>
      <c r="O41" s="196"/>
      <c r="P41" s="197"/>
      <c r="Q41" s="198"/>
      <c r="R41" s="199"/>
    </row>
    <row r="42" spans="1:19" s="18" customFormat="1" ht="9" customHeight="1" x14ac:dyDescent="0.25">
      <c r="A42" s="341"/>
      <c r="B42" s="342"/>
      <c r="C42" s="411"/>
      <c r="D42" s="343"/>
      <c r="E42" s="188">
        <v>3</v>
      </c>
      <c r="F42" s="56" t="str">
        <f>IF(E42&gt;$R$47,,UPPER(VLOOKUP(E42,'1Q ELO (5)'!$A$7:$O$134,2)))</f>
        <v/>
      </c>
      <c r="G42" s="189"/>
      <c r="H42" s="56"/>
      <c r="I42" s="55"/>
      <c r="J42" s="190" t="s">
        <v>9</v>
      </c>
      <c r="K42" s="185"/>
      <c r="L42" s="191"/>
      <c r="M42" s="185"/>
      <c r="N42" s="192"/>
      <c r="O42" s="193" t="s">
        <v>109</v>
      </c>
      <c r="P42" s="194"/>
      <c r="Q42" s="194"/>
      <c r="R42" s="195"/>
    </row>
    <row r="43" spans="1:19" s="18" customFormat="1" ht="9" customHeight="1" x14ac:dyDescent="0.25">
      <c r="A43" s="202"/>
      <c r="B43" s="405"/>
      <c r="C43" s="405"/>
      <c r="D43" s="203"/>
      <c r="E43" s="188">
        <v>4</v>
      </c>
      <c r="F43" s="56" t="str">
        <f>IF(E43&gt;$R$47,,UPPER(VLOOKUP(E43,'1Q ELO (5)'!$A$7:$O$134,2)))</f>
        <v/>
      </c>
      <c r="G43" s="189"/>
      <c r="H43" s="56"/>
      <c r="I43" s="55"/>
      <c r="J43" s="190" t="s">
        <v>10</v>
      </c>
      <c r="K43" s="185"/>
      <c r="L43" s="191"/>
      <c r="M43" s="185"/>
      <c r="N43" s="192"/>
      <c r="O43" s="185"/>
      <c r="P43" s="191"/>
      <c r="Q43" s="185"/>
      <c r="R43" s="192"/>
    </row>
    <row r="44" spans="1:19" s="18" customFormat="1" ht="9" customHeight="1" x14ac:dyDescent="0.25">
      <c r="A44" s="330"/>
      <c r="B44" s="344"/>
      <c r="C44" s="344"/>
      <c r="D44" s="412"/>
      <c r="E44" s="188"/>
      <c r="F44" s="56"/>
      <c r="G44" s="189"/>
      <c r="H44" s="56"/>
      <c r="I44" s="55"/>
      <c r="J44" s="190" t="s">
        <v>11</v>
      </c>
      <c r="K44" s="185"/>
      <c r="L44" s="191"/>
      <c r="M44" s="185"/>
      <c r="N44" s="192"/>
      <c r="O44" s="198"/>
      <c r="P44" s="197"/>
      <c r="Q44" s="198"/>
      <c r="R44" s="199"/>
    </row>
    <row r="45" spans="1:19" s="18" customFormat="1" ht="9" customHeight="1" x14ac:dyDescent="0.25">
      <c r="A45" s="331"/>
      <c r="B45" s="350"/>
      <c r="C45" s="405"/>
      <c r="D45" s="203"/>
      <c r="E45" s="188"/>
      <c r="F45" s="56"/>
      <c r="G45" s="189"/>
      <c r="H45" s="56"/>
      <c r="I45" s="55"/>
      <c r="J45" s="190" t="s">
        <v>12</v>
      </c>
      <c r="K45" s="185"/>
      <c r="L45" s="191"/>
      <c r="M45" s="185"/>
      <c r="N45" s="192"/>
      <c r="O45" s="193" t="s">
        <v>89</v>
      </c>
      <c r="P45" s="194"/>
      <c r="Q45" s="194"/>
      <c r="R45" s="195"/>
    </row>
    <row r="46" spans="1:19" s="18" customFormat="1" ht="9" customHeight="1" x14ac:dyDescent="0.25">
      <c r="A46" s="331"/>
      <c r="B46" s="350"/>
      <c r="C46" s="406"/>
      <c r="D46" s="339"/>
      <c r="E46" s="188"/>
      <c r="F46" s="56"/>
      <c r="G46" s="189"/>
      <c r="H46" s="56"/>
      <c r="I46" s="55"/>
      <c r="J46" s="190" t="s">
        <v>13</v>
      </c>
      <c r="K46" s="185"/>
      <c r="L46" s="191"/>
      <c r="M46" s="185"/>
      <c r="N46" s="192"/>
      <c r="O46" s="185"/>
      <c r="P46" s="191"/>
      <c r="Q46" s="185"/>
      <c r="R46" s="192"/>
    </row>
    <row r="47" spans="1:19" s="18" customFormat="1" ht="9" customHeight="1" x14ac:dyDescent="0.25">
      <c r="A47" s="332"/>
      <c r="B47" s="329"/>
      <c r="C47" s="407"/>
      <c r="D47" s="340"/>
      <c r="E47" s="204"/>
      <c r="F47" s="205"/>
      <c r="G47" s="206"/>
      <c r="H47" s="205"/>
      <c r="I47" s="207"/>
      <c r="J47" s="208" t="s">
        <v>14</v>
      </c>
      <c r="K47" s="198"/>
      <c r="L47" s="197"/>
      <c r="M47" s="198"/>
      <c r="N47" s="199"/>
      <c r="O47" s="198" t="str">
        <f>R4</f>
        <v>Nagyistók-Nádasi Judit</v>
      </c>
      <c r="P47" s="197"/>
      <c r="Q47" s="198"/>
      <c r="R47" s="209">
        <f>MIN(4,'1Q ELO (5)'!O5)</f>
        <v>4</v>
      </c>
    </row>
  </sheetData>
  <mergeCells count="1">
    <mergeCell ref="A4:C4"/>
  </mergeCells>
  <conditionalFormatting sqref="H21 H23 H25 H27 H29 H31 H33 H35 H7 H19 H9 H11 H13 H15 H17 H37">
    <cfRule type="expression" dxfId="145" priority="9" stopIfTrue="1">
      <formula>AND($E7&lt;9,$C7&gt;0)</formula>
    </cfRule>
  </conditionalFormatting>
  <conditionalFormatting sqref="M14 M30 I8 I12 I16 I20 I24 I28 I32 I36 K34 K26 K18 K10">
    <cfRule type="expression" dxfId="144" priority="6" stopIfTrue="1">
      <formula>AND($O$1="CU",I8="Umpire")</formula>
    </cfRule>
    <cfRule type="expression" dxfId="143" priority="7" stopIfTrue="1">
      <formula>AND($O$1="CU",I8&lt;&gt;"Umpire",J8&lt;&gt;"")</formula>
    </cfRule>
    <cfRule type="expression" dxfId="142" priority="8" stopIfTrue="1">
      <formula>AND($O$1="CU",I8&lt;&gt;"Umpire")</formula>
    </cfRule>
  </conditionalFormatting>
  <conditionalFormatting sqref="M10 M18 M26 M34 O30 O14 K8 K12 K16 K20 K24 K28 K32 K36">
    <cfRule type="expression" dxfId="141" priority="4" stopIfTrue="1">
      <formula>J8="as"</formula>
    </cfRule>
    <cfRule type="expression" dxfId="140" priority="5" stopIfTrue="1">
      <formula>J8="bs"</formula>
    </cfRule>
  </conditionalFormatting>
  <conditionalFormatting sqref="R47 J8 J12 J16 J20 J24 J28 J32 J36 N30 N14 L10 L34 L18 L26">
    <cfRule type="expression" dxfId="139" priority="3" stopIfTrue="1">
      <formula>$O$1="CU"</formula>
    </cfRule>
  </conditionalFormatting>
  <conditionalFormatting sqref="F33 F35 F23 F31 F29 F27 F25 F21 F17 F19 F7 F15 F13 F11 F9 F37">
    <cfRule type="cellIs" dxfId="138" priority="2" stopIfTrue="1" operator="equal">
      <formula>"Bye"</formula>
    </cfRule>
  </conditionalFormatting>
  <conditionalFormatting sqref="E7 E21 E23 E19 E15 E17">
    <cfRule type="expression" dxfId="137" priority="1" stopIfTrue="1">
      <formula>$E7&lt;5</formula>
    </cfRule>
  </conditionalFormatting>
  <dataValidations count="1">
    <dataValidation type="list" allowBlank="1" showInputMessage="1" sqref="I32 I20 I24 I28 I16 I8 I12 M14 M30 I36 K34 K26 K18 K10" xr:uid="{00000000-0002-0000-51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372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373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42"/>
  </sheetPr>
  <dimension ref="A1:Q156"/>
  <sheetViews>
    <sheetView showGridLines="0" showZeros="0" workbookViewId="0">
      <pane ySplit="6" topLeftCell="A7" activePane="bottomLeft" state="frozen"/>
      <selection activeCell="F2" sqref="F2"/>
      <selection pane="bottomLeft" activeCell="S9" sqref="S9"/>
    </sheetView>
  </sheetViews>
  <sheetFormatPr defaultRowHeight="13.2" x14ac:dyDescent="0.25"/>
  <cols>
    <col min="1" max="1" width="3.88671875" customWidth="1"/>
    <col min="2" max="2" width="14.33203125" customWidth="1"/>
    <col min="3" max="3" width="12" customWidth="1"/>
    <col min="4" max="4" width="11.109375" style="42" customWidth="1"/>
    <col min="5" max="5" width="9.33203125" style="690" customWidth="1"/>
    <col min="6" max="6" width="6.109375" style="66" hidden="1" customWidth="1"/>
    <col min="7" max="7" width="33.88671875" style="66" customWidth="1"/>
    <col min="8" max="8" width="7.6640625" style="42" customWidth="1"/>
    <col min="9" max="13" width="7.44140625" style="42" hidden="1" customWidth="1"/>
    <col min="14" max="15" width="7.44140625" style="42" customWidth="1"/>
    <col min="16" max="16" width="7.44140625" style="42" hidden="1" customWidth="1"/>
    <col min="17" max="17" width="7.44140625" style="42" customWidth="1"/>
  </cols>
  <sheetData>
    <row r="1" spans="1:17" ht="24.6" x14ac:dyDescent="0.4">
      <c r="A1" s="356" t="str">
        <f>Altalanos!$A$6</f>
        <v>Baranya Vármegyei Tenisz Diákolimpia</v>
      </c>
      <c r="B1" s="57"/>
      <c r="C1" s="57"/>
      <c r="D1" s="346"/>
      <c r="E1" s="400" t="s">
        <v>120</v>
      </c>
      <c r="F1" s="389"/>
      <c r="G1" s="390"/>
      <c r="H1" s="391"/>
      <c r="I1" s="391"/>
      <c r="J1" s="392"/>
      <c r="K1" s="392"/>
      <c r="L1" s="392"/>
      <c r="M1" s="392"/>
      <c r="N1" s="392"/>
      <c r="O1" s="392"/>
      <c r="P1" s="392"/>
      <c r="Q1" s="393"/>
    </row>
    <row r="2" spans="1:17" ht="13.8" thickBot="1" x14ac:dyDescent="0.3">
      <c r="B2" s="60" t="s">
        <v>119</v>
      </c>
      <c r="C2" s="427">
        <f>Altalanos!$E$8</f>
        <v>0</v>
      </c>
      <c r="D2" s="84"/>
      <c r="E2" s="400" t="s">
        <v>91</v>
      </c>
      <c r="F2" s="67"/>
      <c r="G2" s="67"/>
      <c r="H2" s="666"/>
      <c r="I2" s="666"/>
      <c r="J2" s="58"/>
      <c r="K2" s="58"/>
      <c r="L2" s="58"/>
      <c r="M2" s="58"/>
      <c r="N2" s="75"/>
      <c r="O2" s="50"/>
      <c r="P2" s="50"/>
      <c r="Q2" s="75"/>
    </row>
    <row r="3" spans="1:17" s="2" customFormat="1" ht="13.8" thickBot="1" x14ac:dyDescent="0.3">
      <c r="A3" s="645" t="s">
        <v>118</v>
      </c>
      <c r="B3" s="664"/>
      <c r="C3" s="664"/>
      <c r="D3" s="664"/>
      <c r="E3" s="664"/>
      <c r="F3" s="664"/>
      <c r="G3" s="664"/>
      <c r="H3" s="664"/>
      <c r="I3" s="665"/>
      <c r="J3" s="76"/>
      <c r="K3" s="87"/>
      <c r="L3" s="87"/>
      <c r="M3" s="87"/>
      <c r="N3" s="447" t="s">
        <v>89</v>
      </c>
      <c r="O3" s="77"/>
      <c r="P3" s="88"/>
      <c r="Q3" s="401"/>
    </row>
    <row r="4" spans="1:17" s="2" customFormat="1" x14ac:dyDescent="0.25">
      <c r="A4" s="45" t="s">
        <v>81</v>
      </c>
      <c r="B4" s="45"/>
      <c r="C4" s="43" t="s">
        <v>79</v>
      </c>
      <c r="D4" s="45" t="s">
        <v>84</v>
      </c>
      <c r="E4" s="52"/>
      <c r="G4" s="89"/>
      <c r="H4" s="700" t="s">
        <v>85</v>
      </c>
      <c r="I4" s="675"/>
      <c r="J4" s="90"/>
      <c r="K4" s="91"/>
      <c r="L4" s="91"/>
      <c r="M4" s="91"/>
      <c r="N4" s="90"/>
      <c r="O4" s="402"/>
      <c r="P4" s="402"/>
      <c r="Q4" s="92"/>
    </row>
    <row r="5" spans="1:17" s="2" customFormat="1" ht="13.8" thickBot="1" x14ac:dyDescent="0.3">
      <c r="A5" s="394" t="str">
        <f>Altalanos!$A$10</f>
        <v>2024.04.25-26.</v>
      </c>
      <c r="B5" s="394"/>
      <c r="C5" s="61" t="str">
        <f>Altalanos!$C$10</f>
        <v>Pécs</v>
      </c>
      <c r="D5" s="62" t="str">
        <f>Altalanos!$D$10</f>
        <v xml:space="preserve">  </v>
      </c>
      <c r="E5" s="62"/>
      <c r="F5" s="62"/>
      <c r="G5" s="62"/>
      <c r="H5" s="432" t="str">
        <f>Altalanos!$E$10</f>
        <v>Nagyistók-Nádasi Judit</v>
      </c>
      <c r="I5" s="701"/>
      <c r="J5" s="93"/>
      <c r="K5" s="53"/>
      <c r="L5" s="53"/>
      <c r="M5" s="53"/>
      <c r="N5" s="93"/>
      <c r="O5" s="62"/>
      <c r="P5" s="62"/>
      <c r="Q5" s="718"/>
    </row>
    <row r="6" spans="1:17" ht="30" customHeight="1" thickBot="1" x14ac:dyDescent="0.3">
      <c r="A6" s="354" t="s">
        <v>92</v>
      </c>
      <c r="B6" s="79" t="s">
        <v>82</v>
      </c>
      <c r="C6" s="79" t="s">
        <v>83</v>
      </c>
      <c r="D6" s="79" t="s">
        <v>87</v>
      </c>
      <c r="E6" s="80" t="s">
        <v>88</v>
      </c>
      <c r="F6" s="80" t="s">
        <v>93</v>
      </c>
      <c r="G6" s="80" t="s">
        <v>208</v>
      </c>
      <c r="H6" s="667" t="s">
        <v>94</v>
      </c>
      <c r="I6" s="668"/>
      <c r="J6" s="384" t="s">
        <v>74</v>
      </c>
      <c r="K6" s="81" t="s">
        <v>72</v>
      </c>
      <c r="L6" s="386" t="s">
        <v>1</v>
      </c>
      <c r="M6" s="258" t="s">
        <v>73</v>
      </c>
      <c r="N6" s="419" t="s">
        <v>114</v>
      </c>
      <c r="O6" s="398" t="s">
        <v>96</v>
      </c>
      <c r="P6" s="399" t="s">
        <v>2</v>
      </c>
      <c r="Q6" s="80" t="s">
        <v>97</v>
      </c>
    </row>
    <row r="7" spans="1:17" s="11" customFormat="1" ht="18.899999999999999" customHeight="1" x14ac:dyDescent="0.25">
      <c r="A7" s="388">
        <v>1</v>
      </c>
      <c r="B7" s="69"/>
      <c r="C7" s="69"/>
      <c r="D7" s="70"/>
      <c r="E7" s="403"/>
      <c r="F7" s="648"/>
      <c r="G7" s="649"/>
      <c r="H7" s="70"/>
      <c r="I7" s="70"/>
      <c r="J7" s="385"/>
      <c r="K7" s="383"/>
      <c r="L7" s="387"/>
      <c r="M7" s="383"/>
      <c r="N7" s="349"/>
      <c r="O7" s="730"/>
      <c r="P7" s="97"/>
      <c r="Q7" s="71"/>
    </row>
    <row r="8" spans="1:17" s="11" customFormat="1" ht="18.899999999999999" customHeight="1" x14ac:dyDescent="0.25">
      <c r="A8" s="388">
        <v>2</v>
      </c>
      <c r="B8" s="69"/>
      <c r="C8" s="69"/>
      <c r="D8" s="70"/>
      <c r="E8" s="403"/>
      <c r="F8" s="650"/>
      <c r="G8" s="651"/>
      <c r="H8" s="70"/>
      <c r="I8" s="70"/>
      <c r="J8" s="385"/>
      <c r="K8" s="383"/>
      <c r="L8" s="387"/>
      <c r="M8" s="383"/>
      <c r="N8" s="349"/>
      <c r="O8" s="70"/>
      <c r="P8" s="97"/>
      <c r="Q8" s="71"/>
    </row>
    <row r="9" spans="1:17" s="11" customFormat="1" ht="18.899999999999999" customHeight="1" x14ac:dyDescent="0.25">
      <c r="A9" s="388">
        <v>3</v>
      </c>
      <c r="B9" s="69"/>
      <c r="C9" s="69"/>
      <c r="D9" s="70"/>
      <c r="E9" s="403"/>
      <c r="F9" s="650"/>
      <c r="G9" s="651"/>
      <c r="H9" s="70"/>
      <c r="I9" s="70"/>
      <c r="J9" s="385"/>
      <c r="K9" s="383"/>
      <c r="L9" s="387"/>
      <c r="M9" s="383"/>
      <c r="N9" s="349"/>
      <c r="O9" s="70"/>
      <c r="P9" s="677"/>
      <c r="Q9" s="420"/>
    </row>
    <row r="10" spans="1:17" s="11" customFormat="1" ht="18.899999999999999" customHeight="1" x14ac:dyDescent="0.25">
      <c r="A10" s="388">
        <v>4</v>
      </c>
      <c r="B10" s="69"/>
      <c r="C10" s="69"/>
      <c r="D10" s="70"/>
      <c r="E10" s="403"/>
      <c r="F10" s="650"/>
      <c r="G10" s="651"/>
      <c r="H10" s="70"/>
      <c r="I10" s="70"/>
      <c r="J10" s="385"/>
      <c r="K10" s="383"/>
      <c r="L10" s="387"/>
      <c r="M10" s="383"/>
      <c r="N10" s="349"/>
      <c r="O10" s="70"/>
      <c r="P10" s="676"/>
      <c r="Q10" s="669"/>
    </row>
    <row r="11" spans="1:17" s="11" customFormat="1" ht="18.899999999999999" customHeight="1" x14ac:dyDescent="0.25">
      <c r="A11" s="388">
        <v>5</v>
      </c>
      <c r="B11" s="69"/>
      <c r="C11" s="69"/>
      <c r="D11" s="70"/>
      <c r="E11" s="403"/>
      <c r="F11" s="650"/>
      <c r="G11" s="651"/>
      <c r="H11" s="70"/>
      <c r="I11" s="70"/>
      <c r="J11" s="385"/>
      <c r="K11" s="383"/>
      <c r="L11" s="387"/>
      <c r="M11" s="383"/>
      <c r="N11" s="349"/>
      <c r="O11" s="70"/>
      <c r="P11" s="676"/>
      <c r="Q11" s="669"/>
    </row>
    <row r="12" spans="1:17" s="11" customFormat="1" ht="18.899999999999999" customHeight="1" x14ac:dyDescent="0.25">
      <c r="A12" s="388">
        <v>6</v>
      </c>
      <c r="B12" s="69"/>
      <c r="C12" s="69"/>
      <c r="D12" s="70"/>
      <c r="E12" s="403"/>
      <c r="F12" s="650"/>
      <c r="G12" s="651"/>
      <c r="H12" s="70"/>
      <c r="I12" s="70"/>
      <c r="J12" s="385"/>
      <c r="K12" s="383"/>
      <c r="L12" s="387"/>
      <c r="M12" s="383"/>
      <c r="N12" s="349"/>
      <c r="O12" s="70"/>
      <c r="P12" s="676"/>
      <c r="Q12" s="669"/>
    </row>
    <row r="13" spans="1:17" s="11" customFormat="1" ht="18.899999999999999" customHeight="1" x14ac:dyDescent="0.25">
      <c r="A13" s="388">
        <v>7</v>
      </c>
      <c r="B13" s="69"/>
      <c r="C13" s="69"/>
      <c r="D13" s="70"/>
      <c r="E13" s="403"/>
      <c r="F13" s="650"/>
      <c r="G13" s="651"/>
      <c r="H13" s="70"/>
      <c r="I13" s="70"/>
      <c r="J13" s="385"/>
      <c r="K13" s="383"/>
      <c r="L13" s="387"/>
      <c r="M13" s="383"/>
      <c r="N13" s="349"/>
      <c r="O13" s="70"/>
      <c r="P13" s="676"/>
      <c r="Q13" s="669"/>
    </row>
    <row r="14" spans="1:17" s="11" customFormat="1" ht="18.899999999999999" customHeight="1" x14ac:dyDescent="0.25">
      <c r="A14" s="388">
        <v>8</v>
      </c>
      <c r="B14" s="69"/>
      <c r="C14" s="69"/>
      <c r="D14" s="70"/>
      <c r="E14" s="403"/>
      <c r="F14" s="650"/>
      <c r="G14" s="651"/>
      <c r="H14" s="70"/>
      <c r="I14" s="70"/>
      <c r="J14" s="385"/>
      <c r="K14" s="383"/>
      <c r="L14" s="387"/>
      <c r="M14" s="383"/>
      <c r="N14" s="349"/>
      <c r="O14" s="70"/>
      <c r="P14" s="676"/>
      <c r="Q14" s="669"/>
    </row>
    <row r="15" spans="1:17" s="11" customFormat="1" ht="18.899999999999999" customHeight="1" x14ac:dyDescent="0.25">
      <c r="A15" s="388">
        <v>9</v>
      </c>
      <c r="B15" s="69"/>
      <c r="C15" s="69"/>
      <c r="D15" s="70"/>
      <c r="E15" s="403"/>
      <c r="F15" s="96"/>
      <c r="G15" s="96"/>
      <c r="H15" s="70"/>
      <c r="I15" s="70"/>
      <c r="J15" s="385"/>
      <c r="K15" s="383"/>
      <c r="L15" s="387"/>
      <c r="M15" s="428"/>
      <c r="N15" s="349"/>
      <c r="O15" s="70"/>
      <c r="P15" s="71"/>
      <c r="Q15" s="71"/>
    </row>
    <row r="16" spans="1:17" s="11" customFormat="1" ht="18.899999999999999" customHeight="1" x14ac:dyDescent="0.25">
      <c r="A16" s="388">
        <v>10</v>
      </c>
      <c r="B16" s="728"/>
      <c r="C16" s="69"/>
      <c r="D16" s="70"/>
      <c r="E16" s="403"/>
      <c r="F16" s="96"/>
      <c r="G16" s="96"/>
      <c r="H16" s="70"/>
      <c r="I16" s="70"/>
      <c r="J16" s="385"/>
      <c r="K16" s="383"/>
      <c r="L16" s="387"/>
      <c r="M16" s="428"/>
      <c r="N16" s="349"/>
      <c r="O16" s="70"/>
      <c r="P16" s="97"/>
      <c r="Q16" s="71"/>
    </row>
    <row r="17" spans="1:17" s="11" customFormat="1" ht="18.899999999999999" customHeight="1" x14ac:dyDescent="0.25">
      <c r="A17" s="388">
        <v>11</v>
      </c>
      <c r="B17" s="69"/>
      <c r="C17" s="69"/>
      <c r="D17" s="70"/>
      <c r="E17" s="403"/>
      <c r="F17" s="96"/>
      <c r="G17" s="96"/>
      <c r="H17" s="70"/>
      <c r="I17" s="70"/>
      <c r="J17" s="385"/>
      <c r="K17" s="383"/>
      <c r="L17" s="387"/>
      <c r="M17" s="428"/>
      <c r="N17" s="349"/>
      <c r="O17" s="70"/>
      <c r="P17" s="97"/>
      <c r="Q17" s="71"/>
    </row>
    <row r="18" spans="1:17" s="11" customFormat="1" ht="18.899999999999999" customHeight="1" x14ac:dyDescent="0.25">
      <c r="A18" s="388">
        <v>12</v>
      </c>
      <c r="B18" s="69"/>
      <c r="C18" s="69"/>
      <c r="D18" s="70"/>
      <c r="E18" s="403"/>
      <c r="F18" s="96"/>
      <c r="G18" s="96"/>
      <c r="H18" s="70"/>
      <c r="I18" s="70"/>
      <c r="J18" s="385"/>
      <c r="K18" s="383"/>
      <c r="L18" s="387"/>
      <c r="M18" s="428"/>
      <c r="N18" s="349"/>
      <c r="O18" s="70"/>
      <c r="P18" s="97"/>
      <c r="Q18" s="71"/>
    </row>
    <row r="19" spans="1:17" s="11" customFormat="1" ht="18.899999999999999" customHeight="1" x14ac:dyDescent="0.25">
      <c r="A19" s="388">
        <v>13</v>
      </c>
      <c r="B19" s="69"/>
      <c r="C19" s="69"/>
      <c r="D19" s="70"/>
      <c r="E19" s="403"/>
      <c r="F19" s="96"/>
      <c r="G19" s="96"/>
      <c r="H19" s="70"/>
      <c r="I19" s="70"/>
      <c r="J19" s="385"/>
      <c r="K19" s="383"/>
      <c r="L19" s="387"/>
      <c r="M19" s="428"/>
      <c r="N19" s="349"/>
      <c r="O19" s="70"/>
      <c r="P19" s="97"/>
      <c r="Q19" s="71"/>
    </row>
    <row r="20" spans="1:17" s="11" customFormat="1" ht="18.899999999999999" customHeight="1" x14ac:dyDescent="0.25">
      <c r="A20" s="388">
        <v>14</v>
      </c>
      <c r="B20" s="69"/>
      <c r="C20" s="69"/>
      <c r="D20" s="70"/>
      <c r="E20" s="403"/>
      <c r="F20" s="96"/>
      <c r="G20" s="96"/>
      <c r="H20" s="70"/>
      <c r="I20" s="70"/>
      <c r="J20" s="385"/>
      <c r="K20" s="383"/>
      <c r="L20" s="387"/>
      <c r="M20" s="428"/>
      <c r="N20" s="349"/>
      <c r="O20" s="70"/>
      <c r="P20" s="97"/>
      <c r="Q20" s="71"/>
    </row>
    <row r="21" spans="1:17" s="11" customFormat="1" ht="18.899999999999999" customHeight="1" x14ac:dyDescent="0.25">
      <c r="A21" s="388">
        <v>15</v>
      </c>
      <c r="B21" s="69"/>
      <c r="C21" s="69"/>
      <c r="D21" s="70"/>
      <c r="E21" s="403"/>
      <c r="F21" s="96"/>
      <c r="G21" s="96"/>
      <c r="H21" s="70"/>
      <c r="I21" s="70"/>
      <c r="J21" s="385"/>
      <c r="K21" s="383"/>
      <c r="L21" s="387"/>
      <c r="M21" s="428"/>
      <c r="N21" s="349"/>
      <c r="O21" s="70"/>
      <c r="P21" s="97"/>
      <c r="Q21" s="71"/>
    </row>
    <row r="22" spans="1:17" s="11" customFormat="1" ht="18.899999999999999" customHeight="1" x14ac:dyDescent="0.25">
      <c r="A22" s="388">
        <v>16</v>
      </c>
      <c r="B22" s="69"/>
      <c r="C22" s="69"/>
      <c r="D22" s="70"/>
      <c r="E22" s="403"/>
      <c r="F22" s="96"/>
      <c r="G22" s="96"/>
      <c r="H22" s="70"/>
      <c r="I22" s="70"/>
      <c r="J22" s="385"/>
      <c r="K22" s="383"/>
      <c r="L22" s="387"/>
      <c r="M22" s="428"/>
      <c r="N22" s="349"/>
      <c r="O22" s="70"/>
      <c r="P22" s="97"/>
      <c r="Q22" s="71"/>
    </row>
    <row r="23" spans="1:17" s="11" customFormat="1" ht="18.899999999999999" customHeight="1" x14ac:dyDescent="0.25">
      <c r="A23" s="388">
        <v>17</v>
      </c>
      <c r="B23" s="69"/>
      <c r="C23" s="69"/>
      <c r="D23" s="70"/>
      <c r="E23" s="403"/>
      <c r="F23" s="96"/>
      <c r="G23" s="96"/>
      <c r="H23" s="70"/>
      <c r="I23" s="70"/>
      <c r="J23" s="385"/>
      <c r="K23" s="383"/>
      <c r="L23" s="387"/>
      <c r="M23" s="428"/>
      <c r="N23" s="349"/>
      <c r="O23" s="70"/>
      <c r="P23" s="97"/>
      <c r="Q23" s="71"/>
    </row>
    <row r="24" spans="1:17" s="11" customFormat="1" ht="18.899999999999999" customHeight="1" x14ac:dyDescent="0.25">
      <c r="A24" s="388">
        <v>18</v>
      </c>
      <c r="B24" s="69"/>
      <c r="C24" s="69"/>
      <c r="D24" s="70"/>
      <c r="E24" s="403"/>
      <c r="F24" s="96"/>
      <c r="G24" s="96"/>
      <c r="H24" s="70"/>
      <c r="I24" s="70"/>
      <c r="J24" s="385"/>
      <c r="K24" s="383"/>
      <c r="L24" s="387"/>
      <c r="M24" s="428"/>
      <c r="N24" s="349"/>
      <c r="O24" s="70"/>
      <c r="P24" s="97"/>
      <c r="Q24" s="71"/>
    </row>
    <row r="25" spans="1:17" s="11" customFormat="1" ht="18.899999999999999" customHeight="1" x14ac:dyDescent="0.25">
      <c r="A25" s="388">
        <v>19</v>
      </c>
      <c r="B25" s="69"/>
      <c r="C25" s="69"/>
      <c r="D25" s="70"/>
      <c r="E25" s="403"/>
      <c r="F25" s="96"/>
      <c r="G25" s="96"/>
      <c r="H25" s="70"/>
      <c r="I25" s="70"/>
      <c r="J25" s="385"/>
      <c r="K25" s="383"/>
      <c r="L25" s="387"/>
      <c r="M25" s="428"/>
      <c r="N25" s="349"/>
      <c r="O25" s="70"/>
      <c r="P25" s="97"/>
      <c r="Q25" s="71"/>
    </row>
    <row r="26" spans="1:17" s="11" customFormat="1" ht="18.899999999999999" customHeight="1" x14ac:dyDescent="0.25">
      <c r="A26" s="388">
        <v>20</v>
      </c>
      <c r="B26" s="69"/>
      <c r="C26" s="69"/>
      <c r="D26" s="70"/>
      <c r="E26" s="403"/>
      <c r="F26" s="96"/>
      <c r="G26" s="96"/>
      <c r="H26" s="70"/>
      <c r="I26" s="70"/>
      <c r="J26" s="385"/>
      <c r="K26" s="383"/>
      <c r="L26" s="387"/>
      <c r="M26" s="428"/>
      <c r="N26" s="349"/>
      <c r="O26" s="70"/>
      <c r="P26" s="97"/>
      <c r="Q26" s="71"/>
    </row>
    <row r="27" spans="1:17" s="11" customFormat="1" ht="18.899999999999999" customHeight="1" x14ac:dyDescent="0.25">
      <c r="A27" s="388">
        <v>21</v>
      </c>
      <c r="B27" s="69"/>
      <c r="C27" s="69"/>
      <c r="D27" s="70"/>
      <c r="E27" s="403"/>
      <c r="F27" s="96"/>
      <c r="G27" s="96"/>
      <c r="H27" s="70"/>
      <c r="I27" s="70"/>
      <c r="J27" s="385"/>
      <c r="K27" s="383"/>
      <c r="L27" s="387"/>
      <c r="M27" s="428"/>
      <c r="N27" s="349"/>
      <c r="O27" s="70"/>
      <c r="P27" s="97"/>
      <c r="Q27" s="71"/>
    </row>
    <row r="28" spans="1:17" s="11" customFormat="1" ht="18.899999999999999" customHeight="1" x14ac:dyDescent="0.25">
      <c r="A28" s="388">
        <v>22</v>
      </c>
      <c r="B28" s="69"/>
      <c r="C28" s="69"/>
      <c r="D28" s="70"/>
      <c r="E28" s="736"/>
      <c r="F28" s="702"/>
      <c r="G28" s="703"/>
      <c r="H28" s="70"/>
      <c r="I28" s="70"/>
      <c r="J28" s="385"/>
      <c r="K28" s="383"/>
      <c r="L28" s="387"/>
      <c r="M28" s="428"/>
      <c r="N28" s="349"/>
      <c r="O28" s="70"/>
      <c r="P28" s="97"/>
      <c r="Q28" s="71"/>
    </row>
    <row r="29" spans="1:17" s="11" customFormat="1" ht="18.899999999999999" customHeight="1" x14ac:dyDescent="0.25">
      <c r="A29" s="388">
        <v>23</v>
      </c>
      <c r="B29" s="69"/>
      <c r="C29" s="69"/>
      <c r="D29" s="70"/>
      <c r="E29" s="737"/>
      <c r="F29" s="96"/>
      <c r="G29" s="96"/>
      <c r="H29" s="70"/>
      <c r="I29" s="70"/>
      <c r="J29" s="385"/>
      <c r="K29" s="383"/>
      <c r="L29" s="387"/>
      <c r="M29" s="428"/>
      <c r="N29" s="349"/>
      <c r="O29" s="70"/>
      <c r="P29" s="97"/>
      <c r="Q29" s="71"/>
    </row>
    <row r="30" spans="1:17" s="11" customFormat="1" ht="18.899999999999999" customHeight="1" x14ac:dyDescent="0.25">
      <c r="A30" s="388">
        <v>24</v>
      </c>
      <c r="B30" s="69"/>
      <c r="C30" s="69"/>
      <c r="D30" s="70"/>
      <c r="E30" s="403"/>
      <c r="F30" s="96"/>
      <c r="G30" s="96"/>
      <c r="H30" s="70"/>
      <c r="I30" s="70"/>
      <c r="J30" s="385"/>
      <c r="K30" s="383"/>
      <c r="L30" s="387"/>
      <c r="M30" s="428"/>
      <c r="N30" s="349"/>
      <c r="O30" s="70"/>
      <c r="P30" s="97"/>
      <c r="Q30" s="71"/>
    </row>
    <row r="31" spans="1:17" s="11" customFormat="1" ht="18.899999999999999" customHeight="1" x14ac:dyDescent="0.25">
      <c r="A31" s="388">
        <v>25</v>
      </c>
      <c r="B31" s="69"/>
      <c r="C31" s="69"/>
      <c r="D31" s="70"/>
      <c r="E31" s="403"/>
      <c r="F31" s="96"/>
      <c r="G31" s="96"/>
      <c r="H31" s="70"/>
      <c r="I31" s="70"/>
      <c r="J31" s="385"/>
      <c r="K31" s="383"/>
      <c r="L31" s="387"/>
      <c r="M31" s="428"/>
      <c r="N31" s="349"/>
      <c r="O31" s="70"/>
      <c r="P31" s="97"/>
      <c r="Q31" s="71"/>
    </row>
    <row r="32" spans="1:17" s="11" customFormat="1" ht="18.899999999999999" customHeight="1" x14ac:dyDescent="0.25">
      <c r="A32" s="388">
        <v>26</v>
      </c>
      <c r="B32" s="69"/>
      <c r="C32" s="69"/>
      <c r="D32" s="70"/>
      <c r="E32" s="699"/>
      <c r="F32" s="96"/>
      <c r="G32" s="96"/>
      <c r="H32" s="70"/>
      <c r="I32" s="70"/>
      <c r="J32" s="385"/>
      <c r="K32" s="383"/>
      <c r="L32" s="387"/>
      <c r="M32" s="428"/>
      <c r="N32" s="349"/>
      <c r="O32" s="70"/>
      <c r="P32" s="97"/>
      <c r="Q32" s="71"/>
    </row>
    <row r="33" spans="1:17" s="11" customFormat="1" ht="18.899999999999999" customHeight="1" x14ac:dyDescent="0.25">
      <c r="A33" s="388">
        <v>27</v>
      </c>
      <c r="B33" s="69"/>
      <c r="C33" s="69"/>
      <c r="D33" s="70"/>
      <c r="E33" s="403"/>
      <c r="F33" s="96"/>
      <c r="G33" s="96"/>
      <c r="H33" s="70"/>
      <c r="I33" s="70"/>
      <c r="J33" s="385"/>
      <c r="K33" s="383"/>
      <c r="L33" s="387"/>
      <c r="M33" s="428"/>
      <c r="N33" s="349"/>
      <c r="O33" s="70"/>
      <c r="P33" s="97"/>
      <c r="Q33" s="71"/>
    </row>
    <row r="34" spans="1:17" s="11" customFormat="1" ht="18.899999999999999" customHeight="1" x14ac:dyDescent="0.25">
      <c r="A34" s="388">
        <v>28</v>
      </c>
      <c r="B34" s="69"/>
      <c r="C34" s="69"/>
      <c r="D34" s="70"/>
      <c r="E34" s="403"/>
      <c r="F34" s="96"/>
      <c r="G34" s="96"/>
      <c r="H34" s="70"/>
      <c r="I34" s="70"/>
      <c r="J34" s="385"/>
      <c r="K34" s="383"/>
      <c r="L34" s="387"/>
      <c r="M34" s="428"/>
      <c r="N34" s="349"/>
      <c r="O34" s="70"/>
      <c r="P34" s="97"/>
      <c r="Q34" s="71"/>
    </row>
    <row r="35" spans="1:17" s="11" customFormat="1" ht="18.899999999999999" customHeight="1" x14ac:dyDescent="0.25">
      <c r="A35" s="388">
        <v>29</v>
      </c>
      <c r="B35" s="69"/>
      <c r="C35" s="69"/>
      <c r="D35" s="70"/>
      <c r="E35" s="403"/>
      <c r="F35" s="96"/>
      <c r="G35" s="96"/>
      <c r="H35" s="70"/>
      <c r="I35" s="70"/>
      <c r="J35" s="385"/>
      <c r="K35" s="383"/>
      <c r="L35" s="387"/>
      <c r="M35" s="428"/>
      <c r="N35" s="349"/>
      <c r="O35" s="70"/>
      <c r="P35" s="97"/>
      <c r="Q35" s="71"/>
    </row>
    <row r="36" spans="1:17" s="11" customFormat="1" ht="18.899999999999999" customHeight="1" x14ac:dyDescent="0.25">
      <c r="A36" s="388">
        <v>30</v>
      </c>
      <c r="B36" s="69"/>
      <c r="C36" s="69"/>
      <c r="D36" s="70"/>
      <c r="E36" s="403"/>
      <c r="F36" s="96"/>
      <c r="G36" s="96"/>
      <c r="H36" s="70"/>
      <c r="I36" s="70"/>
      <c r="J36" s="385"/>
      <c r="K36" s="383"/>
      <c r="L36" s="387"/>
      <c r="M36" s="428"/>
      <c r="N36" s="349"/>
      <c r="O36" s="70"/>
      <c r="P36" s="97"/>
      <c r="Q36" s="71"/>
    </row>
    <row r="37" spans="1:17" s="11" customFormat="1" ht="18.899999999999999" customHeight="1" x14ac:dyDescent="0.25">
      <c r="A37" s="388">
        <v>31</v>
      </c>
      <c r="B37" s="69"/>
      <c r="C37" s="69"/>
      <c r="D37" s="70"/>
      <c r="E37" s="403"/>
      <c r="F37" s="96"/>
      <c r="G37" s="96"/>
      <c r="H37" s="70"/>
      <c r="I37" s="70"/>
      <c r="J37" s="385"/>
      <c r="K37" s="383"/>
      <c r="L37" s="387"/>
      <c r="M37" s="428"/>
      <c r="N37" s="349"/>
      <c r="O37" s="70"/>
      <c r="P37" s="97"/>
      <c r="Q37" s="71"/>
    </row>
    <row r="38" spans="1:17" s="11" customFormat="1" ht="18.899999999999999" customHeight="1" x14ac:dyDescent="0.25">
      <c r="A38" s="388">
        <v>32</v>
      </c>
      <c r="B38" s="69"/>
      <c r="C38" s="69"/>
      <c r="D38" s="70"/>
      <c r="E38" s="403"/>
      <c r="F38" s="96"/>
      <c r="G38" s="96"/>
      <c r="H38" s="670"/>
      <c r="I38" s="431"/>
      <c r="J38" s="385"/>
      <c r="K38" s="383"/>
      <c r="L38" s="387"/>
      <c r="M38" s="428"/>
      <c r="N38" s="349"/>
      <c r="O38" s="71"/>
      <c r="P38" s="97"/>
      <c r="Q38" s="71"/>
    </row>
    <row r="39" spans="1:17" s="11" customFormat="1" ht="18.899999999999999" customHeight="1" x14ac:dyDescent="0.25">
      <c r="A39" s="388">
        <v>33</v>
      </c>
      <c r="B39" s="69"/>
      <c r="C39" s="69"/>
      <c r="D39" s="70"/>
      <c r="E39" s="403"/>
      <c r="F39" s="96"/>
      <c r="G39" s="96"/>
      <c r="H39" s="670"/>
      <c r="I39" s="431"/>
      <c r="J39" s="385"/>
      <c r="K39" s="383"/>
      <c r="L39" s="387"/>
      <c r="M39" s="428"/>
      <c r="N39" s="420"/>
      <c r="O39" s="355"/>
      <c r="P39" s="97"/>
      <c r="Q39" s="71"/>
    </row>
    <row r="40" spans="1:17" s="11" customFormat="1" ht="18.899999999999999" customHeight="1" x14ac:dyDescent="0.25">
      <c r="A40" s="388">
        <v>34</v>
      </c>
      <c r="B40" s="69"/>
      <c r="C40" s="69"/>
      <c r="D40" s="70"/>
      <c r="E40" s="403"/>
      <c r="F40" s="96"/>
      <c r="G40" s="96"/>
      <c r="H40" s="670"/>
      <c r="I40" s="431"/>
      <c r="J40" s="385" t="e">
        <f>IF(AND(Q40="",#REF!&gt;0,#REF!&lt;5),K40,)</f>
        <v>#REF!</v>
      </c>
      <c r="K40" s="383" t="str">
        <f>IF(D40="","ZZZ9",IF(AND(#REF!&gt;0,#REF!&lt;5),D40&amp;#REF!,D40&amp;"9"))</f>
        <v>ZZZ9</v>
      </c>
      <c r="L40" s="387">
        <f t="shared" ref="L40:L103" si="0">IF(Q40="",999,Q40)</f>
        <v>999</v>
      </c>
      <c r="M40" s="428">
        <f t="shared" ref="M40:M103" si="1">IF(P40=999,999,1)</f>
        <v>999</v>
      </c>
      <c r="N40" s="420"/>
      <c r="O40" s="355"/>
      <c r="P40" s="97">
        <f t="shared" ref="P40:P103" si="2">IF(N40="DA",1,IF(N40="WC",2,IF(N40="SE",3,IF(N40="Q",4,IF(N40="LL",5,999)))))</f>
        <v>999</v>
      </c>
      <c r="Q40" s="71"/>
    </row>
    <row r="41" spans="1:17" s="11" customFormat="1" ht="18.899999999999999" customHeight="1" x14ac:dyDescent="0.25">
      <c r="A41" s="388">
        <v>35</v>
      </c>
      <c r="B41" s="69"/>
      <c r="C41" s="69"/>
      <c r="D41" s="70"/>
      <c r="E41" s="403"/>
      <c r="F41" s="96"/>
      <c r="G41" s="96"/>
      <c r="H41" s="670"/>
      <c r="I41" s="431"/>
      <c r="J41" s="385" t="e">
        <f>IF(AND(Q41="",#REF!&gt;0,#REF!&lt;5),K41,)</f>
        <v>#REF!</v>
      </c>
      <c r="K41" s="383" t="str">
        <f>IF(D41="","ZZZ9",IF(AND(#REF!&gt;0,#REF!&lt;5),D41&amp;#REF!,D41&amp;"9"))</f>
        <v>ZZZ9</v>
      </c>
      <c r="L41" s="387">
        <f t="shared" si="0"/>
        <v>999</v>
      </c>
      <c r="M41" s="428">
        <f t="shared" si="1"/>
        <v>999</v>
      </c>
      <c r="N41" s="420"/>
      <c r="O41" s="355"/>
      <c r="P41" s="97">
        <f t="shared" si="2"/>
        <v>999</v>
      </c>
      <c r="Q41" s="71"/>
    </row>
    <row r="42" spans="1:17" s="11" customFormat="1" ht="18.899999999999999" customHeight="1" x14ac:dyDescent="0.25">
      <c r="A42" s="388">
        <v>36</v>
      </c>
      <c r="B42" s="69"/>
      <c r="C42" s="69"/>
      <c r="D42" s="70"/>
      <c r="E42" s="403"/>
      <c r="F42" s="96"/>
      <c r="G42" s="96"/>
      <c r="H42" s="670"/>
      <c r="I42" s="431"/>
      <c r="J42" s="385" t="e">
        <f>IF(AND(Q42="",#REF!&gt;0,#REF!&lt;5),K42,)</f>
        <v>#REF!</v>
      </c>
      <c r="K42" s="383" t="str">
        <f>IF(D42="","ZZZ9",IF(AND(#REF!&gt;0,#REF!&lt;5),D42&amp;#REF!,D42&amp;"9"))</f>
        <v>ZZZ9</v>
      </c>
      <c r="L42" s="387">
        <f t="shared" si="0"/>
        <v>999</v>
      </c>
      <c r="M42" s="428">
        <f t="shared" si="1"/>
        <v>999</v>
      </c>
      <c r="N42" s="420"/>
      <c r="O42" s="355"/>
      <c r="P42" s="97">
        <f t="shared" si="2"/>
        <v>999</v>
      </c>
      <c r="Q42" s="71"/>
    </row>
    <row r="43" spans="1:17" s="11" customFormat="1" ht="18.899999999999999" customHeight="1" x14ac:dyDescent="0.25">
      <c r="A43" s="388">
        <v>37</v>
      </c>
      <c r="B43" s="69"/>
      <c r="C43" s="69"/>
      <c r="D43" s="70"/>
      <c r="E43" s="403"/>
      <c r="F43" s="96"/>
      <c r="G43" s="96"/>
      <c r="H43" s="670"/>
      <c r="I43" s="431"/>
      <c r="J43" s="385" t="e">
        <f>IF(AND(Q43="",#REF!&gt;0,#REF!&lt;5),K43,)</f>
        <v>#REF!</v>
      </c>
      <c r="K43" s="383" t="str">
        <f>IF(D43="","ZZZ9",IF(AND(#REF!&gt;0,#REF!&lt;5),D43&amp;#REF!,D43&amp;"9"))</f>
        <v>ZZZ9</v>
      </c>
      <c r="L43" s="387">
        <f t="shared" si="0"/>
        <v>999</v>
      </c>
      <c r="M43" s="428">
        <f t="shared" si="1"/>
        <v>999</v>
      </c>
      <c r="N43" s="420"/>
      <c r="O43" s="355"/>
      <c r="P43" s="97">
        <f t="shared" si="2"/>
        <v>999</v>
      </c>
      <c r="Q43" s="71"/>
    </row>
    <row r="44" spans="1:17" s="11" customFormat="1" ht="18.899999999999999" customHeight="1" x14ac:dyDescent="0.25">
      <c r="A44" s="388">
        <v>38</v>
      </c>
      <c r="B44" s="69"/>
      <c r="C44" s="69"/>
      <c r="D44" s="70"/>
      <c r="E44" s="403"/>
      <c r="F44" s="96"/>
      <c r="G44" s="96"/>
      <c r="H44" s="670"/>
      <c r="I44" s="431"/>
      <c r="J44" s="385" t="e">
        <f>IF(AND(Q44="",#REF!&gt;0,#REF!&lt;5),K44,)</f>
        <v>#REF!</v>
      </c>
      <c r="K44" s="383" t="str">
        <f>IF(D44="","ZZZ9",IF(AND(#REF!&gt;0,#REF!&lt;5),D44&amp;#REF!,D44&amp;"9"))</f>
        <v>ZZZ9</v>
      </c>
      <c r="L44" s="387">
        <f t="shared" si="0"/>
        <v>999</v>
      </c>
      <c r="M44" s="428">
        <f t="shared" si="1"/>
        <v>999</v>
      </c>
      <c r="N44" s="420"/>
      <c r="O44" s="355"/>
      <c r="P44" s="97">
        <f t="shared" si="2"/>
        <v>999</v>
      </c>
      <c r="Q44" s="71"/>
    </row>
    <row r="45" spans="1:17" s="11" customFormat="1" ht="18.899999999999999" customHeight="1" x14ac:dyDescent="0.25">
      <c r="A45" s="388">
        <v>39</v>
      </c>
      <c r="B45" s="69"/>
      <c r="C45" s="69"/>
      <c r="D45" s="70"/>
      <c r="E45" s="403"/>
      <c r="F45" s="96"/>
      <c r="G45" s="96"/>
      <c r="H45" s="670"/>
      <c r="I45" s="431"/>
      <c r="J45" s="385" t="e">
        <f>IF(AND(Q45="",#REF!&gt;0,#REF!&lt;5),K45,)</f>
        <v>#REF!</v>
      </c>
      <c r="K45" s="383" t="str">
        <f>IF(D45="","ZZZ9",IF(AND(#REF!&gt;0,#REF!&lt;5),D45&amp;#REF!,D45&amp;"9"))</f>
        <v>ZZZ9</v>
      </c>
      <c r="L45" s="387">
        <f t="shared" si="0"/>
        <v>999</v>
      </c>
      <c r="M45" s="428">
        <f t="shared" si="1"/>
        <v>999</v>
      </c>
      <c r="N45" s="420"/>
      <c r="O45" s="355"/>
      <c r="P45" s="97">
        <f t="shared" si="2"/>
        <v>999</v>
      </c>
      <c r="Q45" s="71"/>
    </row>
    <row r="46" spans="1:17" s="11" customFormat="1" ht="18.899999999999999" customHeight="1" x14ac:dyDescent="0.25">
      <c r="A46" s="388">
        <v>40</v>
      </c>
      <c r="B46" s="69"/>
      <c r="C46" s="69"/>
      <c r="D46" s="70"/>
      <c r="E46" s="403"/>
      <c r="F46" s="96"/>
      <c r="G46" s="96"/>
      <c r="H46" s="670"/>
      <c r="I46" s="431"/>
      <c r="J46" s="385" t="e">
        <f>IF(AND(Q46="",#REF!&gt;0,#REF!&lt;5),K46,)</f>
        <v>#REF!</v>
      </c>
      <c r="K46" s="383" t="str">
        <f>IF(D46="","ZZZ9",IF(AND(#REF!&gt;0,#REF!&lt;5),D46&amp;#REF!,D46&amp;"9"))</f>
        <v>ZZZ9</v>
      </c>
      <c r="L46" s="387">
        <f t="shared" si="0"/>
        <v>999</v>
      </c>
      <c r="M46" s="428">
        <f t="shared" si="1"/>
        <v>999</v>
      </c>
      <c r="N46" s="420"/>
      <c r="O46" s="355"/>
      <c r="P46" s="97">
        <f t="shared" si="2"/>
        <v>999</v>
      </c>
      <c r="Q46" s="71"/>
    </row>
    <row r="47" spans="1:17" s="11" customFormat="1" ht="18.899999999999999" customHeight="1" x14ac:dyDescent="0.25">
      <c r="A47" s="388">
        <v>41</v>
      </c>
      <c r="B47" s="69"/>
      <c r="C47" s="69"/>
      <c r="D47" s="70"/>
      <c r="E47" s="403"/>
      <c r="F47" s="96"/>
      <c r="G47" s="96"/>
      <c r="H47" s="670"/>
      <c r="I47" s="431"/>
      <c r="J47" s="385" t="e">
        <f>IF(AND(Q47="",#REF!&gt;0,#REF!&lt;5),K47,)</f>
        <v>#REF!</v>
      </c>
      <c r="K47" s="383" t="str">
        <f>IF(D47="","ZZZ9",IF(AND(#REF!&gt;0,#REF!&lt;5),D47&amp;#REF!,D47&amp;"9"))</f>
        <v>ZZZ9</v>
      </c>
      <c r="L47" s="387">
        <f t="shared" si="0"/>
        <v>999</v>
      </c>
      <c r="M47" s="428">
        <f t="shared" si="1"/>
        <v>999</v>
      </c>
      <c r="N47" s="420"/>
      <c r="O47" s="355"/>
      <c r="P47" s="97">
        <f t="shared" si="2"/>
        <v>999</v>
      </c>
      <c r="Q47" s="71"/>
    </row>
    <row r="48" spans="1:17" s="11" customFormat="1" ht="18.899999999999999" customHeight="1" x14ac:dyDescent="0.25">
      <c r="A48" s="388">
        <v>42</v>
      </c>
      <c r="B48" s="69"/>
      <c r="C48" s="69"/>
      <c r="D48" s="70"/>
      <c r="E48" s="403"/>
      <c r="F48" s="96"/>
      <c r="G48" s="96"/>
      <c r="H48" s="670"/>
      <c r="I48" s="431"/>
      <c r="J48" s="385" t="e">
        <f>IF(AND(Q48="",#REF!&gt;0,#REF!&lt;5),K48,)</f>
        <v>#REF!</v>
      </c>
      <c r="K48" s="383" t="str">
        <f>IF(D48="","ZZZ9",IF(AND(#REF!&gt;0,#REF!&lt;5),D48&amp;#REF!,D48&amp;"9"))</f>
        <v>ZZZ9</v>
      </c>
      <c r="L48" s="387">
        <f t="shared" si="0"/>
        <v>999</v>
      </c>
      <c r="M48" s="428">
        <f t="shared" si="1"/>
        <v>999</v>
      </c>
      <c r="N48" s="420"/>
      <c r="O48" s="355"/>
      <c r="P48" s="97">
        <f t="shared" si="2"/>
        <v>999</v>
      </c>
      <c r="Q48" s="71"/>
    </row>
    <row r="49" spans="1:17" s="11" customFormat="1" ht="18.899999999999999" customHeight="1" x14ac:dyDescent="0.25">
      <c r="A49" s="388">
        <v>43</v>
      </c>
      <c r="B49" s="69"/>
      <c r="C49" s="69"/>
      <c r="D49" s="70"/>
      <c r="E49" s="403"/>
      <c r="F49" s="96"/>
      <c r="G49" s="96"/>
      <c r="H49" s="670"/>
      <c r="I49" s="431"/>
      <c r="J49" s="385" t="e">
        <f>IF(AND(Q49="",#REF!&gt;0,#REF!&lt;5),K49,)</f>
        <v>#REF!</v>
      </c>
      <c r="K49" s="383" t="str">
        <f>IF(D49="","ZZZ9",IF(AND(#REF!&gt;0,#REF!&lt;5),D49&amp;#REF!,D49&amp;"9"))</f>
        <v>ZZZ9</v>
      </c>
      <c r="L49" s="387">
        <f t="shared" si="0"/>
        <v>999</v>
      </c>
      <c r="M49" s="428">
        <f t="shared" si="1"/>
        <v>999</v>
      </c>
      <c r="N49" s="420"/>
      <c r="O49" s="355"/>
      <c r="P49" s="97">
        <f t="shared" si="2"/>
        <v>999</v>
      </c>
      <c r="Q49" s="71"/>
    </row>
    <row r="50" spans="1:17" s="11" customFormat="1" ht="18.899999999999999" customHeight="1" x14ac:dyDescent="0.25">
      <c r="A50" s="388">
        <v>44</v>
      </c>
      <c r="B50" s="69"/>
      <c r="C50" s="69"/>
      <c r="D50" s="70"/>
      <c r="E50" s="403"/>
      <c r="F50" s="96"/>
      <c r="G50" s="96"/>
      <c r="H50" s="670"/>
      <c r="I50" s="431"/>
      <c r="J50" s="385" t="e">
        <f>IF(AND(Q50="",#REF!&gt;0,#REF!&lt;5),K50,)</f>
        <v>#REF!</v>
      </c>
      <c r="K50" s="383" t="str">
        <f>IF(D50="","ZZZ9",IF(AND(#REF!&gt;0,#REF!&lt;5),D50&amp;#REF!,D50&amp;"9"))</f>
        <v>ZZZ9</v>
      </c>
      <c r="L50" s="387">
        <f t="shared" si="0"/>
        <v>999</v>
      </c>
      <c r="M50" s="428">
        <f t="shared" si="1"/>
        <v>999</v>
      </c>
      <c r="N50" s="420"/>
      <c r="O50" s="355"/>
      <c r="P50" s="97">
        <f t="shared" si="2"/>
        <v>999</v>
      </c>
      <c r="Q50" s="71"/>
    </row>
    <row r="51" spans="1:17" s="11" customFormat="1" ht="18.899999999999999" customHeight="1" x14ac:dyDescent="0.25">
      <c r="A51" s="388">
        <v>45</v>
      </c>
      <c r="B51" s="69"/>
      <c r="C51" s="69"/>
      <c r="D51" s="70"/>
      <c r="E51" s="403"/>
      <c r="F51" s="96"/>
      <c r="G51" s="96"/>
      <c r="H51" s="670"/>
      <c r="I51" s="431"/>
      <c r="J51" s="385" t="e">
        <f>IF(AND(Q51="",#REF!&gt;0,#REF!&lt;5),K51,)</f>
        <v>#REF!</v>
      </c>
      <c r="K51" s="383" t="str">
        <f>IF(D51="","ZZZ9",IF(AND(#REF!&gt;0,#REF!&lt;5),D51&amp;#REF!,D51&amp;"9"))</f>
        <v>ZZZ9</v>
      </c>
      <c r="L51" s="387">
        <f t="shared" si="0"/>
        <v>999</v>
      </c>
      <c r="M51" s="428">
        <f t="shared" si="1"/>
        <v>999</v>
      </c>
      <c r="N51" s="420"/>
      <c r="O51" s="355"/>
      <c r="P51" s="97">
        <f t="shared" si="2"/>
        <v>999</v>
      </c>
      <c r="Q51" s="71"/>
    </row>
    <row r="52" spans="1:17" s="11" customFormat="1" ht="18.899999999999999" customHeight="1" x14ac:dyDescent="0.25">
      <c r="A52" s="388">
        <v>46</v>
      </c>
      <c r="B52" s="69"/>
      <c r="C52" s="69"/>
      <c r="D52" s="70"/>
      <c r="E52" s="403"/>
      <c r="F52" s="96"/>
      <c r="G52" s="96"/>
      <c r="H52" s="670"/>
      <c r="I52" s="431"/>
      <c r="J52" s="385" t="e">
        <f>IF(AND(Q52="",#REF!&gt;0,#REF!&lt;5),K52,)</f>
        <v>#REF!</v>
      </c>
      <c r="K52" s="383" t="str">
        <f>IF(D52="","ZZZ9",IF(AND(#REF!&gt;0,#REF!&lt;5),D52&amp;#REF!,D52&amp;"9"))</f>
        <v>ZZZ9</v>
      </c>
      <c r="L52" s="387">
        <f t="shared" si="0"/>
        <v>999</v>
      </c>
      <c r="M52" s="428">
        <f t="shared" si="1"/>
        <v>999</v>
      </c>
      <c r="N52" s="420"/>
      <c r="O52" s="355"/>
      <c r="P52" s="97">
        <f t="shared" si="2"/>
        <v>999</v>
      </c>
      <c r="Q52" s="71"/>
    </row>
    <row r="53" spans="1:17" s="11" customFormat="1" ht="18.899999999999999" customHeight="1" x14ac:dyDescent="0.25">
      <c r="A53" s="388">
        <v>47</v>
      </c>
      <c r="B53" s="69"/>
      <c r="C53" s="69"/>
      <c r="D53" s="70"/>
      <c r="E53" s="403"/>
      <c r="F53" s="96"/>
      <c r="G53" s="96"/>
      <c r="H53" s="670"/>
      <c r="I53" s="431"/>
      <c r="J53" s="385" t="e">
        <f>IF(AND(Q53="",#REF!&gt;0,#REF!&lt;5),K53,)</f>
        <v>#REF!</v>
      </c>
      <c r="K53" s="383" t="str">
        <f>IF(D53="","ZZZ9",IF(AND(#REF!&gt;0,#REF!&lt;5),D53&amp;#REF!,D53&amp;"9"))</f>
        <v>ZZZ9</v>
      </c>
      <c r="L53" s="387">
        <f t="shared" si="0"/>
        <v>999</v>
      </c>
      <c r="M53" s="428">
        <f t="shared" si="1"/>
        <v>999</v>
      </c>
      <c r="N53" s="420"/>
      <c r="O53" s="355"/>
      <c r="P53" s="97">
        <f t="shared" si="2"/>
        <v>999</v>
      </c>
      <c r="Q53" s="71"/>
    </row>
    <row r="54" spans="1:17" s="11" customFormat="1" ht="18.899999999999999" customHeight="1" x14ac:dyDescent="0.25">
      <c r="A54" s="388">
        <v>48</v>
      </c>
      <c r="B54" s="69"/>
      <c r="C54" s="69"/>
      <c r="D54" s="70"/>
      <c r="E54" s="403"/>
      <c r="F54" s="96"/>
      <c r="G54" s="96"/>
      <c r="H54" s="670"/>
      <c r="I54" s="431"/>
      <c r="J54" s="385" t="e">
        <f>IF(AND(Q54="",#REF!&gt;0,#REF!&lt;5),K54,)</f>
        <v>#REF!</v>
      </c>
      <c r="K54" s="383" t="str">
        <f>IF(D54="","ZZZ9",IF(AND(#REF!&gt;0,#REF!&lt;5),D54&amp;#REF!,D54&amp;"9"))</f>
        <v>ZZZ9</v>
      </c>
      <c r="L54" s="387">
        <f t="shared" si="0"/>
        <v>999</v>
      </c>
      <c r="M54" s="428">
        <f t="shared" si="1"/>
        <v>999</v>
      </c>
      <c r="N54" s="420"/>
      <c r="O54" s="355"/>
      <c r="P54" s="97">
        <f t="shared" si="2"/>
        <v>999</v>
      </c>
      <c r="Q54" s="71"/>
    </row>
    <row r="55" spans="1:17" s="11" customFormat="1" ht="18.899999999999999" customHeight="1" x14ac:dyDescent="0.25">
      <c r="A55" s="388">
        <v>49</v>
      </c>
      <c r="B55" s="69"/>
      <c r="C55" s="69"/>
      <c r="D55" s="70"/>
      <c r="E55" s="403"/>
      <c r="F55" s="96"/>
      <c r="G55" s="96"/>
      <c r="H55" s="670"/>
      <c r="I55" s="431"/>
      <c r="J55" s="385" t="e">
        <f>IF(AND(Q55="",#REF!&gt;0,#REF!&lt;5),K55,)</f>
        <v>#REF!</v>
      </c>
      <c r="K55" s="383" t="str">
        <f>IF(D55="","ZZZ9",IF(AND(#REF!&gt;0,#REF!&lt;5),D55&amp;#REF!,D55&amp;"9"))</f>
        <v>ZZZ9</v>
      </c>
      <c r="L55" s="387">
        <f t="shared" si="0"/>
        <v>999</v>
      </c>
      <c r="M55" s="428">
        <f t="shared" si="1"/>
        <v>999</v>
      </c>
      <c r="N55" s="420"/>
      <c r="O55" s="355"/>
      <c r="P55" s="97">
        <f t="shared" si="2"/>
        <v>999</v>
      </c>
      <c r="Q55" s="71"/>
    </row>
    <row r="56" spans="1:17" s="11" customFormat="1" ht="18.899999999999999" customHeight="1" x14ac:dyDescent="0.25">
      <c r="A56" s="388">
        <v>50</v>
      </c>
      <c r="B56" s="69"/>
      <c r="C56" s="69"/>
      <c r="D56" s="70"/>
      <c r="E56" s="403"/>
      <c r="F56" s="96"/>
      <c r="G56" s="96"/>
      <c r="H56" s="670"/>
      <c r="I56" s="431"/>
      <c r="J56" s="385" t="e">
        <f>IF(AND(Q56="",#REF!&gt;0,#REF!&lt;5),K56,)</f>
        <v>#REF!</v>
      </c>
      <c r="K56" s="383" t="str">
        <f>IF(D56="","ZZZ9",IF(AND(#REF!&gt;0,#REF!&lt;5),D56&amp;#REF!,D56&amp;"9"))</f>
        <v>ZZZ9</v>
      </c>
      <c r="L56" s="387">
        <f t="shared" si="0"/>
        <v>999</v>
      </c>
      <c r="M56" s="428">
        <f t="shared" si="1"/>
        <v>999</v>
      </c>
      <c r="N56" s="420"/>
      <c r="O56" s="355"/>
      <c r="P56" s="97">
        <f t="shared" si="2"/>
        <v>999</v>
      </c>
      <c r="Q56" s="71"/>
    </row>
    <row r="57" spans="1:17" s="11" customFormat="1" ht="18.899999999999999" customHeight="1" x14ac:dyDescent="0.25">
      <c r="A57" s="388">
        <v>51</v>
      </c>
      <c r="B57" s="69"/>
      <c r="C57" s="69"/>
      <c r="D57" s="70"/>
      <c r="E57" s="403"/>
      <c r="F57" s="96"/>
      <c r="G57" s="96"/>
      <c r="H57" s="670"/>
      <c r="I57" s="431"/>
      <c r="J57" s="385" t="e">
        <f>IF(AND(Q57="",#REF!&gt;0,#REF!&lt;5),K57,)</f>
        <v>#REF!</v>
      </c>
      <c r="K57" s="383" t="str">
        <f>IF(D57="","ZZZ9",IF(AND(#REF!&gt;0,#REF!&lt;5),D57&amp;#REF!,D57&amp;"9"))</f>
        <v>ZZZ9</v>
      </c>
      <c r="L57" s="387">
        <f t="shared" si="0"/>
        <v>999</v>
      </c>
      <c r="M57" s="428">
        <f t="shared" si="1"/>
        <v>999</v>
      </c>
      <c r="N57" s="420"/>
      <c r="O57" s="355"/>
      <c r="P57" s="97">
        <f t="shared" si="2"/>
        <v>999</v>
      </c>
      <c r="Q57" s="71"/>
    </row>
    <row r="58" spans="1:17" s="11" customFormat="1" ht="18.899999999999999" customHeight="1" x14ac:dyDescent="0.25">
      <c r="A58" s="388">
        <v>52</v>
      </c>
      <c r="B58" s="69"/>
      <c r="C58" s="69"/>
      <c r="D58" s="70"/>
      <c r="E58" s="403"/>
      <c r="F58" s="96"/>
      <c r="G58" s="96"/>
      <c r="H58" s="670"/>
      <c r="I58" s="431"/>
      <c r="J58" s="385" t="e">
        <f>IF(AND(Q58="",#REF!&gt;0,#REF!&lt;5),K58,)</f>
        <v>#REF!</v>
      </c>
      <c r="K58" s="383" t="str">
        <f>IF(D58="","ZZZ9",IF(AND(#REF!&gt;0,#REF!&lt;5),D58&amp;#REF!,D58&amp;"9"))</f>
        <v>ZZZ9</v>
      </c>
      <c r="L58" s="387">
        <f t="shared" si="0"/>
        <v>999</v>
      </c>
      <c r="M58" s="428">
        <f t="shared" si="1"/>
        <v>999</v>
      </c>
      <c r="N58" s="420"/>
      <c r="O58" s="355"/>
      <c r="P58" s="97">
        <f t="shared" si="2"/>
        <v>999</v>
      </c>
      <c r="Q58" s="71"/>
    </row>
    <row r="59" spans="1:17" s="11" customFormat="1" ht="18.899999999999999" customHeight="1" x14ac:dyDescent="0.25">
      <c r="A59" s="388">
        <v>53</v>
      </c>
      <c r="B59" s="69"/>
      <c r="C59" s="69"/>
      <c r="D59" s="70"/>
      <c r="E59" s="403"/>
      <c r="F59" s="96"/>
      <c r="G59" s="96"/>
      <c r="H59" s="670"/>
      <c r="I59" s="431"/>
      <c r="J59" s="385" t="e">
        <f>IF(AND(Q59="",#REF!&gt;0,#REF!&lt;5),K59,)</f>
        <v>#REF!</v>
      </c>
      <c r="K59" s="383" t="str">
        <f>IF(D59="","ZZZ9",IF(AND(#REF!&gt;0,#REF!&lt;5),D59&amp;#REF!,D59&amp;"9"))</f>
        <v>ZZZ9</v>
      </c>
      <c r="L59" s="387">
        <f t="shared" si="0"/>
        <v>999</v>
      </c>
      <c r="M59" s="428">
        <f t="shared" si="1"/>
        <v>999</v>
      </c>
      <c r="N59" s="420"/>
      <c r="O59" s="355"/>
      <c r="P59" s="97">
        <f t="shared" si="2"/>
        <v>999</v>
      </c>
      <c r="Q59" s="71"/>
    </row>
    <row r="60" spans="1:17" s="11" customFormat="1" ht="18.899999999999999" customHeight="1" x14ac:dyDescent="0.25">
      <c r="A60" s="388">
        <v>54</v>
      </c>
      <c r="B60" s="69"/>
      <c r="C60" s="69"/>
      <c r="D60" s="70"/>
      <c r="E60" s="403"/>
      <c r="F60" s="96"/>
      <c r="G60" s="96"/>
      <c r="H60" s="670"/>
      <c r="I60" s="431"/>
      <c r="J60" s="385" t="e">
        <f>IF(AND(Q60="",#REF!&gt;0,#REF!&lt;5),K60,)</f>
        <v>#REF!</v>
      </c>
      <c r="K60" s="383" t="str">
        <f>IF(D60="","ZZZ9",IF(AND(#REF!&gt;0,#REF!&lt;5),D60&amp;#REF!,D60&amp;"9"))</f>
        <v>ZZZ9</v>
      </c>
      <c r="L60" s="387">
        <f t="shared" si="0"/>
        <v>999</v>
      </c>
      <c r="M60" s="428">
        <f t="shared" si="1"/>
        <v>999</v>
      </c>
      <c r="N60" s="420"/>
      <c r="O60" s="355"/>
      <c r="P60" s="97">
        <f t="shared" si="2"/>
        <v>999</v>
      </c>
      <c r="Q60" s="71"/>
    </row>
    <row r="61" spans="1:17" s="11" customFormat="1" ht="18.899999999999999" customHeight="1" x14ac:dyDescent="0.25">
      <c r="A61" s="388">
        <v>55</v>
      </c>
      <c r="B61" s="69"/>
      <c r="C61" s="69"/>
      <c r="D61" s="70"/>
      <c r="E61" s="403"/>
      <c r="F61" s="96"/>
      <c r="G61" s="96"/>
      <c r="H61" s="670"/>
      <c r="I61" s="431"/>
      <c r="J61" s="385" t="e">
        <f>IF(AND(Q61="",#REF!&gt;0,#REF!&lt;5),K61,)</f>
        <v>#REF!</v>
      </c>
      <c r="K61" s="383" t="str">
        <f>IF(D61="","ZZZ9",IF(AND(#REF!&gt;0,#REF!&lt;5),D61&amp;#REF!,D61&amp;"9"))</f>
        <v>ZZZ9</v>
      </c>
      <c r="L61" s="387">
        <f t="shared" si="0"/>
        <v>999</v>
      </c>
      <c r="M61" s="428">
        <f t="shared" si="1"/>
        <v>999</v>
      </c>
      <c r="N61" s="420"/>
      <c r="O61" s="355"/>
      <c r="P61" s="97">
        <f t="shared" si="2"/>
        <v>999</v>
      </c>
      <c r="Q61" s="71"/>
    </row>
    <row r="62" spans="1:17" s="11" customFormat="1" ht="18.899999999999999" customHeight="1" x14ac:dyDescent="0.25">
      <c r="A62" s="388">
        <v>56</v>
      </c>
      <c r="B62" s="69"/>
      <c r="C62" s="69"/>
      <c r="D62" s="70"/>
      <c r="E62" s="403"/>
      <c r="F62" s="96"/>
      <c r="G62" s="96"/>
      <c r="H62" s="670"/>
      <c r="I62" s="431"/>
      <c r="J62" s="385" t="e">
        <f>IF(AND(Q62="",#REF!&gt;0,#REF!&lt;5),K62,)</f>
        <v>#REF!</v>
      </c>
      <c r="K62" s="383" t="str">
        <f>IF(D62="","ZZZ9",IF(AND(#REF!&gt;0,#REF!&lt;5),D62&amp;#REF!,D62&amp;"9"))</f>
        <v>ZZZ9</v>
      </c>
      <c r="L62" s="387">
        <f t="shared" si="0"/>
        <v>999</v>
      </c>
      <c r="M62" s="428">
        <f t="shared" si="1"/>
        <v>999</v>
      </c>
      <c r="N62" s="420"/>
      <c r="O62" s="355"/>
      <c r="P62" s="97">
        <f t="shared" si="2"/>
        <v>999</v>
      </c>
      <c r="Q62" s="71"/>
    </row>
    <row r="63" spans="1:17" s="11" customFormat="1" ht="18.899999999999999" customHeight="1" x14ac:dyDescent="0.25">
      <c r="A63" s="388">
        <v>57</v>
      </c>
      <c r="B63" s="69"/>
      <c r="C63" s="69"/>
      <c r="D63" s="70"/>
      <c r="E63" s="403"/>
      <c r="F63" s="96"/>
      <c r="G63" s="96"/>
      <c r="H63" s="670"/>
      <c r="I63" s="431"/>
      <c r="J63" s="385" t="e">
        <f>IF(AND(Q63="",#REF!&gt;0,#REF!&lt;5),K63,)</f>
        <v>#REF!</v>
      </c>
      <c r="K63" s="383" t="str">
        <f>IF(D63="","ZZZ9",IF(AND(#REF!&gt;0,#REF!&lt;5),D63&amp;#REF!,D63&amp;"9"))</f>
        <v>ZZZ9</v>
      </c>
      <c r="L63" s="387">
        <f t="shared" si="0"/>
        <v>999</v>
      </c>
      <c r="M63" s="428">
        <f t="shared" si="1"/>
        <v>999</v>
      </c>
      <c r="N63" s="420"/>
      <c r="O63" s="355"/>
      <c r="P63" s="97">
        <f t="shared" si="2"/>
        <v>999</v>
      </c>
      <c r="Q63" s="71"/>
    </row>
    <row r="64" spans="1:17" s="11" customFormat="1" ht="18.899999999999999" customHeight="1" x14ac:dyDescent="0.25">
      <c r="A64" s="388">
        <v>58</v>
      </c>
      <c r="B64" s="69"/>
      <c r="C64" s="69"/>
      <c r="D64" s="70"/>
      <c r="E64" s="403"/>
      <c r="F64" s="96"/>
      <c r="G64" s="96"/>
      <c r="H64" s="670"/>
      <c r="I64" s="431"/>
      <c r="J64" s="385" t="e">
        <f>IF(AND(Q64="",#REF!&gt;0,#REF!&lt;5),K64,)</f>
        <v>#REF!</v>
      </c>
      <c r="K64" s="383" t="str">
        <f>IF(D64="","ZZZ9",IF(AND(#REF!&gt;0,#REF!&lt;5),D64&amp;#REF!,D64&amp;"9"))</f>
        <v>ZZZ9</v>
      </c>
      <c r="L64" s="387">
        <f t="shared" si="0"/>
        <v>999</v>
      </c>
      <c r="M64" s="428">
        <f t="shared" si="1"/>
        <v>999</v>
      </c>
      <c r="N64" s="420"/>
      <c r="O64" s="355"/>
      <c r="P64" s="97">
        <f t="shared" si="2"/>
        <v>999</v>
      </c>
      <c r="Q64" s="71"/>
    </row>
    <row r="65" spans="1:17" s="11" customFormat="1" ht="18.899999999999999" customHeight="1" x14ac:dyDescent="0.25">
      <c r="A65" s="388">
        <v>59</v>
      </c>
      <c r="B65" s="69"/>
      <c r="C65" s="69"/>
      <c r="D65" s="70"/>
      <c r="E65" s="403"/>
      <c r="F65" s="96"/>
      <c r="G65" s="96"/>
      <c r="H65" s="670"/>
      <c r="I65" s="431"/>
      <c r="J65" s="385" t="e">
        <f>IF(AND(Q65="",#REF!&gt;0,#REF!&lt;5),K65,)</f>
        <v>#REF!</v>
      </c>
      <c r="K65" s="383" t="str">
        <f>IF(D65="","ZZZ9",IF(AND(#REF!&gt;0,#REF!&lt;5),D65&amp;#REF!,D65&amp;"9"))</f>
        <v>ZZZ9</v>
      </c>
      <c r="L65" s="387">
        <f t="shared" si="0"/>
        <v>999</v>
      </c>
      <c r="M65" s="428">
        <f t="shared" si="1"/>
        <v>999</v>
      </c>
      <c r="N65" s="420"/>
      <c r="O65" s="355"/>
      <c r="P65" s="97">
        <f t="shared" si="2"/>
        <v>999</v>
      </c>
      <c r="Q65" s="71"/>
    </row>
    <row r="66" spans="1:17" s="11" customFormat="1" ht="18.899999999999999" customHeight="1" x14ac:dyDescent="0.25">
      <c r="A66" s="388">
        <v>60</v>
      </c>
      <c r="B66" s="69"/>
      <c r="C66" s="69"/>
      <c r="D66" s="70"/>
      <c r="E66" s="403"/>
      <c r="F66" s="96"/>
      <c r="G66" s="96"/>
      <c r="H66" s="670"/>
      <c r="I66" s="431"/>
      <c r="J66" s="385" t="e">
        <f>IF(AND(Q66="",#REF!&gt;0,#REF!&lt;5),K66,)</f>
        <v>#REF!</v>
      </c>
      <c r="K66" s="383" t="str">
        <f>IF(D66="","ZZZ9",IF(AND(#REF!&gt;0,#REF!&lt;5),D66&amp;#REF!,D66&amp;"9"))</f>
        <v>ZZZ9</v>
      </c>
      <c r="L66" s="387">
        <f t="shared" si="0"/>
        <v>999</v>
      </c>
      <c r="M66" s="428">
        <f t="shared" si="1"/>
        <v>999</v>
      </c>
      <c r="N66" s="420"/>
      <c r="O66" s="355"/>
      <c r="P66" s="97">
        <f t="shared" si="2"/>
        <v>999</v>
      </c>
      <c r="Q66" s="71"/>
    </row>
    <row r="67" spans="1:17" s="11" customFormat="1" ht="18.899999999999999" customHeight="1" x14ac:dyDescent="0.25">
      <c r="A67" s="388">
        <v>61</v>
      </c>
      <c r="B67" s="69"/>
      <c r="C67" s="69"/>
      <c r="D67" s="70"/>
      <c r="E67" s="403"/>
      <c r="F67" s="96"/>
      <c r="G67" s="96"/>
      <c r="H67" s="670"/>
      <c r="I67" s="431"/>
      <c r="J67" s="385" t="e">
        <f>IF(AND(Q67="",#REF!&gt;0,#REF!&lt;5),K67,)</f>
        <v>#REF!</v>
      </c>
      <c r="K67" s="383" t="str">
        <f>IF(D67="","ZZZ9",IF(AND(#REF!&gt;0,#REF!&lt;5),D67&amp;#REF!,D67&amp;"9"))</f>
        <v>ZZZ9</v>
      </c>
      <c r="L67" s="387">
        <f t="shared" si="0"/>
        <v>999</v>
      </c>
      <c r="M67" s="428">
        <f t="shared" si="1"/>
        <v>999</v>
      </c>
      <c r="N67" s="420"/>
      <c r="O67" s="355"/>
      <c r="P67" s="97">
        <f t="shared" si="2"/>
        <v>999</v>
      </c>
      <c r="Q67" s="71"/>
    </row>
    <row r="68" spans="1:17" s="11" customFormat="1" ht="18.899999999999999" customHeight="1" x14ac:dyDescent="0.25">
      <c r="A68" s="388">
        <v>62</v>
      </c>
      <c r="B68" s="69"/>
      <c r="C68" s="69"/>
      <c r="D68" s="70"/>
      <c r="E68" s="403"/>
      <c r="F68" s="96"/>
      <c r="G68" s="96"/>
      <c r="H68" s="670"/>
      <c r="I68" s="431"/>
      <c r="J68" s="385" t="e">
        <f>IF(AND(Q68="",#REF!&gt;0,#REF!&lt;5),K68,)</f>
        <v>#REF!</v>
      </c>
      <c r="K68" s="383" t="str">
        <f>IF(D68="","ZZZ9",IF(AND(#REF!&gt;0,#REF!&lt;5),D68&amp;#REF!,D68&amp;"9"))</f>
        <v>ZZZ9</v>
      </c>
      <c r="L68" s="387">
        <f t="shared" si="0"/>
        <v>999</v>
      </c>
      <c r="M68" s="428">
        <f t="shared" si="1"/>
        <v>999</v>
      </c>
      <c r="N68" s="420"/>
      <c r="O68" s="355"/>
      <c r="P68" s="97">
        <f t="shared" si="2"/>
        <v>999</v>
      </c>
      <c r="Q68" s="71"/>
    </row>
    <row r="69" spans="1:17" s="11" customFormat="1" ht="18.899999999999999" customHeight="1" x14ac:dyDescent="0.25">
      <c r="A69" s="388">
        <v>63</v>
      </c>
      <c r="B69" s="69"/>
      <c r="C69" s="69"/>
      <c r="D69" s="70"/>
      <c r="E69" s="403"/>
      <c r="F69" s="96"/>
      <c r="G69" s="96"/>
      <c r="H69" s="670"/>
      <c r="I69" s="431"/>
      <c r="J69" s="385" t="e">
        <f>IF(AND(Q69="",#REF!&gt;0,#REF!&lt;5),K69,)</f>
        <v>#REF!</v>
      </c>
      <c r="K69" s="383" t="str">
        <f>IF(D69="","ZZZ9",IF(AND(#REF!&gt;0,#REF!&lt;5),D69&amp;#REF!,D69&amp;"9"))</f>
        <v>ZZZ9</v>
      </c>
      <c r="L69" s="387">
        <f t="shared" si="0"/>
        <v>999</v>
      </c>
      <c r="M69" s="428">
        <f t="shared" si="1"/>
        <v>999</v>
      </c>
      <c r="N69" s="420"/>
      <c r="O69" s="355"/>
      <c r="P69" s="97">
        <f t="shared" si="2"/>
        <v>999</v>
      </c>
      <c r="Q69" s="71"/>
    </row>
    <row r="70" spans="1:17" s="11" customFormat="1" ht="18.899999999999999" customHeight="1" x14ac:dyDescent="0.25">
      <c r="A70" s="388">
        <v>64</v>
      </c>
      <c r="B70" s="69"/>
      <c r="C70" s="69"/>
      <c r="D70" s="70"/>
      <c r="E70" s="403"/>
      <c r="F70" s="96"/>
      <c r="G70" s="96"/>
      <c r="H70" s="670"/>
      <c r="I70" s="431"/>
      <c r="J70" s="385" t="e">
        <f>IF(AND(Q70="",#REF!&gt;0,#REF!&lt;5),K70,)</f>
        <v>#REF!</v>
      </c>
      <c r="K70" s="383" t="str">
        <f>IF(D70="","ZZZ9",IF(AND(#REF!&gt;0,#REF!&lt;5),D70&amp;#REF!,D70&amp;"9"))</f>
        <v>ZZZ9</v>
      </c>
      <c r="L70" s="387">
        <f t="shared" si="0"/>
        <v>999</v>
      </c>
      <c r="M70" s="428">
        <f t="shared" si="1"/>
        <v>999</v>
      </c>
      <c r="N70" s="420"/>
      <c r="O70" s="355"/>
      <c r="P70" s="97">
        <f t="shared" si="2"/>
        <v>999</v>
      </c>
      <c r="Q70" s="71"/>
    </row>
    <row r="71" spans="1:17" s="11" customFormat="1" ht="18.899999999999999" customHeight="1" x14ac:dyDescent="0.25">
      <c r="A71" s="388">
        <v>65</v>
      </c>
      <c r="B71" s="69"/>
      <c r="C71" s="69"/>
      <c r="D71" s="70"/>
      <c r="E71" s="403"/>
      <c r="F71" s="96"/>
      <c r="G71" s="96"/>
      <c r="H71" s="670"/>
      <c r="I71" s="431"/>
      <c r="J71" s="385" t="e">
        <f>IF(AND(Q71="",#REF!&gt;0,#REF!&lt;5),K71,)</f>
        <v>#REF!</v>
      </c>
      <c r="K71" s="383" t="str">
        <f>IF(D71="","ZZZ9",IF(AND(#REF!&gt;0,#REF!&lt;5),D71&amp;#REF!,D71&amp;"9"))</f>
        <v>ZZZ9</v>
      </c>
      <c r="L71" s="387">
        <f t="shared" si="0"/>
        <v>999</v>
      </c>
      <c r="M71" s="428">
        <f t="shared" si="1"/>
        <v>999</v>
      </c>
      <c r="N71" s="420"/>
      <c r="O71" s="355"/>
      <c r="P71" s="97">
        <f t="shared" si="2"/>
        <v>999</v>
      </c>
      <c r="Q71" s="71"/>
    </row>
    <row r="72" spans="1:17" s="11" customFormat="1" ht="18.899999999999999" customHeight="1" x14ac:dyDescent="0.25">
      <c r="A72" s="388">
        <v>66</v>
      </c>
      <c r="B72" s="69"/>
      <c r="C72" s="69"/>
      <c r="D72" s="70"/>
      <c r="E72" s="403"/>
      <c r="F72" s="96"/>
      <c r="G72" s="96"/>
      <c r="H72" s="670"/>
      <c r="I72" s="431"/>
      <c r="J72" s="385" t="e">
        <f>IF(AND(Q72="",#REF!&gt;0,#REF!&lt;5),K72,)</f>
        <v>#REF!</v>
      </c>
      <c r="K72" s="383" t="str">
        <f>IF(D72="","ZZZ9",IF(AND(#REF!&gt;0,#REF!&lt;5),D72&amp;#REF!,D72&amp;"9"))</f>
        <v>ZZZ9</v>
      </c>
      <c r="L72" s="387">
        <f t="shared" si="0"/>
        <v>999</v>
      </c>
      <c r="M72" s="428">
        <f t="shared" si="1"/>
        <v>999</v>
      </c>
      <c r="N72" s="420"/>
      <c r="O72" s="355"/>
      <c r="P72" s="97">
        <f t="shared" si="2"/>
        <v>999</v>
      </c>
      <c r="Q72" s="71"/>
    </row>
    <row r="73" spans="1:17" s="11" customFormat="1" ht="18.899999999999999" customHeight="1" x14ac:dyDescent="0.25">
      <c r="A73" s="388">
        <v>67</v>
      </c>
      <c r="B73" s="69"/>
      <c r="C73" s="69"/>
      <c r="D73" s="70"/>
      <c r="E73" s="403"/>
      <c r="F73" s="96"/>
      <c r="G73" s="96"/>
      <c r="H73" s="670"/>
      <c r="I73" s="431"/>
      <c r="J73" s="385" t="e">
        <f>IF(AND(Q73="",#REF!&gt;0,#REF!&lt;5),K73,)</f>
        <v>#REF!</v>
      </c>
      <c r="K73" s="383" t="str">
        <f>IF(D73="","ZZZ9",IF(AND(#REF!&gt;0,#REF!&lt;5),D73&amp;#REF!,D73&amp;"9"))</f>
        <v>ZZZ9</v>
      </c>
      <c r="L73" s="387">
        <f t="shared" si="0"/>
        <v>999</v>
      </c>
      <c r="M73" s="428">
        <f t="shared" si="1"/>
        <v>999</v>
      </c>
      <c r="N73" s="420"/>
      <c r="O73" s="355"/>
      <c r="P73" s="97">
        <f t="shared" si="2"/>
        <v>999</v>
      </c>
      <c r="Q73" s="71"/>
    </row>
    <row r="74" spans="1:17" s="11" customFormat="1" ht="18.899999999999999" customHeight="1" x14ac:dyDescent="0.25">
      <c r="A74" s="388">
        <v>68</v>
      </c>
      <c r="B74" s="69"/>
      <c r="C74" s="69"/>
      <c r="D74" s="70"/>
      <c r="E74" s="403"/>
      <c r="F74" s="96"/>
      <c r="G74" s="96"/>
      <c r="H74" s="670"/>
      <c r="I74" s="431"/>
      <c r="J74" s="385" t="e">
        <f>IF(AND(Q74="",#REF!&gt;0,#REF!&lt;5),K74,)</f>
        <v>#REF!</v>
      </c>
      <c r="K74" s="383" t="str">
        <f>IF(D74="","ZZZ9",IF(AND(#REF!&gt;0,#REF!&lt;5),D74&amp;#REF!,D74&amp;"9"))</f>
        <v>ZZZ9</v>
      </c>
      <c r="L74" s="387">
        <f t="shared" si="0"/>
        <v>999</v>
      </c>
      <c r="M74" s="428">
        <f t="shared" si="1"/>
        <v>999</v>
      </c>
      <c r="N74" s="420"/>
      <c r="O74" s="355"/>
      <c r="P74" s="97">
        <f t="shared" si="2"/>
        <v>999</v>
      </c>
      <c r="Q74" s="71"/>
    </row>
    <row r="75" spans="1:17" s="11" customFormat="1" ht="18.899999999999999" customHeight="1" x14ac:dyDescent="0.25">
      <c r="A75" s="388">
        <v>69</v>
      </c>
      <c r="B75" s="69"/>
      <c r="C75" s="69"/>
      <c r="D75" s="70"/>
      <c r="E75" s="403"/>
      <c r="F75" s="96"/>
      <c r="G75" s="96"/>
      <c r="H75" s="670"/>
      <c r="I75" s="431"/>
      <c r="J75" s="385" t="e">
        <f>IF(AND(Q75="",#REF!&gt;0,#REF!&lt;5),K75,)</f>
        <v>#REF!</v>
      </c>
      <c r="K75" s="383" t="str">
        <f>IF(D75="","ZZZ9",IF(AND(#REF!&gt;0,#REF!&lt;5),D75&amp;#REF!,D75&amp;"9"))</f>
        <v>ZZZ9</v>
      </c>
      <c r="L75" s="387">
        <f t="shared" si="0"/>
        <v>999</v>
      </c>
      <c r="M75" s="428">
        <f t="shared" si="1"/>
        <v>999</v>
      </c>
      <c r="N75" s="420"/>
      <c r="O75" s="355"/>
      <c r="P75" s="97">
        <f t="shared" si="2"/>
        <v>999</v>
      </c>
      <c r="Q75" s="71"/>
    </row>
    <row r="76" spans="1:17" s="11" customFormat="1" ht="18.899999999999999" customHeight="1" x14ac:dyDescent="0.25">
      <c r="A76" s="388">
        <v>70</v>
      </c>
      <c r="B76" s="69"/>
      <c r="C76" s="69"/>
      <c r="D76" s="70"/>
      <c r="E76" s="403"/>
      <c r="F76" s="96"/>
      <c r="G76" s="96"/>
      <c r="H76" s="670"/>
      <c r="I76" s="431"/>
      <c r="J76" s="385" t="e">
        <f>IF(AND(Q76="",#REF!&gt;0,#REF!&lt;5),K76,)</f>
        <v>#REF!</v>
      </c>
      <c r="K76" s="383" t="str">
        <f>IF(D76="","ZZZ9",IF(AND(#REF!&gt;0,#REF!&lt;5),D76&amp;#REF!,D76&amp;"9"))</f>
        <v>ZZZ9</v>
      </c>
      <c r="L76" s="387">
        <f t="shared" si="0"/>
        <v>999</v>
      </c>
      <c r="M76" s="428">
        <f t="shared" si="1"/>
        <v>999</v>
      </c>
      <c r="N76" s="420"/>
      <c r="O76" s="355"/>
      <c r="P76" s="97">
        <f t="shared" si="2"/>
        <v>999</v>
      </c>
      <c r="Q76" s="71"/>
    </row>
    <row r="77" spans="1:17" s="11" customFormat="1" ht="18.899999999999999" customHeight="1" x14ac:dyDescent="0.25">
      <c r="A77" s="388">
        <v>71</v>
      </c>
      <c r="B77" s="69"/>
      <c r="C77" s="69"/>
      <c r="D77" s="70"/>
      <c r="E77" s="403"/>
      <c r="F77" s="96"/>
      <c r="G77" s="96"/>
      <c r="H77" s="670"/>
      <c r="I77" s="431"/>
      <c r="J77" s="385" t="e">
        <f>IF(AND(Q77="",#REF!&gt;0,#REF!&lt;5),K77,)</f>
        <v>#REF!</v>
      </c>
      <c r="K77" s="383" t="str">
        <f>IF(D77="","ZZZ9",IF(AND(#REF!&gt;0,#REF!&lt;5),D77&amp;#REF!,D77&amp;"9"))</f>
        <v>ZZZ9</v>
      </c>
      <c r="L77" s="387">
        <f t="shared" si="0"/>
        <v>999</v>
      </c>
      <c r="M77" s="428">
        <f t="shared" si="1"/>
        <v>999</v>
      </c>
      <c r="N77" s="420"/>
      <c r="O77" s="355"/>
      <c r="P77" s="97">
        <f t="shared" si="2"/>
        <v>999</v>
      </c>
      <c r="Q77" s="71"/>
    </row>
    <row r="78" spans="1:17" s="11" customFormat="1" ht="18.899999999999999" customHeight="1" x14ac:dyDescent="0.25">
      <c r="A78" s="388">
        <v>72</v>
      </c>
      <c r="B78" s="69"/>
      <c r="C78" s="69"/>
      <c r="D78" s="70"/>
      <c r="E78" s="403"/>
      <c r="F78" s="96"/>
      <c r="G78" s="96"/>
      <c r="H78" s="670"/>
      <c r="I78" s="431"/>
      <c r="J78" s="385" t="e">
        <f>IF(AND(Q78="",#REF!&gt;0,#REF!&lt;5),K78,)</f>
        <v>#REF!</v>
      </c>
      <c r="K78" s="383" t="str">
        <f>IF(D78="","ZZZ9",IF(AND(#REF!&gt;0,#REF!&lt;5),D78&amp;#REF!,D78&amp;"9"))</f>
        <v>ZZZ9</v>
      </c>
      <c r="L78" s="387">
        <f t="shared" si="0"/>
        <v>999</v>
      </c>
      <c r="M78" s="428">
        <f t="shared" si="1"/>
        <v>999</v>
      </c>
      <c r="N78" s="420"/>
      <c r="O78" s="355"/>
      <c r="P78" s="97">
        <f t="shared" si="2"/>
        <v>999</v>
      </c>
      <c r="Q78" s="71"/>
    </row>
    <row r="79" spans="1:17" s="11" customFormat="1" ht="18.899999999999999" customHeight="1" x14ac:dyDescent="0.25">
      <c r="A79" s="388">
        <v>73</v>
      </c>
      <c r="B79" s="69"/>
      <c r="C79" s="69"/>
      <c r="D79" s="70"/>
      <c r="E79" s="403"/>
      <c r="F79" s="96"/>
      <c r="G79" s="96"/>
      <c r="H79" s="670"/>
      <c r="I79" s="431"/>
      <c r="J79" s="385" t="e">
        <f>IF(AND(Q79="",#REF!&gt;0,#REF!&lt;5),K79,)</f>
        <v>#REF!</v>
      </c>
      <c r="K79" s="383" t="str">
        <f>IF(D79="","ZZZ9",IF(AND(#REF!&gt;0,#REF!&lt;5),D79&amp;#REF!,D79&amp;"9"))</f>
        <v>ZZZ9</v>
      </c>
      <c r="L79" s="387">
        <f t="shared" si="0"/>
        <v>999</v>
      </c>
      <c r="M79" s="428">
        <f t="shared" si="1"/>
        <v>999</v>
      </c>
      <c r="N79" s="420"/>
      <c r="O79" s="355"/>
      <c r="P79" s="97">
        <f t="shared" si="2"/>
        <v>999</v>
      </c>
      <c r="Q79" s="71"/>
    </row>
    <row r="80" spans="1:17" s="11" customFormat="1" ht="18.899999999999999" customHeight="1" x14ac:dyDescent="0.25">
      <c r="A80" s="388">
        <v>74</v>
      </c>
      <c r="B80" s="69"/>
      <c r="C80" s="69"/>
      <c r="D80" s="70"/>
      <c r="E80" s="403"/>
      <c r="F80" s="96"/>
      <c r="G80" s="96"/>
      <c r="H80" s="670"/>
      <c r="I80" s="431"/>
      <c r="J80" s="385" t="e">
        <f>IF(AND(Q80="",#REF!&gt;0,#REF!&lt;5),K80,)</f>
        <v>#REF!</v>
      </c>
      <c r="K80" s="383" t="str">
        <f>IF(D80="","ZZZ9",IF(AND(#REF!&gt;0,#REF!&lt;5),D80&amp;#REF!,D80&amp;"9"))</f>
        <v>ZZZ9</v>
      </c>
      <c r="L80" s="387">
        <f t="shared" si="0"/>
        <v>999</v>
      </c>
      <c r="M80" s="428">
        <f t="shared" si="1"/>
        <v>999</v>
      </c>
      <c r="N80" s="420"/>
      <c r="O80" s="355"/>
      <c r="P80" s="97">
        <f t="shared" si="2"/>
        <v>999</v>
      </c>
      <c r="Q80" s="71"/>
    </row>
    <row r="81" spans="1:17" s="11" customFormat="1" ht="18.899999999999999" customHeight="1" x14ac:dyDescent="0.25">
      <c r="A81" s="388">
        <v>75</v>
      </c>
      <c r="B81" s="69"/>
      <c r="C81" s="69"/>
      <c r="D81" s="70"/>
      <c r="E81" s="403"/>
      <c r="F81" s="96"/>
      <c r="G81" s="96"/>
      <c r="H81" s="670"/>
      <c r="I81" s="431"/>
      <c r="J81" s="385" t="e">
        <f>IF(AND(Q81="",#REF!&gt;0,#REF!&lt;5),K81,)</f>
        <v>#REF!</v>
      </c>
      <c r="K81" s="383" t="str">
        <f>IF(D81="","ZZZ9",IF(AND(#REF!&gt;0,#REF!&lt;5),D81&amp;#REF!,D81&amp;"9"))</f>
        <v>ZZZ9</v>
      </c>
      <c r="L81" s="387">
        <f t="shared" si="0"/>
        <v>999</v>
      </c>
      <c r="M81" s="428">
        <f t="shared" si="1"/>
        <v>999</v>
      </c>
      <c r="N81" s="420"/>
      <c r="O81" s="355"/>
      <c r="P81" s="97">
        <f t="shared" si="2"/>
        <v>999</v>
      </c>
      <c r="Q81" s="71"/>
    </row>
    <row r="82" spans="1:17" s="11" customFormat="1" ht="18.899999999999999" customHeight="1" x14ac:dyDescent="0.25">
      <c r="A82" s="388">
        <v>76</v>
      </c>
      <c r="B82" s="69"/>
      <c r="C82" s="69"/>
      <c r="D82" s="70"/>
      <c r="E82" s="403"/>
      <c r="F82" s="96"/>
      <c r="G82" s="96"/>
      <c r="H82" s="670"/>
      <c r="I82" s="431"/>
      <c r="J82" s="385" t="e">
        <f>IF(AND(Q82="",#REF!&gt;0,#REF!&lt;5),K82,)</f>
        <v>#REF!</v>
      </c>
      <c r="K82" s="383" t="str">
        <f>IF(D82="","ZZZ9",IF(AND(#REF!&gt;0,#REF!&lt;5),D82&amp;#REF!,D82&amp;"9"))</f>
        <v>ZZZ9</v>
      </c>
      <c r="L82" s="387">
        <f t="shared" si="0"/>
        <v>999</v>
      </c>
      <c r="M82" s="428">
        <f t="shared" si="1"/>
        <v>999</v>
      </c>
      <c r="N82" s="420"/>
      <c r="O82" s="355"/>
      <c r="P82" s="97">
        <f t="shared" si="2"/>
        <v>999</v>
      </c>
      <c r="Q82" s="71"/>
    </row>
    <row r="83" spans="1:17" s="11" customFormat="1" ht="18.899999999999999" customHeight="1" x14ac:dyDescent="0.25">
      <c r="A83" s="388">
        <v>77</v>
      </c>
      <c r="B83" s="69"/>
      <c r="C83" s="69"/>
      <c r="D83" s="70"/>
      <c r="E83" s="403"/>
      <c r="F83" s="96"/>
      <c r="G83" s="96"/>
      <c r="H83" s="670"/>
      <c r="I83" s="431"/>
      <c r="J83" s="385" t="e">
        <f>IF(AND(Q83="",#REF!&gt;0,#REF!&lt;5),K83,)</f>
        <v>#REF!</v>
      </c>
      <c r="K83" s="383" t="str">
        <f>IF(D83="","ZZZ9",IF(AND(#REF!&gt;0,#REF!&lt;5),D83&amp;#REF!,D83&amp;"9"))</f>
        <v>ZZZ9</v>
      </c>
      <c r="L83" s="387">
        <f t="shared" si="0"/>
        <v>999</v>
      </c>
      <c r="M83" s="428">
        <f t="shared" si="1"/>
        <v>999</v>
      </c>
      <c r="N83" s="420"/>
      <c r="O83" s="355"/>
      <c r="P83" s="97">
        <f t="shared" si="2"/>
        <v>999</v>
      </c>
      <c r="Q83" s="71"/>
    </row>
    <row r="84" spans="1:17" s="11" customFormat="1" ht="18.899999999999999" customHeight="1" x14ac:dyDescent="0.25">
      <c r="A84" s="388">
        <v>78</v>
      </c>
      <c r="B84" s="69"/>
      <c r="C84" s="69"/>
      <c r="D84" s="70"/>
      <c r="E84" s="403"/>
      <c r="F84" s="96"/>
      <c r="G84" s="96"/>
      <c r="H84" s="670"/>
      <c r="I84" s="431"/>
      <c r="J84" s="385" t="e">
        <f>IF(AND(Q84="",#REF!&gt;0,#REF!&lt;5),K84,)</f>
        <v>#REF!</v>
      </c>
      <c r="K84" s="383" t="str">
        <f>IF(D84="","ZZZ9",IF(AND(#REF!&gt;0,#REF!&lt;5),D84&amp;#REF!,D84&amp;"9"))</f>
        <v>ZZZ9</v>
      </c>
      <c r="L84" s="387">
        <f t="shared" si="0"/>
        <v>999</v>
      </c>
      <c r="M84" s="428">
        <f t="shared" si="1"/>
        <v>999</v>
      </c>
      <c r="N84" s="420"/>
      <c r="O84" s="355"/>
      <c r="P84" s="97">
        <f t="shared" si="2"/>
        <v>999</v>
      </c>
      <c r="Q84" s="71"/>
    </row>
    <row r="85" spans="1:17" s="11" customFormat="1" ht="18.899999999999999" customHeight="1" x14ac:dyDescent="0.25">
      <c r="A85" s="388">
        <v>79</v>
      </c>
      <c r="B85" s="69"/>
      <c r="C85" s="69"/>
      <c r="D85" s="70"/>
      <c r="E85" s="403"/>
      <c r="F85" s="96"/>
      <c r="G85" s="96"/>
      <c r="H85" s="670"/>
      <c r="I85" s="431"/>
      <c r="J85" s="385" t="e">
        <f>IF(AND(Q85="",#REF!&gt;0,#REF!&lt;5),K85,)</f>
        <v>#REF!</v>
      </c>
      <c r="K85" s="383" t="str">
        <f>IF(D85="","ZZZ9",IF(AND(#REF!&gt;0,#REF!&lt;5),D85&amp;#REF!,D85&amp;"9"))</f>
        <v>ZZZ9</v>
      </c>
      <c r="L85" s="387">
        <f t="shared" si="0"/>
        <v>999</v>
      </c>
      <c r="M85" s="428">
        <f t="shared" si="1"/>
        <v>999</v>
      </c>
      <c r="N85" s="420"/>
      <c r="O85" s="355"/>
      <c r="P85" s="97">
        <f t="shared" si="2"/>
        <v>999</v>
      </c>
      <c r="Q85" s="71"/>
    </row>
    <row r="86" spans="1:17" s="11" customFormat="1" ht="18.899999999999999" customHeight="1" x14ac:dyDescent="0.25">
      <c r="A86" s="388">
        <v>80</v>
      </c>
      <c r="B86" s="69"/>
      <c r="C86" s="69"/>
      <c r="D86" s="70"/>
      <c r="E86" s="403"/>
      <c r="F86" s="96"/>
      <c r="G86" s="96"/>
      <c r="H86" s="670"/>
      <c r="I86" s="431"/>
      <c r="J86" s="385" t="e">
        <f>IF(AND(Q86="",#REF!&gt;0,#REF!&lt;5),K86,)</f>
        <v>#REF!</v>
      </c>
      <c r="K86" s="383" t="str">
        <f>IF(D86="","ZZZ9",IF(AND(#REF!&gt;0,#REF!&lt;5),D86&amp;#REF!,D86&amp;"9"))</f>
        <v>ZZZ9</v>
      </c>
      <c r="L86" s="387">
        <f t="shared" si="0"/>
        <v>999</v>
      </c>
      <c r="M86" s="428">
        <f t="shared" si="1"/>
        <v>999</v>
      </c>
      <c r="N86" s="420"/>
      <c r="O86" s="355"/>
      <c r="P86" s="97">
        <f t="shared" si="2"/>
        <v>999</v>
      </c>
      <c r="Q86" s="71"/>
    </row>
    <row r="87" spans="1:17" s="11" customFormat="1" ht="18.899999999999999" customHeight="1" x14ac:dyDescent="0.25">
      <c r="A87" s="388">
        <v>81</v>
      </c>
      <c r="B87" s="69"/>
      <c r="C87" s="69"/>
      <c r="D87" s="70"/>
      <c r="E87" s="403"/>
      <c r="F87" s="96"/>
      <c r="G87" s="96"/>
      <c r="H87" s="670"/>
      <c r="I87" s="431"/>
      <c r="J87" s="385" t="e">
        <f>IF(AND(Q87="",#REF!&gt;0,#REF!&lt;5),K87,)</f>
        <v>#REF!</v>
      </c>
      <c r="K87" s="383" t="str">
        <f>IF(D87="","ZZZ9",IF(AND(#REF!&gt;0,#REF!&lt;5),D87&amp;#REF!,D87&amp;"9"))</f>
        <v>ZZZ9</v>
      </c>
      <c r="L87" s="387">
        <f t="shared" si="0"/>
        <v>999</v>
      </c>
      <c r="M87" s="428">
        <f t="shared" si="1"/>
        <v>999</v>
      </c>
      <c r="N87" s="420"/>
      <c r="O87" s="355"/>
      <c r="P87" s="97">
        <f t="shared" si="2"/>
        <v>999</v>
      </c>
      <c r="Q87" s="71"/>
    </row>
    <row r="88" spans="1:17" s="11" customFormat="1" ht="18.899999999999999" customHeight="1" x14ac:dyDescent="0.25">
      <c r="A88" s="388">
        <v>82</v>
      </c>
      <c r="B88" s="69"/>
      <c r="C88" s="69"/>
      <c r="D88" s="70"/>
      <c r="E88" s="403"/>
      <c r="F88" s="96"/>
      <c r="G88" s="96"/>
      <c r="H88" s="670"/>
      <c r="I88" s="431"/>
      <c r="J88" s="385" t="e">
        <f>IF(AND(Q88="",#REF!&gt;0,#REF!&lt;5),K88,)</f>
        <v>#REF!</v>
      </c>
      <c r="K88" s="383" t="str">
        <f>IF(D88="","ZZZ9",IF(AND(#REF!&gt;0,#REF!&lt;5),D88&amp;#REF!,D88&amp;"9"))</f>
        <v>ZZZ9</v>
      </c>
      <c r="L88" s="387">
        <f t="shared" si="0"/>
        <v>999</v>
      </c>
      <c r="M88" s="428">
        <f t="shared" si="1"/>
        <v>999</v>
      </c>
      <c r="N88" s="420"/>
      <c r="O88" s="355"/>
      <c r="P88" s="97">
        <f t="shared" si="2"/>
        <v>999</v>
      </c>
      <c r="Q88" s="71"/>
    </row>
    <row r="89" spans="1:17" s="11" customFormat="1" ht="18.899999999999999" customHeight="1" x14ac:dyDescent="0.25">
      <c r="A89" s="388">
        <v>83</v>
      </c>
      <c r="B89" s="69"/>
      <c r="C89" s="69"/>
      <c r="D89" s="70"/>
      <c r="E89" s="403"/>
      <c r="F89" s="96"/>
      <c r="G89" s="96"/>
      <c r="H89" s="670"/>
      <c r="I89" s="431"/>
      <c r="J89" s="385" t="e">
        <f>IF(AND(Q89="",#REF!&gt;0,#REF!&lt;5),K89,)</f>
        <v>#REF!</v>
      </c>
      <c r="K89" s="383" t="str">
        <f>IF(D89="","ZZZ9",IF(AND(#REF!&gt;0,#REF!&lt;5),D89&amp;#REF!,D89&amp;"9"))</f>
        <v>ZZZ9</v>
      </c>
      <c r="L89" s="387">
        <f t="shared" si="0"/>
        <v>999</v>
      </c>
      <c r="M89" s="428">
        <f t="shared" si="1"/>
        <v>999</v>
      </c>
      <c r="N89" s="420"/>
      <c r="O89" s="355"/>
      <c r="P89" s="97">
        <f t="shared" si="2"/>
        <v>999</v>
      </c>
      <c r="Q89" s="71"/>
    </row>
    <row r="90" spans="1:17" s="11" customFormat="1" ht="18.899999999999999" customHeight="1" x14ac:dyDescent="0.25">
      <c r="A90" s="388">
        <v>84</v>
      </c>
      <c r="B90" s="69"/>
      <c r="C90" s="69"/>
      <c r="D90" s="70"/>
      <c r="E90" s="403"/>
      <c r="F90" s="96"/>
      <c r="G90" s="96"/>
      <c r="H90" s="670"/>
      <c r="I90" s="431"/>
      <c r="J90" s="385" t="e">
        <f>IF(AND(Q90="",#REF!&gt;0,#REF!&lt;5),K90,)</f>
        <v>#REF!</v>
      </c>
      <c r="K90" s="383" t="str">
        <f>IF(D90="","ZZZ9",IF(AND(#REF!&gt;0,#REF!&lt;5),D90&amp;#REF!,D90&amp;"9"))</f>
        <v>ZZZ9</v>
      </c>
      <c r="L90" s="387">
        <f t="shared" si="0"/>
        <v>999</v>
      </c>
      <c r="M90" s="428">
        <f t="shared" si="1"/>
        <v>999</v>
      </c>
      <c r="N90" s="420"/>
      <c r="O90" s="355"/>
      <c r="P90" s="97">
        <f t="shared" si="2"/>
        <v>999</v>
      </c>
      <c r="Q90" s="71"/>
    </row>
    <row r="91" spans="1:17" s="11" customFormat="1" ht="18.899999999999999" customHeight="1" x14ac:dyDescent="0.25">
      <c r="A91" s="388">
        <v>85</v>
      </c>
      <c r="B91" s="69"/>
      <c r="C91" s="69"/>
      <c r="D91" s="70"/>
      <c r="E91" s="403"/>
      <c r="F91" s="96"/>
      <c r="G91" s="96"/>
      <c r="H91" s="670"/>
      <c r="I91" s="431"/>
      <c r="J91" s="385" t="e">
        <f>IF(AND(Q91="",#REF!&gt;0,#REF!&lt;5),K91,)</f>
        <v>#REF!</v>
      </c>
      <c r="K91" s="383" t="str">
        <f>IF(D91="","ZZZ9",IF(AND(#REF!&gt;0,#REF!&lt;5),D91&amp;#REF!,D91&amp;"9"))</f>
        <v>ZZZ9</v>
      </c>
      <c r="L91" s="387">
        <f t="shared" si="0"/>
        <v>999</v>
      </c>
      <c r="M91" s="428">
        <f t="shared" si="1"/>
        <v>999</v>
      </c>
      <c r="N91" s="420"/>
      <c r="O91" s="355"/>
      <c r="P91" s="97">
        <f t="shared" si="2"/>
        <v>999</v>
      </c>
      <c r="Q91" s="71"/>
    </row>
    <row r="92" spans="1:17" s="11" customFormat="1" ht="18.899999999999999" customHeight="1" x14ac:dyDescent="0.25">
      <c r="A92" s="388">
        <v>86</v>
      </c>
      <c r="B92" s="69"/>
      <c r="C92" s="69"/>
      <c r="D92" s="70"/>
      <c r="E92" s="403"/>
      <c r="F92" s="96"/>
      <c r="G92" s="96"/>
      <c r="H92" s="670"/>
      <c r="I92" s="431"/>
      <c r="J92" s="385" t="e">
        <f>IF(AND(Q92="",#REF!&gt;0,#REF!&lt;5),K92,)</f>
        <v>#REF!</v>
      </c>
      <c r="K92" s="383" t="str">
        <f>IF(D92="","ZZZ9",IF(AND(#REF!&gt;0,#REF!&lt;5),D92&amp;#REF!,D92&amp;"9"))</f>
        <v>ZZZ9</v>
      </c>
      <c r="L92" s="387">
        <f t="shared" si="0"/>
        <v>999</v>
      </c>
      <c r="M92" s="428">
        <f t="shared" si="1"/>
        <v>999</v>
      </c>
      <c r="N92" s="420"/>
      <c r="O92" s="355"/>
      <c r="P92" s="97">
        <f t="shared" si="2"/>
        <v>999</v>
      </c>
      <c r="Q92" s="71"/>
    </row>
    <row r="93" spans="1:17" s="11" customFormat="1" ht="18.899999999999999" customHeight="1" x14ac:dyDescent="0.25">
      <c r="A93" s="388">
        <v>87</v>
      </c>
      <c r="B93" s="69"/>
      <c r="C93" s="69"/>
      <c r="D93" s="70"/>
      <c r="E93" s="403"/>
      <c r="F93" s="96"/>
      <c r="G93" s="96"/>
      <c r="H93" s="670"/>
      <c r="I93" s="431"/>
      <c r="J93" s="385" t="e">
        <f>IF(AND(Q93="",#REF!&gt;0,#REF!&lt;5),K93,)</f>
        <v>#REF!</v>
      </c>
      <c r="K93" s="383" t="str">
        <f>IF(D93="","ZZZ9",IF(AND(#REF!&gt;0,#REF!&lt;5),D93&amp;#REF!,D93&amp;"9"))</f>
        <v>ZZZ9</v>
      </c>
      <c r="L93" s="387">
        <f t="shared" si="0"/>
        <v>999</v>
      </c>
      <c r="M93" s="428">
        <f t="shared" si="1"/>
        <v>999</v>
      </c>
      <c r="N93" s="420"/>
      <c r="O93" s="355"/>
      <c r="P93" s="97">
        <f t="shared" si="2"/>
        <v>999</v>
      </c>
      <c r="Q93" s="71"/>
    </row>
    <row r="94" spans="1:17" s="11" customFormat="1" ht="18.899999999999999" customHeight="1" x14ac:dyDescent="0.25">
      <c r="A94" s="388">
        <v>88</v>
      </c>
      <c r="B94" s="69"/>
      <c r="C94" s="69"/>
      <c r="D94" s="70"/>
      <c r="E94" s="403"/>
      <c r="F94" s="96"/>
      <c r="G94" s="96"/>
      <c r="H94" s="670"/>
      <c r="I94" s="431"/>
      <c r="J94" s="385" t="e">
        <f>IF(AND(Q94="",#REF!&gt;0,#REF!&lt;5),K94,)</f>
        <v>#REF!</v>
      </c>
      <c r="K94" s="383" t="str">
        <f>IF(D94="","ZZZ9",IF(AND(#REF!&gt;0,#REF!&lt;5),D94&amp;#REF!,D94&amp;"9"))</f>
        <v>ZZZ9</v>
      </c>
      <c r="L94" s="387">
        <f t="shared" si="0"/>
        <v>999</v>
      </c>
      <c r="M94" s="428">
        <f t="shared" si="1"/>
        <v>999</v>
      </c>
      <c r="N94" s="420"/>
      <c r="O94" s="355"/>
      <c r="P94" s="97">
        <f t="shared" si="2"/>
        <v>999</v>
      </c>
      <c r="Q94" s="71"/>
    </row>
    <row r="95" spans="1:17" s="11" customFormat="1" ht="18.899999999999999" customHeight="1" x14ac:dyDescent="0.25">
      <c r="A95" s="388">
        <v>89</v>
      </c>
      <c r="B95" s="69"/>
      <c r="C95" s="69"/>
      <c r="D95" s="70"/>
      <c r="E95" s="403"/>
      <c r="F95" s="96"/>
      <c r="G95" s="96"/>
      <c r="H95" s="670"/>
      <c r="I95" s="431"/>
      <c r="J95" s="385" t="e">
        <f>IF(AND(Q95="",#REF!&gt;0,#REF!&lt;5),K95,)</f>
        <v>#REF!</v>
      </c>
      <c r="K95" s="383" t="str">
        <f>IF(D95="","ZZZ9",IF(AND(#REF!&gt;0,#REF!&lt;5),D95&amp;#REF!,D95&amp;"9"))</f>
        <v>ZZZ9</v>
      </c>
      <c r="L95" s="387">
        <f t="shared" si="0"/>
        <v>999</v>
      </c>
      <c r="M95" s="428">
        <f t="shared" si="1"/>
        <v>999</v>
      </c>
      <c r="N95" s="420"/>
      <c r="O95" s="355"/>
      <c r="P95" s="97">
        <f t="shared" si="2"/>
        <v>999</v>
      </c>
      <c r="Q95" s="71"/>
    </row>
    <row r="96" spans="1:17" s="11" customFormat="1" ht="18.899999999999999" customHeight="1" x14ac:dyDescent="0.25">
      <c r="A96" s="388">
        <v>90</v>
      </c>
      <c r="B96" s="69"/>
      <c r="C96" s="69"/>
      <c r="D96" s="70"/>
      <c r="E96" s="403"/>
      <c r="F96" s="96"/>
      <c r="G96" s="96"/>
      <c r="H96" s="670"/>
      <c r="I96" s="431"/>
      <c r="J96" s="385" t="e">
        <f>IF(AND(Q96="",#REF!&gt;0,#REF!&lt;5),K96,)</f>
        <v>#REF!</v>
      </c>
      <c r="K96" s="383" t="str">
        <f>IF(D96="","ZZZ9",IF(AND(#REF!&gt;0,#REF!&lt;5),D96&amp;#REF!,D96&amp;"9"))</f>
        <v>ZZZ9</v>
      </c>
      <c r="L96" s="387">
        <f t="shared" si="0"/>
        <v>999</v>
      </c>
      <c r="M96" s="428">
        <f t="shared" si="1"/>
        <v>999</v>
      </c>
      <c r="N96" s="420"/>
      <c r="O96" s="355"/>
      <c r="P96" s="97">
        <f t="shared" si="2"/>
        <v>999</v>
      </c>
      <c r="Q96" s="71"/>
    </row>
    <row r="97" spans="1:17" s="11" customFormat="1" ht="18.899999999999999" customHeight="1" x14ac:dyDescent="0.25">
      <c r="A97" s="388">
        <v>91</v>
      </c>
      <c r="B97" s="69"/>
      <c r="C97" s="69"/>
      <c r="D97" s="70"/>
      <c r="E97" s="403"/>
      <c r="F97" s="96"/>
      <c r="G97" s="96"/>
      <c r="H97" s="670"/>
      <c r="I97" s="431"/>
      <c r="J97" s="385" t="e">
        <f>IF(AND(Q97="",#REF!&gt;0,#REF!&lt;5),K97,)</f>
        <v>#REF!</v>
      </c>
      <c r="K97" s="383" t="str">
        <f>IF(D97="","ZZZ9",IF(AND(#REF!&gt;0,#REF!&lt;5),D97&amp;#REF!,D97&amp;"9"))</f>
        <v>ZZZ9</v>
      </c>
      <c r="L97" s="387">
        <f t="shared" si="0"/>
        <v>999</v>
      </c>
      <c r="M97" s="428">
        <f t="shared" si="1"/>
        <v>999</v>
      </c>
      <c r="N97" s="420"/>
      <c r="O97" s="355"/>
      <c r="P97" s="97">
        <f t="shared" si="2"/>
        <v>999</v>
      </c>
      <c r="Q97" s="71"/>
    </row>
    <row r="98" spans="1:17" s="11" customFormat="1" ht="18.899999999999999" customHeight="1" x14ac:dyDescent="0.25">
      <c r="A98" s="388">
        <v>92</v>
      </c>
      <c r="B98" s="69"/>
      <c r="C98" s="69"/>
      <c r="D98" s="70"/>
      <c r="E98" s="403"/>
      <c r="F98" s="96"/>
      <c r="G98" s="96"/>
      <c r="H98" s="670"/>
      <c r="I98" s="431"/>
      <c r="J98" s="385" t="e">
        <f>IF(AND(Q98="",#REF!&gt;0,#REF!&lt;5),K98,)</f>
        <v>#REF!</v>
      </c>
      <c r="K98" s="383" t="str">
        <f>IF(D98="","ZZZ9",IF(AND(#REF!&gt;0,#REF!&lt;5),D98&amp;#REF!,D98&amp;"9"))</f>
        <v>ZZZ9</v>
      </c>
      <c r="L98" s="387">
        <f t="shared" si="0"/>
        <v>999</v>
      </c>
      <c r="M98" s="428">
        <f t="shared" si="1"/>
        <v>999</v>
      </c>
      <c r="N98" s="420"/>
      <c r="O98" s="355"/>
      <c r="P98" s="97">
        <f t="shared" si="2"/>
        <v>999</v>
      </c>
      <c r="Q98" s="71"/>
    </row>
    <row r="99" spans="1:17" s="11" customFormat="1" ht="18.899999999999999" customHeight="1" x14ac:dyDescent="0.25">
      <c r="A99" s="388">
        <v>93</v>
      </c>
      <c r="B99" s="69"/>
      <c r="C99" s="69"/>
      <c r="D99" s="70"/>
      <c r="E99" s="403"/>
      <c r="F99" s="96"/>
      <c r="G99" s="96"/>
      <c r="H99" s="670"/>
      <c r="I99" s="431"/>
      <c r="J99" s="385" t="e">
        <f>IF(AND(Q99="",#REF!&gt;0,#REF!&lt;5),K99,)</f>
        <v>#REF!</v>
      </c>
      <c r="K99" s="383" t="str">
        <f>IF(D99="","ZZZ9",IF(AND(#REF!&gt;0,#REF!&lt;5),D99&amp;#REF!,D99&amp;"9"))</f>
        <v>ZZZ9</v>
      </c>
      <c r="L99" s="387">
        <f t="shared" si="0"/>
        <v>999</v>
      </c>
      <c r="M99" s="428">
        <f t="shared" si="1"/>
        <v>999</v>
      </c>
      <c r="N99" s="420"/>
      <c r="O99" s="355"/>
      <c r="P99" s="97">
        <f t="shared" si="2"/>
        <v>999</v>
      </c>
      <c r="Q99" s="71"/>
    </row>
    <row r="100" spans="1:17" s="11" customFormat="1" ht="18.899999999999999" customHeight="1" x14ac:dyDescent="0.25">
      <c r="A100" s="388">
        <v>94</v>
      </c>
      <c r="B100" s="69"/>
      <c r="C100" s="69"/>
      <c r="D100" s="70"/>
      <c r="E100" s="403"/>
      <c r="F100" s="96"/>
      <c r="G100" s="96"/>
      <c r="H100" s="670"/>
      <c r="I100" s="431"/>
      <c r="J100" s="385" t="e">
        <f>IF(AND(Q100="",#REF!&gt;0,#REF!&lt;5),K100,)</f>
        <v>#REF!</v>
      </c>
      <c r="K100" s="383" t="str">
        <f>IF(D100="","ZZZ9",IF(AND(#REF!&gt;0,#REF!&lt;5),D100&amp;#REF!,D100&amp;"9"))</f>
        <v>ZZZ9</v>
      </c>
      <c r="L100" s="387">
        <f t="shared" si="0"/>
        <v>999</v>
      </c>
      <c r="M100" s="428">
        <f t="shared" si="1"/>
        <v>999</v>
      </c>
      <c r="N100" s="420"/>
      <c r="O100" s="355"/>
      <c r="P100" s="97">
        <f t="shared" si="2"/>
        <v>999</v>
      </c>
      <c r="Q100" s="71"/>
    </row>
    <row r="101" spans="1:17" s="11" customFormat="1" ht="18.899999999999999" customHeight="1" x14ac:dyDescent="0.25">
      <c r="A101" s="388">
        <v>95</v>
      </c>
      <c r="B101" s="69"/>
      <c r="C101" s="69"/>
      <c r="D101" s="70"/>
      <c r="E101" s="403"/>
      <c r="F101" s="96"/>
      <c r="G101" s="96"/>
      <c r="H101" s="670"/>
      <c r="I101" s="431"/>
      <c r="J101" s="385" t="e">
        <f>IF(AND(Q101="",#REF!&gt;0,#REF!&lt;5),K101,)</f>
        <v>#REF!</v>
      </c>
      <c r="K101" s="383" t="str">
        <f>IF(D101="","ZZZ9",IF(AND(#REF!&gt;0,#REF!&lt;5),D101&amp;#REF!,D101&amp;"9"))</f>
        <v>ZZZ9</v>
      </c>
      <c r="L101" s="387">
        <f t="shared" si="0"/>
        <v>999</v>
      </c>
      <c r="M101" s="428">
        <f t="shared" si="1"/>
        <v>999</v>
      </c>
      <c r="N101" s="420"/>
      <c r="O101" s="355"/>
      <c r="P101" s="97">
        <f t="shared" si="2"/>
        <v>999</v>
      </c>
      <c r="Q101" s="71"/>
    </row>
    <row r="102" spans="1:17" s="11" customFormat="1" ht="18.899999999999999" customHeight="1" x14ac:dyDescent="0.25">
      <c r="A102" s="388">
        <v>96</v>
      </c>
      <c r="B102" s="69"/>
      <c r="C102" s="69"/>
      <c r="D102" s="70"/>
      <c r="E102" s="403"/>
      <c r="F102" s="96"/>
      <c r="G102" s="96"/>
      <c r="H102" s="670"/>
      <c r="I102" s="431"/>
      <c r="J102" s="385" t="e">
        <f>IF(AND(Q102="",#REF!&gt;0,#REF!&lt;5),K102,)</f>
        <v>#REF!</v>
      </c>
      <c r="K102" s="383" t="str">
        <f>IF(D102="","ZZZ9",IF(AND(#REF!&gt;0,#REF!&lt;5),D102&amp;#REF!,D102&amp;"9"))</f>
        <v>ZZZ9</v>
      </c>
      <c r="L102" s="387">
        <f t="shared" si="0"/>
        <v>999</v>
      </c>
      <c r="M102" s="428">
        <f t="shared" si="1"/>
        <v>999</v>
      </c>
      <c r="N102" s="420"/>
      <c r="O102" s="355"/>
      <c r="P102" s="97">
        <f t="shared" si="2"/>
        <v>999</v>
      </c>
      <c r="Q102" s="71"/>
    </row>
    <row r="103" spans="1:17" s="11" customFormat="1" ht="18.899999999999999" customHeight="1" x14ac:dyDescent="0.25">
      <c r="A103" s="388">
        <v>97</v>
      </c>
      <c r="B103" s="69"/>
      <c r="C103" s="69"/>
      <c r="D103" s="70"/>
      <c r="E103" s="403"/>
      <c r="F103" s="96"/>
      <c r="G103" s="96"/>
      <c r="H103" s="670"/>
      <c r="I103" s="431"/>
      <c r="J103" s="385" t="e">
        <f>IF(AND(Q103="",#REF!&gt;0,#REF!&lt;5),K103,)</f>
        <v>#REF!</v>
      </c>
      <c r="K103" s="383" t="str">
        <f>IF(D103="","ZZZ9",IF(AND(#REF!&gt;0,#REF!&lt;5),D103&amp;#REF!,D103&amp;"9"))</f>
        <v>ZZZ9</v>
      </c>
      <c r="L103" s="387">
        <f t="shared" si="0"/>
        <v>999</v>
      </c>
      <c r="M103" s="428">
        <f t="shared" si="1"/>
        <v>999</v>
      </c>
      <c r="N103" s="420"/>
      <c r="O103" s="355"/>
      <c r="P103" s="97">
        <f t="shared" si="2"/>
        <v>999</v>
      </c>
      <c r="Q103" s="71"/>
    </row>
    <row r="104" spans="1:17" s="11" customFormat="1" ht="18.899999999999999" customHeight="1" x14ac:dyDescent="0.25">
      <c r="A104" s="388">
        <v>98</v>
      </c>
      <c r="B104" s="69"/>
      <c r="C104" s="69"/>
      <c r="D104" s="70"/>
      <c r="E104" s="403"/>
      <c r="F104" s="96"/>
      <c r="G104" s="96"/>
      <c r="H104" s="670"/>
      <c r="I104" s="431"/>
      <c r="J104" s="385" t="e">
        <f>IF(AND(Q104="",#REF!&gt;0,#REF!&lt;5),K104,)</f>
        <v>#REF!</v>
      </c>
      <c r="K104" s="383" t="str">
        <f>IF(D104="","ZZZ9",IF(AND(#REF!&gt;0,#REF!&lt;5),D104&amp;#REF!,D104&amp;"9"))</f>
        <v>ZZZ9</v>
      </c>
      <c r="L104" s="387">
        <f t="shared" ref="L104:L156" si="3">IF(Q104="",999,Q104)</f>
        <v>999</v>
      </c>
      <c r="M104" s="428">
        <f t="shared" ref="M104:M156" si="4">IF(P104=999,999,1)</f>
        <v>999</v>
      </c>
      <c r="N104" s="420"/>
      <c r="O104" s="355"/>
      <c r="P104" s="97">
        <f t="shared" ref="P104:P156" si="5">IF(N104="DA",1,IF(N104="WC",2,IF(N104="SE",3,IF(N104="Q",4,IF(N104="LL",5,999)))))</f>
        <v>999</v>
      </c>
      <c r="Q104" s="71"/>
    </row>
    <row r="105" spans="1:17" s="11" customFormat="1" ht="18.899999999999999" customHeight="1" x14ac:dyDescent="0.25">
      <c r="A105" s="388">
        <v>99</v>
      </c>
      <c r="B105" s="69"/>
      <c r="C105" s="69"/>
      <c r="D105" s="70"/>
      <c r="E105" s="403"/>
      <c r="F105" s="96"/>
      <c r="G105" s="96"/>
      <c r="H105" s="670"/>
      <c r="I105" s="431"/>
      <c r="J105" s="385" t="e">
        <f>IF(AND(Q105="",#REF!&gt;0,#REF!&lt;5),K105,)</f>
        <v>#REF!</v>
      </c>
      <c r="K105" s="383" t="str">
        <f>IF(D105="","ZZZ9",IF(AND(#REF!&gt;0,#REF!&lt;5),D105&amp;#REF!,D105&amp;"9"))</f>
        <v>ZZZ9</v>
      </c>
      <c r="L105" s="387">
        <f t="shared" si="3"/>
        <v>999</v>
      </c>
      <c r="M105" s="428">
        <f t="shared" si="4"/>
        <v>999</v>
      </c>
      <c r="N105" s="420"/>
      <c r="O105" s="355"/>
      <c r="P105" s="97">
        <f t="shared" si="5"/>
        <v>999</v>
      </c>
      <c r="Q105" s="71"/>
    </row>
    <row r="106" spans="1:17" s="11" customFormat="1" ht="18.899999999999999" customHeight="1" x14ac:dyDescent="0.25">
      <c r="A106" s="388">
        <v>100</v>
      </c>
      <c r="B106" s="69"/>
      <c r="C106" s="69"/>
      <c r="D106" s="70"/>
      <c r="E106" s="403"/>
      <c r="F106" s="96"/>
      <c r="G106" s="96"/>
      <c r="H106" s="670"/>
      <c r="I106" s="431"/>
      <c r="J106" s="385" t="e">
        <f>IF(AND(Q106="",#REF!&gt;0,#REF!&lt;5),K106,)</f>
        <v>#REF!</v>
      </c>
      <c r="K106" s="383" t="str">
        <f>IF(D106="","ZZZ9",IF(AND(#REF!&gt;0,#REF!&lt;5),D106&amp;#REF!,D106&amp;"9"))</f>
        <v>ZZZ9</v>
      </c>
      <c r="L106" s="387">
        <f t="shared" si="3"/>
        <v>999</v>
      </c>
      <c r="M106" s="428">
        <f t="shared" si="4"/>
        <v>999</v>
      </c>
      <c r="N106" s="420"/>
      <c r="O106" s="355"/>
      <c r="P106" s="97">
        <f t="shared" si="5"/>
        <v>999</v>
      </c>
      <c r="Q106" s="71"/>
    </row>
    <row r="107" spans="1:17" s="11" customFormat="1" ht="18.899999999999999" customHeight="1" x14ac:dyDescent="0.25">
      <c r="A107" s="388">
        <v>101</v>
      </c>
      <c r="B107" s="69"/>
      <c r="C107" s="69"/>
      <c r="D107" s="70"/>
      <c r="E107" s="403"/>
      <c r="F107" s="96"/>
      <c r="G107" s="96"/>
      <c r="H107" s="670"/>
      <c r="I107" s="431"/>
      <c r="J107" s="385" t="e">
        <f>IF(AND(Q107="",#REF!&gt;0,#REF!&lt;5),K107,)</f>
        <v>#REF!</v>
      </c>
      <c r="K107" s="383" t="str">
        <f>IF(D107="","ZZZ9",IF(AND(#REF!&gt;0,#REF!&lt;5),D107&amp;#REF!,D107&amp;"9"))</f>
        <v>ZZZ9</v>
      </c>
      <c r="L107" s="387">
        <f t="shared" si="3"/>
        <v>999</v>
      </c>
      <c r="M107" s="428">
        <f t="shared" si="4"/>
        <v>999</v>
      </c>
      <c r="N107" s="420"/>
      <c r="O107" s="355"/>
      <c r="P107" s="97">
        <f t="shared" si="5"/>
        <v>999</v>
      </c>
      <c r="Q107" s="71"/>
    </row>
    <row r="108" spans="1:17" s="11" customFormat="1" ht="18.899999999999999" customHeight="1" x14ac:dyDescent="0.25">
      <c r="A108" s="388">
        <v>102</v>
      </c>
      <c r="B108" s="69"/>
      <c r="C108" s="69"/>
      <c r="D108" s="70"/>
      <c r="E108" s="403"/>
      <c r="F108" s="96"/>
      <c r="G108" s="96"/>
      <c r="H108" s="670"/>
      <c r="I108" s="431"/>
      <c r="J108" s="385" t="e">
        <f>IF(AND(Q108="",#REF!&gt;0,#REF!&lt;5),K108,)</f>
        <v>#REF!</v>
      </c>
      <c r="K108" s="383" t="str">
        <f>IF(D108="","ZZZ9",IF(AND(#REF!&gt;0,#REF!&lt;5),D108&amp;#REF!,D108&amp;"9"))</f>
        <v>ZZZ9</v>
      </c>
      <c r="L108" s="387">
        <f t="shared" si="3"/>
        <v>999</v>
      </c>
      <c r="M108" s="428">
        <f t="shared" si="4"/>
        <v>999</v>
      </c>
      <c r="N108" s="420"/>
      <c r="O108" s="355"/>
      <c r="P108" s="97">
        <f t="shared" si="5"/>
        <v>999</v>
      </c>
      <c r="Q108" s="71"/>
    </row>
    <row r="109" spans="1:17" s="11" customFormat="1" ht="18.899999999999999" customHeight="1" x14ac:dyDescent="0.25">
      <c r="A109" s="388">
        <v>103</v>
      </c>
      <c r="B109" s="69"/>
      <c r="C109" s="69"/>
      <c r="D109" s="70"/>
      <c r="E109" s="403"/>
      <c r="F109" s="96"/>
      <c r="G109" s="96"/>
      <c r="H109" s="670"/>
      <c r="I109" s="431"/>
      <c r="J109" s="385" t="e">
        <f>IF(AND(Q109="",#REF!&gt;0,#REF!&lt;5),K109,)</f>
        <v>#REF!</v>
      </c>
      <c r="K109" s="383" t="str">
        <f>IF(D109="","ZZZ9",IF(AND(#REF!&gt;0,#REF!&lt;5),D109&amp;#REF!,D109&amp;"9"))</f>
        <v>ZZZ9</v>
      </c>
      <c r="L109" s="387">
        <f t="shared" si="3"/>
        <v>999</v>
      </c>
      <c r="M109" s="428">
        <f t="shared" si="4"/>
        <v>999</v>
      </c>
      <c r="N109" s="420"/>
      <c r="O109" s="355"/>
      <c r="P109" s="97">
        <f t="shared" si="5"/>
        <v>999</v>
      </c>
      <c r="Q109" s="71"/>
    </row>
    <row r="110" spans="1:17" s="11" customFormat="1" ht="18.899999999999999" customHeight="1" x14ac:dyDescent="0.25">
      <c r="A110" s="388">
        <v>104</v>
      </c>
      <c r="B110" s="69"/>
      <c r="C110" s="69"/>
      <c r="D110" s="70"/>
      <c r="E110" s="403"/>
      <c r="F110" s="96"/>
      <c r="G110" s="96"/>
      <c r="H110" s="670"/>
      <c r="I110" s="431"/>
      <c r="J110" s="385" t="e">
        <f>IF(AND(Q110="",#REF!&gt;0,#REF!&lt;5),K110,)</f>
        <v>#REF!</v>
      </c>
      <c r="K110" s="383" t="str">
        <f>IF(D110="","ZZZ9",IF(AND(#REF!&gt;0,#REF!&lt;5),D110&amp;#REF!,D110&amp;"9"))</f>
        <v>ZZZ9</v>
      </c>
      <c r="L110" s="387">
        <f t="shared" si="3"/>
        <v>999</v>
      </c>
      <c r="M110" s="428">
        <f t="shared" si="4"/>
        <v>999</v>
      </c>
      <c r="N110" s="420"/>
      <c r="O110" s="355"/>
      <c r="P110" s="97">
        <f t="shared" si="5"/>
        <v>999</v>
      </c>
      <c r="Q110" s="71"/>
    </row>
    <row r="111" spans="1:17" s="11" customFormat="1" ht="18.899999999999999" customHeight="1" x14ac:dyDescent="0.25">
      <c r="A111" s="388">
        <v>105</v>
      </c>
      <c r="B111" s="69"/>
      <c r="C111" s="69"/>
      <c r="D111" s="70"/>
      <c r="E111" s="403"/>
      <c r="F111" s="96"/>
      <c r="G111" s="96"/>
      <c r="H111" s="670"/>
      <c r="I111" s="431"/>
      <c r="J111" s="385" t="e">
        <f>IF(AND(Q111="",#REF!&gt;0,#REF!&lt;5),K111,)</f>
        <v>#REF!</v>
      </c>
      <c r="K111" s="383" t="str">
        <f>IF(D111="","ZZZ9",IF(AND(#REF!&gt;0,#REF!&lt;5),D111&amp;#REF!,D111&amp;"9"))</f>
        <v>ZZZ9</v>
      </c>
      <c r="L111" s="387">
        <f t="shared" si="3"/>
        <v>999</v>
      </c>
      <c r="M111" s="428">
        <f t="shared" si="4"/>
        <v>999</v>
      </c>
      <c r="N111" s="420"/>
      <c r="O111" s="355"/>
      <c r="P111" s="97">
        <f t="shared" si="5"/>
        <v>999</v>
      </c>
      <c r="Q111" s="71"/>
    </row>
    <row r="112" spans="1:17" s="11" customFormat="1" ht="18.899999999999999" customHeight="1" x14ac:dyDescent="0.25">
      <c r="A112" s="388">
        <v>106</v>
      </c>
      <c r="B112" s="69"/>
      <c r="C112" s="69"/>
      <c r="D112" s="70"/>
      <c r="E112" s="403"/>
      <c r="F112" s="96"/>
      <c r="G112" s="96"/>
      <c r="H112" s="670"/>
      <c r="I112" s="431"/>
      <c r="J112" s="385" t="e">
        <f>IF(AND(Q112="",#REF!&gt;0,#REF!&lt;5),K112,)</f>
        <v>#REF!</v>
      </c>
      <c r="K112" s="383" t="str">
        <f>IF(D112="","ZZZ9",IF(AND(#REF!&gt;0,#REF!&lt;5),D112&amp;#REF!,D112&amp;"9"))</f>
        <v>ZZZ9</v>
      </c>
      <c r="L112" s="387">
        <f t="shared" si="3"/>
        <v>999</v>
      </c>
      <c r="M112" s="428">
        <f t="shared" si="4"/>
        <v>999</v>
      </c>
      <c r="N112" s="420"/>
      <c r="O112" s="355"/>
      <c r="P112" s="97">
        <f t="shared" si="5"/>
        <v>999</v>
      </c>
      <c r="Q112" s="71"/>
    </row>
    <row r="113" spans="1:17" s="11" customFormat="1" ht="18.899999999999999" customHeight="1" x14ac:dyDescent="0.25">
      <c r="A113" s="388">
        <v>107</v>
      </c>
      <c r="B113" s="69"/>
      <c r="C113" s="69"/>
      <c r="D113" s="70"/>
      <c r="E113" s="403"/>
      <c r="F113" s="96"/>
      <c r="G113" s="96"/>
      <c r="H113" s="670"/>
      <c r="I113" s="431"/>
      <c r="J113" s="385" t="e">
        <f>IF(AND(Q113="",#REF!&gt;0,#REF!&lt;5),K113,)</f>
        <v>#REF!</v>
      </c>
      <c r="K113" s="383" t="str">
        <f>IF(D113="","ZZZ9",IF(AND(#REF!&gt;0,#REF!&lt;5),D113&amp;#REF!,D113&amp;"9"))</f>
        <v>ZZZ9</v>
      </c>
      <c r="L113" s="387">
        <f t="shared" si="3"/>
        <v>999</v>
      </c>
      <c r="M113" s="428">
        <f t="shared" si="4"/>
        <v>999</v>
      </c>
      <c r="N113" s="420"/>
      <c r="O113" s="355"/>
      <c r="P113" s="97">
        <f t="shared" si="5"/>
        <v>999</v>
      </c>
      <c r="Q113" s="71"/>
    </row>
    <row r="114" spans="1:17" s="11" customFormat="1" ht="18.899999999999999" customHeight="1" x14ac:dyDescent="0.25">
      <c r="A114" s="388">
        <v>108</v>
      </c>
      <c r="B114" s="69"/>
      <c r="C114" s="69"/>
      <c r="D114" s="70"/>
      <c r="E114" s="403"/>
      <c r="F114" s="96"/>
      <c r="G114" s="96"/>
      <c r="H114" s="670"/>
      <c r="I114" s="431"/>
      <c r="J114" s="385" t="e">
        <f>IF(AND(Q114="",#REF!&gt;0,#REF!&lt;5),K114,)</f>
        <v>#REF!</v>
      </c>
      <c r="K114" s="383" t="str">
        <f>IF(D114="","ZZZ9",IF(AND(#REF!&gt;0,#REF!&lt;5),D114&amp;#REF!,D114&amp;"9"))</f>
        <v>ZZZ9</v>
      </c>
      <c r="L114" s="387">
        <f t="shared" si="3"/>
        <v>999</v>
      </c>
      <c r="M114" s="428">
        <f t="shared" si="4"/>
        <v>999</v>
      </c>
      <c r="N114" s="420"/>
      <c r="O114" s="355"/>
      <c r="P114" s="97">
        <f t="shared" si="5"/>
        <v>999</v>
      </c>
      <c r="Q114" s="71"/>
    </row>
    <row r="115" spans="1:17" s="11" customFormat="1" ht="18.899999999999999" customHeight="1" x14ac:dyDescent="0.25">
      <c r="A115" s="388">
        <v>109</v>
      </c>
      <c r="B115" s="69"/>
      <c r="C115" s="69"/>
      <c r="D115" s="70"/>
      <c r="E115" s="403"/>
      <c r="F115" s="96"/>
      <c r="G115" s="96"/>
      <c r="H115" s="670"/>
      <c r="I115" s="431"/>
      <c r="J115" s="385" t="e">
        <f>IF(AND(Q115="",#REF!&gt;0,#REF!&lt;5),K115,)</f>
        <v>#REF!</v>
      </c>
      <c r="K115" s="383" t="str">
        <f>IF(D115="","ZZZ9",IF(AND(#REF!&gt;0,#REF!&lt;5),D115&amp;#REF!,D115&amp;"9"))</f>
        <v>ZZZ9</v>
      </c>
      <c r="L115" s="387">
        <f t="shared" si="3"/>
        <v>999</v>
      </c>
      <c r="M115" s="428">
        <f t="shared" si="4"/>
        <v>999</v>
      </c>
      <c r="N115" s="420"/>
      <c r="O115" s="355"/>
      <c r="P115" s="97">
        <f t="shared" si="5"/>
        <v>999</v>
      </c>
      <c r="Q115" s="71"/>
    </row>
    <row r="116" spans="1:17" s="11" customFormat="1" ht="18.899999999999999" customHeight="1" x14ac:dyDescent="0.25">
      <c r="A116" s="388">
        <v>110</v>
      </c>
      <c r="B116" s="69"/>
      <c r="C116" s="69"/>
      <c r="D116" s="70"/>
      <c r="E116" s="403"/>
      <c r="F116" s="96"/>
      <c r="G116" s="96"/>
      <c r="H116" s="670"/>
      <c r="I116" s="431"/>
      <c r="J116" s="385" t="e">
        <f>IF(AND(Q116="",#REF!&gt;0,#REF!&lt;5),K116,)</f>
        <v>#REF!</v>
      </c>
      <c r="K116" s="383" t="str">
        <f>IF(D116="","ZZZ9",IF(AND(#REF!&gt;0,#REF!&lt;5),D116&amp;#REF!,D116&amp;"9"))</f>
        <v>ZZZ9</v>
      </c>
      <c r="L116" s="387">
        <f t="shared" si="3"/>
        <v>999</v>
      </c>
      <c r="M116" s="428">
        <f t="shared" si="4"/>
        <v>999</v>
      </c>
      <c r="N116" s="420"/>
      <c r="O116" s="355"/>
      <c r="P116" s="97">
        <f t="shared" si="5"/>
        <v>999</v>
      </c>
      <c r="Q116" s="71"/>
    </row>
    <row r="117" spans="1:17" s="11" customFormat="1" ht="18.899999999999999" customHeight="1" x14ac:dyDescent="0.25">
      <c r="A117" s="388">
        <v>111</v>
      </c>
      <c r="B117" s="69"/>
      <c r="C117" s="69"/>
      <c r="D117" s="70"/>
      <c r="E117" s="403"/>
      <c r="F117" s="96"/>
      <c r="G117" s="96"/>
      <c r="H117" s="670"/>
      <c r="I117" s="431"/>
      <c r="J117" s="385" t="e">
        <f>IF(AND(Q117="",#REF!&gt;0,#REF!&lt;5),K117,)</f>
        <v>#REF!</v>
      </c>
      <c r="K117" s="383" t="str">
        <f>IF(D117="","ZZZ9",IF(AND(#REF!&gt;0,#REF!&lt;5),D117&amp;#REF!,D117&amp;"9"))</f>
        <v>ZZZ9</v>
      </c>
      <c r="L117" s="387">
        <f t="shared" si="3"/>
        <v>999</v>
      </c>
      <c r="M117" s="428">
        <f t="shared" si="4"/>
        <v>999</v>
      </c>
      <c r="N117" s="420"/>
      <c r="O117" s="355"/>
      <c r="P117" s="97">
        <f t="shared" si="5"/>
        <v>999</v>
      </c>
      <c r="Q117" s="71"/>
    </row>
    <row r="118" spans="1:17" s="11" customFormat="1" ht="18.899999999999999" customHeight="1" x14ac:dyDescent="0.25">
      <c r="A118" s="388">
        <v>112</v>
      </c>
      <c r="B118" s="69"/>
      <c r="C118" s="69"/>
      <c r="D118" s="70"/>
      <c r="E118" s="403"/>
      <c r="F118" s="96"/>
      <c r="G118" s="96"/>
      <c r="H118" s="670"/>
      <c r="I118" s="431"/>
      <c r="J118" s="385" t="e">
        <f>IF(AND(Q118="",#REF!&gt;0,#REF!&lt;5),K118,)</f>
        <v>#REF!</v>
      </c>
      <c r="K118" s="383" t="str">
        <f>IF(D118="","ZZZ9",IF(AND(#REF!&gt;0,#REF!&lt;5),D118&amp;#REF!,D118&amp;"9"))</f>
        <v>ZZZ9</v>
      </c>
      <c r="L118" s="387">
        <f t="shared" si="3"/>
        <v>999</v>
      </c>
      <c r="M118" s="428">
        <f t="shared" si="4"/>
        <v>999</v>
      </c>
      <c r="N118" s="420"/>
      <c r="O118" s="355"/>
      <c r="P118" s="97">
        <f t="shared" si="5"/>
        <v>999</v>
      </c>
      <c r="Q118" s="71"/>
    </row>
    <row r="119" spans="1:17" s="11" customFormat="1" ht="18.899999999999999" customHeight="1" x14ac:dyDescent="0.25">
      <c r="A119" s="388">
        <v>113</v>
      </c>
      <c r="B119" s="69"/>
      <c r="C119" s="69"/>
      <c r="D119" s="70"/>
      <c r="E119" s="403"/>
      <c r="F119" s="96"/>
      <c r="G119" s="96"/>
      <c r="H119" s="670"/>
      <c r="I119" s="431"/>
      <c r="J119" s="385" t="e">
        <f>IF(AND(Q119="",#REF!&gt;0,#REF!&lt;5),K119,)</f>
        <v>#REF!</v>
      </c>
      <c r="K119" s="383" t="str">
        <f>IF(D119="","ZZZ9",IF(AND(#REF!&gt;0,#REF!&lt;5),D119&amp;#REF!,D119&amp;"9"))</f>
        <v>ZZZ9</v>
      </c>
      <c r="L119" s="387">
        <f t="shared" si="3"/>
        <v>999</v>
      </c>
      <c r="M119" s="428">
        <f t="shared" si="4"/>
        <v>999</v>
      </c>
      <c r="N119" s="420"/>
      <c r="O119" s="355"/>
      <c r="P119" s="97">
        <f t="shared" si="5"/>
        <v>999</v>
      </c>
      <c r="Q119" s="71"/>
    </row>
    <row r="120" spans="1:17" s="11" customFormat="1" ht="18.899999999999999" customHeight="1" x14ac:dyDescent="0.25">
      <c r="A120" s="388">
        <v>114</v>
      </c>
      <c r="B120" s="69"/>
      <c r="C120" s="69"/>
      <c r="D120" s="70"/>
      <c r="E120" s="403"/>
      <c r="F120" s="96"/>
      <c r="G120" s="96"/>
      <c r="H120" s="670"/>
      <c r="I120" s="431"/>
      <c r="J120" s="385" t="e">
        <f>IF(AND(Q120="",#REF!&gt;0,#REF!&lt;5),K120,)</f>
        <v>#REF!</v>
      </c>
      <c r="K120" s="383" t="str">
        <f>IF(D120="","ZZZ9",IF(AND(#REF!&gt;0,#REF!&lt;5),D120&amp;#REF!,D120&amp;"9"))</f>
        <v>ZZZ9</v>
      </c>
      <c r="L120" s="387">
        <f t="shared" si="3"/>
        <v>999</v>
      </c>
      <c r="M120" s="428">
        <f t="shared" si="4"/>
        <v>999</v>
      </c>
      <c r="N120" s="420"/>
      <c r="O120" s="355"/>
      <c r="P120" s="97">
        <f t="shared" si="5"/>
        <v>999</v>
      </c>
      <c r="Q120" s="71"/>
    </row>
    <row r="121" spans="1:17" s="11" customFormat="1" ht="18.899999999999999" customHeight="1" x14ac:dyDescent="0.25">
      <c r="A121" s="388">
        <v>115</v>
      </c>
      <c r="B121" s="69"/>
      <c r="C121" s="69"/>
      <c r="D121" s="70"/>
      <c r="E121" s="403"/>
      <c r="F121" s="96"/>
      <c r="G121" s="96"/>
      <c r="H121" s="670"/>
      <c r="I121" s="431"/>
      <c r="J121" s="385" t="e">
        <f>IF(AND(Q121="",#REF!&gt;0,#REF!&lt;5),K121,)</f>
        <v>#REF!</v>
      </c>
      <c r="K121" s="383" t="str">
        <f>IF(D121="","ZZZ9",IF(AND(#REF!&gt;0,#REF!&lt;5),D121&amp;#REF!,D121&amp;"9"))</f>
        <v>ZZZ9</v>
      </c>
      <c r="L121" s="387">
        <f t="shared" si="3"/>
        <v>999</v>
      </c>
      <c r="M121" s="428">
        <f t="shared" si="4"/>
        <v>999</v>
      </c>
      <c r="N121" s="420"/>
      <c r="O121" s="355"/>
      <c r="P121" s="97">
        <f t="shared" si="5"/>
        <v>999</v>
      </c>
      <c r="Q121" s="71"/>
    </row>
    <row r="122" spans="1:17" s="11" customFormat="1" ht="18.899999999999999" customHeight="1" x14ac:dyDescent="0.25">
      <c r="A122" s="388">
        <v>116</v>
      </c>
      <c r="B122" s="69"/>
      <c r="C122" s="69"/>
      <c r="D122" s="70"/>
      <c r="E122" s="403"/>
      <c r="F122" s="96"/>
      <c r="G122" s="96"/>
      <c r="H122" s="670"/>
      <c r="I122" s="431"/>
      <c r="J122" s="385" t="e">
        <f>IF(AND(Q122="",#REF!&gt;0,#REF!&lt;5),K122,)</f>
        <v>#REF!</v>
      </c>
      <c r="K122" s="383" t="str">
        <f>IF(D122="","ZZZ9",IF(AND(#REF!&gt;0,#REF!&lt;5),D122&amp;#REF!,D122&amp;"9"))</f>
        <v>ZZZ9</v>
      </c>
      <c r="L122" s="387">
        <f t="shared" si="3"/>
        <v>999</v>
      </c>
      <c r="M122" s="428">
        <f t="shared" si="4"/>
        <v>999</v>
      </c>
      <c r="N122" s="420"/>
      <c r="O122" s="355"/>
      <c r="P122" s="97">
        <f t="shared" si="5"/>
        <v>999</v>
      </c>
      <c r="Q122" s="71"/>
    </row>
    <row r="123" spans="1:17" s="11" customFormat="1" ht="18.899999999999999" customHeight="1" x14ac:dyDescent="0.25">
      <c r="A123" s="388">
        <v>117</v>
      </c>
      <c r="B123" s="69"/>
      <c r="C123" s="69"/>
      <c r="D123" s="70"/>
      <c r="E123" s="403"/>
      <c r="F123" s="96"/>
      <c r="G123" s="96"/>
      <c r="H123" s="670"/>
      <c r="I123" s="431"/>
      <c r="J123" s="385" t="e">
        <f>IF(AND(Q123="",#REF!&gt;0,#REF!&lt;5),K123,)</f>
        <v>#REF!</v>
      </c>
      <c r="K123" s="383" t="str">
        <f>IF(D123="","ZZZ9",IF(AND(#REF!&gt;0,#REF!&lt;5),D123&amp;#REF!,D123&amp;"9"))</f>
        <v>ZZZ9</v>
      </c>
      <c r="L123" s="387">
        <f t="shared" si="3"/>
        <v>999</v>
      </c>
      <c r="M123" s="428">
        <f t="shared" si="4"/>
        <v>999</v>
      </c>
      <c r="N123" s="420"/>
      <c r="O123" s="355"/>
      <c r="P123" s="97">
        <f t="shared" si="5"/>
        <v>999</v>
      </c>
      <c r="Q123" s="71"/>
    </row>
    <row r="124" spans="1:17" s="11" customFormat="1" ht="18.899999999999999" customHeight="1" x14ac:dyDescent="0.25">
      <c r="A124" s="388">
        <v>118</v>
      </c>
      <c r="B124" s="69"/>
      <c r="C124" s="69"/>
      <c r="D124" s="70"/>
      <c r="E124" s="403"/>
      <c r="F124" s="96"/>
      <c r="G124" s="96"/>
      <c r="H124" s="670"/>
      <c r="I124" s="431"/>
      <c r="J124" s="385" t="e">
        <f>IF(AND(Q124="",#REF!&gt;0,#REF!&lt;5),K124,)</f>
        <v>#REF!</v>
      </c>
      <c r="K124" s="383" t="str">
        <f>IF(D124="","ZZZ9",IF(AND(#REF!&gt;0,#REF!&lt;5),D124&amp;#REF!,D124&amp;"9"))</f>
        <v>ZZZ9</v>
      </c>
      <c r="L124" s="387">
        <f t="shared" si="3"/>
        <v>999</v>
      </c>
      <c r="M124" s="428">
        <f t="shared" si="4"/>
        <v>999</v>
      </c>
      <c r="N124" s="420"/>
      <c r="O124" s="355"/>
      <c r="P124" s="97">
        <f t="shared" si="5"/>
        <v>999</v>
      </c>
      <c r="Q124" s="71"/>
    </row>
    <row r="125" spans="1:17" s="11" customFormat="1" ht="18.899999999999999" customHeight="1" x14ac:dyDescent="0.25">
      <c r="A125" s="388">
        <v>119</v>
      </c>
      <c r="B125" s="69"/>
      <c r="C125" s="69"/>
      <c r="D125" s="70"/>
      <c r="E125" s="403"/>
      <c r="F125" s="96"/>
      <c r="G125" s="96"/>
      <c r="H125" s="670"/>
      <c r="I125" s="431"/>
      <c r="J125" s="385" t="e">
        <f>IF(AND(Q125="",#REF!&gt;0,#REF!&lt;5),K125,)</f>
        <v>#REF!</v>
      </c>
      <c r="K125" s="383" t="str">
        <f>IF(D125="","ZZZ9",IF(AND(#REF!&gt;0,#REF!&lt;5),D125&amp;#REF!,D125&amp;"9"))</f>
        <v>ZZZ9</v>
      </c>
      <c r="L125" s="387">
        <f t="shared" si="3"/>
        <v>999</v>
      </c>
      <c r="M125" s="428">
        <f t="shared" si="4"/>
        <v>999</v>
      </c>
      <c r="N125" s="420"/>
      <c r="O125" s="355"/>
      <c r="P125" s="97">
        <f t="shared" si="5"/>
        <v>999</v>
      </c>
      <c r="Q125" s="71"/>
    </row>
    <row r="126" spans="1:17" s="11" customFormat="1" ht="18.899999999999999" customHeight="1" x14ac:dyDescent="0.25">
      <c r="A126" s="388">
        <v>120</v>
      </c>
      <c r="B126" s="69"/>
      <c r="C126" s="69"/>
      <c r="D126" s="70"/>
      <c r="E126" s="403"/>
      <c r="F126" s="96"/>
      <c r="G126" s="96"/>
      <c r="H126" s="670"/>
      <c r="I126" s="431"/>
      <c r="J126" s="385" t="e">
        <f>IF(AND(Q126="",#REF!&gt;0,#REF!&lt;5),K126,)</f>
        <v>#REF!</v>
      </c>
      <c r="K126" s="383" t="str">
        <f>IF(D126="","ZZZ9",IF(AND(#REF!&gt;0,#REF!&lt;5),D126&amp;#REF!,D126&amp;"9"))</f>
        <v>ZZZ9</v>
      </c>
      <c r="L126" s="387">
        <f t="shared" si="3"/>
        <v>999</v>
      </c>
      <c r="M126" s="428">
        <f t="shared" si="4"/>
        <v>999</v>
      </c>
      <c r="N126" s="420"/>
      <c r="O126" s="355"/>
      <c r="P126" s="97">
        <f t="shared" si="5"/>
        <v>999</v>
      </c>
      <c r="Q126" s="71"/>
    </row>
    <row r="127" spans="1:17" s="11" customFormat="1" ht="18.899999999999999" customHeight="1" x14ac:dyDescent="0.25">
      <c r="A127" s="388">
        <v>121</v>
      </c>
      <c r="B127" s="69"/>
      <c r="C127" s="69"/>
      <c r="D127" s="70"/>
      <c r="E127" s="403"/>
      <c r="F127" s="96"/>
      <c r="G127" s="96"/>
      <c r="H127" s="670"/>
      <c r="I127" s="431"/>
      <c r="J127" s="385" t="e">
        <f>IF(AND(Q127="",#REF!&gt;0,#REF!&lt;5),K127,)</f>
        <v>#REF!</v>
      </c>
      <c r="K127" s="383" t="str">
        <f>IF(D127="","ZZZ9",IF(AND(#REF!&gt;0,#REF!&lt;5),D127&amp;#REF!,D127&amp;"9"))</f>
        <v>ZZZ9</v>
      </c>
      <c r="L127" s="387">
        <f t="shared" si="3"/>
        <v>999</v>
      </c>
      <c r="M127" s="428">
        <f t="shared" si="4"/>
        <v>999</v>
      </c>
      <c r="N127" s="420"/>
      <c r="O127" s="355"/>
      <c r="P127" s="97">
        <f t="shared" si="5"/>
        <v>999</v>
      </c>
      <c r="Q127" s="71"/>
    </row>
    <row r="128" spans="1:17" s="11" customFormat="1" ht="18.899999999999999" customHeight="1" x14ac:dyDescent="0.25">
      <c r="A128" s="388">
        <v>122</v>
      </c>
      <c r="B128" s="69"/>
      <c r="C128" s="69"/>
      <c r="D128" s="70"/>
      <c r="E128" s="403"/>
      <c r="F128" s="96"/>
      <c r="G128" s="96"/>
      <c r="H128" s="670"/>
      <c r="I128" s="431"/>
      <c r="J128" s="385" t="e">
        <f>IF(AND(Q128="",#REF!&gt;0,#REF!&lt;5),K128,)</f>
        <v>#REF!</v>
      </c>
      <c r="K128" s="383" t="str">
        <f>IF(D128="","ZZZ9",IF(AND(#REF!&gt;0,#REF!&lt;5),D128&amp;#REF!,D128&amp;"9"))</f>
        <v>ZZZ9</v>
      </c>
      <c r="L128" s="387">
        <f t="shared" si="3"/>
        <v>999</v>
      </c>
      <c r="M128" s="428">
        <f t="shared" si="4"/>
        <v>999</v>
      </c>
      <c r="N128" s="420"/>
      <c r="O128" s="355"/>
      <c r="P128" s="97">
        <f t="shared" si="5"/>
        <v>999</v>
      </c>
      <c r="Q128" s="71"/>
    </row>
    <row r="129" spans="1:17" s="11" customFormat="1" ht="18.899999999999999" customHeight="1" x14ac:dyDescent="0.25">
      <c r="A129" s="388">
        <v>123</v>
      </c>
      <c r="B129" s="69"/>
      <c r="C129" s="69"/>
      <c r="D129" s="70"/>
      <c r="E129" s="403"/>
      <c r="F129" s="96"/>
      <c r="G129" s="96"/>
      <c r="H129" s="670"/>
      <c r="I129" s="431"/>
      <c r="J129" s="385" t="e">
        <f>IF(AND(Q129="",#REF!&gt;0,#REF!&lt;5),K129,)</f>
        <v>#REF!</v>
      </c>
      <c r="K129" s="383" t="str">
        <f>IF(D129="","ZZZ9",IF(AND(#REF!&gt;0,#REF!&lt;5),D129&amp;#REF!,D129&amp;"9"))</f>
        <v>ZZZ9</v>
      </c>
      <c r="L129" s="387">
        <f t="shared" si="3"/>
        <v>999</v>
      </c>
      <c r="M129" s="428">
        <f t="shared" si="4"/>
        <v>999</v>
      </c>
      <c r="N129" s="420"/>
      <c r="O129" s="355"/>
      <c r="P129" s="97">
        <f t="shared" si="5"/>
        <v>999</v>
      </c>
      <c r="Q129" s="71"/>
    </row>
    <row r="130" spans="1:17" s="11" customFormat="1" ht="18.899999999999999" customHeight="1" x14ac:dyDescent="0.25">
      <c r="A130" s="388">
        <v>124</v>
      </c>
      <c r="B130" s="69"/>
      <c r="C130" s="69"/>
      <c r="D130" s="70"/>
      <c r="E130" s="403"/>
      <c r="F130" s="96"/>
      <c r="G130" s="96"/>
      <c r="H130" s="670"/>
      <c r="I130" s="431"/>
      <c r="J130" s="385" t="e">
        <f>IF(AND(Q130="",#REF!&gt;0,#REF!&lt;5),K130,)</f>
        <v>#REF!</v>
      </c>
      <c r="K130" s="383" t="str">
        <f>IF(D130="","ZZZ9",IF(AND(#REF!&gt;0,#REF!&lt;5),D130&amp;#REF!,D130&amp;"9"))</f>
        <v>ZZZ9</v>
      </c>
      <c r="L130" s="387">
        <f t="shared" si="3"/>
        <v>999</v>
      </c>
      <c r="M130" s="428">
        <f t="shared" si="4"/>
        <v>999</v>
      </c>
      <c r="N130" s="420"/>
      <c r="O130" s="355"/>
      <c r="P130" s="97">
        <f t="shared" si="5"/>
        <v>999</v>
      </c>
      <c r="Q130" s="71"/>
    </row>
    <row r="131" spans="1:17" s="11" customFormat="1" ht="18.899999999999999" customHeight="1" x14ac:dyDescent="0.25">
      <c r="A131" s="388">
        <v>125</v>
      </c>
      <c r="B131" s="69"/>
      <c r="C131" s="69"/>
      <c r="D131" s="70"/>
      <c r="E131" s="403"/>
      <c r="F131" s="96"/>
      <c r="G131" s="96"/>
      <c r="H131" s="670"/>
      <c r="I131" s="431"/>
      <c r="J131" s="385" t="e">
        <f>IF(AND(Q131="",#REF!&gt;0,#REF!&lt;5),K131,)</f>
        <v>#REF!</v>
      </c>
      <c r="K131" s="383" t="str">
        <f>IF(D131="","ZZZ9",IF(AND(#REF!&gt;0,#REF!&lt;5),D131&amp;#REF!,D131&amp;"9"))</f>
        <v>ZZZ9</v>
      </c>
      <c r="L131" s="387">
        <f t="shared" si="3"/>
        <v>999</v>
      </c>
      <c r="M131" s="428">
        <f t="shared" si="4"/>
        <v>999</v>
      </c>
      <c r="N131" s="420"/>
      <c r="O131" s="355"/>
      <c r="P131" s="97">
        <f t="shared" si="5"/>
        <v>999</v>
      </c>
      <c r="Q131" s="71"/>
    </row>
    <row r="132" spans="1:17" s="11" customFormat="1" ht="18.899999999999999" customHeight="1" x14ac:dyDescent="0.25">
      <c r="A132" s="388">
        <v>126</v>
      </c>
      <c r="B132" s="69"/>
      <c r="C132" s="69"/>
      <c r="D132" s="70"/>
      <c r="E132" s="403"/>
      <c r="F132" s="96"/>
      <c r="G132" s="96"/>
      <c r="H132" s="670"/>
      <c r="I132" s="431"/>
      <c r="J132" s="385" t="e">
        <f>IF(AND(Q132="",#REF!&gt;0,#REF!&lt;5),K132,)</f>
        <v>#REF!</v>
      </c>
      <c r="K132" s="383" t="str">
        <f>IF(D132="","ZZZ9",IF(AND(#REF!&gt;0,#REF!&lt;5),D132&amp;#REF!,D132&amp;"9"))</f>
        <v>ZZZ9</v>
      </c>
      <c r="L132" s="387">
        <f t="shared" si="3"/>
        <v>999</v>
      </c>
      <c r="M132" s="428">
        <f t="shared" si="4"/>
        <v>999</v>
      </c>
      <c r="N132" s="420"/>
      <c r="O132" s="355"/>
      <c r="P132" s="97">
        <f t="shared" si="5"/>
        <v>999</v>
      </c>
      <c r="Q132" s="71"/>
    </row>
    <row r="133" spans="1:17" s="11" customFormat="1" ht="18.899999999999999" customHeight="1" x14ac:dyDescent="0.25">
      <c r="A133" s="388">
        <v>127</v>
      </c>
      <c r="B133" s="69"/>
      <c r="C133" s="69"/>
      <c r="D133" s="70"/>
      <c r="E133" s="403"/>
      <c r="F133" s="96"/>
      <c r="G133" s="96"/>
      <c r="H133" s="670"/>
      <c r="I133" s="431"/>
      <c r="J133" s="385" t="e">
        <f>IF(AND(Q133="",#REF!&gt;0,#REF!&lt;5),K133,)</f>
        <v>#REF!</v>
      </c>
      <c r="K133" s="383" t="str">
        <f>IF(D133="","ZZZ9",IF(AND(#REF!&gt;0,#REF!&lt;5),D133&amp;#REF!,D133&amp;"9"))</f>
        <v>ZZZ9</v>
      </c>
      <c r="L133" s="387">
        <f t="shared" si="3"/>
        <v>999</v>
      </c>
      <c r="M133" s="428">
        <f t="shared" si="4"/>
        <v>999</v>
      </c>
      <c r="N133" s="420"/>
      <c r="O133" s="355"/>
      <c r="P133" s="97">
        <f t="shared" si="5"/>
        <v>999</v>
      </c>
      <c r="Q133" s="71"/>
    </row>
    <row r="134" spans="1:17" s="11" customFormat="1" ht="18.899999999999999" customHeight="1" x14ac:dyDescent="0.25">
      <c r="A134" s="388">
        <v>128</v>
      </c>
      <c r="B134" s="69"/>
      <c r="C134" s="69"/>
      <c r="D134" s="70"/>
      <c r="E134" s="403"/>
      <c r="F134" s="96"/>
      <c r="G134" s="96"/>
      <c r="H134" s="670"/>
      <c r="I134" s="431"/>
      <c r="J134" s="385" t="e">
        <f>IF(AND(Q134="",#REF!&gt;0,#REF!&lt;5),K134,)</f>
        <v>#REF!</v>
      </c>
      <c r="K134" s="383" t="str">
        <f>IF(D134="","ZZZ9",IF(AND(#REF!&gt;0,#REF!&lt;5),D134&amp;#REF!,D134&amp;"9"))</f>
        <v>ZZZ9</v>
      </c>
      <c r="L134" s="387">
        <f t="shared" si="3"/>
        <v>999</v>
      </c>
      <c r="M134" s="428">
        <f t="shared" si="4"/>
        <v>999</v>
      </c>
      <c r="N134" s="420"/>
      <c r="O134" s="429"/>
      <c r="P134" s="430">
        <f t="shared" si="5"/>
        <v>999</v>
      </c>
      <c r="Q134" s="431"/>
    </row>
    <row r="135" spans="1:17" x14ac:dyDescent="0.25">
      <c r="A135" s="388">
        <v>129</v>
      </c>
      <c r="B135" s="69"/>
      <c r="C135" s="69"/>
      <c r="D135" s="70"/>
      <c r="E135" s="403"/>
      <c r="F135" s="96"/>
      <c r="G135" s="96"/>
      <c r="H135" s="670"/>
      <c r="I135" s="431"/>
      <c r="J135" s="385" t="e">
        <f>IF(AND(Q135="",#REF!&gt;0,#REF!&lt;5),K135,)</f>
        <v>#REF!</v>
      </c>
      <c r="K135" s="383" t="str">
        <f>IF(D135="","ZZZ9",IF(AND(#REF!&gt;0,#REF!&lt;5),D135&amp;#REF!,D135&amp;"9"))</f>
        <v>ZZZ9</v>
      </c>
      <c r="L135" s="387">
        <f t="shared" si="3"/>
        <v>999</v>
      </c>
      <c r="M135" s="428">
        <f t="shared" si="4"/>
        <v>999</v>
      </c>
      <c r="N135" s="420"/>
      <c r="O135" s="355"/>
      <c r="P135" s="97">
        <f t="shared" si="5"/>
        <v>999</v>
      </c>
      <c r="Q135" s="71"/>
    </row>
    <row r="136" spans="1:17" x14ac:dyDescent="0.25">
      <c r="A136" s="388">
        <v>130</v>
      </c>
      <c r="B136" s="69"/>
      <c r="C136" s="69"/>
      <c r="D136" s="70"/>
      <c r="E136" s="403"/>
      <c r="F136" s="96"/>
      <c r="G136" s="96"/>
      <c r="H136" s="670"/>
      <c r="I136" s="431"/>
      <c r="J136" s="385" t="e">
        <f>IF(AND(Q136="",#REF!&gt;0,#REF!&lt;5),K136,)</f>
        <v>#REF!</v>
      </c>
      <c r="K136" s="383" t="str">
        <f>IF(D136="","ZZZ9",IF(AND(#REF!&gt;0,#REF!&lt;5),D136&amp;#REF!,D136&amp;"9"))</f>
        <v>ZZZ9</v>
      </c>
      <c r="L136" s="387">
        <f t="shared" si="3"/>
        <v>999</v>
      </c>
      <c r="M136" s="428">
        <f t="shared" si="4"/>
        <v>999</v>
      </c>
      <c r="N136" s="420"/>
      <c r="O136" s="355"/>
      <c r="P136" s="97">
        <f t="shared" si="5"/>
        <v>999</v>
      </c>
      <c r="Q136" s="71"/>
    </row>
    <row r="137" spans="1:17" x14ac:dyDescent="0.25">
      <c r="A137" s="388">
        <v>131</v>
      </c>
      <c r="B137" s="69"/>
      <c r="C137" s="69"/>
      <c r="D137" s="70"/>
      <c r="E137" s="403"/>
      <c r="F137" s="96"/>
      <c r="G137" s="96"/>
      <c r="H137" s="670"/>
      <c r="I137" s="431"/>
      <c r="J137" s="385" t="e">
        <f>IF(AND(Q137="",#REF!&gt;0,#REF!&lt;5),K137,)</f>
        <v>#REF!</v>
      </c>
      <c r="K137" s="383" t="str">
        <f>IF(D137="","ZZZ9",IF(AND(#REF!&gt;0,#REF!&lt;5),D137&amp;#REF!,D137&amp;"9"))</f>
        <v>ZZZ9</v>
      </c>
      <c r="L137" s="387">
        <f t="shared" si="3"/>
        <v>999</v>
      </c>
      <c r="M137" s="428">
        <f t="shared" si="4"/>
        <v>999</v>
      </c>
      <c r="N137" s="420"/>
      <c r="O137" s="355"/>
      <c r="P137" s="97">
        <f t="shared" si="5"/>
        <v>999</v>
      </c>
      <c r="Q137" s="71"/>
    </row>
    <row r="138" spans="1:17" x14ac:dyDescent="0.25">
      <c r="A138" s="388">
        <v>132</v>
      </c>
      <c r="B138" s="69"/>
      <c r="C138" s="69"/>
      <c r="D138" s="70"/>
      <c r="E138" s="403"/>
      <c r="F138" s="96"/>
      <c r="G138" s="96"/>
      <c r="H138" s="670"/>
      <c r="I138" s="431"/>
      <c r="J138" s="385" t="e">
        <f>IF(AND(Q138="",#REF!&gt;0,#REF!&lt;5),K138,)</f>
        <v>#REF!</v>
      </c>
      <c r="K138" s="383" t="str">
        <f>IF(D138="","ZZZ9",IF(AND(#REF!&gt;0,#REF!&lt;5),D138&amp;#REF!,D138&amp;"9"))</f>
        <v>ZZZ9</v>
      </c>
      <c r="L138" s="387">
        <f t="shared" si="3"/>
        <v>999</v>
      </c>
      <c r="M138" s="428">
        <f t="shared" si="4"/>
        <v>999</v>
      </c>
      <c r="N138" s="420"/>
      <c r="O138" s="355"/>
      <c r="P138" s="97">
        <f t="shared" si="5"/>
        <v>999</v>
      </c>
      <c r="Q138" s="71"/>
    </row>
    <row r="139" spans="1:17" x14ac:dyDescent="0.25">
      <c r="A139" s="388">
        <v>133</v>
      </c>
      <c r="B139" s="69"/>
      <c r="C139" s="69"/>
      <c r="D139" s="70"/>
      <c r="E139" s="403"/>
      <c r="F139" s="96"/>
      <c r="G139" s="96"/>
      <c r="H139" s="670"/>
      <c r="I139" s="431"/>
      <c r="J139" s="385" t="e">
        <f>IF(AND(Q139="",#REF!&gt;0,#REF!&lt;5),K139,)</f>
        <v>#REF!</v>
      </c>
      <c r="K139" s="383" t="str">
        <f>IF(D139="","ZZZ9",IF(AND(#REF!&gt;0,#REF!&lt;5),D139&amp;#REF!,D139&amp;"9"))</f>
        <v>ZZZ9</v>
      </c>
      <c r="L139" s="387">
        <f t="shared" si="3"/>
        <v>999</v>
      </c>
      <c r="M139" s="428">
        <f t="shared" si="4"/>
        <v>999</v>
      </c>
      <c r="N139" s="420"/>
      <c r="O139" s="355"/>
      <c r="P139" s="97">
        <f t="shared" si="5"/>
        <v>999</v>
      </c>
      <c r="Q139" s="71"/>
    </row>
    <row r="140" spans="1:17" x14ac:dyDescent="0.25">
      <c r="A140" s="388">
        <v>134</v>
      </c>
      <c r="B140" s="69"/>
      <c r="C140" s="69"/>
      <c r="D140" s="70"/>
      <c r="E140" s="403"/>
      <c r="F140" s="96"/>
      <c r="G140" s="96"/>
      <c r="H140" s="670"/>
      <c r="I140" s="431"/>
      <c r="J140" s="385" t="e">
        <f>IF(AND(Q140="",#REF!&gt;0,#REF!&lt;5),K140,)</f>
        <v>#REF!</v>
      </c>
      <c r="K140" s="383" t="str">
        <f>IF(D140="","ZZZ9",IF(AND(#REF!&gt;0,#REF!&lt;5),D140&amp;#REF!,D140&amp;"9"))</f>
        <v>ZZZ9</v>
      </c>
      <c r="L140" s="387">
        <f t="shared" si="3"/>
        <v>999</v>
      </c>
      <c r="M140" s="428">
        <f t="shared" si="4"/>
        <v>999</v>
      </c>
      <c r="N140" s="420"/>
      <c r="O140" s="355"/>
      <c r="P140" s="97">
        <f t="shared" si="5"/>
        <v>999</v>
      </c>
      <c r="Q140" s="71"/>
    </row>
    <row r="141" spans="1:17" x14ac:dyDescent="0.25">
      <c r="A141" s="388">
        <v>135</v>
      </c>
      <c r="B141" s="69"/>
      <c r="C141" s="69"/>
      <c r="D141" s="70"/>
      <c r="E141" s="403"/>
      <c r="F141" s="96"/>
      <c r="G141" s="96"/>
      <c r="H141" s="670"/>
      <c r="I141" s="431"/>
      <c r="J141" s="385" t="e">
        <f>IF(AND(Q141="",#REF!&gt;0,#REF!&lt;5),K141,)</f>
        <v>#REF!</v>
      </c>
      <c r="K141" s="383" t="str">
        <f>IF(D141="","ZZZ9",IF(AND(#REF!&gt;0,#REF!&lt;5),D141&amp;#REF!,D141&amp;"9"))</f>
        <v>ZZZ9</v>
      </c>
      <c r="L141" s="387">
        <f t="shared" si="3"/>
        <v>999</v>
      </c>
      <c r="M141" s="428">
        <f t="shared" si="4"/>
        <v>999</v>
      </c>
      <c r="N141" s="420"/>
      <c r="O141" s="429"/>
      <c r="P141" s="430">
        <f t="shared" si="5"/>
        <v>999</v>
      </c>
      <c r="Q141" s="431"/>
    </row>
    <row r="142" spans="1:17" x14ac:dyDescent="0.25">
      <c r="A142" s="388">
        <v>136</v>
      </c>
      <c r="B142" s="69"/>
      <c r="C142" s="69"/>
      <c r="D142" s="70"/>
      <c r="E142" s="403"/>
      <c r="F142" s="96"/>
      <c r="G142" s="96"/>
      <c r="H142" s="670"/>
      <c r="I142" s="431"/>
      <c r="J142" s="385" t="e">
        <f>IF(AND(Q142="",#REF!&gt;0,#REF!&lt;5),K142,)</f>
        <v>#REF!</v>
      </c>
      <c r="K142" s="383" t="str">
        <f>IF(D142="","ZZZ9",IF(AND(#REF!&gt;0,#REF!&lt;5),D142&amp;#REF!,D142&amp;"9"))</f>
        <v>ZZZ9</v>
      </c>
      <c r="L142" s="387">
        <f t="shared" si="3"/>
        <v>999</v>
      </c>
      <c r="M142" s="428">
        <f t="shared" si="4"/>
        <v>999</v>
      </c>
      <c r="N142" s="420"/>
      <c r="O142" s="355"/>
      <c r="P142" s="97">
        <f t="shared" si="5"/>
        <v>999</v>
      </c>
      <c r="Q142" s="71"/>
    </row>
    <row r="143" spans="1:17" x14ac:dyDescent="0.25">
      <c r="A143" s="388">
        <v>137</v>
      </c>
      <c r="B143" s="69"/>
      <c r="C143" s="69"/>
      <c r="D143" s="70"/>
      <c r="E143" s="403"/>
      <c r="F143" s="96"/>
      <c r="G143" s="96"/>
      <c r="H143" s="670"/>
      <c r="I143" s="431"/>
      <c r="J143" s="385" t="e">
        <f>IF(AND(Q143="",#REF!&gt;0,#REF!&lt;5),K143,)</f>
        <v>#REF!</v>
      </c>
      <c r="K143" s="383" t="str">
        <f>IF(D143="","ZZZ9",IF(AND(#REF!&gt;0,#REF!&lt;5),D143&amp;#REF!,D143&amp;"9"))</f>
        <v>ZZZ9</v>
      </c>
      <c r="L143" s="387">
        <f t="shared" si="3"/>
        <v>999</v>
      </c>
      <c r="M143" s="428">
        <f t="shared" si="4"/>
        <v>999</v>
      </c>
      <c r="N143" s="420"/>
      <c r="O143" s="355"/>
      <c r="P143" s="97">
        <f t="shared" si="5"/>
        <v>999</v>
      </c>
      <c r="Q143" s="71"/>
    </row>
    <row r="144" spans="1:17" x14ac:dyDescent="0.25">
      <c r="A144" s="388">
        <v>138</v>
      </c>
      <c r="B144" s="69"/>
      <c r="C144" s="69"/>
      <c r="D144" s="70"/>
      <c r="E144" s="403"/>
      <c r="F144" s="96"/>
      <c r="G144" s="96"/>
      <c r="H144" s="670"/>
      <c r="I144" s="431"/>
      <c r="J144" s="385" t="e">
        <f>IF(AND(Q144="",#REF!&gt;0,#REF!&lt;5),K144,)</f>
        <v>#REF!</v>
      </c>
      <c r="K144" s="383" t="str">
        <f>IF(D144="","ZZZ9",IF(AND(#REF!&gt;0,#REF!&lt;5),D144&amp;#REF!,D144&amp;"9"))</f>
        <v>ZZZ9</v>
      </c>
      <c r="L144" s="387">
        <f t="shared" si="3"/>
        <v>999</v>
      </c>
      <c r="M144" s="428">
        <f t="shared" si="4"/>
        <v>999</v>
      </c>
      <c r="N144" s="420"/>
      <c r="O144" s="355"/>
      <c r="P144" s="97">
        <f t="shared" si="5"/>
        <v>999</v>
      </c>
      <c r="Q144" s="71"/>
    </row>
    <row r="145" spans="1:17" x14ac:dyDescent="0.25">
      <c r="A145" s="388">
        <v>139</v>
      </c>
      <c r="B145" s="69"/>
      <c r="C145" s="69"/>
      <c r="D145" s="70"/>
      <c r="E145" s="403"/>
      <c r="F145" s="96"/>
      <c r="G145" s="96"/>
      <c r="H145" s="670"/>
      <c r="I145" s="431"/>
      <c r="J145" s="385" t="e">
        <f>IF(AND(Q145="",#REF!&gt;0,#REF!&lt;5),K145,)</f>
        <v>#REF!</v>
      </c>
      <c r="K145" s="383" t="str">
        <f>IF(D145="","ZZZ9",IF(AND(#REF!&gt;0,#REF!&lt;5),D145&amp;#REF!,D145&amp;"9"))</f>
        <v>ZZZ9</v>
      </c>
      <c r="L145" s="387">
        <f t="shared" si="3"/>
        <v>999</v>
      </c>
      <c r="M145" s="428">
        <f t="shared" si="4"/>
        <v>999</v>
      </c>
      <c r="N145" s="420"/>
      <c r="O145" s="355"/>
      <c r="P145" s="97">
        <f t="shared" si="5"/>
        <v>999</v>
      </c>
      <c r="Q145" s="71"/>
    </row>
    <row r="146" spans="1:17" x14ac:dyDescent="0.25">
      <c r="A146" s="388">
        <v>140</v>
      </c>
      <c r="B146" s="69"/>
      <c r="C146" s="69"/>
      <c r="D146" s="70"/>
      <c r="E146" s="403"/>
      <c r="F146" s="96"/>
      <c r="G146" s="96"/>
      <c r="H146" s="670"/>
      <c r="I146" s="431"/>
      <c r="J146" s="385" t="e">
        <f>IF(AND(Q146="",#REF!&gt;0,#REF!&lt;5),K146,)</f>
        <v>#REF!</v>
      </c>
      <c r="K146" s="383" t="str">
        <f>IF(D146="","ZZZ9",IF(AND(#REF!&gt;0,#REF!&lt;5),D146&amp;#REF!,D146&amp;"9"))</f>
        <v>ZZZ9</v>
      </c>
      <c r="L146" s="387">
        <f t="shared" si="3"/>
        <v>999</v>
      </c>
      <c r="M146" s="428">
        <f t="shared" si="4"/>
        <v>999</v>
      </c>
      <c r="N146" s="420"/>
      <c r="O146" s="355"/>
      <c r="P146" s="97">
        <f t="shared" si="5"/>
        <v>999</v>
      </c>
      <c r="Q146" s="71"/>
    </row>
    <row r="147" spans="1:17" x14ac:dyDescent="0.25">
      <c r="A147" s="388">
        <v>141</v>
      </c>
      <c r="B147" s="69"/>
      <c r="C147" s="69"/>
      <c r="D147" s="70"/>
      <c r="E147" s="403"/>
      <c r="F147" s="96"/>
      <c r="G147" s="96"/>
      <c r="H147" s="670"/>
      <c r="I147" s="431"/>
      <c r="J147" s="385" t="e">
        <f>IF(AND(Q147="",#REF!&gt;0,#REF!&lt;5),K147,)</f>
        <v>#REF!</v>
      </c>
      <c r="K147" s="383" t="str">
        <f>IF(D147="","ZZZ9",IF(AND(#REF!&gt;0,#REF!&lt;5),D147&amp;#REF!,D147&amp;"9"))</f>
        <v>ZZZ9</v>
      </c>
      <c r="L147" s="387">
        <f t="shared" si="3"/>
        <v>999</v>
      </c>
      <c r="M147" s="428">
        <f t="shared" si="4"/>
        <v>999</v>
      </c>
      <c r="N147" s="420"/>
      <c r="O147" s="355"/>
      <c r="P147" s="97">
        <f t="shared" si="5"/>
        <v>999</v>
      </c>
      <c r="Q147" s="71"/>
    </row>
    <row r="148" spans="1:17" x14ac:dyDescent="0.25">
      <c r="A148" s="388">
        <v>142</v>
      </c>
      <c r="B148" s="69"/>
      <c r="C148" s="69"/>
      <c r="D148" s="70"/>
      <c r="E148" s="403"/>
      <c r="F148" s="96"/>
      <c r="G148" s="96"/>
      <c r="H148" s="670"/>
      <c r="I148" s="431"/>
      <c r="J148" s="385" t="e">
        <f>IF(AND(Q148="",#REF!&gt;0,#REF!&lt;5),K148,)</f>
        <v>#REF!</v>
      </c>
      <c r="K148" s="383" t="str">
        <f>IF(D148="","ZZZ9",IF(AND(#REF!&gt;0,#REF!&lt;5),D148&amp;#REF!,D148&amp;"9"))</f>
        <v>ZZZ9</v>
      </c>
      <c r="L148" s="387">
        <f t="shared" si="3"/>
        <v>999</v>
      </c>
      <c r="M148" s="428">
        <f t="shared" si="4"/>
        <v>999</v>
      </c>
      <c r="N148" s="420"/>
      <c r="O148" s="429"/>
      <c r="P148" s="430">
        <f t="shared" si="5"/>
        <v>999</v>
      </c>
      <c r="Q148" s="431"/>
    </row>
    <row r="149" spans="1:17" x14ac:dyDescent="0.25">
      <c r="A149" s="388">
        <v>143</v>
      </c>
      <c r="B149" s="69"/>
      <c r="C149" s="69"/>
      <c r="D149" s="70"/>
      <c r="E149" s="403"/>
      <c r="F149" s="96"/>
      <c r="G149" s="96"/>
      <c r="H149" s="670"/>
      <c r="I149" s="431"/>
      <c r="J149" s="385" t="e">
        <f>IF(AND(Q149="",#REF!&gt;0,#REF!&lt;5),K149,)</f>
        <v>#REF!</v>
      </c>
      <c r="K149" s="383" t="str">
        <f>IF(D149="","ZZZ9",IF(AND(#REF!&gt;0,#REF!&lt;5),D149&amp;#REF!,D149&amp;"9"))</f>
        <v>ZZZ9</v>
      </c>
      <c r="L149" s="387">
        <f t="shared" si="3"/>
        <v>999</v>
      </c>
      <c r="M149" s="428">
        <f t="shared" si="4"/>
        <v>999</v>
      </c>
      <c r="N149" s="420"/>
      <c r="O149" s="355"/>
      <c r="P149" s="97">
        <f t="shared" si="5"/>
        <v>999</v>
      </c>
      <c r="Q149" s="71"/>
    </row>
    <row r="150" spans="1:17" x14ac:dyDescent="0.25">
      <c r="A150" s="388">
        <v>144</v>
      </c>
      <c r="B150" s="69"/>
      <c r="C150" s="69"/>
      <c r="D150" s="70"/>
      <c r="E150" s="403"/>
      <c r="F150" s="96"/>
      <c r="G150" s="96"/>
      <c r="H150" s="670"/>
      <c r="I150" s="431"/>
      <c r="J150" s="385" t="e">
        <f>IF(AND(Q150="",#REF!&gt;0,#REF!&lt;5),K150,)</f>
        <v>#REF!</v>
      </c>
      <c r="K150" s="383" t="str">
        <f>IF(D150="","ZZZ9",IF(AND(#REF!&gt;0,#REF!&lt;5),D150&amp;#REF!,D150&amp;"9"))</f>
        <v>ZZZ9</v>
      </c>
      <c r="L150" s="387">
        <f t="shared" si="3"/>
        <v>999</v>
      </c>
      <c r="M150" s="428">
        <f t="shared" si="4"/>
        <v>999</v>
      </c>
      <c r="N150" s="420"/>
      <c r="O150" s="355"/>
      <c r="P150" s="97">
        <f t="shared" si="5"/>
        <v>999</v>
      </c>
      <c r="Q150" s="71"/>
    </row>
    <row r="151" spans="1:17" x14ac:dyDescent="0.25">
      <c r="A151" s="388">
        <v>145</v>
      </c>
      <c r="B151" s="69"/>
      <c r="C151" s="69"/>
      <c r="D151" s="70"/>
      <c r="E151" s="403"/>
      <c r="F151" s="96"/>
      <c r="G151" s="96"/>
      <c r="H151" s="670"/>
      <c r="I151" s="431"/>
      <c r="J151" s="385" t="e">
        <f>IF(AND(Q151="",#REF!&gt;0,#REF!&lt;5),K151,)</f>
        <v>#REF!</v>
      </c>
      <c r="K151" s="383" t="str">
        <f>IF(D151="","ZZZ9",IF(AND(#REF!&gt;0,#REF!&lt;5),D151&amp;#REF!,D151&amp;"9"))</f>
        <v>ZZZ9</v>
      </c>
      <c r="L151" s="387">
        <f t="shared" si="3"/>
        <v>999</v>
      </c>
      <c r="M151" s="428">
        <f t="shared" si="4"/>
        <v>999</v>
      </c>
      <c r="N151" s="420"/>
      <c r="O151" s="355"/>
      <c r="P151" s="97">
        <f t="shared" si="5"/>
        <v>999</v>
      </c>
      <c r="Q151" s="71"/>
    </row>
    <row r="152" spans="1:17" x14ac:dyDescent="0.25">
      <c r="A152" s="388">
        <v>146</v>
      </c>
      <c r="B152" s="69"/>
      <c r="C152" s="69"/>
      <c r="D152" s="70"/>
      <c r="E152" s="403"/>
      <c r="F152" s="96"/>
      <c r="G152" s="96"/>
      <c r="H152" s="670"/>
      <c r="I152" s="431"/>
      <c r="J152" s="385" t="e">
        <f>IF(AND(Q152="",#REF!&gt;0,#REF!&lt;5),K152,)</f>
        <v>#REF!</v>
      </c>
      <c r="K152" s="383" t="str">
        <f>IF(D152="","ZZZ9",IF(AND(#REF!&gt;0,#REF!&lt;5),D152&amp;#REF!,D152&amp;"9"))</f>
        <v>ZZZ9</v>
      </c>
      <c r="L152" s="387">
        <f t="shared" si="3"/>
        <v>999</v>
      </c>
      <c r="M152" s="428">
        <f t="shared" si="4"/>
        <v>999</v>
      </c>
      <c r="N152" s="420"/>
      <c r="O152" s="355"/>
      <c r="P152" s="97">
        <f t="shared" si="5"/>
        <v>999</v>
      </c>
      <c r="Q152" s="71"/>
    </row>
    <row r="153" spans="1:17" x14ac:dyDescent="0.25">
      <c r="A153" s="388">
        <v>147</v>
      </c>
      <c r="B153" s="69"/>
      <c r="C153" s="69"/>
      <c r="D153" s="70"/>
      <c r="E153" s="403"/>
      <c r="F153" s="96"/>
      <c r="G153" s="96"/>
      <c r="H153" s="670"/>
      <c r="I153" s="431"/>
      <c r="J153" s="385" t="e">
        <f>IF(AND(Q153="",#REF!&gt;0,#REF!&lt;5),K153,)</f>
        <v>#REF!</v>
      </c>
      <c r="K153" s="383" t="str">
        <f>IF(D153="","ZZZ9",IF(AND(#REF!&gt;0,#REF!&lt;5),D153&amp;#REF!,D153&amp;"9"))</f>
        <v>ZZZ9</v>
      </c>
      <c r="L153" s="387">
        <f t="shared" si="3"/>
        <v>999</v>
      </c>
      <c r="M153" s="428">
        <f t="shared" si="4"/>
        <v>999</v>
      </c>
      <c r="N153" s="420"/>
      <c r="O153" s="355"/>
      <c r="P153" s="97">
        <f t="shared" si="5"/>
        <v>999</v>
      </c>
      <c r="Q153" s="71"/>
    </row>
    <row r="154" spans="1:17" x14ac:dyDescent="0.25">
      <c r="A154" s="388">
        <v>148</v>
      </c>
      <c r="B154" s="69"/>
      <c r="C154" s="69"/>
      <c r="D154" s="70"/>
      <c r="E154" s="403"/>
      <c r="F154" s="96"/>
      <c r="G154" s="96"/>
      <c r="H154" s="670"/>
      <c r="I154" s="431"/>
      <c r="J154" s="385" t="e">
        <f>IF(AND(Q154="",#REF!&gt;0,#REF!&lt;5),K154,)</f>
        <v>#REF!</v>
      </c>
      <c r="K154" s="383" t="str">
        <f>IF(D154="","ZZZ9",IF(AND(#REF!&gt;0,#REF!&lt;5),D154&amp;#REF!,D154&amp;"9"))</f>
        <v>ZZZ9</v>
      </c>
      <c r="L154" s="387">
        <f t="shared" si="3"/>
        <v>999</v>
      </c>
      <c r="M154" s="428">
        <f t="shared" si="4"/>
        <v>999</v>
      </c>
      <c r="N154" s="420"/>
      <c r="O154" s="355"/>
      <c r="P154" s="97">
        <f t="shared" si="5"/>
        <v>999</v>
      </c>
      <c r="Q154" s="71"/>
    </row>
    <row r="155" spans="1:17" x14ac:dyDescent="0.25">
      <c r="A155" s="388">
        <v>149</v>
      </c>
      <c r="B155" s="69"/>
      <c r="C155" s="69"/>
      <c r="D155" s="70"/>
      <c r="E155" s="403"/>
      <c r="F155" s="96"/>
      <c r="G155" s="96"/>
      <c r="H155" s="670"/>
      <c r="I155" s="431"/>
      <c r="J155" s="385" t="e">
        <f>IF(AND(Q155="",#REF!&gt;0,#REF!&lt;5),K155,)</f>
        <v>#REF!</v>
      </c>
      <c r="K155" s="383" t="str">
        <f>IF(D155="","ZZZ9",IF(AND(#REF!&gt;0,#REF!&lt;5),D155&amp;#REF!,D155&amp;"9"))</f>
        <v>ZZZ9</v>
      </c>
      <c r="L155" s="387">
        <f t="shared" si="3"/>
        <v>999</v>
      </c>
      <c r="M155" s="428">
        <f t="shared" si="4"/>
        <v>999</v>
      </c>
      <c r="N155" s="420"/>
      <c r="O155" s="355"/>
      <c r="P155" s="97">
        <f t="shared" si="5"/>
        <v>999</v>
      </c>
      <c r="Q155" s="71"/>
    </row>
    <row r="156" spans="1:17" x14ac:dyDescent="0.25">
      <c r="A156" s="388">
        <v>150</v>
      </c>
      <c r="B156" s="69"/>
      <c r="C156" s="69"/>
      <c r="D156" s="70"/>
      <c r="E156" s="403"/>
      <c r="F156" s="96"/>
      <c r="G156" s="96"/>
      <c r="H156" s="670"/>
      <c r="I156" s="431"/>
      <c r="J156" s="385" t="e">
        <f>IF(AND(Q156="",#REF!&gt;0,#REF!&lt;5),K156,)</f>
        <v>#REF!</v>
      </c>
      <c r="K156" s="383" t="str">
        <f>IF(D156="","ZZZ9",IF(AND(#REF!&gt;0,#REF!&lt;5),D156&amp;#REF!,D156&amp;"9"))</f>
        <v>ZZZ9</v>
      </c>
      <c r="L156" s="387">
        <f t="shared" si="3"/>
        <v>999</v>
      </c>
      <c r="M156" s="428">
        <f t="shared" si="4"/>
        <v>999</v>
      </c>
      <c r="N156" s="420"/>
      <c r="O156" s="355"/>
      <c r="P156" s="97">
        <f t="shared" si="5"/>
        <v>999</v>
      </c>
      <c r="Q156" s="71"/>
    </row>
  </sheetData>
  <conditionalFormatting sqref="E7:E156">
    <cfRule type="expression" dxfId="136" priority="16" stopIfTrue="1">
      <formula>AND(ROUNDDOWN(($A$4-E7)/365.25,0)&lt;=13,G7&lt;&gt;"OK")</formula>
    </cfRule>
    <cfRule type="expression" dxfId="135" priority="17" stopIfTrue="1">
      <formula>AND(ROUNDDOWN(($A$4-E7)/365.25,0)&lt;=14,G7&lt;&gt;"OK")</formula>
    </cfRule>
    <cfRule type="expression" dxfId="134" priority="18" stopIfTrue="1">
      <formula>AND(ROUNDDOWN(($A$4-E7)/365.25,0)&lt;=17,G7&lt;&gt;"OK")</formula>
    </cfRule>
  </conditionalFormatting>
  <conditionalFormatting sqref="J7:J156">
    <cfRule type="cellIs" dxfId="133" priority="15" stopIfTrue="1" operator="equal">
      <formula>"Z"</formula>
    </cfRule>
  </conditionalFormatting>
  <conditionalFormatting sqref="A7:D156">
    <cfRule type="expression" dxfId="132" priority="14" stopIfTrue="1">
      <formula>$Q7&gt;=1</formula>
    </cfRule>
  </conditionalFormatting>
  <conditionalFormatting sqref="E7:E14">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J7:J14">
    <cfRule type="cellIs" dxfId="128" priority="10" stopIfTrue="1" operator="equal">
      <formula>"Z"</formula>
    </cfRule>
  </conditionalFormatting>
  <conditionalFormatting sqref="B7:D14">
    <cfRule type="expression" dxfId="127" priority="9" stopIfTrue="1">
      <formula>$Q7&gt;=1</formula>
    </cfRule>
  </conditionalFormatting>
  <conditionalFormatting sqref="E7:E14">
    <cfRule type="expression" dxfId="126" priority="6" stopIfTrue="1">
      <formula>AND(ROUNDDOWN(($A$4-E7)/365.25,0)&lt;=13,G7&lt;&gt;"OK")</formula>
    </cfRule>
    <cfRule type="expression" dxfId="125" priority="7" stopIfTrue="1">
      <formula>AND(ROUNDDOWN(($A$4-E7)/365.25,0)&lt;=14,G7&lt;&gt;"OK")</formula>
    </cfRule>
    <cfRule type="expression" dxfId="124" priority="8" stopIfTrue="1">
      <formula>AND(ROUNDDOWN(($A$4-E7)/365.25,0)&lt;=17,G7&lt;&gt;"OK")</formula>
    </cfRule>
  </conditionalFormatting>
  <conditionalFormatting sqref="B7:D14">
    <cfRule type="expression" dxfId="123" priority="5" stopIfTrue="1">
      <formula>$Q7&gt;=1</formula>
    </cfRule>
  </conditionalFormatting>
  <conditionalFormatting sqref="E7:E27 E29:E37">
    <cfRule type="expression" dxfId="122" priority="2" stopIfTrue="1">
      <formula>AND(ROUNDDOWN(($A$4-E7)/365.25,0)&lt;=13,G7&lt;&gt;"OK")</formula>
    </cfRule>
    <cfRule type="expression" dxfId="121" priority="3" stopIfTrue="1">
      <formula>AND(ROUNDDOWN(($A$4-E7)/365.25,0)&lt;=14,G7&lt;&gt;"OK")</formula>
    </cfRule>
    <cfRule type="expression" dxfId="120" priority="4" stopIfTrue="1">
      <formula>AND(ROUNDDOWN(($A$4-E7)/365.25,0)&lt;=17,G7&lt;&gt;"OK")</formula>
    </cfRule>
  </conditionalFormatting>
  <conditionalFormatting sqref="B7:D37">
    <cfRule type="expression" dxfId="119"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Munka45">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17" hidden="1" customWidth="1"/>
    <col min="26" max="37" width="0" style="617"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Y1"/>
      <c r="Z1"/>
      <c r="AA1"/>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552"/>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Q4" s="608" t="s">
        <v>180</v>
      </c>
      <c r="R4" s="609" t="s">
        <v>175</v>
      </c>
      <c r="S4" s="552"/>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552"/>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46" t="str">
        <f>IF($B7="","",VLOOKUP($B7,'1MD ELO (5)'!$A$7:$O$22,5))</f>
        <v/>
      </c>
      <c r="D7" s="546" t="str">
        <f>IF($B7="","",VLOOKUP($B7,'1MD ELO (5)'!$A$7:$O$22,15))</f>
        <v/>
      </c>
      <c r="E7" s="541" t="str">
        <f>UPPER(IF($B7="","",VLOOKUP($B7,'1MD ELO (5)'!$A$7:$O$22,2)))</f>
        <v/>
      </c>
      <c r="F7" s="547"/>
      <c r="G7" s="541" t="str">
        <f>IF($B7="","",VLOOKUP($B7,'1MD ELO (5)'!$A$7:$O$22,3))</f>
        <v/>
      </c>
      <c r="H7" s="547"/>
      <c r="I7" s="541" t="str">
        <f>IF($B7="","",VLOOKUP($B7,'1MD ELO (5)'!$A$7:$O$22,4))</f>
        <v/>
      </c>
      <c r="J7" s="521"/>
      <c r="K7" s="626"/>
      <c r="L7" s="620" t="str">
        <f>IF(K7="","",CONCATENATE(VLOOKUP($Y$3,$AB$1:$AK$1,K7)," pont"))</f>
        <v/>
      </c>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46" t="str">
        <f>IF($B9="","",VLOOKUP($B9,'1MD ELO (5)'!$A$7:$O$22,5))</f>
        <v/>
      </c>
      <c r="D9" s="546" t="str">
        <f>IF($B9="","",VLOOKUP($B9,'1MD ELO (5)'!$A$7:$O$22,15))</f>
        <v/>
      </c>
      <c r="E9" s="541" t="str">
        <f>UPPER(IF($B9="","",VLOOKUP($B9,'1MD ELO (5)'!$A$7:$O$22,2)))</f>
        <v/>
      </c>
      <c r="F9" s="547"/>
      <c r="G9" s="541" t="str">
        <f>IF($B9="","",VLOOKUP($B9,'1MD ELO (5)'!$A$7:$O$22,3))</f>
        <v/>
      </c>
      <c r="H9" s="547"/>
      <c r="I9" s="541" t="str">
        <f>IF($B9="","",VLOOKUP($B9,'1MD ELO (5)'!$A$7:$O$22,4))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46" t="str">
        <f>IF($B11="","",VLOOKUP($B11,'1MD ELO (5)'!$A$7:$O$22,5))</f>
        <v/>
      </c>
      <c r="D11" s="546" t="str">
        <f>IF($B11="","",VLOOKUP($B11,'1MD ELO (5)'!$A$7:$O$22,15))</f>
        <v/>
      </c>
      <c r="E11" s="541" t="str">
        <f>UPPER(IF($B11="","",VLOOKUP($B11,'1MD ELO (5)'!$A$7:$O$22,2)))</f>
        <v/>
      </c>
      <c r="F11" s="547"/>
      <c r="G11" s="541" t="str">
        <f>IF($B11="","",VLOOKUP($B11,'1MD ELO (5)'!$A$7:$O$22,3))</f>
        <v/>
      </c>
      <c r="H11" s="547"/>
      <c r="I11" s="541"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21"/>
      <c r="C12" s="521"/>
      <c r="D12" s="521"/>
      <c r="E12" s="521"/>
      <c r="F12" s="521"/>
      <c r="G12" s="521"/>
      <c r="H12" s="521"/>
      <c r="I12" s="521"/>
      <c r="J12" s="521"/>
      <c r="K12" s="521"/>
      <c r="L12" s="521"/>
      <c r="M12" s="521"/>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21"/>
      <c r="B13" s="521"/>
      <c r="C13" s="521"/>
      <c r="D13" s="521"/>
      <c r="E13" s="521"/>
      <c r="F13" s="521"/>
      <c r="G13" s="521"/>
      <c r="H13" s="521"/>
      <c r="I13" s="521"/>
      <c r="J13" s="521"/>
      <c r="K13" s="521"/>
      <c r="L13" s="521"/>
      <c r="M13" s="521"/>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
      </c>
      <c r="E18" s="831"/>
      <c r="F18" s="831" t="str">
        <f>E9</f>
        <v/>
      </c>
      <c r="G18" s="831"/>
      <c r="H18" s="831" t="str">
        <f>E11</f>
        <v/>
      </c>
      <c r="I18" s="83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
      </c>
      <c r="C19" s="835"/>
      <c r="D19" s="830"/>
      <c r="E19" s="830"/>
      <c r="F19" s="828"/>
      <c r="G19" s="828"/>
      <c r="H19" s="828"/>
      <c r="I19" s="828"/>
      <c r="J19" s="521"/>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
      </c>
      <c r="C20" s="835"/>
      <c r="D20" s="828"/>
      <c r="E20" s="828"/>
      <c r="F20" s="830"/>
      <c r="G20" s="830"/>
      <c r="H20" s="828"/>
      <c r="I20" s="828"/>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
      </c>
      <c r="C21" s="835"/>
      <c r="D21" s="828"/>
      <c r="E21" s="828"/>
      <c r="F21" s="828"/>
      <c r="G21" s="828"/>
      <c r="H21" s="830"/>
      <c r="I21" s="830"/>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x14ac:dyDescent="0.25">
      <c r="A22" s="521"/>
      <c r="B22" s="521"/>
      <c r="C22" s="521"/>
      <c r="D22" s="521"/>
      <c r="E22" s="521"/>
      <c r="F22" s="521"/>
      <c r="G22" s="521"/>
      <c r="H22" s="521"/>
      <c r="I22" s="521"/>
      <c r="J22" s="521"/>
      <c r="K22" s="521"/>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721"/>
      <c r="N33" s="720"/>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6"/>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18" priority="2" stopIfTrue="1" operator="equal">
      <formula>"Bye"</formula>
    </cfRule>
  </conditionalFormatting>
  <conditionalFormatting sqref="R41">
    <cfRule type="expression" dxfId="117"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unka34">
    <tabColor indexed="11"/>
  </sheetPr>
  <dimension ref="A1:AK43"/>
  <sheetViews>
    <sheetView topLeftCell="A4" workbookViewId="0">
      <selection activeCell="M23" sqref="M2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17" hidden="1" customWidth="1"/>
    <col min="26" max="37" width="0" style="617"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Y1"/>
      <c r="Z1"/>
      <c r="AA1"/>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739" t="s">
        <v>405</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552"/>
      <c r="Y3" s="618" t="str">
        <f>IF(H4="OB","A",IF(H4="IX","W",H4))</f>
        <v>A</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159</v>
      </c>
      <c r="I4" s="482"/>
      <c r="J4" s="484"/>
      <c r="K4" s="485"/>
      <c r="L4" s="487" t="str">
        <f>Altalanos!$E$10</f>
        <v>Nagyistók-Nádasi Judit</v>
      </c>
      <c r="M4" s="485"/>
      <c r="N4" s="558"/>
      <c r="O4" s="559"/>
      <c r="P4" s="558"/>
      <c r="Q4" s="608" t="s">
        <v>180</v>
      </c>
      <c r="R4" s="609" t="s">
        <v>175</v>
      </c>
      <c r="S4" s="552"/>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552"/>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46">
        <v>130520</v>
      </c>
      <c r="D7" s="546">
        <v>14</v>
      </c>
      <c r="E7" s="778" t="s">
        <v>239</v>
      </c>
      <c r="F7" s="547"/>
      <c r="G7" s="778" t="s">
        <v>241</v>
      </c>
      <c r="H7" s="547"/>
      <c r="I7" s="778" t="s">
        <v>236</v>
      </c>
      <c r="J7" s="521"/>
      <c r="K7" s="815" t="s">
        <v>423</v>
      </c>
      <c r="L7" s="620"/>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46">
        <v>120221</v>
      </c>
      <c r="D9" s="546">
        <v>9</v>
      </c>
      <c r="E9" s="778" t="s">
        <v>243</v>
      </c>
      <c r="F9" s="547"/>
      <c r="G9" s="778" t="s">
        <v>402</v>
      </c>
      <c r="H9" s="547"/>
      <c r="I9" s="778" t="s">
        <v>242</v>
      </c>
      <c r="J9" s="521"/>
      <c r="K9" s="815" t="s">
        <v>424</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46">
        <v>120525</v>
      </c>
      <c r="D11" s="546">
        <v>6</v>
      </c>
      <c r="E11" s="778" t="s">
        <v>403</v>
      </c>
      <c r="F11" s="547"/>
      <c r="G11" s="778" t="s">
        <v>404</v>
      </c>
      <c r="H11" s="547"/>
      <c r="I11" s="778" t="s">
        <v>331</v>
      </c>
      <c r="J11" s="521"/>
      <c r="K11" s="815" t="s">
        <v>422</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21"/>
      <c r="C12" s="521"/>
      <c r="D12" s="521"/>
      <c r="E12" s="521"/>
      <c r="F12" s="521"/>
      <c r="G12" s="521"/>
      <c r="H12" s="521"/>
      <c r="I12" s="521"/>
      <c r="J12" s="521"/>
      <c r="K12" s="521"/>
      <c r="L12" s="521"/>
      <c r="M12" s="521"/>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21"/>
      <c r="B13" s="521"/>
      <c r="C13" s="521"/>
      <c r="D13" s="521"/>
      <c r="E13" s="521"/>
      <c r="F13" s="521"/>
      <c r="G13" s="521"/>
      <c r="H13" s="521"/>
      <c r="I13" s="521"/>
      <c r="J13" s="521"/>
      <c r="K13" s="521"/>
      <c r="L13" s="521"/>
      <c r="M13" s="521"/>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VARGA</v>
      </c>
      <c r="E18" s="831"/>
      <c r="F18" s="831" t="str">
        <f>E9</f>
        <v>BENOVICS</v>
      </c>
      <c r="G18" s="831"/>
      <c r="H18" s="831" t="str">
        <f>E11</f>
        <v>UNGVÁRI</v>
      </c>
      <c r="I18" s="83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VARGA</v>
      </c>
      <c r="C19" s="835"/>
      <c r="D19" s="830"/>
      <c r="E19" s="830"/>
      <c r="F19" s="827" t="s">
        <v>459</v>
      </c>
      <c r="G19" s="828"/>
      <c r="H19" s="827" t="s">
        <v>457</v>
      </c>
      <c r="I19" s="828"/>
      <c r="J19" s="789" t="s">
        <v>421</v>
      </c>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BENOVICS</v>
      </c>
      <c r="C20" s="835"/>
      <c r="D20" s="827" t="s">
        <v>460</v>
      </c>
      <c r="E20" s="828"/>
      <c r="F20" s="830"/>
      <c r="G20" s="830"/>
      <c r="H20" s="827" t="s">
        <v>457</v>
      </c>
      <c r="I20" s="828"/>
      <c r="J20" s="789" t="s">
        <v>461</v>
      </c>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UNGVÁRI</v>
      </c>
      <c r="C21" s="835"/>
      <c r="D21" s="827" t="s">
        <v>458</v>
      </c>
      <c r="E21" s="828"/>
      <c r="F21" s="827" t="s">
        <v>458</v>
      </c>
      <c r="G21" s="828"/>
      <c r="H21" s="830"/>
      <c r="I21" s="830"/>
      <c r="J21" s="789" t="s">
        <v>420</v>
      </c>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x14ac:dyDescent="0.25">
      <c r="A22" s="521"/>
      <c r="B22" s="521"/>
      <c r="C22" s="521"/>
      <c r="D22" s="521"/>
      <c r="E22" s="521"/>
      <c r="F22" s="521"/>
      <c r="G22" s="521"/>
      <c r="H22" s="521"/>
      <c r="I22" s="521"/>
      <c r="J22" s="521"/>
      <c r="K22" s="521"/>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721"/>
      <c r="N33" s="720"/>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6"/>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434" priority="2" stopIfTrue="1" operator="equal">
      <formula>"Bye"</formula>
    </cfRule>
  </conditionalFormatting>
  <conditionalFormatting sqref="R41">
    <cfRule type="expression" dxfId="433"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Munka46">
    <tabColor indexed="11"/>
  </sheetPr>
  <dimension ref="A1:AK43"/>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c r="M3" s="46" t="s">
        <v>85</v>
      </c>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621"/>
      <c r="M4" s="487" t="str">
        <f>Altalanos!$E$10</f>
        <v>Nagyistók-Nádasi Judit</v>
      </c>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t="str">
        <f>IF($B7="","",VLOOKUP($B7,'1MD ELO (5)'!$A$7:$O$22,5))</f>
        <v/>
      </c>
      <c r="D7" s="593" t="str">
        <f>IF($B7="","",VLOOKUP($B7,'1MD ELO (5)'!$A$7:$O$22,15))</f>
        <v/>
      </c>
      <c r="E7" s="838" t="str">
        <f>UPPER(IF($B7="","",VLOOKUP($B7,'1MD ELO (5)'!$A$7:$O$22,2)))</f>
        <v/>
      </c>
      <c r="F7" s="838"/>
      <c r="G7" s="838" t="str">
        <f>IF($B7="","",VLOOKUP($B7,'1MD ELO (5)'!$A$7:$O$22,3))</f>
        <v/>
      </c>
      <c r="H7" s="838"/>
      <c r="I7" s="594" t="str">
        <f>IF($B7="","",VLOOKUP($B7,'1MD ELO (5)'!$A$7:$O$22,4))</f>
        <v/>
      </c>
      <c r="J7" s="521"/>
      <c r="K7" s="626"/>
      <c r="L7" s="620" t="str">
        <f>IF(K7="","",CONCATENATE(VLOOKUP($Y$3,$AB$1:$AK$1,K7)," pont"))</f>
        <v/>
      </c>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t="str">
        <f>IF($B9="","",VLOOKUP($B9,'1MD ELO (5)'!$A$7:$O$22,5))</f>
        <v/>
      </c>
      <c r="D9" s="593" t="str">
        <f>IF($B9="","",VLOOKUP($B9,'1MD ELO (5)'!$A$7:$O$22,15))</f>
        <v/>
      </c>
      <c r="E9" s="838" t="str">
        <f>UPPER(IF($B9="","",VLOOKUP($B9,'1MD ELO (5)'!$A$7:$O$22,2)))</f>
        <v/>
      </c>
      <c r="F9" s="838"/>
      <c r="G9" s="838" t="str">
        <f>IF($B9="","",VLOOKUP($B9,'1MD ELO (5)'!$A$7:$O$22,3))</f>
        <v/>
      </c>
      <c r="H9" s="838"/>
      <c r="I9" s="594" t="str">
        <f>IF($B9="","",VLOOKUP($B9,'1MD ELO (5)'!$A$7:$O$22,4))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t="str">
        <f>IF($B11="","",VLOOKUP($B11,'1MD ELO (5)'!$A$7:$O$22,5))</f>
        <v/>
      </c>
      <c r="D11" s="593" t="str">
        <f>IF($B11="","",VLOOKUP($B11,'1MD ELO (5)'!$A$7:$O$22,15))</f>
        <v/>
      </c>
      <c r="E11" s="838" t="str">
        <f>UPPER(IF($B11="","",VLOOKUP($B11,'1MD ELO (5)'!$A$7:$O$22,2)))</f>
        <v/>
      </c>
      <c r="F11" s="838"/>
      <c r="G11" s="838" t="str">
        <f>IF($B11="","",VLOOKUP($B11,'1MD ELO (5)'!$A$7:$O$22,3))</f>
        <v/>
      </c>
      <c r="H11" s="838"/>
      <c r="I11" s="594"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593" t="str">
        <f>IF($B13="","",VLOOKUP($B13,'1MD ELO (5)'!$A$7:$O$22,5))</f>
        <v/>
      </c>
      <c r="D13" s="593" t="str">
        <f>IF($B13="","",VLOOKUP($B13,'1MD ELO (5)'!$A$7:$O$22,15))</f>
        <v/>
      </c>
      <c r="E13" s="838" t="str">
        <f>UPPER(IF($B13="","",VLOOKUP($B13,'1MD ELO (5)'!$A$7:$O$22,2)))</f>
        <v/>
      </c>
      <c r="F13" s="838"/>
      <c r="G13" s="838" t="str">
        <f>IF($B13="","",VLOOKUP($B13,'1MD ELO (5)'!$A$7:$O$22,3))</f>
        <v/>
      </c>
      <c r="H13" s="838"/>
      <c r="I13" s="594" t="str">
        <f>IF($B13="","",VLOOKUP($B13,'1MD ELO (5)'!$A$7:$O$22,4))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
      </c>
      <c r="E18" s="831"/>
      <c r="F18" s="831" t="str">
        <f>E9</f>
        <v/>
      </c>
      <c r="G18" s="831"/>
      <c r="H18" s="831" t="str">
        <f>E11</f>
        <v/>
      </c>
      <c r="I18" s="831"/>
      <c r="J18" s="831" t="str">
        <f>E13</f>
        <v/>
      </c>
      <c r="K18" s="83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
      </c>
      <c r="C19" s="835"/>
      <c r="D19" s="830"/>
      <c r="E19" s="830"/>
      <c r="F19" s="828"/>
      <c r="G19" s="828"/>
      <c r="H19" s="828"/>
      <c r="I19" s="828"/>
      <c r="J19" s="831"/>
      <c r="K19" s="83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
      </c>
      <c r="C20" s="835"/>
      <c r="D20" s="828"/>
      <c r="E20" s="828"/>
      <c r="F20" s="830"/>
      <c r="G20" s="830"/>
      <c r="H20" s="828"/>
      <c r="I20" s="828"/>
      <c r="J20" s="828"/>
      <c r="K20" s="828"/>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
      </c>
      <c r="C21" s="835"/>
      <c r="D21" s="828"/>
      <c r="E21" s="828"/>
      <c r="F21" s="828"/>
      <c r="G21" s="828"/>
      <c r="H21" s="830"/>
      <c r="I21" s="830"/>
      <c r="J21" s="828"/>
      <c r="K21" s="828"/>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
      </c>
      <c r="C22" s="835"/>
      <c r="D22" s="828"/>
      <c r="E22" s="828"/>
      <c r="F22" s="828"/>
      <c r="G22" s="828"/>
      <c r="H22" s="831"/>
      <c r="I22" s="831"/>
      <c r="J22" s="830"/>
      <c r="K22" s="830"/>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M4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16" priority="2" stopIfTrue="1" operator="equal">
      <formula>"Bye"</formula>
    </cfRule>
  </conditionalFormatting>
  <conditionalFormatting sqref="R41">
    <cfRule type="expression" dxfId="11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Munka47">
    <tabColor indexed="11"/>
  </sheetPr>
  <dimension ref="A1:AK43"/>
  <sheetViews>
    <sheetView workbookViewId="0">
      <selection activeCell="O12" sqref="O12: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555"/>
      <c r="R3" s="557"/>
      <c r="S3" s="552"/>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606" t="s">
        <v>173</v>
      </c>
      <c r="Q4" s="607" t="s">
        <v>182</v>
      </c>
      <c r="R4" s="607" t="s">
        <v>178</v>
      </c>
      <c r="S4" s="605"/>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608" t="s">
        <v>180</v>
      </c>
      <c r="Q5" s="609" t="s">
        <v>176</v>
      </c>
      <c r="R5" s="609" t="s">
        <v>183</v>
      </c>
      <c r="S5" s="605"/>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610" t="s">
        <v>181</v>
      </c>
      <c r="Q6" s="611" t="s">
        <v>184</v>
      </c>
      <c r="R6" s="611" t="s">
        <v>179</v>
      </c>
      <c r="S6" s="605"/>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t="str">
        <f>IF($B7="","",VLOOKUP($B7,'1MD ELO (5)'!$A$7:$O$22,5))</f>
        <v/>
      </c>
      <c r="D7" s="593" t="str">
        <f>IF($B7="","",VLOOKUP($B7,'1MD ELO (5)'!$A$7:$O$22,15))</f>
        <v/>
      </c>
      <c r="E7" s="838" t="str">
        <f>UPPER(IF($B7="","",VLOOKUP($B7,'1MD ELO (5)'!$A$7:$O$22,2)))</f>
        <v/>
      </c>
      <c r="F7" s="838"/>
      <c r="G7" s="838" t="str">
        <f>IF($B7="","",VLOOKUP($B7,'1MD ELO (5)'!$A$7:$O$22,3))</f>
        <v/>
      </c>
      <c r="H7" s="838"/>
      <c r="I7" s="594" t="str">
        <f>IF($B7="","",VLOOKUP($B7,'1MD ELO (5)'!$A$7:$O$22,4))</f>
        <v/>
      </c>
      <c r="J7" s="521"/>
      <c r="K7" s="626"/>
      <c r="L7" s="620" t="str">
        <f>IF(K7="","",CONCATENATE(VLOOKUP($Y$3,$AB$1:$AK$1,K7)," pont"))</f>
        <v/>
      </c>
      <c r="M7" s="627"/>
      <c r="N7" s="552"/>
      <c r="O7" s="552"/>
      <c r="P7" s="606" t="s">
        <v>187</v>
      </c>
      <c r="Q7" s="607" t="s">
        <v>175</v>
      </c>
      <c r="R7" s="607" t="s">
        <v>185</v>
      </c>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608" t="s">
        <v>188</v>
      </c>
      <c r="Q8" s="609" t="s">
        <v>177</v>
      </c>
      <c r="R8" s="609" t="s">
        <v>186</v>
      </c>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t="str">
        <f>IF($B9="","",VLOOKUP($B9,'1MD ELO (5)'!$A$7:$O$22,5))</f>
        <v/>
      </c>
      <c r="D9" s="593" t="str">
        <f>IF($B9="","",VLOOKUP($B9,'1MD ELO (5)'!$A$7:$O$22,15))</f>
        <v/>
      </c>
      <c r="E9" s="838" t="str">
        <f>UPPER(IF($B9="","",VLOOKUP($B9,'1MD ELO (5)'!$A$7:$O$22,2)))</f>
        <v/>
      </c>
      <c r="F9" s="838"/>
      <c r="G9" s="838" t="str">
        <f>IF($B9="","",VLOOKUP($B9,'1MD ELO (5)'!$A$7:$O$22,3))</f>
        <v/>
      </c>
      <c r="H9" s="838"/>
      <c r="I9" s="594" t="str">
        <f>IF($B9="","",VLOOKUP($B9,'1MD ELO (5)'!$A$7:$O$22,4))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t="str">
        <f>IF($B11="","",VLOOKUP($B11,'1MD ELO (5)'!$A$7:$O$22,5))</f>
        <v/>
      </c>
      <c r="D11" s="593" t="str">
        <f>IF($B11="","",VLOOKUP($B11,'1MD ELO (5)'!$A$7:$O$22,15))</f>
        <v/>
      </c>
      <c r="E11" s="838" t="str">
        <f>UPPER(IF($B11="","",VLOOKUP($B11,'1MD ELO (5)'!$A$7:$O$22,2)))</f>
        <v/>
      </c>
      <c r="F11" s="838"/>
      <c r="G11" s="838" t="str">
        <f>IF($B11="","",VLOOKUP($B11,'1MD ELO (5)'!$A$7:$O$22,3))</f>
        <v/>
      </c>
      <c r="H11" s="838"/>
      <c r="I11" s="594"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593" t="str">
        <f>IF($B13="","",VLOOKUP($B13,'1MD ELO (5)'!$A$7:$O$22,5))</f>
        <v/>
      </c>
      <c r="D13" s="593" t="str">
        <f>IF($B13="","",VLOOKUP($B13,'1MD ELO (5)'!$A$7:$O$22,15))</f>
        <v/>
      </c>
      <c r="E13" s="838" t="str">
        <f>UPPER(IF($B13="","",VLOOKUP($B13,'1MD ELO (5)'!$A$7:$O$22,2)))</f>
        <v/>
      </c>
      <c r="F13" s="838"/>
      <c r="G13" s="838" t="str">
        <f>IF($B13="","",VLOOKUP($B13,'1MD ELO (5)'!$A$7:$O$22,3))</f>
        <v/>
      </c>
      <c r="H13" s="838"/>
      <c r="I13" s="594" t="str">
        <f>IF($B13="","",VLOOKUP($B13,'1MD ELO (5)'!$A$7:$O$22,4))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592"/>
      <c r="C14" s="595"/>
      <c r="D14" s="595"/>
      <c r="E14" s="595"/>
      <c r="F14" s="595"/>
      <c r="G14" s="595"/>
      <c r="H14" s="595"/>
      <c r="I14" s="595"/>
      <c r="J14" s="521"/>
      <c r="K14" s="560"/>
      <c r="L14" s="560"/>
      <c r="M14" s="629"/>
      <c r="Y14" s="618"/>
      <c r="Z14" s="618"/>
      <c r="AA14" s="618"/>
      <c r="AB14" s="618"/>
      <c r="AC14" s="618"/>
      <c r="AD14" s="618"/>
      <c r="AE14" s="618"/>
      <c r="AF14" s="618"/>
      <c r="AG14" s="618"/>
      <c r="AH14" s="618"/>
      <c r="AI14" s="618"/>
      <c r="AJ14" s="618"/>
      <c r="AK14" s="618"/>
    </row>
    <row r="15" spans="1:37" x14ac:dyDescent="0.25">
      <c r="A15" s="560" t="s">
        <v>167</v>
      </c>
      <c r="B15" s="591"/>
      <c r="C15" s="593" t="str">
        <f>IF($B15="","",VLOOKUP($B15,'1MD ELO (5)'!$A$7:$O$22,5))</f>
        <v/>
      </c>
      <c r="D15" s="593" t="str">
        <f>IF($B15="","",VLOOKUP($B15,'1MD ELO (5)'!$A$7:$O$22,15))</f>
        <v/>
      </c>
      <c r="E15" s="838" t="str">
        <f>UPPER(IF($B15="","",VLOOKUP($B15,'1MD ELO (5)'!$A$7:$O$22,2)))</f>
        <v/>
      </c>
      <c r="F15" s="838"/>
      <c r="G15" s="838" t="str">
        <f>IF($B15="","",VLOOKUP($B15,'1MD ELO (5)'!$A$7:$O$22,3))</f>
        <v/>
      </c>
      <c r="H15" s="838"/>
      <c r="I15" s="594" t="str">
        <f>IF($B15="","",VLOOKUP($B15,'1MD ELO (5)'!$A$7:$O$22,4))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
      </c>
      <c r="E18" s="831"/>
      <c r="F18" s="831" t="str">
        <f>E9</f>
        <v/>
      </c>
      <c r="G18" s="831"/>
      <c r="H18" s="831" t="str">
        <f>E11</f>
        <v/>
      </c>
      <c r="I18" s="831"/>
      <c r="J18" s="831" t="str">
        <f>E13</f>
        <v/>
      </c>
      <c r="K18" s="831"/>
      <c r="L18" s="831" t="str">
        <f>E15</f>
        <v/>
      </c>
      <c r="M18" s="83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
      </c>
      <c r="C19" s="835"/>
      <c r="D19" s="830"/>
      <c r="E19" s="830"/>
      <c r="F19" s="828"/>
      <c r="G19" s="828"/>
      <c r="H19" s="828"/>
      <c r="I19" s="828"/>
      <c r="J19" s="831"/>
      <c r="K19" s="831"/>
      <c r="L19" s="831"/>
      <c r="M19" s="83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
      </c>
      <c r="C20" s="835"/>
      <c r="D20" s="828"/>
      <c r="E20" s="828"/>
      <c r="F20" s="830"/>
      <c r="G20" s="830"/>
      <c r="H20" s="828"/>
      <c r="I20" s="828"/>
      <c r="J20" s="828"/>
      <c r="K20" s="828"/>
      <c r="L20" s="831"/>
      <c r="M20" s="83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
      </c>
      <c r="C21" s="835"/>
      <c r="D21" s="828"/>
      <c r="E21" s="828"/>
      <c r="F21" s="828"/>
      <c r="G21" s="828"/>
      <c r="H21" s="830"/>
      <c r="I21" s="830"/>
      <c r="J21" s="828"/>
      <c r="K21" s="828"/>
      <c r="L21" s="828"/>
      <c r="M21" s="828"/>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
      </c>
      <c r="C22" s="835"/>
      <c r="D22" s="828"/>
      <c r="E22" s="828"/>
      <c r="F22" s="828"/>
      <c r="G22" s="828"/>
      <c r="H22" s="831"/>
      <c r="I22" s="831"/>
      <c r="J22" s="830"/>
      <c r="K22" s="830"/>
      <c r="L22" s="828"/>
      <c r="M22" s="828"/>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167</v>
      </c>
      <c r="B23" s="835" t="str">
        <f>E15</f>
        <v/>
      </c>
      <c r="C23" s="835"/>
      <c r="D23" s="828"/>
      <c r="E23" s="828"/>
      <c r="F23" s="828"/>
      <c r="G23" s="828"/>
      <c r="H23" s="831"/>
      <c r="I23" s="831"/>
      <c r="J23" s="831"/>
      <c r="K23" s="831"/>
      <c r="L23" s="830"/>
      <c r="M23" s="830"/>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114" priority="2" stopIfTrue="1" operator="equal">
      <formula>"Bye"</formula>
    </cfRule>
  </conditionalFormatting>
  <conditionalFormatting sqref="R41">
    <cfRule type="expression" dxfId="11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Munka48">
    <tabColor indexed="11"/>
  </sheetPr>
  <dimension ref="A1:AK49"/>
  <sheetViews>
    <sheetView workbookViewId="0">
      <selection activeCell="N13" sqref="N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606" t="s">
        <v>173</v>
      </c>
      <c r="P5" s="607" t="s">
        <v>179</v>
      </c>
      <c r="Q5" s="552"/>
      <c r="R5" s="606" t="s">
        <v>173</v>
      </c>
      <c r="S5" s="722" t="s">
        <v>213</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608" t="s">
        <v>180</v>
      </c>
      <c r="P6" s="609" t="s">
        <v>175</v>
      </c>
      <c r="Q6" s="552"/>
      <c r="R6" s="608" t="s">
        <v>180</v>
      </c>
      <c r="S6" s="723" t="s">
        <v>214</v>
      </c>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(5)'!$A$7:$O$22,5))</f>
        <v/>
      </c>
      <c r="D7" s="546" t="str">
        <f>IF($B7="","",VLOOKUP($B7,'1MD ELO (5)'!$A$7:$O$22,15))</f>
        <v/>
      </c>
      <c r="E7" s="542" t="str">
        <f>UPPER(IF($B7="","",VLOOKUP($B7,'1MD ELO (5)'!$A$7:$O$22,2)))</f>
        <v/>
      </c>
      <c r="F7" s="545"/>
      <c r="G7" s="542" t="str">
        <f>IF($B7="","",VLOOKUP($B7,'1MD ELO (5)'!$A$7:$O$22,3))</f>
        <v/>
      </c>
      <c r="H7" s="545"/>
      <c r="I7" s="542" t="str">
        <f>IF($B7="","",VLOOKUP($B7,'1MD ELO (5)'!$A$7:$O$22,4))</f>
        <v/>
      </c>
      <c r="J7" s="521"/>
      <c r="K7" s="626"/>
      <c r="L7" s="620" t="str">
        <f>IF(K7="","",CONCATENATE(VLOOKUP($Y$3,$AB$1:$AK$1,K7)," pont"))</f>
        <v/>
      </c>
      <c r="M7" s="627"/>
      <c r="N7" s="552"/>
      <c r="O7" s="610" t="s">
        <v>181</v>
      </c>
      <c r="P7" s="611" t="s">
        <v>177</v>
      </c>
      <c r="Q7" s="552"/>
      <c r="R7" s="610" t="s">
        <v>181</v>
      </c>
      <c r="S7" s="724" t="s">
        <v>185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(5)'!$A$7:$O$22,5))</f>
        <v/>
      </c>
      <c r="D9" s="546" t="str">
        <f>IF($B9="","",VLOOKUP($B9,'1MD ELO (5)'!$A$7:$O$22,15))</f>
        <v/>
      </c>
      <c r="E9" s="541" t="str">
        <f>UPPER(IF($B9="","",VLOOKUP($B9,'1MD ELO (5)'!$A$7:$O$22,2)))</f>
        <v/>
      </c>
      <c r="F9" s="547"/>
      <c r="G9" s="541" t="str">
        <f>IF($B9="","",VLOOKUP($B9,'1MD ELO (5)'!$A$7:$O$22,3))</f>
        <v/>
      </c>
      <c r="H9" s="547"/>
      <c r="I9" s="541" t="str">
        <f>IF($B9="","",VLOOKUP($B9,'1MD ELO (5)'!$A$7:$O$22,4))</f>
        <v/>
      </c>
      <c r="J9" s="521"/>
      <c r="K9" s="626"/>
      <c r="L9" s="620" t="str">
        <f>IF(K9="","",CONCATENATE(VLOOKUP($Y$3,$AB$1:$AK$1,K9)," pont"))</f>
        <v/>
      </c>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(5)'!$A$7:$O$22,5))</f>
        <v/>
      </c>
      <c r="D11" s="546" t="str">
        <f>IF($B11="","",VLOOKUP($B11,'1MD ELO (5)'!$A$7:$O$22,15))</f>
        <v/>
      </c>
      <c r="E11" s="541" t="str">
        <f>UPPER(IF($B11="","",VLOOKUP($B11,'1MD ELO (5)'!$A$7:$O$22,2)))</f>
        <v/>
      </c>
      <c r="F11" s="547"/>
      <c r="G11" s="541" t="str">
        <f>IF($B11="","",VLOOKUP($B11,'1MD ELO (5)'!$A$7:$O$22,3))</f>
        <v/>
      </c>
      <c r="H11" s="547"/>
      <c r="I11" s="541"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546" t="str">
        <f>IF($B13="","",VLOOKUP($B13,'1MD ELO (5)'!$A$7:$O$22,5))</f>
        <v/>
      </c>
      <c r="D13" s="546" t="str">
        <f>IF($B13="","",VLOOKUP($B13,'1MD ELO (5)'!$A$7:$O$22,15))</f>
        <v/>
      </c>
      <c r="E13" s="542" t="str">
        <f>UPPER(IF($B13="","",VLOOKUP($B13,'1MD ELO (5)'!$A$7:$O$22,2)))</f>
        <v/>
      </c>
      <c r="F13" s="545"/>
      <c r="G13" s="542" t="str">
        <f>IF($B13="","",VLOOKUP($B13,'1MD ELO (5)'!$A$7:$O$22,3))</f>
        <v/>
      </c>
      <c r="H13" s="545"/>
      <c r="I13" s="542" t="str">
        <f>IF($B13="","",VLOOKUP($B13,'1MD ELO (5)'!$A$7:$O$22,4))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60" t="s">
        <v>167</v>
      </c>
      <c r="B15" s="614"/>
      <c r="C15" s="546" t="str">
        <f>IF($B15="","",VLOOKUP($B15,'1MD ELO (5)'!$A$7:$O$22,5))</f>
        <v/>
      </c>
      <c r="D15" s="546" t="str">
        <f>IF($B15="","",VLOOKUP($B15,'1MD ELO (5)'!$A$7:$O$22,15))</f>
        <v/>
      </c>
      <c r="E15" s="541" t="str">
        <f>UPPER(IF($B15="","",VLOOKUP($B15,'1MD ELO (5)'!$A$7:$O$22,2)))</f>
        <v/>
      </c>
      <c r="F15" s="547"/>
      <c r="G15" s="541" t="str">
        <f>IF($B15="","",VLOOKUP($B15,'1MD ELO (5)'!$A$7:$O$22,3))</f>
        <v/>
      </c>
      <c r="H15" s="547"/>
      <c r="I15" s="541" t="str">
        <f>IF($B15="","",VLOOKUP($B15,'1MD ELO (5)'!$A$7:$O$22,4))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(5)'!$A$7:$O$22,5))</f>
        <v/>
      </c>
      <c r="D17" s="546" t="str">
        <f>IF($B17="","",VLOOKUP($B17,'1MD ELO (5)'!$A$7:$O$22,15))</f>
        <v/>
      </c>
      <c r="E17" s="541" t="str">
        <f>UPPER(IF($B17="","",VLOOKUP($B17,'1MD ELO (5)'!$A$7:$O$22,2)))</f>
        <v/>
      </c>
      <c r="F17" s="547"/>
      <c r="G17" s="541" t="str">
        <f>IF($B17="","",VLOOKUP($B17,'1MD ELO (5)'!$A$7:$O$22,3))</f>
        <v/>
      </c>
      <c r="H17" s="547"/>
      <c r="I17" s="541" t="str">
        <f>IF($B17="","",VLOOKUP($B17,'1MD ELO (5)'!$A$7:$O$22,4))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21"/>
      <c r="B18" s="521"/>
      <c r="C18" s="521"/>
      <c r="D18" s="521"/>
      <c r="E18" s="521"/>
      <c r="F18" s="521"/>
      <c r="G18" s="521"/>
      <c r="H18" s="521"/>
      <c r="I18" s="52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21"/>
      <c r="B19" s="521"/>
      <c r="C19" s="521"/>
      <c r="D19" s="521"/>
      <c r="E19" s="521"/>
      <c r="F19" s="521"/>
      <c r="G19" s="521"/>
      <c r="H19" s="521"/>
      <c r="I19" s="521"/>
      <c r="J19" s="521"/>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
      </c>
      <c r="E22" s="831"/>
      <c r="F22" s="831" t="str">
        <f>E9</f>
        <v/>
      </c>
      <c r="G22" s="831"/>
      <c r="H22" s="831" t="str">
        <f>E11</f>
        <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
      </c>
      <c r="C23" s="835"/>
      <c r="D23" s="830"/>
      <c r="E23" s="830"/>
      <c r="F23" s="828"/>
      <c r="G23" s="828"/>
      <c r="H23" s="828"/>
      <c r="I23" s="828"/>
      <c r="J23" s="521"/>
      <c r="K23" s="521"/>
      <c r="L23" s="521"/>
      <c r="M23" s="600"/>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
      </c>
      <c r="C24" s="835"/>
      <c r="D24" s="828"/>
      <c r="E24" s="828"/>
      <c r="F24" s="830"/>
      <c r="G24" s="830"/>
      <c r="H24" s="828"/>
      <c r="I24" s="828"/>
      <c r="J24" s="521"/>
      <c r="K24" s="521"/>
      <c r="L24" s="521"/>
      <c r="M24" s="600"/>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
      </c>
      <c r="C25" s="835"/>
      <c r="D25" s="828"/>
      <c r="E25" s="828"/>
      <c r="F25" s="828"/>
      <c r="G25" s="828"/>
      <c r="H25" s="830"/>
      <c r="I25" s="830"/>
      <c r="J25" s="521"/>
      <c r="K25" s="521"/>
      <c r="L25" s="521"/>
      <c r="M25" s="600"/>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31" t="str">
        <f>E13</f>
        <v/>
      </c>
      <c r="E27" s="831"/>
      <c r="F27" s="831" t="str">
        <f>E15</f>
        <v/>
      </c>
      <c r="G27" s="831"/>
      <c r="H27" s="831" t="str">
        <f>E17</f>
        <v/>
      </c>
      <c r="I27" s="831"/>
      <c r="J27" s="521"/>
      <c r="K27" s="521"/>
      <c r="L27" s="521"/>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
      </c>
      <c r="C28" s="835"/>
      <c r="D28" s="830"/>
      <c r="E28" s="830"/>
      <c r="F28" s="828"/>
      <c r="G28" s="828"/>
      <c r="H28" s="828"/>
      <c r="I28" s="828"/>
      <c r="J28" s="521"/>
      <c r="K28" s="521"/>
      <c r="L28" s="521"/>
      <c r="M28" s="600"/>
    </row>
    <row r="29" spans="1:37" ht="18.75" customHeight="1" x14ac:dyDescent="0.25">
      <c r="A29" s="596" t="s">
        <v>167</v>
      </c>
      <c r="B29" s="835" t="str">
        <f>E15</f>
        <v/>
      </c>
      <c r="C29" s="835"/>
      <c r="D29" s="828"/>
      <c r="E29" s="828"/>
      <c r="F29" s="830"/>
      <c r="G29" s="830"/>
      <c r="H29" s="828"/>
      <c r="I29" s="828"/>
      <c r="J29" s="521"/>
      <c r="K29" s="521"/>
      <c r="L29" s="521"/>
      <c r="M29" s="600"/>
    </row>
    <row r="30" spans="1:37" ht="18.75" customHeight="1" x14ac:dyDescent="0.25">
      <c r="A30" s="596" t="s">
        <v>168</v>
      </c>
      <c r="B30" s="835" t="str">
        <f>E17</f>
        <v/>
      </c>
      <c r="C30" s="835"/>
      <c r="D30" s="828"/>
      <c r="E30" s="828"/>
      <c r="F30" s="828"/>
      <c r="G30" s="828"/>
      <c r="H30" s="830"/>
      <c r="I30" s="830"/>
      <c r="J30" s="521"/>
      <c r="K30" s="521"/>
      <c r="L30" s="521"/>
      <c r="M30" s="600"/>
    </row>
    <row r="31" spans="1:37" x14ac:dyDescent="0.25">
      <c r="A31" s="521"/>
      <c r="B31" s="521"/>
      <c r="C31" s="521"/>
      <c r="D31" s="521"/>
      <c r="E31" s="521"/>
      <c r="F31" s="521"/>
      <c r="G31" s="521"/>
      <c r="H31" s="521"/>
      <c r="I31" s="521"/>
      <c r="J31" s="521"/>
      <c r="K31" s="521"/>
      <c r="L31" s="521"/>
      <c r="M31" s="521"/>
    </row>
    <row r="32" spans="1:37" x14ac:dyDescent="0.25">
      <c r="A32" s="521" t="s">
        <v>126</v>
      </c>
      <c r="B32" s="521"/>
      <c r="C32" s="850" t="str">
        <f>IF(M23=1,B23,IF(M24=1,B24,IF(M25=1,B25,"")))</f>
        <v/>
      </c>
      <c r="D32" s="850"/>
      <c r="E32" s="560" t="s">
        <v>170</v>
      </c>
      <c r="F32" s="850" t="str">
        <f>IF(M28=1,B28,IF(M29=1,B29,IF(M30=1,B30,"")))</f>
        <v/>
      </c>
      <c r="G32" s="850"/>
      <c r="H32" s="521"/>
      <c r="I32" s="499"/>
      <c r="J32" s="521"/>
      <c r="K32" s="521"/>
      <c r="L32" s="521"/>
      <c r="M32" s="521"/>
    </row>
    <row r="33" spans="1:19" x14ac:dyDescent="0.25">
      <c r="A33" s="521"/>
      <c r="B33" s="521"/>
      <c r="C33" s="521"/>
      <c r="D33" s="521"/>
      <c r="E33" s="521"/>
      <c r="F33" s="560"/>
      <c r="G33" s="560"/>
      <c r="H33" s="521"/>
      <c r="I33" s="521"/>
      <c r="J33" s="521"/>
      <c r="K33" s="521"/>
      <c r="L33" s="521"/>
      <c r="M33" s="521"/>
    </row>
    <row r="34" spans="1:19" x14ac:dyDescent="0.25">
      <c r="A34" s="521" t="s">
        <v>169</v>
      </c>
      <c r="B34" s="521"/>
      <c r="C34" s="850" t="str">
        <f>IF(M23=2,B23,IF(M24=2,B24,IF(M25=2,B25,"")))</f>
        <v/>
      </c>
      <c r="D34" s="850"/>
      <c r="E34" s="560" t="s">
        <v>170</v>
      </c>
      <c r="F34" s="850" t="str">
        <f>IF(M28=2,B28,IF(M29=2,B29,IF(M30=2,B30,"")))</f>
        <v/>
      </c>
      <c r="G34" s="850"/>
      <c r="H34" s="521"/>
      <c r="I34" s="499"/>
      <c r="J34" s="521"/>
      <c r="K34" s="521"/>
      <c r="L34" s="521"/>
      <c r="M34" s="521"/>
    </row>
    <row r="35" spans="1:19" x14ac:dyDescent="0.25">
      <c r="A35" s="521"/>
      <c r="B35" s="521"/>
      <c r="C35" s="599"/>
      <c r="D35" s="599"/>
      <c r="E35" s="560"/>
      <c r="F35" s="599"/>
      <c r="G35" s="599"/>
      <c r="H35" s="521"/>
      <c r="I35" s="521"/>
      <c r="J35" s="521"/>
      <c r="K35" s="521"/>
      <c r="L35" s="521"/>
      <c r="M35" s="521"/>
    </row>
    <row r="36" spans="1:19" x14ac:dyDescent="0.25">
      <c r="A36" s="521" t="s">
        <v>171</v>
      </c>
      <c r="B36" s="521"/>
      <c r="C36" s="850" t="str">
        <f>IF(M23=3,B23,IF(M24=3,B24,IF(M25=3,B25,"")))</f>
        <v/>
      </c>
      <c r="D36" s="850"/>
      <c r="E36" s="560" t="s">
        <v>170</v>
      </c>
      <c r="F36" s="850" t="str">
        <f>IF(M28=3,B28,IF(M29=3,B29,IF(M30=3,B30,"")))</f>
        <v/>
      </c>
      <c r="G36" s="850"/>
      <c r="H36" s="521"/>
      <c r="I36" s="499"/>
      <c r="J36" s="521"/>
      <c r="K36" s="521"/>
      <c r="L36" s="521"/>
      <c r="M36" s="521"/>
    </row>
    <row r="37" spans="1:19" x14ac:dyDescent="0.25">
      <c r="A37" s="521"/>
      <c r="B37" s="521"/>
      <c r="C37" s="521"/>
      <c r="D37" s="521"/>
      <c r="E37" s="521"/>
      <c r="F37" s="521"/>
      <c r="G37" s="521"/>
      <c r="H37" s="521"/>
      <c r="I37" s="521"/>
      <c r="J37" s="521"/>
      <c r="K37" s="521"/>
      <c r="L37" s="521"/>
      <c r="M37" s="521"/>
    </row>
    <row r="38" spans="1:19" x14ac:dyDescent="0.25">
      <c r="A38" s="521"/>
      <c r="B38" s="521"/>
      <c r="C38" s="521"/>
      <c r="D38" s="521"/>
      <c r="E38" s="521"/>
      <c r="F38" s="521"/>
      <c r="G38" s="521"/>
      <c r="H38" s="521"/>
      <c r="I38" s="521"/>
      <c r="J38" s="521"/>
      <c r="K38" s="521"/>
      <c r="L38" s="499"/>
      <c r="M38" s="521"/>
      <c r="O38" s="552"/>
      <c r="P38" s="552"/>
      <c r="Q38" s="552"/>
      <c r="R38" s="552"/>
      <c r="S38" s="552"/>
    </row>
    <row r="39" spans="1:19" x14ac:dyDescent="0.25">
      <c r="A39" s="173" t="s">
        <v>102</v>
      </c>
      <c r="B39" s="174"/>
      <c r="C39" s="413"/>
      <c r="D39" s="568" t="s">
        <v>6</v>
      </c>
      <c r="E39" s="569" t="s">
        <v>104</v>
      </c>
      <c r="F39" s="587"/>
      <c r="G39" s="568" t="s">
        <v>6</v>
      </c>
      <c r="H39" s="569" t="s">
        <v>122</v>
      </c>
      <c r="I39" s="328"/>
      <c r="J39" s="569" t="s">
        <v>123</v>
      </c>
      <c r="K39" s="327" t="s">
        <v>124</v>
      </c>
      <c r="L39" s="36"/>
      <c r="M39" s="587"/>
      <c r="O39" s="552"/>
      <c r="P39" s="562"/>
      <c r="Q39" s="562"/>
      <c r="R39" s="563"/>
      <c r="S39" s="552"/>
    </row>
    <row r="40" spans="1:19" x14ac:dyDescent="0.25">
      <c r="A40" s="532" t="s">
        <v>103</v>
      </c>
      <c r="B40" s="533"/>
      <c r="C40" s="535"/>
      <c r="D40" s="570">
        <v>1</v>
      </c>
      <c r="E40" s="834" t="str">
        <f>IF(D40&gt;$R$47,,UPPER(VLOOKUP(D40,'1MD ELO (5)'!$A$7:$Q$134,2)))</f>
        <v/>
      </c>
      <c r="F40" s="834"/>
      <c r="G40" s="581" t="s">
        <v>7</v>
      </c>
      <c r="H40" s="533"/>
      <c r="I40" s="571"/>
      <c r="J40" s="582"/>
      <c r="K40" s="527" t="s">
        <v>108</v>
      </c>
      <c r="L40" s="588"/>
      <c r="M40" s="572"/>
      <c r="O40" s="552"/>
      <c r="P40" s="564"/>
      <c r="Q40" s="564"/>
      <c r="R40" s="565"/>
      <c r="S40" s="552"/>
    </row>
    <row r="41" spans="1:19" x14ac:dyDescent="0.25">
      <c r="A41" s="536" t="s">
        <v>121</v>
      </c>
      <c r="B41" s="299"/>
      <c r="C41" s="538"/>
      <c r="D41" s="573">
        <v>2</v>
      </c>
      <c r="E41" s="829" t="str">
        <f>IF(D41&gt;$R$47,,UPPER(VLOOKUP(D41,'1MD ELO (5)'!$A$7:$Q$134,2)))</f>
        <v/>
      </c>
      <c r="F41" s="829"/>
      <c r="G41" s="583" t="s">
        <v>8</v>
      </c>
      <c r="H41" s="574"/>
      <c r="I41" s="575"/>
      <c r="J41" s="55"/>
      <c r="K41" s="585"/>
      <c r="L41" s="499"/>
      <c r="M41" s="580"/>
      <c r="O41" s="552"/>
      <c r="P41" s="565"/>
      <c r="Q41" s="566"/>
      <c r="R41" s="565"/>
      <c r="S41" s="552"/>
    </row>
    <row r="42" spans="1:19" x14ac:dyDescent="0.25">
      <c r="A42" s="341"/>
      <c r="B42" s="342"/>
      <c r="C42" s="343"/>
      <c r="D42" s="573"/>
      <c r="E42" s="577"/>
      <c r="F42" s="578"/>
      <c r="G42" s="583" t="s">
        <v>9</v>
      </c>
      <c r="H42" s="574"/>
      <c r="I42" s="575"/>
      <c r="J42" s="55"/>
      <c r="K42" s="527" t="s">
        <v>109</v>
      </c>
      <c r="L42" s="588"/>
      <c r="M42" s="572"/>
      <c r="O42" s="552"/>
      <c r="P42" s="564"/>
      <c r="Q42" s="564"/>
      <c r="R42" s="565"/>
      <c r="S42" s="552"/>
    </row>
    <row r="43" spans="1:19" x14ac:dyDescent="0.25">
      <c r="A43" s="202"/>
      <c r="B43" s="405"/>
      <c r="C43" s="203"/>
      <c r="D43" s="573"/>
      <c r="E43" s="577"/>
      <c r="F43" s="578"/>
      <c r="G43" s="583" t="s">
        <v>10</v>
      </c>
      <c r="H43" s="574"/>
      <c r="I43" s="575"/>
      <c r="J43" s="55"/>
      <c r="K43" s="586"/>
      <c r="L43" s="578"/>
      <c r="M43" s="576"/>
      <c r="O43" s="552"/>
      <c r="P43" s="565"/>
      <c r="Q43" s="566"/>
      <c r="R43" s="565"/>
      <c r="S43" s="552"/>
    </row>
    <row r="44" spans="1:19" x14ac:dyDescent="0.25">
      <c r="A44" s="330"/>
      <c r="B44" s="344"/>
      <c r="C44" s="412"/>
      <c r="D44" s="573"/>
      <c r="E44" s="577"/>
      <c r="F44" s="578"/>
      <c r="G44" s="583" t="s">
        <v>11</v>
      </c>
      <c r="H44" s="574"/>
      <c r="I44" s="575"/>
      <c r="J44" s="55"/>
      <c r="K44" s="536"/>
      <c r="L44" s="499"/>
      <c r="M44" s="580"/>
      <c r="O44" s="552"/>
      <c r="P44" s="565"/>
      <c r="Q44" s="566"/>
      <c r="R44" s="565"/>
      <c r="S44" s="552"/>
    </row>
    <row r="45" spans="1:19" x14ac:dyDescent="0.25">
      <c r="A45" s="331"/>
      <c r="B45" s="350"/>
      <c r="C45" s="203"/>
      <c r="D45" s="573"/>
      <c r="E45" s="577"/>
      <c r="F45" s="578"/>
      <c r="G45" s="583" t="s">
        <v>12</v>
      </c>
      <c r="H45" s="574"/>
      <c r="I45" s="575"/>
      <c r="J45" s="55"/>
      <c r="K45" s="527" t="s">
        <v>89</v>
      </c>
      <c r="L45" s="588"/>
      <c r="M45" s="572"/>
      <c r="O45" s="552"/>
      <c r="P45" s="564"/>
      <c r="Q45" s="564"/>
      <c r="R45" s="565"/>
      <c r="S45" s="552"/>
    </row>
    <row r="46" spans="1:19" x14ac:dyDescent="0.25">
      <c r="A46" s="331"/>
      <c r="B46" s="350"/>
      <c r="C46" s="339"/>
      <c r="D46" s="573"/>
      <c r="E46" s="577"/>
      <c r="F46" s="578"/>
      <c r="G46" s="583" t="s">
        <v>13</v>
      </c>
      <c r="H46" s="574"/>
      <c r="I46" s="575"/>
      <c r="J46" s="55"/>
      <c r="K46" s="586"/>
      <c r="L46" s="578"/>
      <c r="M46" s="576"/>
      <c r="O46" s="552"/>
      <c r="P46" s="565"/>
      <c r="Q46" s="566"/>
      <c r="R46" s="565"/>
      <c r="S46" s="552"/>
    </row>
    <row r="47" spans="1:19" x14ac:dyDescent="0.25">
      <c r="A47" s="332"/>
      <c r="B47" s="329"/>
      <c r="C47" s="340"/>
      <c r="D47" s="579"/>
      <c r="E47" s="205"/>
      <c r="F47" s="499"/>
      <c r="G47" s="584" t="s">
        <v>14</v>
      </c>
      <c r="H47" s="299"/>
      <c r="I47" s="529"/>
      <c r="J47" s="207"/>
      <c r="K47" s="536" t="str">
        <f>L4</f>
        <v>Nagyistók-Nádasi Judit</v>
      </c>
      <c r="L47" s="499"/>
      <c r="M47" s="580"/>
      <c r="O47" s="552"/>
      <c r="P47" s="565"/>
      <c r="Q47" s="566"/>
      <c r="R47" s="567">
        <f>MIN(4,'1MD ELO (5)'!Q5)</f>
        <v>4</v>
      </c>
      <c r="S47" s="552"/>
    </row>
    <row r="48" spans="1:19" x14ac:dyDescent="0.25">
      <c r="O48" s="552"/>
      <c r="P48" s="552"/>
      <c r="Q48" s="552"/>
      <c r="R48" s="552"/>
      <c r="S48" s="552"/>
    </row>
    <row r="49" spans="15:19" x14ac:dyDescent="0.25">
      <c r="O49" s="552"/>
      <c r="P49" s="552"/>
      <c r="Q49" s="552"/>
      <c r="R49" s="552"/>
      <c r="S49" s="552"/>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R47">
    <cfRule type="expression" dxfId="112" priority="2" stopIfTrue="1">
      <formula>$O$1="CU"</formula>
    </cfRule>
  </conditionalFormatting>
  <conditionalFormatting sqref="E7 E9 E11 E13 E15 E17">
    <cfRule type="cellIs" dxfId="11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Munka49">
    <tabColor indexed="11"/>
  </sheetPr>
  <dimension ref="A1:AK51"/>
  <sheetViews>
    <sheetView workbookViewId="0">
      <selection activeCell="N12" sqref="N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IF(Y5=1,CONCATENATE(VLOOKUP(Y3,AA16:AH27,2)),CONCATENATE(VLOOKUP(Y3,AA2:AK13,2)))</f>
        <v>#N/A</v>
      </c>
      <c r="AC1" s="625" t="e">
        <f>IF(Y5=1,CONCATENATE(VLOOKUP(Y3,AA16:AK27,3)),CONCATENATE(VLOOKUP(Y3,AA2:AK13,3)))</f>
        <v>#N/A</v>
      </c>
      <c r="AD1" s="625" t="e">
        <f>IF(Y5=1,CONCATENATE(VLOOKUP(Y3,AA16:AK27,4)),CONCATENATE(VLOOKUP(Y3,AA2:AK13,4)))</f>
        <v>#N/A</v>
      </c>
      <c r="AE1" s="625" t="e">
        <f>IF(Y5=1,CONCATENATE(VLOOKUP(Y3,AA16:AK27,5)),CONCATENATE(VLOOKUP(Y3,AA2:AK13,5)))</f>
        <v>#N/A</v>
      </c>
      <c r="AF1" s="625" t="e">
        <f>IF(Y5=1,CONCATENATE(VLOOKUP(Y3,AA16:AK27,6)),CONCATENATE(VLOOKUP(Y3,AA2:AK13,6)))</f>
        <v>#N/A</v>
      </c>
      <c r="AG1" s="625" t="e">
        <f>IF(Y5=1,CONCATENATE(VLOOKUP(Y3,AA16:AK27,7)),CONCATENATE(VLOOKUP(Y3,AA2:AK13,7)))</f>
        <v>#N/A</v>
      </c>
      <c r="AH1" s="625" t="e">
        <f>IF(Y5=1,CONCATENATE(VLOOKUP(Y3,AA16:AK27,8)),CONCATENATE(VLOOKUP(Y3,AA2:AK13,8)))</f>
        <v>#N/A</v>
      </c>
      <c r="AI1" s="625" t="e">
        <f>IF(Y5=1,CONCATENATE(VLOOKUP(Y3,AA16:AK27,9)),CONCATENATE(VLOOKUP(Y3,AA2:AK13,9)))</f>
        <v>#N/A</v>
      </c>
      <c r="AJ1" s="625" t="e">
        <f>IF(Y5=1,CONCATENATE(VLOOKUP(Y3,AA16:AK27,10)),CONCATENATE(VLOOKUP(Y3,AA2:AK13,10)))</f>
        <v>#N/A</v>
      </c>
      <c r="AK1" s="625" t="e">
        <f>IF(Y5=1,CONCATENATE(VLOOKUP(Y3,AA16:AK27,11)),CONCATENATE(VLOOKUP(Y3,AA2:AK13,11)))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(5)'!$A$7:$O$22,5))</f>
        <v/>
      </c>
      <c r="D7" s="546" t="str">
        <f>IF($B7="","",VLOOKUP($B7,'1MD ELO (5)'!$A$7:$O$22,15))</f>
        <v/>
      </c>
      <c r="E7" s="542" t="str">
        <f>UPPER(IF($B7="","",VLOOKUP($B7,'1MD ELO (5)'!$A$7:$O$22,2)))</f>
        <v/>
      </c>
      <c r="F7" s="545"/>
      <c r="G7" s="542" t="str">
        <f>IF($B7="","",VLOOKUP($B7,'1MD ELO (5)'!$A$7:$O$22,3))</f>
        <v/>
      </c>
      <c r="H7" s="545"/>
      <c r="I7" s="542" t="str">
        <f>IF($B7="","",VLOOKUP($B7,'1MD ELO (5)'!$A$7:$O$22,4))</f>
        <v/>
      </c>
      <c r="J7" s="521"/>
      <c r="K7" s="626"/>
      <c r="L7" s="620" t="str">
        <f>IF(K7="","",CONCATENATE(VLOOKUP($Y$3,$AB$1:$AK$1,K7)," pont"))</f>
        <v/>
      </c>
      <c r="M7" s="627"/>
      <c r="N7" s="552"/>
      <c r="O7" s="552"/>
      <c r="P7" s="552"/>
      <c r="Q7" s="606" t="s">
        <v>173</v>
      </c>
      <c r="R7" s="722" t="s">
        <v>213</v>
      </c>
      <c r="S7" s="722" t="s">
        <v>215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608" t="s">
        <v>180</v>
      </c>
      <c r="R8" s="723" t="s">
        <v>214</v>
      </c>
      <c r="S8" s="723" t="s">
        <v>216</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(5)'!$A$7:$O$22,5))</f>
        <v/>
      </c>
      <c r="D9" s="546" t="str">
        <f>IF($B9="","",VLOOKUP($B9,'1MD ELO (5)'!$A$7:$O$22,15))</f>
        <v/>
      </c>
      <c r="E9" s="541" t="str">
        <f>UPPER(IF($B9="","",VLOOKUP($B9,'1MD ELO (5)'!$A$7:$O$22,2)))</f>
        <v/>
      </c>
      <c r="F9" s="547"/>
      <c r="G9" s="541" t="str">
        <f>IF($B9="","",VLOOKUP($B9,'1MD ELO (5)'!$A$7:$O$22,3))</f>
        <v/>
      </c>
      <c r="H9" s="547"/>
      <c r="I9" s="541" t="str">
        <f>IF($B9="","",VLOOKUP($B9,'1MD ELO (5)'!$A$7:$O$22,4))</f>
        <v/>
      </c>
      <c r="J9" s="521"/>
      <c r="K9" s="626"/>
      <c r="L9" s="620" t="str">
        <f>IF(K9="","",CONCATENATE(VLOOKUP($Y$3,$AB$1:$AK$1,K9)," pont"))</f>
        <v/>
      </c>
      <c r="M9" s="627"/>
      <c r="N9" s="552"/>
      <c r="O9" s="552"/>
      <c r="P9" s="552"/>
      <c r="Q9" s="610" t="s">
        <v>181</v>
      </c>
      <c r="R9" s="724" t="s">
        <v>185</v>
      </c>
      <c r="S9" s="724" t="s">
        <v>217</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(5)'!$A$7:$O$22,5))</f>
        <v/>
      </c>
      <c r="D11" s="546" t="str">
        <f>IF($B11="","",VLOOKUP($B11,'1MD ELO (5)'!$A$7:$O$22,15))</f>
        <v/>
      </c>
      <c r="E11" s="541" t="str">
        <f>UPPER(IF($B11="","",VLOOKUP($B11,'1MD ELO (5)'!$A$7:$O$22,2)))</f>
        <v/>
      </c>
      <c r="F11" s="547"/>
      <c r="G11" s="541" t="str">
        <f>IF($B11="","",VLOOKUP($B11,'1MD ELO (5)'!$A$7:$O$22,3))</f>
        <v/>
      </c>
      <c r="H11" s="547"/>
      <c r="I11" s="541"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546" t="str">
        <f>IF($B13="","",VLOOKUP($B13,'1MD ELO (5)'!$A$7:$O$22,5))</f>
        <v/>
      </c>
      <c r="D13" s="546" t="str">
        <f>IF($B13="","",VLOOKUP($B13,'1MD ELO (5)'!$A$7:$O$22,15))</f>
        <v/>
      </c>
      <c r="E13" s="542" t="str">
        <f>UPPER(IF($B13="","",VLOOKUP($B13,'1MD ELO (5)'!$A$7:$O$22,2)))</f>
        <v/>
      </c>
      <c r="F13" s="545"/>
      <c r="G13" s="542" t="str">
        <f>IF($B13="","",VLOOKUP($B13,'1MD ELO (5)'!$A$7:$O$22,3))</f>
        <v/>
      </c>
      <c r="H13" s="545"/>
      <c r="I13" s="542" t="str">
        <f>IF($B13="","",VLOOKUP($B13,'1MD ELO (5)'!$A$7:$O$22,4))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60" t="s">
        <v>167</v>
      </c>
      <c r="B15" s="614"/>
      <c r="C15" s="546" t="str">
        <f>IF($B15="","",VLOOKUP($B15,'1MD ELO (5)'!$A$7:$O$22,5))</f>
        <v/>
      </c>
      <c r="D15" s="546" t="str">
        <f>IF($B15="","",VLOOKUP($B15,'1MD ELO (5)'!$A$7:$O$22,15))</f>
        <v/>
      </c>
      <c r="E15" s="541" t="str">
        <f>UPPER(IF($B15="","",VLOOKUP($B15,'1MD ELO (5)'!$A$7:$O$22,2)))</f>
        <v/>
      </c>
      <c r="F15" s="547"/>
      <c r="G15" s="541" t="str">
        <f>IF($B15="","",VLOOKUP($B15,'1MD ELO (5)'!$A$7:$O$22,3))</f>
        <v/>
      </c>
      <c r="H15" s="547"/>
      <c r="I15" s="541" t="str">
        <f>IF($B15="","",VLOOKUP($B15,'1MD ELO (5)'!$A$7:$O$22,4))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(5)'!$A$7:$O$22,5))</f>
        <v/>
      </c>
      <c r="D17" s="546" t="str">
        <f>IF($B17="","",VLOOKUP($B17,'1MD ELO (5)'!$A$7:$O$22,15))</f>
        <v/>
      </c>
      <c r="E17" s="541" t="str">
        <f>UPPER(IF($B17="","",VLOOKUP($B17,'1MD ELO (5)'!$A$7:$O$22,2)))</f>
        <v/>
      </c>
      <c r="F17" s="547"/>
      <c r="G17" s="541" t="str">
        <f>IF($B17="","",VLOOKUP($B17,'1MD ELO (5)'!$A$7:$O$22,3))</f>
        <v/>
      </c>
      <c r="H17" s="547"/>
      <c r="I17" s="541" t="str">
        <f>IF($B17="","",VLOOKUP($B17,'1MD ELO (5)'!$A$7:$O$22,4))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60" t="s">
        <v>168</v>
      </c>
      <c r="B19" s="614"/>
      <c r="C19" s="546" t="str">
        <f>IF($B19="","",VLOOKUP($B19,'1MD ELO (5)'!$A$7:$O$22,5))</f>
        <v/>
      </c>
      <c r="D19" s="546" t="str">
        <f>IF($B19="","",VLOOKUP($B19,'1MD ELO (5)'!$A$7:$O$22,15))</f>
        <v/>
      </c>
      <c r="E19" s="541" t="str">
        <f>UPPER(IF($B19="","",VLOOKUP($B19,'1MD ELO (5)'!$A$7:$O$22,2)))</f>
        <v/>
      </c>
      <c r="F19" s="547"/>
      <c r="G19" s="541" t="str">
        <f>IF($B19="","",VLOOKUP($B19,'1MD ELO (5)'!$A$7:$O$22,3))</f>
        <v/>
      </c>
      <c r="H19" s="547"/>
      <c r="I19" s="541" t="str">
        <f>IF($B19="","",VLOOKUP($B19,'1MD ELO (5)'!$A$7:$O$22,4))</f>
        <v/>
      </c>
      <c r="J19" s="521"/>
      <c r="K19" s="626"/>
      <c r="L19" s="620" t="str">
        <f>IF(K19="","",CONCATENATE(VLOOKUP($Y$3,$AB$1:$AK$1,K19)," pont"))</f>
        <v/>
      </c>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
      </c>
      <c r="E22" s="831"/>
      <c r="F22" s="831" t="str">
        <f>E9</f>
        <v/>
      </c>
      <c r="G22" s="831"/>
      <c r="H22" s="831" t="str">
        <f>E11</f>
        <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
      </c>
      <c r="C23" s="835"/>
      <c r="D23" s="830"/>
      <c r="E23" s="830"/>
      <c r="F23" s="828"/>
      <c r="G23" s="828"/>
      <c r="H23" s="828"/>
      <c r="I23" s="828"/>
      <c r="J23" s="521"/>
      <c r="K23" s="521"/>
      <c r="L23" s="521"/>
      <c r="M23" s="600"/>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
      </c>
      <c r="C24" s="835"/>
      <c r="D24" s="828"/>
      <c r="E24" s="828"/>
      <c r="F24" s="830"/>
      <c r="G24" s="830"/>
      <c r="H24" s="828"/>
      <c r="I24" s="828"/>
      <c r="J24" s="521"/>
      <c r="K24" s="521"/>
      <c r="L24" s="521"/>
      <c r="M24" s="600"/>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
      </c>
      <c r="C25" s="835"/>
      <c r="D25" s="828"/>
      <c r="E25" s="828"/>
      <c r="F25" s="828"/>
      <c r="G25" s="828"/>
      <c r="H25" s="830"/>
      <c r="I25" s="830"/>
      <c r="J25" s="521"/>
      <c r="K25" s="521"/>
      <c r="L25" s="521"/>
      <c r="M25" s="600"/>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31" t="str">
        <f>E13</f>
        <v/>
      </c>
      <c r="E27" s="831"/>
      <c r="F27" s="831" t="str">
        <f>E15</f>
        <v/>
      </c>
      <c r="G27" s="831"/>
      <c r="H27" s="831" t="str">
        <f>E17</f>
        <v/>
      </c>
      <c r="I27" s="831"/>
      <c r="J27" s="831" t="str">
        <f>E19</f>
        <v/>
      </c>
      <c r="K27" s="831"/>
      <c r="L27" s="521"/>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
      </c>
      <c r="C28" s="835"/>
      <c r="D28" s="830"/>
      <c r="E28" s="830"/>
      <c r="F28" s="828"/>
      <c r="G28" s="828"/>
      <c r="H28" s="828"/>
      <c r="I28" s="828"/>
      <c r="J28" s="831"/>
      <c r="K28" s="831"/>
      <c r="L28" s="521"/>
      <c r="M28" s="600"/>
    </row>
    <row r="29" spans="1:37" ht="18.75" customHeight="1" x14ac:dyDescent="0.25">
      <c r="A29" s="596" t="s">
        <v>167</v>
      </c>
      <c r="B29" s="835" t="str">
        <f>E15</f>
        <v/>
      </c>
      <c r="C29" s="835"/>
      <c r="D29" s="828"/>
      <c r="E29" s="828"/>
      <c r="F29" s="830"/>
      <c r="G29" s="830"/>
      <c r="H29" s="828"/>
      <c r="I29" s="828"/>
      <c r="J29" s="828"/>
      <c r="K29" s="828"/>
      <c r="L29" s="521"/>
      <c r="M29" s="600"/>
    </row>
    <row r="30" spans="1:37" ht="18.75" customHeight="1" x14ac:dyDescent="0.25">
      <c r="A30" s="596" t="s">
        <v>168</v>
      </c>
      <c r="B30" s="835" t="str">
        <f>E17</f>
        <v/>
      </c>
      <c r="C30" s="835"/>
      <c r="D30" s="828"/>
      <c r="E30" s="828"/>
      <c r="F30" s="828"/>
      <c r="G30" s="828"/>
      <c r="H30" s="830"/>
      <c r="I30" s="830"/>
      <c r="J30" s="828"/>
      <c r="K30" s="828"/>
      <c r="L30" s="521"/>
      <c r="M30" s="600"/>
    </row>
    <row r="31" spans="1:37" ht="18.75" customHeight="1" x14ac:dyDescent="0.25">
      <c r="A31" s="596" t="s">
        <v>172</v>
      </c>
      <c r="B31" s="835" t="str">
        <f>E19</f>
        <v/>
      </c>
      <c r="C31" s="835"/>
      <c r="D31" s="828"/>
      <c r="E31" s="828"/>
      <c r="F31" s="828"/>
      <c r="G31" s="828"/>
      <c r="H31" s="831"/>
      <c r="I31" s="831"/>
      <c r="J31" s="830"/>
      <c r="K31" s="830"/>
      <c r="L31" s="521"/>
      <c r="M31" s="600"/>
    </row>
    <row r="32" spans="1:37" ht="18.75" customHeight="1" x14ac:dyDescent="0.25">
      <c r="A32" s="602"/>
      <c r="B32" s="603"/>
      <c r="C32" s="603"/>
      <c r="D32" s="602"/>
      <c r="E32" s="602"/>
      <c r="F32" s="602"/>
      <c r="G32" s="602"/>
      <c r="H32" s="602"/>
      <c r="I32" s="602"/>
      <c r="J32" s="521"/>
      <c r="K32" s="521"/>
      <c r="L32" s="521"/>
      <c r="M32" s="604"/>
    </row>
    <row r="33" spans="1:19" x14ac:dyDescent="0.25">
      <c r="A33" s="521"/>
      <c r="B33" s="521"/>
      <c r="C33" s="521"/>
      <c r="D33" s="521"/>
      <c r="E33" s="521"/>
      <c r="F33" s="521"/>
      <c r="G33" s="521"/>
      <c r="H33" s="521"/>
      <c r="I33" s="521"/>
      <c r="J33" s="521"/>
      <c r="K33" s="521"/>
      <c r="L33" s="521"/>
      <c r="M33" s="521"/>
    </row>
    <row r="34" spans="1:19" x14ac:dyDescent="0.25">
      <c r="A34" s="521" t="s">
        <v>126</v>
      </c>
      <c r="B34" s="521"/>
      <c r="C34" s="850" t="str">
        <f>IF(M23=1,B23,IF(M24=1,B24,IF(M25=1,B25,"")))</f>
        <v/>
      </c>
      <c r="D34" s="850"/>
      <c r="E34" s="560" t="s">
        <v>170</v>
      </c>
      <c r="F34" s="850" t="str">
        <f>IF(M28=1,B28,IF(M29=1,B29,IF(M30=1,B30,IF(M31=1,B31,""))))</f>
        <v/>
      </c>
      <c r="G34" s="850"/>
      <c r="H34" s="521"/>
      <c r="I34" s="499"/>
      <c r="J34" s="521"/>
      <c r="K34" s="521"/>
      <c r="L34" s="521"/>
      <c r="M34" s="521"/>
    </row>
    <row r="35" spans="1:19" x14ac:dyDescent="0.25">
      <c r="A35" s="521"/>
      <c r="B35" s="521"/>
      <c r="C35" s="521"/>
      <c r="D35" s="521"/>
      <c r="E35" s="521"/>
      <c r="F35" s="560"/>
      <c r="G35" s="560"/>
      <c r="H35" s="521"/>
      <c r="I35" s="521"/>
      <c r="J35" s="521"/>
      <c r="K35" s="521"/>
      <c r="L35" s="521"/>
      <c r="M35" s="521"/>
    </row>
    <row r="36" spans="1:19" x14ac:dyDescent="0.25">
      <c r="A36" s="521" t="s">
        <v>169</v>
      </c>
      <c r="B36" s="521"/>
      <c r="C36" s="850" t="str">
        <f>IF(M23=2,B23,IF(M24=2,B24,IF(M25=2,B25,"")))</f>
        <v/>
      </c>
      <c r="D36" s="850"/>
      <c r="E36" s="560" t="s">
        <v>170</v>
      </c>
      <c r="F36" s="850" t="str">
        <f>IF(M28=2,B28,IF(M29=2,B29,IF(M30=2,B30,IF(M31=2,B31,""))))</f>
        <v/>
      </c>
      <c r="G36" s="850"/>
      <c r="H36" s="521"/>
      <c r="I36" s="499"/>
      <c r="J36" s="521"/>
      <c r="K36" s="521"/>
      <c r="L36" s="521"/>
      <c r="M36" s="521"/>
    </row>
    <row r="37" spans="1:19" x14ac:dyDescent="0.25">
      <c r="A37" s="521"/>
      <c r="B37" s="521"/>
      <c r="C37" s="599"/>
      <c r="D37" s="599"/>
      <c r="E37" s="560"/>
      <c r="F37" s="599"/>
      <c r="G37" s="599"/>
      <c r="H37" s="521"/>
      <c r="I37" s="521"/>
      <c r="J37" s="521"/>
      <c r="K37" s="521"/>
      <c r="L37" s="521"/>
      <c r="M37" s="521"/>
    </row>
    <row r="38" spans="1:19" x14ac:dyDescent="0.25">
      <c r="A38" s="521" t="s">
        <v>171</v>
      </c>
      <c r="B38" s="521"/>
      <c r="C38" s="850" t="str">
        <f>IF(M23=3,B23,IF(M24=3,B24,IF(M25=3,B25,"")))</f>
        <v/>
      </c>
      <c r="D38" s="850"/>
      <c r="E38" s="560" t="s">
        <v>170</v>
      </c>
      <c r="F38" s="850" t="str">
        <f>IF(M28=3,B28,IF(M29=3,B29,IF(M30=3,B30,IF(M31=3,B31,""))))</f>
        <v/>
      </c>
      <c r="G38" s="850"/>
      <c r="H38" s="521"/>
      <c r="I38" s="499"/>
      <c r="J38" s="521"/>
      <c r="K38" s="521"/>
      <c r="L38" s="521"/>
      <c r="M38" s="521"/>
    </row>
    <row r="39" spans="1:19" x14ac:dyDescent="0.25">
      <c r="A39" s="521"/>
      <c r="B39" s="521"/>
      <c r="C39" s="521"/>
      <c r="D39" s="521"/>
      <c r="E39" s="521"/>
      <c r="F39" s="521"/>
      <c r="G39" s="521"/>
      <c r="H39" s="521"/>
      <c r="I39" s="521"/>
      <c r="J39" s="521"/>
      <c r="K39" s="521"/>
      <c r="L39" s="521"/>
      <c r="M39" s="521"/>
    </row>
    <row r="40" spans="1:19" x14ac:dyDescent="0.25">
      <c r="A40" s="521"/>
      <c r="B40" s="521"/>
      <c r="C40" s="521"/>
      <c r="D40" s="521"/>
      <c r="E40" s="521"/>
      <c r="F40" s="521"/>
      <c r="G40" s="521"/>
      <c r="H40" s="521"/>
      <c r="I40" s="521"/>
      <c r="J40" s="521"/>
      <c r="K40" s="521"/>
      <c r="L40" s="499"/>
      <c r="M40" s="521"/>
      <c r="O40" s="552"/>
      <c r="P40" s="552"/>
      <c r="Q40" s="552"/>
      <c r="R40" s="552"/>
      <c r="S40" s="552"/>
    </row>
    <row r="41" spans="1:19" x14ac:dyDescent="0.25">
      <c r="A41" s="173" t="s">
        <v>102</v>
      </c>
      <c r="B41" s="174"/>
      <c r="C41" s="413"/>
      <c r="D41" s="568" t="s">
        <v>6</v>
      </c>
      <c r="E41" s="569" t="s">
        <v>104</v>
      </c>
      <c r="F41" s="587"/>
      <c r="G41" s="568" t="s">
        <v>6</v>
      </c>
      <c r="H41" s="569" t="s">
        <v>122</v>
      </c>
      <c r="I41" s="328"/>
      <c r="J41" s="569" t="s">
        <v>123</v>
      </c>
      <c r="K41" s="327" t="s">
        <v>124</v>
      </c>
      <c r="L41" s="36"/>
      <c r="M41" s="587"/>
      <c r="O41" s="552"/>
      <c r="P41" s="562"/>
      <c r="Q41" s="562"/>
      <c r="R41" s="563"/>
      <c r="S41" s="552"/>
    </row>
    <row r="42" spans="1:19" x14ac:dyDescent="0.25">
      <c r="A42" s="532" t="s">
        <v>103</v>
      </c>
      <c r="B42" s="533"/>
      <c r="C42" s="535"/>
      <c r="D42" s="570">
        <v>1</v>
      </c>
      <c r="E42" s="834" t="str">
        <f>IF(D42&gt;$R$44,,UPPER(VLOOKUP(D42,'1MD ELO (5)'!$A$7:$Q$134,2)))</f>
        <v/>
      </c>
      <c r="F42" s="834"/>
      <c r="G42" s="581" t="s">
        <v>7</v>
      </c>
      <c r="H42" s="533"/>
      <c r="I42" s="571"/>
      <c r="J42" s="582"/>
      <c r="K42" s="527" t="s">
        <v>108</v>
      </c>
      <c r="L42" s="588"/>
      <c r="M42" s="572"/>
      <c r="O42" s="552"/>
      <c r="P42" s="564"/>
      <c r="Q42" s="564"/>
      <c r="R42" s="565"/>
      <c r="S42" s="552"/>
    </row>
    <row r="43" spans="1:19" x14ac:dyDescent="0.25">
      <c r="A43" s="536" t="s">
        <v>121</v>
      </c>
      <c r="B43" s="299"/>
      <c r="C43" s="538"/>
      <c r="D43" s="573">
        <v>2</v>
      </c>
      <c r="E43" s="829" t="str">
        <f>IF(D43&gt;$R$44,,UPPER(VLOOKUP(D43,'1MD ELO (5)'!$A$7:$Q$134,2)))</f>
        <v/>
      </c>
      <c r="F43" s="829"/>
      <c r="G43" s="583" t="s">
        <v>8</v>
      </c>
      <c r="H43" s="574"/>
      <c r="I43" s="575"/>
      <c r="J43" s="55"/>
      <c r="K43" s="585"/>
      <c r="L43" s="499"/>
      <c r="M43" s="580"/>
      <c r="O43" s="552"/>
      <c r="P43" s="565"/>
      <c r="Q43" s="566"/>
      <c r="R43" s="565"/>
      <c r="S43" s="552"/>
    </row>
    <row r="44" spans="1:19" x14ac:dyDescent="0.25">
      <c r="A44" s="341"/>
      <c r="B44" s="342"/>
      <c r="C44" s="343"/>
      <c r="D44" s="573"/>
      <c r="E44" s="577"/>
      <c r="F44" s="578"/>
      <c r="G44" s="583" t="s">
        <v>9</v>
      </c>
      <c r="H44" s="574"/>
      <c r="I44" s="575"/>
      <c r="J44" s="55"/>
      <c r="K44" s="527" t="s">
        <v>109</v>
      </c>
      <c r="L44" s="588"/>
      <c r="M44" s="572"/>
      <c r="O44" s="552"/>
      <c r="P44" s="564"/>
      <c r="Q44" s="564"/>
      <c r="R44" s="567">
        <f>MIN(4,'1MD ELO (5)'!Q2)</f>
        <v>4</v>
      </c>
      <c r="S44" s="552"/>
    </row>
    <row r="45" spans="1:19" x14ac:dyDescent="0.25">
      <c r="A45" s="202"/>
      <c r="B45" s="405"/>
      <c r="C45" s="203"/>
      <c r="D45" s="573"/>
      <c r="E45" s="577"/>
      <c r="F45" s="578"/>
      <c r="G45" s="583" t="s">
        <v>10</v>
      </c>
      <c r="H45" s="574"/>
      <c r="I45" s="575"/>
      <c r="J45" s="55"/>
      <c r="K45" s="586"/>
      <c r="L45" s="578"/>
      <c r="M45" s="576"/>
      <c r="O45" s="552"/>
      <c r="P45" s="565"/>
      <c r="Q45" s="566"/>
      <c r="R45" s="565"/>
      <c r="S45" s="552"/>
    </row>
    <row r="46" spans="1:19" x14ac:dyDescent="0.25">
      <c r="A46" s="330"/>
      <c r="B46" s="344"/>
      <c r="C46" s="412"/>
      <c r="D46" s="573"/>
      <c r="E46" s="577"/>
      <c r="F46" s="578"/>
      <c r="G46" s="583" t="s">
        <v>11</v>
      </c>
      <c r="H46" s="574"/>
      <c r="I46" s="575"/>
      <c r="J46" s="55"/>
      <c r="K46" s="536"/>
      <c r="L46" s="499"/>
      <c r="M46" s="580"/>
      <c r="O46" s="552"/>
      <c r="P46" s="565"/>
      <c r="Q46" s="566"/>
      <c r="R46" s="565"/>
      <c r="S46" s="552"/>
    </row>
    <row r="47" spans="1:19" x14ac:dyDescent="0.25">
      <c r="A47" s="331"/>
      <c r="B47" s="350"/>
      <c r="C47" s="203"/>
      <c r="D47" s="573"/>
      <c r="E47" s="577"/>
      <c r="F47" s="578"/>
      <c r="G47" s="583" t="s">
        <v>12</v>
      </c>
      <c r="H47" s="574"/>
      <c r="I47" s="575"/>
      <c r="J47" s="55"/>
      <c r="K47" s="527" t="s">
        <v>89</v>
      </c>
      <c r="L47" s="588"/>
      <c r="M47" s="572"/>
      <c r="O47" s="552"/>
      <c r="P47" s="564"/>
      <c r="Q47" s="564"/>
      <c r="R47" s="565"/>
      <c r="S47" s="552"/>
    </row>
    <row r="48" spans="1:19" x14ac:dyDescent="0.25">
      <c r="A48" s="331"/>
      <c r="B48" s="350"/>
      <c r="C48" s="339"/>
      <c r="D48" s="573"/>
      <c r="E48" s="577"/>
      <c r="F48" s="578"/>
      <c r="G48" s="583" t="s">
        <v>13</v>
      </c>
      <c r="H48" s="574"/>
      <c r="I48" s="575"/>
      <c r="J48" s="55"/>
      <c r="K48" s="586"/>
      <c r="L48" s="578"/>
      <c r="M48" s="576"/>
      <c r="O48" s="552"/>
      <c r="P48" s="565"/>
      <c r="Q48" s="566"/>
      <c r="R48" s="565"/>
      <c r="S48" s="552"/>
    </row>
    <row r="49" spans="1:19" x14ac:dyDescent="0.25">
      <c r="A49" s="332"/>
      <c r="B49" s="329"/>
      <c r="C49" s="340"/>
      <c r="D49" s="579"/>
      <c r="E49" s="205"/>
      <c r="F49" s="499"/>
      <c r="G49" s="584" t="s">
        <v>14</v>
      </c>
      <c r="H49" s="299"/>
      <c r="I49" s="529"/>
      <c r="J49" s="207"/>
      <c r="K49" s="536" t="str">
        <f>L4</f>
        <v>Nagyistók-Nádasi Judit</v>
      </c>
      <c r="L49" s="499"/>
      <c r="M49" s="580"/>
      <c r="O49" s="552"/>
      <c r="P49" s="565"/>
      <c r="Q49" s="566"/>
      <c r="R49" s="567"/>
      <c r="S49" s="552"/>
    </row>
    <row r="50" spans="1:19" x14ac:dyDescent="0.25">
      <c r="O50" s="552"/>
      <c r="P50" s="552"/>
      <c r="Q50" s="552"/>
      <c r="R50" s="552"/>
      <c r="S50" s="552"/>
    </row>
    <row r="51" spans="1:19" x14ac:dyDescent="0.25">
      <c r="O51" s="552"/>
      <c r="P51" s="552"/>
      <c r="Q51" s="552"/>
      <c r="R51" s="552"/>
      <c r="S51" s="552"/>
    </row>
  </sheetData>
  <mergeCells count="51">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J31:K31"/>
    <mergeCell ref="C34:D34"/>
    <mergeCell ref="F34:G34"/>
    <mergeCell ref="B29:C29"/>
    <mergeCell ref="D29:E29"/>
    <mergeCell ref="F29:G29"/>
    <mergeCell ref="H29:I29"/>
    <mergeCell ref="J29:K29"/>
    <mergeCell ref="B30:C30"/>
    <mergeCell ref="D30:E30"/>
    <mergeCell ref="F30:G30"/>
    <mergeCell ref="H30:I30"/>
    <mergeCell ref="J30:K30"/>
    <mergeCell ref="E43:F43"/>
    <mergeCell ref="B31:C31"/>
    <mergeCell ref="D31:E31"/>
    <mergeCell ref="F31:G31"/>
    <mergeCell ref="H31:I31"/>
    <mergeCell ref="C36:D36"/>
    <mergeCell ref="F36:G36"/>
    <mergeCell ref="C38:D38"/>
    <mergeCell ref="F38:G38"/>
    <mergeCell ref="E42:F42"/>
  </mergeCells>
  <conditionalFormatting sqref="R49 R44">
    <cfRule type="expression" dxfId="110" priority="2" stopIfTrue="1">
      <formula>$O$1="CU"</formula>
    </cfRule>
  </conditionalFormatting>
  <conditionalFormatting sqref="E7 E9 E11 E13 E15 E17 E19">
    <cfRule type="cellIs" dxfId="10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Munka60">
    <tabColor indexed="11"/>
  </sheetPr>
  <dimension ref="A1:AK54"/>
  <sheetViews>
    <sheetView workbookViewId="0">
      <selection activeCell="O12" sqref="O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e">
        <f>IF(Y5=1,CONCATENATE(VLOOKUP(Y3,AA16:AH30,2)),CONCATENATE(VLOOKUP(Y3,AA2:AK13,2)))</f>
        <v>#N/A</v>
      </c>
      <c r="AC1" s="625" t="e">
        <f>IF(Y5=1,CONCATENATE(VLOOKUP(Y3,AA16:AK30,3)),CONCATENATE(VLOOKUP(Y3,AA2:AK13,3)))</f>
        <v>#N/A</v>
      </c>
      <c r="AD1" s="625" t="e">
        <f>IF(Y5=1,CONCATENATE(VLOOKUP(Y3,AA16:AK30,4)),CONCATENATE(VLOOKUP(Y3,AA2:AK13,4)))</f>
        <v>#N/A</v>
      </c>
      <c r="AE1" s="625" t="e">
        <f>IF(Y5=1,CONCATENATE(VLOOKUP(Y3,AA16:AK30,5)),CONCATENATE(VLOOKUP(Y3,AA2:AK13,5)))</f>
        <v>#N/A</v>
      </c>
      <c r="AF1" s="625" t="e">
        <f>IF(Y5=1,CONCATENATE(VLOOKUP(Y3,AA16:AK30,6)),CONCATENATE(VLOOKUP(Y3,AA2:AK13,6)))</f>
        <v>#N/A</v>
      </c>
      <c r="AG1" s="625" t="e">
        <f>IF(Y5=1,CONCATENATE(VLOOKUP(Y3,AA16:AK30,7)),CONCATENATE(VLOOKUP(Y3,AA2:AK13,7)))</f>
        <v>#N/A</v>
      </c>
      <c r="AH1" s="625" t="e">
        <f>IF(Y5=1,CONCATENATE(VLOOKUP(Y3,AA16:AK30,8)),CONCATENATE(VLOOKUP(Y3,AA2:AK13,8)))</f>
        <v>#N/A</v>
      </c>
      <c r="AI1" s="625" t="e">
        <f>IF(Y5=1,CONCATENATE(VLOOKUP(Y3,AA16:AK30,9)),CONCATENATE(VLOOKUP(Y3,AA2:AK13,9)))</f>
        <v>#N/A</v>
      </c>
      <c r="AJ1" s="625" t="e">
        <f>IF(Y5=1,CONCATENATE(VLOOKUP(Y3,AA16:AK30,10)),CONCATENATE(VLOOKUP(Y3,AA2:AK13,10)))</f>
        <v>#N/A</v>
      </c>
      <c r="AK1" s="625" t="e">
        <f>IF(Y5=1,CONCATENATE(VLOOKUP(Y3,AA16:AK30,11)),CONCATENATE(VLOOKUP(Y3,AA2:AK13,11)))</f>
        <v>#N/A</v>
      </c>
    </row>
    <row r="2" spans="1:37" x14ac:dyDescent="0.25">
      <c r="A2" s="476" t="s">
        <v>119</v>
      </c>
      <c r="B2" s="477"/>
      <c r="C2" s="477"/>
      <c r="D2" s="477"/>
      <c r="E2" s="427">
        <f>Altalanos!$E$8</f>
        <v>0</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f>IF(H4="OB","A",IF(H4="IX","W",H4))</f>
        <v>0</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485"/>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t="str">
        <f>IF($B7="","",VLOOKUP($B7,'1MD ELO (5)'!$A$7:$O$22,5))</f>
        <v/>
      </c>
      <c r="D7" s="546" t="str">
        <f>IF($B7="","",VLOOKUP($B7,'1MD ELO (5)'!$A$7:$O$22,15))</f>
        <v/>
      </c>
      <c r="E7" s="542" t="str">
        <f>UPPER(IF($B7="","",VLOOKUP($B7,'1MD ELO (5)'!$A$7:$O$22,2)))</f>
        <v/>
      </c>
      <c r="F7" s="545"/>
      <c r="G7" s="542" t="str">
        <f>IF($B7="","",VLOOKUP($B7,'1MD ELO (5)'!$A$7:$O$22,3))</f>
        <v/>
      </c>
      <c r="H7" s="545"/>
      <c r="I7" s="542" t="str">
        <f>IF($B7="","",VLOOKUP($B7,'1MD ELO (5)'!$A$7:$O$22,4))</f>
        <v/>
      </c>
      <c r="J7" s="521"/>
      <c r="K7" s="626"/>
      <c r="L7" s="620" t="str">
        <f>IF(K7="","",CONCATENATE(VLOOKUP($Y$3,$AB$1:$AK$1,K7)," pont"))</f>
        <v/>
      </c>
      <c r="M7" s="627"/>
      <c r="N7" s="552"/>
      <c r="O7" s="552"/>
      <c r="P7" s="552"/>
      <c r="Q7" s="606" t="s">
        <v>173</v>
      </c>
      <c r="R7" s="722" t="s">
        <v>218</v>
      </c>
      <c r="S7" s="722" t="s">
        <v>219</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608" t="s">
        <v>180</v>
      </c>
      <c r="R8" s="723" t="s">
        <v>216</v>
      </c>
      <c r="S8" s="723" t="s">
        <v>220</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t="str">
        <f>IF($B9="","",VLOOKUP($B9,'1MD ELO (5)'!$A$7:$O$22,5))</f>
        <v/>
      </c>
      <c r="D9" s="546" t="str">
        <f>IF($B9="","",VLOOKUP($B9,'1MD ELO (5)'!$A$7:$O$22,15))</f>
        <v/>
      </c>
      <c r="E9" s="541" t="str">
        <f>UPPER(IF($B9="","",VLOOKUP($B9,'1MD ELO (5)'!$A$7:$O$22,2)))</f>
        <v/>
      </c>
      <c r="F9" s="547"/>
      <c r="G9" s="541" t="str">
        <f>IF($B9="","",VLOOKUP($B9,'1MD ELO (5)'!$A$7:$O$22,3))</f>
        <v/>
      </c>
      <c r="H9" s="547"/>
      <c r="I9" s="541" t="str">
        <f>IF($B9="","",VLOOKUP($B9,'1MD ELO (5)'!$A$7:$O$22,4))</f>
        <v/>
      </c>
      <c r="J9" s="521"/>
      <c r="K9" s="626"/>
      <c r="L9" s="620" t="str">
        <f>IF(K9="","",CONCATENATE(VLOOKUP($Y$3,$AB$1:$AK$1,K9)," pont"))</f>
        <v/>
      </c>
      <c r="M9" s="627"/>
      <c r="N9" s="552"/>
      <c r="O9" s="552"/>
      <c r="P9" s="552"/>
      <c r="Q9" s="610" t="s">
        <v>181</v>
      </c>
      <c r="R9" s="724" t="s">
        <v>213</v>
      </c>
      <c r="S9" s="724" t="s">
        <v>221</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t="str">
        <f>IF($B11="","",VLOOKUP($B11,'1MD ELO (5)'!$A$7:$O$22,5))</f>
        <v/>
      </c>
      <c r="D11" s="546" t="str">
        <f>IF($B11="","",VLOOKUP($B11,'1MD ELO (5)'!$A$7:$O$22,15))</f>
        <v/>
      </c>
      <c r="E11" s="541" t="str">
        <f>UPPER(IF($B11="","",VLOOKUP($B11,'1MD ELO (5)'!$A$7:$O$22,2)))</f>
        <v/>
      </c>
      <c r="F11" s="547"/>
      <c r="G11" s="541" t="str">
        <f>IF($B11="","",VLOOKUP($B11,'1MD ELO (5)'!$A$7:$O$22,3))</f>
        <v/>
      </c>
      <c r="H11" s="547"/>
      <c r="I11" s="541" t="str">
        <f>IF($B11="","",VLOOKUP($B11,'1MD ELO (5)'!$A$7:$O$22,4))</f>
        <v/>
      </c>
      <c r="J11" s="521"/>
      <c r="K11" s="626"/>
      <c r="L11" s="620" t="str">
        <f>IF(K11="","",CONCATENATE(VLOOKUP($Y$3,$AB$1:$AK$1,K11)," pont"))</f>
        <v/>
      </c>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709" t="s">
        <v>166</v>
      </c>
      <c r="B13" s="712"/>
      <c r="C13" s="546" t="str">
        <f>IF($B13="","",VLOOKUP($B13,'1MD ELO (5)'!$A$7:$O$22,5))</f>
        <v/>
      </c>
      <c r="D13" s="546" t="str">
        <f>IF($B13="","",VLOOKUP($B13,'1MD ELO (5)'!$A$7:$O$22,15))</f>
        <v/>
      </c>
      <c r="E13" s="541" t="str">
        <f>UPPER(IF($B13="","",VLOOKUP($B13,'1MD ELO (5)'!$A$7:$O$22,2)))</f>
        <v/>
      </c>
      <c r="F13" s="547"/>
      <c r="G13" s="541" t="str">
        <f>IF($B13="","",VLOOKUP($B13,'1MD ELO (5)'!$A$7:$O$22,3))</f>
        <v/>
      </c>
      <c r="H13" s="547"/>
      <c r="I13" s="541" t="str">
        <f>IF($B13="","",VLOOKUP($B13,'1MD ELO (5)'!$A$7:$O$22,4))</f>
        <v/>
      </c>
      <c r="J13" s="521"/>
      <c r="K13" s="626"/>
      <c r="L13" s="620" t="str">
        <f>IF(K13="","",CONCATENATE(VLOOKUP($Y$3,$AB$1:$AK$1,K13)," pont"))</f>
        <v/>
      </c>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97" t="s">
        <v>167</v>
      </c>
      <c r="B15" s="711"/>
      <c r="C15" s="546" t="str">
        <f>IF($B15="","",VLOOKUP($B15,'1MD ELO (5)'!$A$7:$O$22,5))</f>
        <v/>
      </c>
      <c r="D15" s="710" t="str">
        <f>IF($B15="","",VLOOKUP($B15,'1MD ELO (5)'!$A$7:$O$22,15))</f>
        <v/>
      </c>
      <c r="E15" s="542" t="str">
        <f>UPPER(IF($B15="","",VLOOKUP($B15,'1MD ELO (5)'!$A$7:$O$22,2)))</f>
        <v/>
      </c>
      <c r="F15" s="545"/>
      <c r="G15" s="542" t="str">
        <f>IF($B15="","",VLOOKUP($B15,'1MD ELO (5)'!$A$7:$O$22,3))</f>
        <v/>
      </c>
      <c r="H15" s="545"/>
      <c r="I15" s="542" t="str">
        <f>IF($B15="","",VLOOKUP($B15,'1MD ELO (5)'!$A$7:$O$22,4))</f>
        <v/>
      </c>
      <c r="J15" s="521"/>
      <c r="K15" s="626"/>
      <c r="L15" s="620" t="str">
        <f>IF(K15="","",CONCATENATE(VLOOKUP($Y$3,$AB$1:$AK$1,K15)," pont"))</f>
        <v/>
      </c>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t="str">
        <f>IF($B17="","",VLOOKUP($B17,'1MD ELO (5)'!$A$7:$O$22,5))</f>
        <v/>
      </c>
      <c r="D17" s="546" t="str">
        <f>IF($B17="","",VLOOKUP($B17,'1MD ELO (5)'!$A$7:$O$22,15))</f>
        <v/>
      </c>
      <c r="E17" s="541" t="str">
        <f>UPPER(IF($B17="","",VLOOKUP($B17,'1MD ELO (5)'!$A$7:$O$22,2)))</f>
        <v/>
      </c>
      <c r="F17" s="547"/>
      <c r="G17" s="541" t="str">
        <f>IF($B17="","",VLOOKUP($B17,'1MD ELO (5)'!$A$7:$O$22,3))</f>
        <v/>
      </c>
      <c r="H17" s="547"/>
      <c r="I17" s="541" t="str">
        <f>IF($B17="","",VLOOKUP($B17,'1MD ELO (5)'!$A$7:$O$22,4))</f>
        <v/>
      </c>
      <c r="J17" s="521"/>
      <c r="K17" s="626"/>
      <c r="L17" s="620" t="str">
        <f>IF(K17="","",CONCATENATE(VLOOKUP($Y$3,$AB$1:$AK$1,K17)," pont"))</f>
        <v/>
      </c>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709" t="s">
        <v>172</v>
      </c>
      <c r="B19" s="614"/>
      <c r="C19" s="546" t="str">
        <f>IF($B19="","",VLOOKUP($B19,'1MD ELO (5)'!$A$7:$O$22,5))</f>
        <v/>
      </c>
      <c r="D19" s="546" t="str">
        <f>IF($B19="","",VLOOKUP($B19,'1MD ELO (5)'!$A$7:$O$22,15))</f>
        <v/>
      </c>
      <c r="E19" s="541" t="str">
        <f>UPPER(IF($B19="","",VLOOKUP($B19,'1MD ELO (5)'!$A$7:$O$22,2)))</f>
        <v/>
      </c>
      <c r="F19" s="547"/>
      <c r="G19" s="541" t="str">
        <f>IF($B19="","",VLOOKUP($B19,'1MD ELO (5)'!$A$7:$O$22,3))</f>
        <v/>
      </c>
      <c r="H19" s="547"/>
      <c r="I19" s="541" t="str">
        <f>IF($B19="","",VLOOKUP($B19,'1MD ELO (5)'!$A$7:$O$22,4))</f>
        <v/>
      </c>
      <c r="J19" s="521"/>
      <c r="K19" s="626"/>
      <c r="L19" s="620" t="str">
        <f>IF(K19="","",CONCATENATE(VLOOKUP($Y$3,$AB$1:$AK$1,K19)," pont"))</f>
        <v/>
      </c>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60"/>
      <c r="B20" s="613"/>
      <c r="C20" s="561"/>
      <c r="D20" s="561"/>
      <c r="E20" s="561"/>
      <c r="F20" s="561"/>
      <c r="G20" s="561"/>
      <c r="H20" s="561"/>
      <c r="I20" s="561"/>
      <c r="J20" s="521"/>
      <c r="K20" s="560"/>
      <c r="L20" s="560"/>
      <c r="M20" s="628"/>
      <c r="Y20" s="618"/>
      <c r="Z20" s="618"/>
      <c r="AA20" s="618" t="s">
        <v>190</v>
      </c>
      <c r="AB20" s="618">
        <v>200</v>
      </c>
      <c r="AC20" s="618">
        <v>150</v>
      </c>
      <c r="AD20" s="618">
        <v>130</v>
      </c>
      <c r="AE20" s="618">
        <v>110</v>
      </c>
      <c r="AF20" s="618">
        <v>95</v>
      </c>
      <c r="AG20" s="618">
        <v>80</v>
      </c>
      <c r="AH20" s="618">
        <v>70</v>
      </c>
      <c r="AI20" s="618">
        <v>60</v>
      </c>
      <c r="AJ20" s="618">
        <v>55</v>
      </c>
      <c r="AK20" s="618">
        <v>50</v>
      </c>
    </row>
    <row r="21" spans="1:37" x14ac:dyDescent="0.25">
      <c r="A21" s="709" t="s">
        <v>211</v>
      </c>
      <c r="B21" s="614"/>
      <c r="C21" s="546" t="str">
        <f>IF($B21="","",VLOOKUP($B21,'1MD ELO (5)'!$A$7:$O$22,5))</f>
        <v/>
      </c>
      <c r="D21" s="546" t="str">
        <f>IF($B21="","",VLOOKUP($B21,'1MD ELO (5)'!$A$7:$O$22,15))</f>
        <v/>
      </c>
      <c r="E21" s="541" t="str">
        <f>UPPER(IF($B21="","",VLOOKUP($B21,'1MD ELO (5)'!$A$7:$O$22,2)))</f>
        <v/>
      </c>
      <c r="F21" s="547"/>
      <c r="G21" s="541" t="str">
        <f>IF($B21="","",VLOOKUP($B21,'1MD ELO (5)'!$A$7:$O$22,3))</f>
        <v/>
      </c>
      <c r="H21" s="547"/>
      <c r="I21" s="541" t="str">
        <f>IF($B21="","",VLOOKUP($B21,'1MD ELO (5)'!$A$7:$O$22,4))</f>
        <v/>
      </c>
      <c r="J21" s="521"/>
      <c r="K21" s="626"/>
      <c r="L21" s="620" t="str">
        <f>IF(K21="","",CONCATENATE(VLOOKUP($Y$3,$AB$1:$AK$1,K21)," pont"))</f>
        <v/>
      </c>
      <c r="M21" s="627"/>
      <c r="Y21" s="618"/>
      <c r="Z21" s="618"/>
      <c r="AA21" s="618" t="s">
        <v>191</v>
      </c>
      <c r="AB21" s="618">
        <v>150</v>
      </c>
      <c r="AC21" s="618">
        <v>120</v>
      </c>
      <c r="AD21" s="618">
        <v>100</v>
      </c>
      <c r="AE21" s="618">
        <v>80</v>
      </c>
      <c r="AF21" s="618">
        <v>70</v>
      </c>
      <c r="AG21" s="618">
        <v>60</v>
      </c>
      <c r="AH21" s="618">
        <v>55</v>
      </c>
      <c r="AI21" s="618">
        <v>50</v>
      </c>
      <c r="AJ21" s="618">
        <v>45</v>
      </c>
      <c r="AK21" s="618">
        <v>40</v>
      </c>
    </row>
    <row r="22" spans="1:37" x14ac:dyDescent="0.25">
      <c r="A22" s="521"/>
      <c r="B22" s="521"/>
      <c r="C22" s="521"/>
      <c r="D22" s="521"/>
      <c r="E22" s="521"/>
      <c r="F22" s="521"/>
      <c r="G22" s="521"/>
      <c r="H22" s="521"/>
      <c r="I22" s="521"/>
      <c r="J22" s="521"/>
      <c r="K22" s="521"/>
      <c r="L22" s="521"/>
      <c r="M22" s="521"/>
      <c r="Y22" s="618"/>
      <c r="Z22" s="618"/>
      <c r="AA22" s="618" t="s">
        <v>192</v>
      </c>
      <c r="AB22" s="618">
        <v>120</v>
      </c>
      <c r="AC22" s="618">
        <v>90</v>
      </c>
      <c r="AD22" s="618">
        <v>65</v>
      </c>
      <c r="AE22" s="618">
        <v>55</v>
      </c>
      <c r="AF22" s="618">
        <v>50</v>
      </c>
      <c r="AG22" s="618">
        <v>45</v>
      </c>
      <c r="AH22" s="618">
        <v>40</v>
      </c>
      <c r="AI22" s="618">
        <v>35</v>
      </c>
      <c r="AJ22" s="618">
        <v>25</v>
      </c>
      <c r="AK22" s="618">
        <v>20</v>
      </c>
    </row>
    <row r="23" spans="1:37" x14ac:dyDescent="0.25">
      <c r="A23" s="521"/>
      <c r="B23" s="521"/>
      <c r="C23" s="521"/>
      <c r="D23" s="521"/>
      <c r="E23" s="521"/>
      <c r="F23" s="521"/>
      <c r="G23" s="521"/>
      <c r="H23" s="521"/>
      <c r="I23" s="521"/>
      <c r="J23" s="521"/>
      <c r="K23" s="521"/>
      <c r="L23" s="521"/>
      <c r="M23" s="521"/>
      <c r="Y23" s="618"/>
      <c r="Z23" s="618"/>
      <c r="AA23" s="618" t="s">
        <v>193</v>
      </c>
      <c r="AB23" s="618">
        <v>90</v>
      </c>
      <c r="AC23" s="618">
        <v>60</v>
      </c>
      <c r="AD23" s="618">
        <v>45</v>
      </c>
      <c r="AE23" s="618">
        <v>34</v>
      </c>
      <c r="AF23" s="618">
        <v>27</v>
      </c>
      <c r="AG23" s="618">
        <v>22</v>
      </c>
      <c r="AH23" s="618">
        <v>18</v>
      </c>
      <c r="AI23" s="618">
        <v>15</v>
      </c>
      <c r="AJ23" s="618">
        <v>12</v>
      </c>
      <c r="AK23" s="618">
        <v>9</v>
      </c>
    </row>
    <row r="24" spans="1:37" ht="18.75" customHeight="1" x14ac:dyDescent="0.25">
      <c r="A24" s="521"/>
      <c r="B24" s="832"/>
      <c r="C24" s="832"/>
      <c r="D24" s="831" t="str">
        <f>E7</f>
        <v/>
      </c>
      <c r="E24" s="831"/>
      <c r="F24" s="831" t="str">
        <f>E9</f>
        <v/>
      </c>
      <c r="G24" s="831"/>
      <c r="H24" s="831" t="str">
        <f>E11</f>
        <v/>
      </c>
      <c r="I24" s="831"/>
      <c r="J24" s="831" t="str">
        <f>E13</f>
        <v/>
      </c>
      <c r="K24" s="831"/>
      <c r="L24" s="521"/>
      <c r="M24" s="598" t="s">
        <v>163</v>
      </c>
      <c r="Y24" s="618"/>
      <c r="Z24" s="618"/>
      <c r="AA24" s="618" t="s">
        <v>194</v>
      </c>
      <c r="AB24" s="618">
        <v>60</v>
      </c>
      <c r="AC24" s="618">
        <v>40</v>
      </c>
      <c r="AD24" s="618">
        <v>30</v>
      </c>
      <c r="AE24" s="618">
        <v>20</v>
      </c>
      <c r="AF24" s="618">
        <v>18</v>
      </c>
      <c r="AG24" s="618">
        <v>15</v>
      </c>
      <c r="AH24" s="618">
        <v>12</v>
      </c>
      <c r="AI24" s="618">
        <v>10</v>
      </c>
      <c r="AJ24" s="618">
        <v>8</v>
      </c>
      <c r="AK24" s="618">
        <v>6</v>
      </c>
    </row>
    <row r="25" spans="1:37" ht="18.75" customHeight="1" x14ac:dyDescent="0.25">
      <c r="A25" s="596" t="s">
        <v>159</v>
      </c>
      <c r="B25" s="835" t="str">
        <f>E7</f>
        <v/>
      </c>
      <c r="C25" s="835"/>
      <c r="D25" s="830"/>
      <c r="E25" s="830"/>
      <c r="F25" s="828"/>
      <c r="G25" s="828"/>
      <c r="H25" s="828"/>
      <c r="I25" s="828"/>
      <c r="J25" s="831"/>
      <c r="K25" s="831"/>
      <c r="L25" s="521"/>
      <c r="M25" s="600"/>
      <c r="Y25" s="618"/>
      <c r="Z25" s="618"/>
      <c r="AA25" s="618" t="s">
        <v>195</v>
      </c>
      <c r="AB25" s="618">
        <v>40</v>
      </c>
      <c r="AC25" s="618">
        <v>25</v>
      </c>
      <c r="AD25" s="618">
        <v>18</v>
      </c>
      <c r="AE25" s="618">
        <v>13</v>
      </c>
      <c r="AF25" s="618">
        <v>8</v>
      </c>
      <c r="AG25" s="618">
        <v>7</v>
      </c>
      <c r="AH25" s="618">
        <v>6</v>
      </c>
      <c r="AI25" s="618">
        <v>5</v>
      </c>
      <c r="AJ25" s="618">
        <v>4</v>
      </c>
      <c r="AK25" s="618">
        <v>3</v>
      </c>
    </row>
    <row r="26" spans="1:37" ht="18.75" customHeight="1" x14ac:dyDescent="0.25">
      <c r="A26" s="596" t="s">
        <v>160</v>
      </c>
      <c r="B26" s="835" t="str">
        <f>E9</f>
        <v/>
      </c>
      <c r="C26" s="835"/>
      <c r="D26" s="828"/>
      <c r="E26" s="828"/>
      <c r="F26" s="830"/>
      <c r="G26" s="830"/>
      <c r="H26" s="828"/>
      <c r="I26" s="828"/>
      <c r="J26" s="828"/>
      <c r="K26" s="828"/>
      <c r="L26" s="521"/>
      <c r="M26" s="600"/>
      <c r="Y26" s="618"/>
      <c r="Z26" s="618"/>
      <c r="AA26" s="618" t="s">
        <v>196</v>
      </c>
      <c r="AB26" s="618">
        <v>25</v>
      </c>
      <c r="AC26" s="618">
        <v>15</v>
      </c>
      <c r="AD26" s="618">
        <v>13</v>
      </c>
      <c r="AE26" s="618">
        <v>7</v>
      </c>
      <c r="AF26" s="618">
        <v>6</v>
      </c>
      <c r="AG26" s="618">
        <v>5</v>
      </c>
      <c r="AH26" s="618">
        <v>4</v>
      </c>
      <c r="AI26" s="618">
        <v>3</v>
      </c>
      <c r="AJ26" s="618">
        <v>2</v>
      </c>
      <c r="AK26" s="618">
        <v>1</v>
      </c>
    </row>
    <row r="27" spans="1:37" ht="18.75" customHeight="1" x14ac:dyDescent="0.25">
      <c r="A27" s="596" t="s">
        <v>161</v>
      </c>
      <c r="B27" s="835" t="str">
        <f>E11</f>
        <v/>
      </c>
      <c r="C27" s="835"/>
      <c r="D27" s="828"/>
      <c r="E27" s="828"/>
      <c r="F27" s="828"/>
      <c r="G27" s="828"/>
      <c r="H27" s="830"/>
      <c r="I27" s="830"/>
      <c r="J27" s="828"/>
      <c r="K27" s="828"/>
      <c r="L27" s="521"/>
      <c r="M27" s="600"/>
      <c r="Y27" s="618"/>
      <c r="Z27" s="618"/>
      <c r="AA27" s="618" t="s">
        <v>201</v>
      </c>
      <c r="AB27" s="618">
        <v>15</v>
      </c>
      <c r="AC27" s="618">
        <v>10</v>
      </c>
      <c r="AD27" s="618">
        <v>8</v>
      </c>
      <c r="AE27" s="618">
        <v>4</v>
      </c>
      <c r="AF27" s="618">
        <v>3</v>
      </c>
      <c r="AG27" s="618">
        <v>2</v>
      </c>
      <c r="AH27" s="618">
        <v>1</v>
      </c>
      <c r="AI27" s="618">
        <v>0</v>
      </c>
      <c r="AJ27" s="618">
        <v>0</v>
      </c>
      <c r="AK27" s="618">
        <v>0</v>
      </c>
    </row>
    <row r="28" spans="1:37" ht="18.75" customHeight="1" x14ac:dyDescent="0.25">
      <c r="A28" s="708" t="s">
        <v>166</v>
      </c>
      <c r="B28" s="835" t="str">
        <f>E13</f>
        <v/>
      </c>
      <c r="C28" s="835"/>
      <c r="D28" s="828"/>
      <c r="E28" s="828"/>
      <c r="F28" s="828"/>
      <c r="G28" s="828"/>
      <c r="H28" s="831"/>
      <c r="I28" s="831"/>
      <c r="J28" s="830"/>
      <c r="K28" s="830"/>
      <c r="L28" s="521"/>
      <c r="M28" s="600"/>
      <c r="Y28" s="618"/>
      <c r="Z28" s="618"/>
      <c r="AA28" s="618" t="s">
        <v>201</v>
      </c>
      <c r="AB28" s="618">
        <v>15</v>
      </c>
      <c r="AC28" s="618">
        <v>10</v>
      </c>
      <c r="AD28" s="618">
        <v>8</v>
      </c>
      <c r="AE28" s="618">
        <v>4</v>
      </c>
      <c r="AF28" s="618">
        <v>3</v>
      </c>
      <c r="AG28" s="618">
        <v>2</v>
      </c>
      <c r="AH28" s="618">
        <v>1</v>
      </c>
      <c r="AI28" s="618">
        <v>0</v>
      </c>
      <c r="AJ28" s="618">
        <v>0</v>
      </c>
      <c r="AK28" s="618">
        <v>0</v>
      </c>
    </row>
    <row r="29" spans="1:37" x14ac:dyDescent="0.25">
      <c r="A29" s="521"/>
      <c r="B29" s="521"/>
      <c r="C29" s="521"/>
      <c r="D29" s="521"/>
      <c r="E29" s="521"/>
      <c r="F29" s="521"/>
      <c r="G29" s="521"/>
      <c r="H29" s="521"/>
      <c r="I29" s="521"/>
      <c r="J29" s="521"/>
      <c r="K29" s="521"/>
      <c r="L29" s="521"/>
      <c r="M29" s="601"/>
      <c r="Y29" s="618"/>
      <c r="Z29" s="618"/>
      <c r="AA29" s="618" t="s">
        <v>197</v>
      </c>
      <c r="AB29" s="618">
        <v>10</v>
      </c>
      <c r="AC29" s="618">
        <v>6</v>
      </c>
      <c r="AD29" s="618">
        <v>4</v>
      </c>
      <c r="AE29" s="618">
        <v>2</v>
      </c>
      <c r="AF29" s="618">
        <v>1</v>
      </c>
      <c r="AG29" s="618">
        <v>0</v>
      </c>
      <c r="AH29" s="618">
        <v>0</v>
      </c>
      <c r="AI29" s="618">
        <v>0</v>
      </c>
      <c r="AJ29" s="618">
        <v>0</v>
      </c>
      <c r="AK29" s="618">
        <v>0</v>
      </c>
    </row>
    <row r="30" spans="1:37" ht="18.75" customHeight="1" x14ac:dyDescent="0.25">
      <c r="A30" s="521"/>
      <c r="B30" s="832"/>
      <c r="C30" s="832"/>
      <c r="D30" s="831" t="str">
        <f>E15</f>
        <v/>
      </c>
      <c r="E30" s="831"/>
      <c r="F30" s="831" t="str">
        <f>E17</f>
        <v/>
      </c>
      <c r="G30" s="831"/>
      <c r="H30" s="839" t="str">
        <f>E19</f>
        <v/>
      </c>
      <c r="I30" s="858"/>
      <c r="J30" s="831" t="str">
        <f>E21</f>
        <v/>
      </c>
      <c r="K30" s="831"/>
      <c r="L30" s="521"/>
      <c r="M30" s="601"/>
      <c r="Y30" s="618"/>
      <c r="Z30" s="618"/>
      <c r="AA30" s="618" t="s">
        <v>198</v>
      </c>
      <c r="AB30" s="618">
        <v>3</v>
      </c>
      <c r="AC30" s="618">
        <v>2</v>
      </c>
      <c r="AD30" s="618">
        <v>1</v>
      </c>
      <c r="AE30" s="618">
        <v>0</v>
      </c>
      <c r="AF30" s="618">
        <v>0</v>
      </c>
      <c r="AG30" s="618">
        <v>0</v>
      </c>
      <c r="AH30" s="618">
        <v>0</v>
      </c>
      <c r="AI30" s="618">
        <v>0</v>
      </c>
      <c r="AJ30" s="618">
        <v>0</v>
      </c>
      <c r="AK30" s="618">
        <v>0</v>
      </c>
    </row>
    <row r="31" spans="1:37" ht="18.75" customHeight="1" x14ac:dyDescent="0.25">
      <c r="A31" s="708" t="s">
        <v>167</v>
      </c>
      <c r="B31" s="854" t="str">
        <f>E15</f>
        <v/>
      </c>
      <c r="C31" s="855"/>
      <c r="D31" s="830"/>
      <c r="E31" s="830"/>
      <c r="F31" s="828"/>
      <c r="G31" s="828"/>
      <c r="H31" s="828"/>
      <c r="I31" s="828"/>
      <c r="J31" s="831"/>
      <c r="K31" s="831"/>
      <c r="L31" s="521"/>
      <c r="M31" s="600"/>
    </row>
    <row r="32" spans="1:37" ht="18.75" customHeight="1" x14ac:dyDescent="0.25">
      <c r="A32" s="708" t="s">
        <v>168</v>
      </c>
      <c r="B32" s="835" t="str">
        <f>E17</f>
        <v/>
      </c>
      <c r="C32" s="835"/>
      <c r="D32" s="828"/>
      <c r="E32" s="828"/>
      <c r="F32" s="830"/>
      <c r="G32" s="830"/>
      <c r="H32" s="828"/>
      <c r="I32" s="828"/>
      <c r="J32" s="828"/>
      <c r="K32" s="828"/>
      <c r="L32" s="521"/>
      <c r="M32" s="600"/>
    </row>
    <row r="33" spans="1:19" ht="18.75" customHeight="1" x14ac:dyDescent="0.25">
      <c r="A33" s="708" t="s">
        <v>172</v>
      </c>
      <c r="B33" s="835" t="str">
        <f>E19</f>
        <v/>
      </c>
      <c r="C33" s="835"/>
      <c r="D33" s="828"/>
      <c r="E33" s="828"/>
      <c r="F33" s="828"/>
      <c r="G33" s="828"/>
      <c r="H33" s="830"/>
      <c r="I33" s="830"/>
      <c r="J33" s="828"/>
      <c r="K33" s="828"/>
      <c r="L33" s="521"/>
      <c r="M33" s="600"/>
    </row>
    <row r="34" spans="1:19" ht="18.75" customHeight="1" x14ac:dyDescent="0.25">
      <c r="A34" s="708" t="s">
        <v>211</v>
      </c>
      <c r="B34" s="835" t="str">
        <f>E21</f>
        <v/>
      </c>
      <c r="C34" s="835"/>
      <c r="D34" s="828"/>
      <c r="E34" s="828"/>
      <c r="F34" s="828"/>
      <c r="G34" s="828"/>
      <c r="H34" s="831"/>
      <c r="I34" s="831"/>
      <c r="J34" s="830"/>
      <c r="K34" s="830"/>
      <c r="L34" s="521"/>
      <c r="M34" s="600"/>
    </row>
    <row r="35" spans="1:19" ht="18.75" customHeight="1" x14ac:dyDescent="0.25">
      <c r="A35" s="602"/>
      <c r="B35" s="603"/>
      <c r="C35" s="603"/>
      <c r="D35" s="602"/>
      <c r="E35" s="602"/>
      <c r="F35" s="602"/>
      <c r="G35" s="602"/>
      <c r="H35" s="602"/>
      <c r="I35" s="602"/>
      <c r="J35" s="521"/>
      <c r="K35" s="521"/>
      <c r="L35" s="521"/>
      <c r="M35" s="604"/>
    </row>
    <row r="36" spans="1:19" x14ac:dyDescent="0.25">
      <c r="A36" s="521"/>
      <c r="B36" s="521"/>
      <c r="C36" s="521"/>
      <c r="D36" s="521"/>
      <c r="E36" s="521"/>
      <c r="F36" s="521"/>
      <c r="G36" s="521"/>
      <c r="H36" s="521"/>
      <c r="I36" s="521"/>
      <c r="J36" s="521"/>
      <c r="K36" s="521"/>
      <c r="L36" s="521"/>
      <c r="M36" s="521"/>
    </row>
    <row r="37" spans="1:19" x14ac:dyDescent="0.25">
      <c r="A37" s="521" t="s">
        <v>126</v>
      </c>
      <c r="B37" s="521"/>
      <c r="C37" s="850" t="str">
        <f>IF(M25=1,B25,IF(M26=1,B26,IF(M27=1,B27,IF(M28=1,B28,""))))</f>
        <v/>
      </c>
      <c r="D37" s="850"/>
      <c r="E37" s="560" t="s">
        <v>170</v>
      </c>
      <c r="F37" s="850" t="str">
        <f>IF(M31=1,B31,IF(M32=1,B32,IF(M33=1,B33,IF(M34=1,B34,""))))</f>
        <v/>
      </c>
      <c r="G37" s="850"/>
      <c r="H37" s="521"/>
      <c r="I37" s="499"/>
      <c r="J37" s="521"/>
      <c r="K37" s="521"/>
      <c r="L37" s="521"/>
      <c r="M37" s="521"/>
    </row>
    <row r="38" spans="1:19" x14ac:dyDescent="0.25">
      <c r="A38" s="521"/>
      <c r="B38" s="521"/>
      <c r="C38" s="521"/>
      <c r="D38" s="521"/>
      <c r="E38" s="521"/>
      <c r="F38" s="560"/>
      <c r="G38" s="560"/>
      <c r="H38" s="521"/>
      <c r="I38" s="521"/>
      <c r="J38" s="521"/>
      <c r="K38" s="521"/>
      <c r="L38" s="521"/>
      <c r="M38" s="521"/>
    </row>
    <row r="39" spans="1:19" x14ac:dyDescent="0.25">
      <c r="A39" s="521" t="s">
        <v>169</v>
      </c>
      <c r="B39" s="521"/>
      <c r="C39" s="850" t="str">
        <f>IF(M25=2,B25,IF(M26=2,B26,IF(M27=2,B27,IF(M28=2,B28,""))))</f>
        <v/>
      </c>
      <c r="D39" s="850"/>
      <c r="E39" s="560" t="s">
        <v>170</v>
      </c>
      <c r="F39" s="850" t="str">
        <f>IF(M31=2,B31,IF(M32=2,B32,IF(M33=2,B33,IF(M34=2,B34,""))))</f>
        <v/>
      </c>
      <c r="G39" s="850"/>
      <c r="H39" s="521"/>
      <c r="I39" s="499"/>
      <c r="J39" s="521"/>
      <c r="K39" s="521"/>
      <c r="L39" s="521"/>
      <c r="M39" s="521"/>
    </row>
    <row r="40" spans="1:19" x14ac:dyDescent="0.25">
      <c r="A40" s="521"/>
      <c r="B40" s="521"/>
      <c r="C40" s="599"/>
      <c r="D40" s="599"/>
      <c r="E40" s="560"/>
      <c r="F40" s="599"/>
      <c r="G40" s="599"/>
      <c r="H40" s="521"/>
      <c r="I40" s="521"/>
      <c r="J40" s="521"/>
      <c r="K40" s="521"/>
      <c r="L40" s="521"/>
      <c r="M40" s="521"/>
    </row>
    <row r="41" spans="1:19" x14ac:dyDescent="0.25">
      <c r="A41" s="521" t="s">
        <v>171</v>
      </c>
      <c r="B41" s="521"/>
      <c r="C41" s="850" t="str">
        <f>IF(M25=3,B25,IF(M26=3,B26,IF(M27=3,B27,IF(M28=3,B28,""))))</f>
        <v/>
      </c>
      <c r="D41" s="850"/>
      <c r="E41" s="560" t="s">
        <v>170</v>
      </c>
      <c r="F41" s="850" t="str">
        <f>IF(M31=3,B31,IF(M32=3,B32,IF(M33=3,B33,IF(M34=3,B34,""))))</f>
        <v/>
      </c>
      <c r="G41" s="850"/>
      <c r="H41" s="521"/>
      <c r="I41" s="499"/>
      <c r="J41" s="521"/>
      <c r="K41" s="521"/>
      <c r="L41" s="521"/>
      <c r="M41" s="521"/>
    </row>
    <row r="42" spans="1:19" x14ac:dyDescent="0.25">
      <c r="A42" s="521"/>
      <c r="B42" s="521"/>
      <c r="C42" s="521"/>
      <c r="D42" s="521"/>
      <c r="E42" s="521"/>
      <c r="F42" s="521"/>
      <c r="G42" s="521"/>
      <c r="H42" s="521"/>
      <c r="I42" s="521"/>
      <c r="J42" s="521"/>
      <c r="K42" s="521"/>
      <c r="L42" s="521"/>
      <c r="M42" s="521"/>
    </row>
    <row r="43" spans="1:19" x14ac:dyDescent="0.25">
      <c r="A43" s="561" t="s">
        <v>212</v>
      </c>
      <c r="B43" s="521"/>
      <c r="C43" s="850">
        <f>IF(M25=4,B25,IF(M26=4,B26,IF(M27=4,B27,IF(M28=4,B28,))))</f>
        <v>0</v>
      </c>
      <c r="D43" s="850"/>
      <c r="E43" s="560" t="s">
        <v>170</v>
      </c>
      <c r="F43" s="850" t="str">
        <f>IF(M31=3,B31,IF(M32=3,B32,IF(M33=4,B33,IF(M34=4,B34,""))))</f>
        <v/>
      </c>
      <c r="G43" s="850"/>
      <c r="H43" s="521"/>
      <c r="I43" s="499"/>
      <c r="J43" s="521"/>
      <c r="K43" s="521"/>
      <c r="L43" s="521"/>
      <c r="M43" s="521"/>
      <c r="O43" s="552"/>
      <c r="P43" s="552"/>
      <c r="Q43" s="552"/>
      <c r="R43" s="552"/>
      <c r="S43" s="552"/>
    </row>
    <row r="44" spans="1:19" x14ac:dyDescent="0.25">
      <c r="A44" s="521"/>
      <c r="B44" s="521"/>
      <c r="C44" s="521"/>
      <c r="D44" s="521"/>
      <c r="E44" s="521"/>
      <c r="F44" s="521"/>
      <c r="G44" s="521"/>
      <c r="H44" s="521"/>
      <c r="I44" s="521"/>
      <c r="J44" s="521"/>
      <c r="K44" s="521"/>
      <c r="L44" s="499"/>
      <c r="M44" s="521"/>
      <c r="O44" s="552"/>
      <c r="P44" s="562"/>
      <c r="Q44" s="562"/>
      <c r="R44" s="563"/>
      <c r="S44" s="552"/>
    </row>
    <row r="45" spans="1:19" x14ac:dyDescent="0.25">
      <c r="A45" s="173" t="s">
        <v>102</v>
      </c>
      <c r="B45" s="174"/>
      <c r="C45" s="413"/>
      <c r="D45" s="568" t="s">
        <v>6</v>
      </c>
      <c r="E45" s="569" t="s">
        <v>104</v>
      </c>
      <c r="F45" s="587"/>
      <c r="G45" s="568" t="s">
        <v>6</v>
      </c>
      <c r="H45" s="569" t="s">
        <v>122</v>
      </c>
      <c r="I45" s="328"/>
      <c r="J45" s="569" t="s">
        <v>123</v>
      </c>
      <c r="K45" s="327" t="s">
        <v>124</v>
      </c>
      <c r="L45" s="36"/>
      <c r="M45" s="587"/>
      <c r="O45" s="552"/>
      <c r="P45" s="564"/>
      <c r="Q45" s="564"/>
      <c r="R45" s="565"/>
      <c r="S45" s="552"/>
    </row>
    <row r="46" spans="1:19" x14ac:dyDescent="0.25">
      <c r="A46" s="532" t="s">
        <v>103</v>
      </c>
      <c r="B46" s="533"/>
      <c r="C46" s="535"/>
      <c r="D46" s="570">
        <v>1</v>
      </c>
      <c r="E46" s="834" t="str">
        <f>IF(D46&gt;$R$47,,UPPER(VLOOKUP(D46,'1MD ELO (5)'!$A$7:$Q$134,2)))</f>
        <v/>
      </c>
      <c r="F46" s="834"/>
      <c r="G46" s="581" t="s">
        <v>7</v>
      </c>
      <c r="H46" s="533"/>
      <c r="I46" s="571"/>
      <c r="J46" s="582"/>
      <c r="K46" s="527" t="s">
        <v>108</v>
      </c>
      <c r="L46" s="588"/>
      <c r="M46" s="572"/>
      <c r="O46" s="552"/>
      <c r="P46" s="565"/>
      <c r="Q46" s="566"/>
      <c r="R46" s="565"/>
      <c r="S46" s="552"/>
    </row>
    <row r="47" spans="1:19" x14ac:dyDescent="0.25">
      <c r="A47" s="536" t="s">
        <v>121</v>
      </c>
      <c r="B47" s="299"/>
      <c r="C47" s="538"/>
      <c r="D47" s="573">
        <v>2</v>
      </c>
      <c r="E47" s="829" t="str">
        <f>IF(D47&gt;$R$47,,UPPER(VLOOKUP(D47,'1MD ELO (5)'!$A$7:$Q$134,2)))</f>
        <v/>
      </c>
      <c r="F47" s="829"/>
      <c r="G47" s="583" t="s">
        <v>8</v>
      </c>
      <c r="H47" s="574"/>
      <c r="I47" s="575"/>
      <c r="J47" s="55"/>
      <c r="K47" s="585"/>
      <c r="L47" s="499"/>
      <c r="M47" s="580"/>
      <c r="O47" s="552"/>
      <c r="P47" s="564"/>
      <c r="Q47" s="564"/>
      <c r="R47" s="567">
        <f>MIN(4,'1MD ELO (5)'!Q2)</f>
        <v>4</v>
      </c>
      <c r="S47" s="552"/>
    </row>
    <row r="48" spans="1:19" x14ac:dyDescent="0.25">
      <c r="A48" s="341"/>
      <c r="B48" s="342"/>
      <c r="C48" s="343"/>
      <c r="D48" s="573"/>
      <c r="E48" s="577"/>
      <c r="F48" s="578"/>
      <c r="G48" s="583" t="s">
        <v>9</v>
      </c>
      <c r="H48" s="574"/>
      <c r="I48" s="575"/>
      <c r="J48" s="55"/>
      <c r="K48" s="527" t="s">
        <v>109</v>
      </c>
      <c r="L48" s="588"/>
      <c r="M48" s="572"/>
      <c r="O48" s="552"/>
      <c r="P48" s="565"/>
      <c r="Q48" s="566"/>
      <c r="R48" s="565"/>
      <c r="S48" s="552"/>
    </row>
    <row r="49" spans="1:19" x14ac:dyDescent="0.25">
      <c r="A49" s="202"/>
      <c r="B49" s="405"/>
      <c r="C49" s="203"/>
      <c r="D49" s="573"/>
      <c r="E49" s="577"/>
      <c r="F49" s="578"/>
      <c r="G49" s="583" t="s">
        <v>10</v>
      </c>
      <c r="H49" s="574"/>
      <c r="I49" s="575"/>
      <c r="J49" s="55"/>
      <c r="K49" s="586"/>
      <c r="L49" s="578"/>
      <c r="M49" s="576"/>
      <c r="O49" s="552"/>
      <c r="P49" s="565"/>
      <c r="Q49" s="566"/>
      <c r="R49" s="565"/>
      <c r="S49" s="552"/>
    </row>
    <row r="50" spans="1:19" x14ac:dyDescent="0.25">
      <c r="A50" s="330"/>
      <c r="B50" s="344"/>
      <c r="C50" s="412"/>
      <c r="D50" s="573"/>
      <c r="E50" s="577"/>
      <c r="F50" s="578"/>
      <c r="G50" s="583" t="s">
        <v>11</v>
      </c>
      <c r="H50" s="574"/>
      <c r="I50" s="575"/>
      <c r="J50" s="55"/>
      <c r="K50" s="536"/>
      <c r="L50" s="499"/>
      <c r="M50" s="580"/>
      <c r="O50" s="552"/>
      <c r="P50" s="564"/>
      <c r="Q50" s="564"/>
      <c r="R50" s="565"/>
      <c r="S50" s="552"/>
    </row>
    <row r="51" spans="1:19" x14ac:dyDescent="0.25">
      <c r="A51" s="331"/>
      <c r="B51" s="350"/>
      <c r="C51" s="203"/>
      <c r="D51" s="573"/>
      <c r="E51" s="577"/>
      <c r="F51" s="578"/>
      <c r="G51" s="583" t="s">
        <v>12</v>
      </c>
      <c r="H51" s="574"/>
      <c r="I51" s="575"/>
      <c r="J51" s="55"/>
      <c r="K51" s="527" t="s">
        <v>89</v>
      </c>
      <c r="L51" s="588"/>
      <c r="M51" s="572"/>
      <c r="O51" s="552"/>
      <c r="P51" s="565"/>
      <c r="Q51" s="566"/>
      <c r="R51" s="565"/>
      <c r="S51" s="552"/>
    </row>
    <row r="52" spans="1:19" x14ac:dyDescent="0.25">
      <c r="A52" s="331"/>
      <c r="B52" s="350"/>
      <c r="C52" s="339"/>
      <c r="D52" s="573"/>
      <c r="E52" s="577"/>
      <c r="F52" s="578"/>
      <c r="G52" s="583" t="s">
        <v>13</v>
      </c>
      <c r="H52" s="574"/>
      <c r="I52" s="575"/>
      <c r="J52" s="55"/>
      <c r="K52" s="586"/>
      <c r="L52" s="578"/>
      <c r="M52" s="576"/>
      <c r="O52" s="552"/>
      <c r="P52" s="565"/>
      <c r="Q52" s="566"/>
      <c r="R52" s="567"/>
      <c r="S52" s="552"/>
    </row>
    <row r="53" spans="1:19" x14ac:dyDescent="0.25">
      <c r="A53" s="332"/>
      <c r="B53" s="329"/>
      <c r="C53" s="340"/>
      <c r="D53" s="579"/>
      <c r="E53" s="205"/>
      <c r="F53" s="499"/>
      <c r="G53" s="584" t="s">
        <v>14</v>
      </c>
      <c r="H53" s="299"/>
      <c r="I53" s="529"/>
      <c r="J53" s="207"/>
      <c r="K53" s="536" t="str">
        <f>L4</f>
        <v>Nagyistók-Nádasi Judit</v>
      </c>
      <c r="L53" s="499"/>
      <c r="M53" s="580"/>
      <c r="O53" s="552"/>
      <c r="P53" s="552"/>
      <c r="Q53" s="552"/>
      <c r="R53" s="552"/>
      <c r="S53" s="552"/>
    </row>
    <row r="54" spans="1:19" x14ac:dyDescent="0.25">
      <c r="O54" s="552"/>
      <c r="P54" s="552"/>
      <c r="Q54" s="552"/>
      <c r="R54" s="552"/>
      <c r="S54" s="552"/>
    </row>
  </sheetData>
  <mergeCells count="62">
    <mergeCell ref="A1:F1"/>
    <mergeCell ref="A4:C4"/>
    <mergeCell ref="B24:C24"/>
    <mergeCell ref="D24:E24"/>
    <mergeCell ref="F24:G24"/>
    <mergeCell ref="J24:K24"/>
    <mergeCell ref="B25:C25"/>
    <mergeCell ref="D25:E25"/>
    <mergeCell ref="F25:G25"/>
    <mergeCell ref="H25:I25"/>
    <mergeCell ref="J25:K25"/>
    <mergeCell ref="H24:I24"/>
    <mergeCell ref="B27:C27"/>
    <mergeCell ref="D27:E27"/>
    <mergeCell ref="F27:G27"/>
    <mergeCell ref="H27:I27"/>
    <mergeCell ref="J27:K27"/>
    <mergeCell ref="B26:C26"/>
    <mergeCell ref="D26:E26"/>
    <mergeCell ref="F26:G26"/>
    <mergeCell ref="H26:I26"/>
    <mergeCell ref="J26:K26"/>
    <mergeCell ref="B30:C30"/>
    <mergeCell ref="D30:E30"/>
    <mergeCell ref="F30:G30"/>
    <mergeCell ref="H30:I30"/>
    <mergeCell ref="J30:K30"/>
    <mergeCell ref="B28:C28"/>
    <mergeCell ref="D28:E28"/>
    <mergeCell ref="F28:G28"/>
    <mergeCell ref="H28:I28"/>
    <mergeCell ref="J28:K28"/>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C43:D43"/>
    <mergeCell ref="F43:G43"/>
    <mergeCell ref="E46:F46"/>
    <mergeCell ref="E47:F47"/>
    <mergeCell ref="C37:D37"/>
    <mergeCell ref="F37:G37"/>
    <mergeCell ref="C39:D39"/>
    <mergeCell ref="F39:G39"/>
    <mergeCell ref="C41:D41"/>
    <mergeCell ref="F41:G41"/>
  </mergeCells>
  <conditionalFormatting sqref="R52 R47">
    <cfRule type="expression" dxfId="108" priority="2" stopIfTrue="1">
      <formula>$O$1="CU"</formula>
    </cfRule>
  </conditionalFormatting>
  <conditionalFormatting sqref="E7 E9 E11 E13 E15 E17 E19:E21">
    <cfRule type="cellIs" dxfId="10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Munka50">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39" customWidth="1"/>
  </cols>
  <sheetData>
    <row r="1" spans="1:45" s="100" customFormat="1" ht="21.75" customHeight="1" x14ac:dyDescent="0.25">
      <c r="A1" s="469" t="str">
        <f>Altalanos!$A$6</f>
        <v>Baranya Vármegyei Tenisz Diákolimpia</v>
      </c>
      <c r="B1" s="469"/>
      <c r="C1" s="470"/>
      <c r="D1" s="470"/>
      <c r="E1" s="470"/>
      <c r="F1" s="470"/>
      <c r="G1" s="470"/>
      <c r="H1" s="469"/>
      <c r="I1" s="471"/>
      <c r="J1" s="472"/>
      <c r="K1" s="473" t="s">
        <v>120</v>
      </c>
      <c r="L1" s="474"/>
      <c r="M1" s="475"/>
      <c r="N1" s="472"/>
      <c r="O1" s="472" t="s">
        <v>71</v>
      </c>
      <c r="P1" s="472"/>
      <c r="Q1" s="470"/>
      <c r="R1" s="472"/>
      <c r="T1" s="522"/>
      <c r="U1" s="522"/>
      <c r="V1" s="522"/>
      <c r="W1" s="522"/>
      <c r="X1" s="522"/>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6"/>
      <c r="AJ1" s="636"/>
      <c r="AK1" s="636"/>
    </row>
    <row r="2" spans="1:45" s="72" customFormat="1" x14ac:dyDescent="0.25">
      <c r="A2" s="476" t="s">
        <v>119</v>
      </c>
      <c r="B2" s="477"/>
      <c r="C2" s="477"/>
      <c r="D2" s="477"/>
      <c r="E2" s="427">
        <f>Altalanos!$E$8</f>
        <v>0</v>
      </c>
      <c r="F2" s="477"/>
      <c r="G2" s="478"/>
      <c r="H2" s="479"/>
      <c r="I2" s="479"/>
      <c r="J2" s="480"/>
      <c r="K2" s="474"/>
      <c r="L2" s="474"/>
      <c r="M2" s="474"/>
      <c r="N2" s="480"/>
      <c r="O2" s="479"/>
      <c r="P2" s="480"/>
      <c r="Q2" s="479"/>
      <c r="R2" s="480"/>
      <c r="T2" s="515"/>
      <c r="U2" s="515"/>
      <c r="V2" s="515"/>
      <c r="W2" s="515"/>
      <c r="X2" s="515"/>
      <c r="Y2" s="619"/>
      <c r="Z2" s="618"/>
      <c r="AA2" s="618" t="s">
        <v>159</v>
      </c>
      <c r="AB2" s="623">
        <v>300</v>
      </c>
      <c r="AC2" s="623">
        <v>250</v>
      </c>
      <c r="AD2" s="623">
        <v>200</v>
      </c>
      <c r="AE2" s="623">
        <v>150</v>
      </c>
      <c r="AF2" s="623">
        <v>120</v>
      </c>
      <c r="AG2" s="623">
        <v>90</v>
      </c>
      <c r="AH2" s="623">
        <v>40</v>
      </c>
      <c r="AI2" s="589"/>
      <c r="AJ2" s="589"/>
      <c r="AK2" s="589"/>
      <c r="AL2" s="515"/>
      <c r="AM2" s="515"/>
      <c r="AN2" s="515"/>
      <c r="AO2" s="515"/>
      <c r="AP2" s="515"/>
      <c r="AQ2" s="515"/>
      <c r="AR2" s="515"/>
      <c r="AS2" s="515"/>
    </row>
    <row r="3" spans="1:45" s="19" customFormat="1" ht="11.25" customHeight="1" x14ac:dyDescent="0.25">
      <c r="A3" s="45" t="s">
        <v>81</v>
      </c>
      <c r="B3" s="45"/>
      <c r="C3" s="45"/>
      <c r="D3" s="45"/>
      <c r="E3" s="740"/>
      <c r="F3" s="45"/>
      <c r="G3" s="45" t="s">
        <v>79</v>
      </c>
      <c r="H3" s="45"/>
      <c r="I3" s="45"/>
      <c r="J3" s="108"/>
      <c r="K3" s="45" t="s">
        <v>84</v>
      </c>
      <c r="L3" s="108"/>
      <c r="M3" s="45"/>
      <c r="N3" s="108"/>
      <c r="O3" s="45"/>
      <c r="P3" s="108"/>
      <c r="Q3" s="45"/>
      <c r="R3" s="46" t="s">
        <v>85</v>
      </c>
      <c r="T3" s="516"/>
      <c r="U3" s="516"/>
      <c r="V3" s="516"/>
      <c r="W3" s="516"/>
      <c r="X3" s="516"/>
      <c r="Y3" s="618" t="str">
        <f>IF(K4="OB","A",IF(K4="IX","W",IF(K4="","",K4)))</f>
        <v/>
      </c>
      <c r="Z3" s="618"/>
      <c r="AA3" s="618" t="s">
        <v>160</v>
      </c>
      <c r="AB3" s="623">
        <v>280</v>
      </c>
      <c r="AC3" s="623">
        <v>230</v>
      </c>
      <c r="AD3" s="623">
        <v>180</v>
      </c>
      <c r="AE3" s="623">
        <v>140</v>
      </c>
      <c r="AF3" s="623">
        <v>80</v>
      </c>
      <c r="AG3" s="623">
        <v>0</v>
      </c>
      <c r="AH3" s="623">
        <v>0</v>
      </c>
      <c r="AI3" s="589"/>
      <c r="AJ3" s="589"/>
      <c r="AK3" s="589"/>
      <c r="AL3" s="516"/>
      <c r="AM3" s="516"/>
      <c r="AN3" s="516"/>
      <c r="AO3" s="516"/>
      <c r="AP3" s="516"/>
      <c r="AQ3" s="516"/>
      <c r="AR3" s="516"/>
      <c r="AS3" s="516"/>
    </row>
    <row r="4" spans="1:45" s="30" customFormat="1" ht="11.25" customHeight="1" thickBot="1" x14ac:dyDescent="0.3">
      <c r="A4" s="836" t="str">
        <f>Altalanos!$A$10</f>
        <v>2024.04.25-26.</v>
      </c>
      <c r="B4" s="836"/>
      <c r="C4" s="836"/>
      <c r="D4" s="481"/>
      <c r="E4" s="482"/>
      <c r="F4" s="482"/>
      <c r="G4" s="482" t="str">
        <f>Altalanos!$C$10</f>
        <v>Pécs</v>
      </c>
      <c r="H4" s="483"/>
      <c r="I4" s="482"/>
      <c r="J4" s="484"/>
      <c r="K4" s="485"/>
      <c r="L4" s="484"/>
      <c r="M4" s="486"/>
      <c r="N4" s="484"/>
      <c r="O4" s="482"/>
      <c r="P4" s="484"/>
      <c r="Q4" s="482"/>
      <c r="R4" s="487" t="str">
        <f>Altalanos!$E$10</f>
        <v>Nagyistók-Nádasi Judit</v>
      </c>
      <c r="T4" s="517"/>
      <c r="U4" s="517"/>
      <c r="V4" s="517"/>
      <c r="W4" s="517"/>
      <c r="X4" s="517"/>
      <c r="Y4" s="618"/>
      <c r="Z4" s="618"/>
      <c r="AA4" s="618" t="s">
        <v>189</v>
      </c>
      <c r="AB4" s="623">
        <v>250</v>
      </c>
      <c r="AC4" s="623">
        <v>200</v>
      </c>
      <c r="AD4" s="623">
        <v>150</v>
      </c>
      <c r="AE4" s="623">
        <v>120</v>
      </c>
      <c r="AF4" s="623">
        <v>90</v>
      </c>
      <c r="AG4" s="623">
        <v>60</v>
      </c>
      <c r="AH4" s="623">
        <v>25</v>
      </c>
      <c r="AI4" s="589"/>
      <c r="AJ4" s="589"/>
      <c r="AK4" s="589"/>
      <c r="AL4" s="517"/>
      <c r="AM4" s="517"/>
      <c r="AN4" s="517"/>
      <c r="AO4" s="517"/>
      <c r="AP4" s="517"/>
      <c r="AQ4" s="517"/>
      <c r="AR4" s="517"/>
      <c r="AS4" s="517"/>
    </row>
    <row r="5" spans="1:45" s="19" customFormat="1" x14ac:dyDescent="0.25">
      <c r="A5" s="114"/>
      <c r="B5" s="115" t="s">
        <v>4</v>
      </c>
      <c r="C5" s="421" t="s">
        <v>102</v>
      </c>
      <c r="D5" s="115" t="s">
        <v>101</v>
      </c>
      <c r="E5" s="115" t="s">
        <v>98</v>
      </c>
      <c r="F5" s="116" t="s">
        <v>82</v>
      </c>
      <c r="G5" s="116" t="s">
        <v>83</v>
      </c>
      <c r="H5" s="116"/>
      <c r="I5" s="116" t="s">
        <v>87</v>
      </c>
      <c r="J5" s="116"/>
      <c r="K5" s="115" t="s">
        <v>99</v>
      </c>
      <c r="L5" s="117"/>
      <c r="M5" s="115" t="s">
        <v>126</v>
      </c>
      <c r="N5" s="117"/>
      <c r="O5" s="115" t="s">
        <v>125</v>
      </c>
      <c r="P5" s="117"/>
      <c r="Q5" s="115"/>
      <c r="R5" s="118"/>
      <c r="T5" s="516"/>
      <c r="U5" s="516"/>
      <c r="V5" s="516"/>
      <c r="W5" s="516"/>
      <c r="X5" s="516"/>
      <c r="Y5" s="618">
        <f>IF(OR(Altalanos!$A$8="F1",Altalanos!$A$8="F2",Altalanos!$A$8="N1",Altalanos!$A$8="N2"),1,2)</f>
        <v>2</v>
      </c>
      <c r="Z5" s="618"/>
      <c r="AA5" s="618" t="s">
        <v>190</v>
      </c>
      <c r="AB5" s="623">
        <v>200</v>
      </c>
      <c r="AC5" s="623">
        <v>150</v>
      </c>
      <c r="AD5" s="623">
        <v>120</v>
      </c>
      <c r="AE5" s="623">
        <v>90</v>
      </c>
      <c r="AF5" s="623">
        <v>60</v>
      </c>
      <c r="AG5" s="623">
        <v>40</v>
      </c>
      <c r="AH5" s="623">
        <v>15</v>
      </c>
      <c r="AI5" s="589"/>
      <c r="AJ5" s="589"/>
      <c r="AK5" s="589"/>
      <c r="AL5" s="516"/>
      <c r="AM5" s="516"/>
      <c r="AN5" s="516"/>
      <c r="AO5" s="516"/>
      <c r="AP5" s="516"/>
      <c r="AQ5" s="516"/>
      <c r="AR5" s="516"/>
      <c r="AS5" s="516"/>
    </row>
    <row r="6" spans="1:45" s="753" customFormat="1" ht="12.75" customHeight="1" thickBot="1" x14ac:dyDescent="0.3">
      <c r="A6" s="754"/>
      <c r="B6" s="755"/>
      <c r="C6" s="755"/>
      <c r="D6" s="755"/>
      <c r="E6" s="755"/>
      <c r="F6" s="754" t="str">
        <f>IF(Y3="","",CONCATENATE(VLOOKUP(Y3,AB1:AH1,4)," pont"))</f>
        <v/>
      </c>
      <c r="G6" s="756"/>
      <c r="H6" s="757"/>
      <c r="I6" s="756"/>
      <c r="J6" s="758"/>
      <c r="K6" s="755" t="str">
        <f>IF(Y3="","",CONCATENATE(VLOOKUP(Y3,AB1:AH1,3)," pont"))</f>
        <v/>
      </c>
      <c r="L6" s="758"/>
      <c r="M6" s="755" t="str">
        <f>IF(Y3="","",CONCATENATE(VLOOKUP(Y3,AB1:AH1,2)," pont"))</f>
        <v/>
      </c>
      <c r="N6" s="758"/>
      <c r="O6" s="755" t="str">
        <f>IF(Y3="","",CONCATENATE(VLOOKUP(Y3,AB1:AH1,1)," pont"))</f>
        <v/>
      </c>
      <c r="P6" s="758"/>
      <c r="Q6" s="755"/>
      <c r="R6" s="759"/>
      <c r="T6" s="760"/>
      <c r="U6" s="760"/>
      <c r="V6" s="760"/>
      <c r="W6" s="760"/>
      <c r="X6" s="760"/>
      <c r="Y6" s="761"/>
      <c r="Z6" s="761"/>
      <c r="AA6" s="761" t="s">
        <v>191</v>
      </c>
      <c r="AB6" s="762">
        <v>150</v>
      </c>
      <c r="AC6" s="762">
        <v>120</v>
      </c>
      <c r="AD6" s="762">
        <v>90</v>
      </c>
      <c r="AE6" s="762">
        <v>60</v>
      </c>
      <c r="AF6" s="762">
        <v>40</v>
      </c>
      <c r="AG6" s="762">
        <v>25</v>
      </c>
      <c r="AH6" s="762">
        <v>10</v>
      </c>
      <c r="AI6" s="763"/>
      <c r="AJ6" s="763"/>
      <c r="AK6" s="763"/>
      <c r="AL6" s="760"/>
      <c r="AM6" s="760"/>
      <c r="AN6" s="760"/>
      <c r="AO6" s="760"/>
      <c r="AP6" s="760"/>
      <c r="AQ6" s="760"/>
      <c r="AR6" s="760"/>
      <c r="AS6" s="760"/>
    </row>
    <row r="7" spans="1:45" s="37" customFormat="1" ht="12.9" customHeight="1" x14ac:dyDescent="0.25">
      <c r="A7" s="121">
        <v>1</v>
      </c>
      <c r="B7" s="488" t="str">
        <f>IF($E7="","",VLOOKUP($E7,'1MD ELO (5)'!$A$7:$O$22,14))</f>
        <v/>
      </c>
      <c r="C7" s="489" t="str">
        <f>IF($E7="","",VLOOKUP($E7,'1MD ELO (5)'!$A$7:$O$22,15))</f>
        <v/>
      </c>
      <c r="D7" s="489" t="str">
        <f>IF($E7="","",VLOOKUP($E7,'1MD ELO (5)'!$A$7:$O$22,5))</f>
        <v/>
      </c>
      <c r="E7" s="490"/>
      <c r="F7" s="491" t="str">
        <f>UPPER(IF($E7="","",VLOOKUP($E7,'1MD ELO (5)'!$A$7:$O$22,2)))</f>
        <v/>
      </c>
      <c r="G7" s="491" t="str">
        <f>IF($E7="","",VLOOKUP($E7,'1MD ELO (5)'!$A$7:$O$22,3))</f>
        <v/>
      </c>
      <c r="H7" s="491"/>
      <c r="I7" s="491" t="str">
        <f>IF($E7="","",VLOOKUP($E7,'1MD ELO (5)'!$A$7:$O$22,4))</f>
        <v/>
      </c>
      <c r="J7" s="492"/>
      <c r="K7" s="493"/>
      <c r="L7" s="493"/>
      <c r="M7" s="493"/>
      <c r="N7" s="493"/>
      <c r="O7" s="128"/>
      <c r="P7" s="130"/>
      <c r="Q7" s="131"/>
      <c r="R7" s="132"/>
      <c r="S7" s="133"/>
      <c r="T7" s="133"/>
      <c r="U7" s="518" t="e">
        <f>#REF!</f>
        <v>#REF!</v>
      </c>
      <c r="V7" s="133"/>
      <c r="W7" s="133"/>
      <c r="X7" s="133"/>
      <c r="Y7" s="618"/>
      <c r="Z7" s="618"/>
      <c r="AA7" s="618" t="s">
        <v>192</v>
      </c>
      <c r="AB7" s="623">
        <v>120</v>
      </c>
      <c r="AC7" s="623">
        <v>90</v>
      </c>
      <c r="AD7" s="623">
        <v>60</v>
      </c>
      <c r="AE7" s="623">
        <v>40</v>
      </c>
      <c r="AF7" s="623">
        <v>25</v>
      </c>
      <c r="AG7" s="623">
        <v>10</v>
      </c>
      <c r="AH7" s="623">
        <v>5</v>
      </c>
      <c r="AI7" s="589"/>
      <c r="AJ7" s="589"/>
      <c r="AK7" s="589"/>
      <c r="AL7" s="133"/>
      <c r="AM7" s="133"/>
      <c r="AN7" s="133"/>
      <c r="AO7" s="133"/>
      <c r="AP7" s="133"/>
      <c r="AQ7" s="133"/>
      <c r="AR7" s="133"/>
      <c r="AS7" s="133"/>
    </row>
    <row r="8" spans="1:45" s="37" customFormat="1" ht="12.9" customHeight="1" x14ac:dyDescent="0.25">
      <c r="A8" s="135"/>
      <c r="B8" s="494"/>
      <c r="C8" s="495"/>
      <c r="D8" s="495"/>
      <c r="E8" s="292"/>
      <c r="F8" s="496"/>
      <c r="G8" s="496"/>
      <c r="H8" s="497"/>
      <c r="I8" s="704" t="s">
        <v>0</v>
      </c>
      <c r="J8" s="140"/>
      <c r="K8" s="498" t="str">
        <f>UPPER(IF(OR(J8="a",J8="as"),F7,IF(OR(J8="b",J8="bs"),F9,)))</f>
        <v/>
      </c>
      <c r="L8" s="498"/>
      <c r="M8" s="493"/>
      <c r="N8" s="493"/>
      <c r="O8" s="128"/>
      <c r="P8" s="130"/>
      <c r="Q8" s="131"/>
      <c r="R8" s="132"/>
      <c r="S8" s="133"/>
      <c r="T8" s="133"/>
      <c r="U8" s="519" t="e">
        <f>#REF!</f>
        <v>#REF!</v>
      </c>
      <c r="V8" s="133"/>
      <c r="W8" s="133"/>
      <c r="X8" s="133"/>
      <c r="Y8" s="618"/>
      <c r="Z8" s="618"/>
      <c r="AA8" s="618" t="s">
        <v>193</v>
      </c>
      <c r="AB8" s="623">
        <v>90</v>
      </c>
      <c r="AC8" s="623">
        <v>60</v>
      </c>
      <c r="AD8" s="623">
        <v>40</v>
      </c>
      <c r="AE8" s="623">
        <v>25</v>
      </c>
      <c r="AF8" s="623">
        <v>10</v>
      </c>
      <c r="AG8" s="623">
        <v>5</v>
      </c>
      <c r="AH8" s="623">
        <v>2</v>
      </c>
      <c r="AI8" s="589"/>
      <c r="AJ8" s="589"/>
      <c r="AK8" s="589"/>
      <c r="AL8" s="133"/>
      <c r="AM8" s="133"/>
      <c r="AN8" s="133"/>
      <c r="AO8" s="133"/>
      <c r="AP8" s="133"/>
      <c r="AQ8" s="133"/>
      <c r="AR8" s="133"/>
      <c r="AS8" s="133"/>
    </row>
    <row r="9" spans="1:45" s="37" customFormat="1" ht="12.9" customHeight="1" x14ac:dyDescent="0.25">
      <c r="A9" s="135">
        <v>2</v>
      </c>
      <c r="B9" s="488" t="str">
        <f>IF($E9="","",VLOOKUP($E9,'1MD ELO (5)'!$A$7:$O$22,14))</f>
        <v/>
      </c>
      <c r="C9" s="489" t="str">
        <f>IF($E9="","",VLOOKUP($E9,'1MD ELO (5)'!$A$7:$O$22,15))</f>
        <v/>
      </c>
      <c r="D9" s="489" t="str">
        <f>IF($E9="","",VLOOKUP($E9,'1MD ELO (5)'!$A$7:$O$22,5))</f>
        <v/>
      </c>
      <c r="E9" s="684"/>
      <c r="F9" s="541" t="str">
        <f>UPPER(IF($E9="","",VLOOKUP($E9,'1MD ELO (5)'!$A$7:$O$22,2)))</f>
        <v/>
      </c>
      <c r="G9" s="541" t="str">
        <f>IF($E9="","",VLOOKUP($E9,'1MD ELO (5)'!$A$7:$O$22,3))</f>
        <v/>
      </c>
      <c r="H9" s="541"/>
      <c r="I9" s="541" t="str">
        <f>IF($E9="","",VLOOKUP($E9,'1MD ELO (5)'!$A$7:$O$22,4))</f>
        <v/>
      </c>
      <c r="J9" s="500"/>
      <c r="K9" s="493"/>
      <c r="L9" s="501"/>
      <c r="M9" s="493"/>
      <c r="N9" s="493"/>
      <c r="O9" s="128"/>
      <c r="P9" s="130"/>
      <c r="Q9" s="131"/>
      <c r="R9" s="132"/>
      <c r="S9" s="133"/>
      <c r="T9" s="133"/>
      <c r="U9" s="519" t="e">
        <f>#REF!</f>
        <v>#REF!</v>
      </c>
      <c r="V9" s="133"/>
      <c r="W9" s="133"/>
      <c r="X9" s="133"/>
      <c r="Y9" s="618"/>
      <c r="Z9" s="618"/>
      <c r="AA9" s="618" t="s">
        <v>194</v>
      </c>
      <c r="AB9" s="623">
        <v>60</v>
      </c>
      <c r="AC9" s="623">
        <v>40</v>
      </c>
      <c r="AD9" s="623">
        <v>25</v>
      </c>
      <c r="AE9" s="623">
        <v>10</v>
      </c>
      <c r="AF9" s="623">
        <v>5</v>
      </c>
      <c r="AG9" s="623">
        <v>2</v>
      </c>
      <c r="AH9" s="623">
        <v>1</v>
      </c>
      <c r="AI9" s="589"/>
      <c r="AJ9" s="589"/>
      <c r="AK9" s="589"/>
      <c r="AL9" s="133"/>
      <c r="AM9" s="133"/>
      <c r="AN9" s="133"/>
      <c r="AO9" s="133"/>
      <c r="AP9" s="133"/>
      <c r="AQ9" s="133"/>
      <c r="AR9" s="133"/>
      <c r="AS9" s="133"/>
    </row>
    <row r="10" spans="1:45" s="37" customFormat="1" ht="12.9" customHeight="1" x14ac:dyDescent="0.25">
      <c r="A10" s="135"/>
      <c r="B10" s="494"/>
      <c r="C10" s="495"/>
      <c r="D10" s="495"/>
      <c r="E10" s="685"/>
      <c r="F10" s="686"/>
      <c r="G10" s="686"/>
      <c r="H10" s="687"/>
      <c r="I10" s="686"/>
      <c r="J10" s="502"/>
      <c r="K10" s="704" t="s">
        <v>0</v>
      </c>
      <c r="L10" s="148"/>
      <c r="M10" s="498" t="str">
        <f>UPPER(IF(OR(L10="a",L10="as"),K8,IF(OR(L10="b",L10="bs"),K12,)))</f>
        <v/>
      </c>
      <c r="N10" s="503"/>
      <c r="O10" s="504"/>
      <c r="P10" s="504"/>
      <c r="Q10" s="131"/>
      <c r="R10" s="132"/>
      <c r="S10" s="133"/>
      <c r="T10" s="133"/>
      <c r="U10" s="519" t="e">
        <f>#REF!</f>
        <v>#REF!</v>
      </c>
      <c r="V10" s="133"/>
      <c r="W10" s="133"/>
      <c r="X10" s="133"/>
      <c r="Y10" s="618"/>
      <c r="Z10" s="618"/>
      <c r="AA10" s="618" t="s">
        <v>195</v>
      </c>
      <c r="AB10" s="623">
        <v>40</v>
      </c>
      <c r="AC10" s="623">
        <v>25</v>
      </c>
      <c r="AD10" s="623">
        <v>15</v>
      </c>
      <c r="AE10" s="623">
        <v>7</v>
      </c>
      <c r="AF10" s="623">
        <v>4</v>
      </c>
      <c r="AG10" s="623">
        <v>1</v>
      </c>
      <c r="AH10" s="623">
        <v>0</v>
      </c>
      <c r="AI10" s="589"/>
      <c r="AJ10" s="589"/>
      <c r="AK10" s="589"/>
      <c r="AL10" s="133"/>
      <c r="AM10" s="133"/>
      <c r="AN10" s="133"/>
      <c r="AO10" s="133"/>
      <c r="AP10" s="133"/>
      <c r="AQ10" s="133"/>
      <c r="AR10" s="133"/>
      <c r="AS10" s="133"/>
    </row>
    <row r="11" spans="1:45" s="37" customFormat="1" ht="12.9" customHeight="1" x14ac:dyDescent="0.25">
      <c r="A11" s="135">
        <v>3</v>
      </c>
      <c r="B11" s="488" t="str">
        <f>IF($E11="","",VLOOKUP($E11,'1MD ELO (5)'!$A$7:$O$22,14))</f>
        <v/>
      </c>
      <c r="C11" s="489" t="str">
        <f>IF($E11="","",VLOOKUP($E11,'1MD ELO (5)'!$A$7:$O$22,15))</f>
        <v/>
      </c>
      <c r="D11" s="489" t="str">
        <f>IF($E11="","",VLOOKUP($E11,'1MD ELO (5)'!$A$7:$O$22,5))</f>
        <v/>
      </c>
      <c r="E11" s="684"/>
      <c r="F11" s="541" t="str">
        <f>UPPER(IF($E11="","",VLOOKUP($E11,'1MD ELO (5)'!$A$7:$O$22,2)))</f>
        <v/>
      </c>
      <c r="G11" s="541" t="str">
        <f>IF($E11="","",VLOOKUP($E11,'1MD ELO (5)'!$A$7:$O$22,3))</f>
        <v/>
      </c>
      <c r="H11" s="541"/>
      <c r="I11" s="541" t="str">
        <f>IF($E11="","",VLOOKUP($E11,'1MD ELO (5)'!$A$7:$O$22,4))</f>
        <v/>
      </c>
      <c r="J11" s="492"/>
      <c r="K11" s="493"/>
      <c r="L11" s="505"/>
      <c r="M11" s="493"/>
      <c r="N11" s="506"/>
      <c r="O11" s="504"/>
      <c r="P11" s="504"/>
      <c r="Q11" s="131"/>
      <c r="R11" s="132"/>
      <c r="S11" s="133"/>
      <c r="T11" s="133"/>
      <c r="U11" s="519" t="e">
        <f>#REF!</f>
        <v>#REF!</v>
      </c>
      <c r="V11" s="133"/>
      <c r="W11" s="133"/>
      <c r="X11" s="133"/>
      <c r="Y11" s="618"/>
      <c r="Z11" s="618"/>
      <c r="AA11" s="618" t="s">
        <v>196</v>
      </c>
      <c r="AB11" s="623">
        <v>25</v>
      </c>
      <c r="AC11" s="623">
        <v>15</v>
      </c>
      <c r="AD11" s="623">
        <v>10</v>
      </c>
      <c r="AE11" s="623">
        <v>6</v>
      </c>
      <c r="AF11" s="623">
        <v>3</v>
      </c>
      <c r="AG11" s="623">
        <v>1</v>
      </c>
      <c r="AH11" s="623">
        <v>0</v>
      </c>
      <c r="AI11" s="589"/>
      <c r="AJ11" s="589"/>
      <c r="AK11" s="589"/>
      <c r="AL11" s="133"/>
      <c r="AM11" s="133"/>
      <c r="AN11" s="133"/>
      <c r="AO11" s="133"/>
      <c r="AP11" s="133"/>
      <c r="AQ11" s="133"/>
      <c r="AR11" s="133"/>
      <c r="AS11" s="133"/>
    </row>
    <row r="12" spans="1:45" s="37" customFormat="1" ht="12.9" customHeight="1" x14ac:dyDescent="0.25">
      <c r="A12" s="135"/>
      <c r="B12" s="494"/>
      <c r="C12" s="495"/>
      <c r="D12" s="495"/>
      <c r="E12" s="685"/>
      <c r="F12" s="686"/>
      <c r="G12" s="686"/>
      <c r="H12" s="687"/>
      <c r="I12" s="704" t="s">
        <v>0</v>
      </c>
      <c r="J12" s="140"/>
      <c r="K12" s="498" t="str">
        <f>UPPER(IF(OR(J12="a",J12="as"),F11,IF(OR(J12="b",J12="bs"),F13,)))</f>
        <v/>
      </c>
      <c r="L12" s="507"/>
      <c r="M12" s="493"/>
      <c r="N12" s="506"/>
      <c r="O12" s="504"/>
      <c r="P12" s="504"/>
      <c r="Q12" s="131"/>
      <c r="R12" s="132"/>
      <c r="S12" s="133"/>
      <c r="T12" s="133"/>
      <c r="U12" s="519" t="e">
        <f>#REF!</f>
        <v>#REF!</v>
      </c>
      <c r="V12" s="133"/>
      <c r="W12" s="133"/>
      <c r="X12" s="133"/>
      <c r="Y12" s="618"/>
      <c r="Z12" s="618"/>
      <c r="AA12" s="618" t="s">
        <v>201</v>
      </c>
      <c r="AB12" s="623">
        <v>15</v>
      </c>
      <c r="AC12" s="623">
        <v>10</v>
      </c>
      <c r="AD12" s="623">
        <v>6</v>
      </c>
      <c r="AE12" s="623">
        <v>3</v>
      </c>
      <c r="AF12" s="623">
        <v>1</v>
      </c>
      <c r="AG12" s="623">
        <v>0</v>
      </c>
      <c r="AH12" s="623">
        <v>0</v>
      </c>
      <c r="AI12" s="589"/>
      <c r="AJ12" s="589"/>
      <c r="AK12" s="589"/>
      <c r="AL12" s="133"/>
      <c r="AM12" s="133"/>
      <c r="AN12" s="133"/>
      <c r="AO12" s="133"/>
      <c r="AP12" s="133"/>
      <c r="AQ12" s="133"/>
      <c r="AR12" s="133"/>
      <c r="AS12" s="133"/>
    </row>
    <row r="13" spans="1:45" s="37" customFormat="1" ht="12.9" customHeight="1" x14ac:dyDescent="0.25">
      <c r="A13" s="135">
        <v>4</v>
      </c>
      <c r="B13" s="488" t="str">
        <f>IF($E13="","",VLOOKUP($E13,'1MD ELO (5)'!$A$7:$O$22,14))</f>
        <v/>
      </c>
      <c r="C13" s="489" t="str">
        <f>IF($E13="","",VLOOKUP($E13,'1MD ELO (5)'!$A$7:$O$22,15))</f>
        <v/>
      </c>
      <c r="D13" s="489" t="str">
        <f>IF($E13="","",VLOOKUP($E13,'1MD ELO (5)'!$A$7:$O$22,5))</f>
        <v/>
      </c>
      <c r="E13" s="684"/>
      <c r="F13" s="541" t="str">
        <f>UPPER(IF($E13="","",VLOOKUP($E13,'1MD ELO (5)'!$A$7:$O$22,2)))</f>
        <v/>
      </c>
      <c r="G13" s="541" t="str">
        <f>IF($E13="","",VLOOKUP($E13,'1MD ELO (5)'!$A$7:$O$22,3))</f>
        <v/>
      </c>
      <c r="H13" s="541"/>
      <c r="I13" s="541" t="str">
        <f>IF($E13="","",VLOOKUP($E13,'1MD ELO (5)'!$A$7:$O$22,4))</f>
        <v/>
      </c>
      <c r="J13" s="508"/>
      <c r="K13" s="493"/>
      <c r="L13" s="493"/>
      <c r="M13" s="493"/>
      <c r="N13" s="506"/>
      <c r="O13" s="504"/>
      <c r="P13" s="504"/>
      <c r="Q13" s="131"/>
      <c r="R13" s="132"/>
      <c r="S13" s="133"/>
      <c r="T13" s="133"/>
      <c r="U13" s="519" t="e">
        <f>#REF!</f>
        <v>#REF!</v>
      </c>
      <c r="V13" s="133"/>
      <c r="W13" s="133"/>
      <c r="X13" s="133"/>
      <c r="Y13" s="618"/>
      <c r="Z13" s="618"/>
      <c r="AA13" s="618" t="s">
        <v>197</v>
      </c>
      <c r="AB13" s="623">
        <v>10</v>
      </c>
      <c r="AC13" s="623">
        <v>6</v>
      </c>
      <c r="AD13" s="623">
        <v>3</v>
      </c>
      <c r="AE13" s="623">
        <v>1</v>
      </c>
      <c r="AF13" s="623">
        <v>0</v>
      </c>
      <c r="AG13" s="623">
        <v>0</v>
      </c>
      <c r="AH13" s="623">
        <v>0</v>
      </c>
      <c r="AI13" s="589"/>
      <c r="AJ13" s="589"/>
      <c r="AK13" s="589"/>
      <c r="AL13" s="133"/>
      <c r="AM13" s="133"/>
      <c r="AN13" s="133"/>
      <c r="AO13" s="133"/>
      <c r="AP13" s="133"/>
      <c r="AQ13" s="133"/>
      <c r="AR13" s="133"/>
      <c r="AS13" s="133"/>
    </row>
    <row r="14" spans="1:45" s="37" customFormat="1" ht="12.9" customHeight="1" x14ac:dyDescent="0.25">
      <c r="A14" s="135"/>
      <c r="B14" s="494"/>
      <c r="C14" s="495"/>
      <c r="D14" s="495"/>
      <c r="E14" s="685"/>
      <c r="F14" s="686"/>
      <c r="G14" s="686"/>
      <c r="H14" s="687"/>
      <c r="I14" s="686"/>
      <c r="J14" s="502"/>
      <c r="K14" s="493"/>
      <c r="L14" s="493"/>
      <c r="M14" s="704" t="s">
        <v>0</v>
      </c>
      <c r="N14" s="148"/>
      <c r="O14" s="498" t="str">
        <f>UPPER(IF(OR(N14="a",N14="as"),M10,IF(OR(N14="b",N14="bs"),M18,)))</f>
        <v/>
      </c>
      <c r="P14" s="503"/>
      <c r="Q14" s="131"/>
      <c r="R14" s="132"/>
      <c r="S14" s="133"/>
      <c r="T14" s="133"/>
      <c r="U14" s="519" t="e">
        <f>#REF!</f>
        <v>#REF!</v>
      </c>
      <c r="V14" s="133"/>
      <c r="W14" s="133"/>
      <c r="X14" s="133"/>
      <c r="Y14" s="618"/>
      <c r="Z14" s="618"/>
      <c r="AA14" s="618" t="s">
        <v>198</v>
      </c>
      <c r="AB14" s="623">
        <v>3</v>
      </c>
      <c r="AC14" s="623">
        <v>2</v>
      </c>
      <c r="AD14" s="623">
        <v>1</v>
      </c>
      <c r="AE14" s="623">
        <v>0</v>
      </c>
      <c r="AF14" s="623">
        <v>0</v>
      </c>
      <c r="AG14" s="623">
        <v>0</v>
      </c>
      <c r="AH14" s="623">
        <v>0</v>
      </c>
      <c r="AI14" s="589"/>
      <c r="AJ14" s="589"/>
      <c r="AK14" s="589"/>
      <c r="AL14" s="133"/>
      <c r="AM14" s="133"/>
      <c r="AN14" s="133"/>
      <c r="AO14" s="133"/>
      <c r="AP14" s="133"/>
      <c r="AQ14" s="133"/>
      <c r="AR14" s="133"/>
      <c r="AS14" s="133"/>
    </row>
    <row r="15" spans="1:45" s="37" customFormat="1" ht="12.9" customHeight="1" x14ac:dyDescent="0.25">
      <c r="A15" s="540">
        <v>5</v>
      </c>
      <c r="B15" s="488" t="str">
        <f>IF($E15="","",VLOOKUP($E15,'1MD ELO (5)'!$A$7:$O$22,14))</f>
        <v/>
      </c>
      <c r="C15" s="489" t="str">
        <f>IF($E15="","",VLOOKUP($E15,'1MD ELO (5)'!$A$7:$O$22,15))</f>
        <v/>
      </c>
      <c r="D15" s="489" t="str">
        <f>IF($E15="","",VLOOKUP($E15,'1MD ELO (5)'!$A$7:$O$22,5))</f>
        <v/>
      </c>
      <c r="E15" s="684"/>
      <c r="F15" s="541" t="str">
        <f>UPPER(IF($E15="","",VLOOKUP($E15,'1MD ELO (5)'!$A$7:$O$22,2)))</f>
        <v/>
      </c>
      <c r="G15" s="541" t="str">
        <f>IF($E15="","",VLOOKUP($E15,'1MD ELO (5)'!$A$7:$O$22,3))</f>
        <v/>
      </c>
      <c r="H15" s="541"/>
      <c r="I15" s="541" t="str">
        <f>IF($E15="","",VLOOKUP($E15,'1MD ELO (5)'!$A$7:$O$22,4))</f>
        <v/>
      </c>
      <c r="J15" s="510"/>
      <c r="K15" s="493"/>
      <c r="L15" s="493"/>
      <c r="M15" s="493"/>
      <c r="N15" s="506"/>
      <c r="O15" s="493"/>
      <c r="P15" s="539"/>
      <c r="Q15" s="376"/>
      <c r="R15" s="132"/>
      <c r="S15" s="133"/>
      <c r="T15" s="133"/>
      <c r="U15" s="519" t="e">
        <f>#REF!</f>
        <v>#REF!</v>
      </c>
      <c r="V15" s="133"/>
      <c r="W15" s="133"/>
      <c r="X15" s="133"/>
      <c r="Y15" s="618"/>
      <c r="Z15" s="618"/>
      <c r="AA15" s="618"/>
      <c r="AB15" s="618"/>
      <c r="AC15" s="618"/>
      <c r="AD15" s="618"/>
      <c r="AE15" s="618"/>
      <c r="AF15" s="618"/>
      <c r="AG15" s="618"/>
      <c r="AH15" s="618"/>
      <c r="AI15" s="589"/>
      <c r="AJ15" s="589"/>
      <c r="AK15" s="589"/>
      <c r="AL15" s="133"/>
      <c r="AM15" s="133"/>
      <c r="AN15" s="133"/>
      <c r="AO15" s="133"/>
      <c r="AP15" s="133"/>
      <c r="AQ15" s="133"/>
      <c r="AR15" s="133"/>
      <c r="AS15" s="133"/>
    </row>
    <row r="16" spans="1:45" s="37" customFormat="1" ht="12.9" customHeight="1" thickBot="1" x14ac:dyDescent="0.3">
      <c r="A16" s="135"/>
      <c r="B16" s="494"/>
      <c r="C16" s="495"/>
      <c r="D16" s="495"/>
      <c r="E16" s="685"/>
      <c r="F16" s="686"/>
      <c r="G16" s="686"/>
      <c r="H16" s="687"/>
      <c r="I16" s="704" t="s">
        <v>0</v>
      </c>
      <c r="J16" s="140"/>
      <c r="K16" s="498" t="str">
        <f>UPPER(IF(OR(J16="a",J16="as"),F15,IF(OR(J16="b",J16="bs"),F17,)))</f>
        <v/>
      </c>
      <c r="L16" s="498"/>
      <c r="M16" s="493"/>
      <c r="N16" s="506"/>
      <c r="O16" s="704"/>
      <c r="P16" s="539"/>
      <c r="Q16" s="376"/>
      <c r="R16" s="132"/>
      <c r="S16" s="133"/>
      <c r="T16" s="133"/>
      <c r="U16" s="520" t="e">
        <f>#REF!</f>
        <v>#REF!</v>
      </c>
      <c r="V16" s="133"/>
      <c r="W16" s="133"/>
      <c r="X16" s="133"/>
      <c r="Y16" s="618"/>
      <c r="Z16" s="618"/>
      <c r="AA16" s="618" t="s">
        <v>159</v>
      </c>
      <c r="AB16" s="623">
        <v>150</v>
      </c>
      <c r="AC16" s="623">
        <v>120</v>
      </c>
      <c r="AD16" s="623">
        <v>90</v>
      </c>
      <c r="AE16" s="623">
        <v>60</v>
      </c>
      <c r="AF16" s="623">
        <v>40</v>
      </c>
      <c r="AG16" s="623">
        <v>25</v>
      </c>
      <c r="AH16" s="623">
        <v>15</v>
      </c>
      <c r="AI16" s="589"/>
      <c r="AJ16" s="589"/>
      <c r="AK16" s="589"/>
      <c r="AL16" s="133"/>
      <c r="AM16" s="133"/>
      <c r="AN16" s="133"/>
      <c r="AO16" s="133"/>
      <c r="AP16" s="133"/>
      <c r="AQ16" s="133"/>
      <c r="AR16" s="133"/>
      <c r="AS16" s="133"/>
    </row>
    <row r="17" spans="1:45" s="37" customFormat="1" ht="12.9" customHeight="1" x14ac:dyDescent="0.25">
      <c r="A17" s="135">
        <v>6</v>
      </c>
      <c r="B17" s="488" t="str">
        <f>IF($E17="","",VLOOKUP($E17,'1MD ELO (5)'!$A$7:$O$22,14))</f>
        <v/>
      </c>
      <c r="C17" s="489" t="str">
        <f>IF($E17="","",VLOOKUP($E17,'1MD ELO (5)'!$A$7:$O$22,15))</f>
        <v/>
      </c>
      <c r="D17" s="489" t="str">
        <f>IF($E17="","",VLOOKUP($E17,'1MD ELO (5)'!$A$7:$O$22,5))</f>
        <v/>
      </c>
      <c r="E17" s="684"/>
      <c r="F17" s="541" t="str">
        <f>UPPER(IF($E17="","",VLOOKUP($E17,'1MD ELO (5)'!$A$7:$O$22,2)))</f>
        <v/>
      </c>
      <c r="G17" s="541" t="str">
        <f>IF($E17="","",VLOOKUP($E17,'1MD ELO (5)'!$A$7:$O$22,3))</f>
        <v/>
      </c>
      <c r="H17" s="541"/>
      <c r="I17" s="541" t="str">
        <f>IF($E17="","",VLOOKUP($E17,'1MD ELO (5)'!$A$7:$O$22,4))</f>
        <v/>
      </c>
      <c r="J17" s="500"/>
      <c r="K17" s="493"/>
      <c r="L17" s="501"/>
      <c r="M17" s="493"/>
      <c r="N17" s="506"/>
      <c r="O17" s="504"/>
      <c r="P17" s="539"/>
      <c r="Q17" s="376"/>
      <c r="R17" s="132"/>
      <c r="S17" s="133"/>
      <c r="T17" s="133"/>
      <c r="U17" s="133"/>
      <c r="V17" s="133"/>
      <c r="W17" s="133"/>
      <c r="X17" s="133"/>
      <c r="Y17" s="618"/>
      <c r="Z17" s="618"/>
      <c r="AA17" s="618" t="s">
        <v>189</v>
      </c>
      <c r="AB17" s="623">
        <v>120</v>
      </c>
      <c r="AC17" s="623">
        <v>90</v>
      </c>
      <c r="AD17" s="623">
        <v>60</v>
      </c>
      <c r="AE17" s="623">
        <v>40</v>
      </c>
      <c r="AF17" s="623">
        <v>25</v>
      </c>
      <c r="AG17" s="623">
        <v>15</v>
      </c>
      <c r="AH17" s="623">
        <v>8</v>
      </c>
      <c r="AI17" s="589"/>
      <c r="AJ17" s="589"/>
      <c r="AK17" s="589"/>
      <c r="AL17" s="133"/>
      <c r="AM17" s="133"/>
      <c r="AN17" s="133"/>
      <c r="AO17" s="133"/>
      <c r="AP17" s="133"/>
      <c r="AQ17" s="133"/>
      <c r="AR17" s="133"/>
      <c r="AS17" s="133"/>
    </row>
    <row r="18" spans="1:45" s="37" customFormat="1" ht="12.9" customHeight="1" x14ac:dyDescent="0.25">
      <c r="A18" s="135"/>
      <c r="B18" s="494"/>
      <c r="C18" s="495"/>
      <c r="D18" s="495"/>
      <c r="E18" s="685"/>
      <c r="F18" s="686"/>
      <c r="G18" s="686"/>
      <c r="H18" s="687"/>
      <c r="I18" s="686"/>
      <c r="J18" s="502"/>
      <c r="K18" s="704" t="s">
        <v>0</v>
      </c>
      <c r="L18" s="148"/>
      <c r="M18" s="498" t="str">
        <f>UPPER(IF(OR(L18="a",L18="as"),K16,IF(OR(L18="b",L18="bs"),K20,)))</f>
        <v/>
      </c>
      <c r="N18" s="511"/>
      <c r="O18" s="504"/>
      <c r="P18" s="539"/>
      <c r="Q18" s="376"/>
      <c r="R18" s="132"/>
      <c r="S18" s="133"/>
      <c r="T18" s="133"/>
      <c r="U18" s="133"/>
      <c r="V18" s="133"/>
      <c r="W18" s="133"/>
      <c r="X18" s="133"/>
      <c r="Y18" s="618"/>
      <c r="Z18" s="618"/>
      <c r="AA18" s="618" t="s">
        <v>190</v>
      </c>
      <c r="AB18" s="623">
        <v>90</v>
      </c>
      <c r="AC18" s="623">
        <v>60</v>
      </c>
      <c r="AD18" s="623">
        <v>40</v>
      </c>
      <c r="AE18" s="623">
        <v>25</v>
      </c>
      <c r="AF18" s="623">
        <v>15</v>
      </c>
      <c r="AG18" s="623">
        <v>8</v>
      </c>
      <c r="AH18" s="623">
        <v>4</v>
      </c>
      <c r="AI18" s="589"/>
      <c r="AJ18" s="589"/>
      <c r="AK18" s="589"/>
      <c r="AL18" s="133"/>
      <c r="AM18" s="133"/>
      <c r="AN18" s="133"/>
      <c r="AO18" s="133"/>
      <c r="AP18" s="133"/>
      <c r="AQ18" s="133"/>
      <c r="AR18" s="133"/>
      <c r="AS18" s="133"/>
    </row>
    <row r="19" spans="1:45" s="37" customFormat="1" ht="12.9" customHeight="1" x14ac:dyDescent="0.25">
      <c r="A19" s="135">
        <v>7</v>
      </c>
      <c r="B19" s="488" t="str">
        <f>IF($E19="","",VLOOKUP($E19,'1MD ELO (5)'!$A$7:$O$22,14))</f>
        <v/>
      </c>
      <c r="C19" s="489" t="str">
        <f>IF($E19="","",VLOOKUP($E19,'1MD ELO (5)'!$A$7:$O$22,15))</f>
        <v/>
      </c>
      <c r="D19" s="489" t="str">
        <f>IF($E19="","",VLOOKUP($E19,'1MD ELO (5)'!$A$7:$O$22,5))</f>
        <v/>
      </c>
      <c r="E19" s="684"/>
      <c r="F19" s="541" t="str">
        <f>UPPER(IF($E19="","",VLOOKUP($E19,'1MD ELO (5)'!$A$7:$O$22,2)))</f>
        <v/>
      </c>
      <c r="G19" s="541" t="str">
        <f>IF($E19="","",VLOOKUP($E19,'1MD ELO (5)'!$A$7:$O$22,3))</f>
        <v/>
      </c>
      <c r="H19" s="541"/>
      <c r="I19" s="541" t="str">
        <f>IF($E19="","",VLOOKUP($E19,'1MD ELO (5)'!$A$7:$O$22,4))</f>
        <v/>
      </c>
      <c r="J19" s="492"/>
      <c r="K19" s="493"/>
      <c r="L19" s="505"/>
      <c r="M19" s="493"/>
      <c r="N19" s="504"/>
      <c r="O19" s="504"/>
      <c r="P19" s="539"/>
      <c r="Q19" s="376"/>
      <c r="R19" s="132"/>
      <c r="S19" s="133"/>
      <c r="T19" s="133"/>
      <c r="U19" s="133"/>
      <c r="V19" s="133"/>
      <c r="W19" s="133"/>
      <c r="X19" s="133"/>
      <c r="Y19" s="618"/>
      <c r="Z19" s="618"/>
      <c r="AA19" s="618" t="s">
        <v>191</v>
      </c>
      <c r="AB19" s="623">
        <v>60</v>
      </c>
      <c r="AC19" s="623">
        <v>40</v>
      </c>
      <c r="AD19" s="623">
        <v>25</v>
      </c>
      <c r="AE19" s="623">
        <v>15</v>
      </c>
      <c r="AF19" s="623">
        <v>8</v>
      </c>
      <c r="AG19" s="623">
        <v>4</v>
      </c>
      <c r="AH19" s="623">
        <v>2</v>
      </c>
      <c r="AI19" s="589"/>
      <c r="AJ19" s="589"/>
      <c r="AK19" s="589"/>
      <c r="AL19" s="133"/>
      <c r="AM19" s="133"/>
      <c r="AN19" s="133"/>
      <c r="AO19" s="133"/>
      <c r="AP19" s="133"/>
      <c r="AQ19" s="133"/>
      <c r="AR19" s="133"/>
      <c r="AS19" s="133"/>
    </row>
    <row r="20" spans="1:45" s="37" customFormat="1" ht="12.9" customHeight="1" x14ac:dyDescent="0.25">
      <c r="A20" s="135"/>
      <c r="B20" s="494"/>
      <c r="C20" s="495"/>
      <c r="D20" s="495"/>
      <c r="E20" s="292"/>
      <c r="F20" s="496"/>
      <c r="G20" s="496"/>
      <c r="H20" s="497"/>
      <c r="I20" s="704" t="s">
        <v>0</v>
      </c>
      <c r="J20" s="140"/>
      <c r="K20" s="498" t="str">
        <f>UPPER(IF(OR(J20="a",J20="as"),F19,IF(OR(J20="b",J20="bs"),F21,)))</f>
        <v/>
      </c>
      <c r="L20" s="507"/>
      <c r="M20" s="493"/>
      <c r="N20" s="504"/>
      <c r="O20" s="504"/>
      <c r="P20" s="539"/>
      <c r="Q20" s="376"/>
      <c r="R20" s="132"/>
      <c r="S20" s="133"/>
      <c r="T20" s="133"/>
      <c r="U20" s="133"/>
      <c r="V20" s="133"/>
      <c r="W20" s="133"/>
      <c r="X20" s="133"/>
      <c r="Y20" s="618"/>
      <c r="Z20" s="618"/>
      <c r="AA20" s="618" t="s">
        <v>192</v>
      </c>
      <c r="AB20" s="623">
        <v>40</v>
      </c>
      <c r="AC20" s="623">
        <v>25</v>
      </c>
      <c r="AD20" s="623">
        <v>15</v>
      </c>
      <c r="AE20" s="623">
        <v>8</v>
      </c>
      <c r="AF20" s="623">
        <v>4</v>
      </c>
      <c r="AG20" s="623">
        <v>2</v>
      </c>
      <c r="AH20" s="623">
        <v>1</v>
      </c>
      <c r="AI20" s="589"/>
      <c r="AJ20" s="589"/>
      <c r="AK20" s="589"/>
      <c r="AL20" s="133"/>
      <c r="AM20" s="133"/>
      <c r="AN20" s="133"/>
      <c r="AO20" s="133"/>
      <c r="AP20" s="133"/>
      <c r="AQ20" s="133"/>
      <c r="AR20" s="133"/>
      <c r="AS20" s="133"/>
    </row>
    <row r="21" spans="1:45" s="37" customFormat="1" ht="12.9" customHeight="1" x14ac:dyDescent="0.25">
      <c r="A21" s="543">
        <v>8</v>
      </c>
      <c r="B21" s="488" t="str">
        <f>IF($E21="","",VLOOKUP($E21,'1MD ELO (5)'!$A$7:$O$22,14))</f>
        <v/>
      </c>
      <c r="C21" s="489" t="str">
        <f>IF($E21="","",VLOOKUP($E21,'1MD ELO (5)'!$A$7:$O$22,15))</f>
        <v/>
      </c>
      <c r="D21" s="489" t="str">
        <f>IF($E21="","",VLOOKUP($E21,'1MD ELO (5)'!$A$7:$O$22,5))</f>
        <v/>
      </c>
      <c r="E21" s="490"/>
      <c r="F21" s="542" t="str">
        <f>UPPER(IF($E21="","",VLOOKUP($E21,'1MD ELO (5)'!$A$7:$O$22,2)))</f>
        <v/>
      </c>
      <c r="G21" s="542" t="str">
        <f>IF($E21="","",VLOOKUP($E21,'1MD ELO (5)'!$A$7:$O$22,3))</f>
        <v/>
      </c>
      <c r="H21" s="542"/>
      <c r="I21" s="542" t="str">
        <f>IF($E21="","",VLOOKUP($E21,'1MD ELO (5)'!$A$7:$O$22,4))</f>
        <v/>
      </c>
      <c r="J21" s="508"/>
      <c r="K21" s="493"/>
      <c r="L21" s="493"/>
      <c r="M21" s="493"/>
      <c r="N21" s="504"/>
      <c r="O21" s="504"/>
      <c r="P21" s="539"/>
      <c r="Q21" s="376"/>
      <c r="R21" s="132"/>
      <c r="S21" s="133"/>
      <c r="T21" s="133"/>
      <c r="U21" s="133"/>
      <c r="V21" s="133"/>
      <c r="W21" s="133"/>
      <c r="X21" s="133"/>
      <c r="Y21" s="618"/>
      <c r="Z21" s="618"/>
      <c r="AA21" s="618" t="s">
        <v>193</v>
      </c>
      <c r="AB21" s="623">
        <v>25</v>
      </c>
      <c r="AC21" s="623">
        <v>15</v>
      </c>
      <c r="AD21" s="623">
        <v>10</v>
      </c>
      <c r="AE21" s="623">
        <v>6</v>
      </c>
      <c r="AF21" s="623">
        <v>3</v>
      </c>
      <c r="AG21" s="623">
        <v>1</v>
      </c>
      <c r="AH21" s="623">
        <v>0</v>
      </c>
      <c r="AI21" s="589"/>
      <c r="AJ21" s="589"/>
      <c r="AK21" s="589"/>
      <c r="AL21" s="133"/>
      <c r="AM21" s="133"/>
      <c r="AN21" s="133"/>
      <c r="AO21" s="133"/>
      <c r="AP21" s="133"/>
      <c r="AQ21" s="133"/>
      <c r="AR21" s="133"/>
      <c r="AS21" s="133"/>
    </row>
    <row r="22" spans="1:45" s="37" customFormat="1" ht="9.6" customHeight="1" x14ac:dyDescent="0.25">
      <c r="A22" s="523"/>
      <c r="B22" s="128"/>
      <c r="C22" s="128"/>
      <c r="D22" s="128"/>
      <c r="E22" s="292"/>
      <c r="F22" s="128"/>
      <c r="G22" s="128"/>
      <c r="H22" s="128"/>
      <c r="I22" s="128"/>
      <c r="J22" s="292"/>
      <c r="K22" s="128"/>
      <c r="L22" s="128"/>
      <c r="M22" s="128"/>
      <c r="N22" s="131"/>
      <c r="O22" s="131"/>
      <c r="P22" s="131"/>
      <c r="Q22" s="131"/>
      <c r="R22" s="132"/>
      <c r="S22" s="133"/>
      <c r="T22" s="133"/>
      <c r="U22" s="133"/>
      <c r="V22" s="133"/>
      <c r="W22" s="133"/>
      <c r="X22" s="133"/>
      <c r="Y22" s="618"/>
      <c r="Z22" s="618"/>
      <c r="AA22" s="618" t="s">
        <v>194</v>
      </c>
      <c r="AB22" s="623">
        <v>15</v>
      </c>
      <c r="AC22" s="623">
        <v>10</v>
      </c>
      <c r="AD22" s="623">
        <v>6</v>
      </c>
      <c r="AE22" s="623">
        <v>3</v>
      </c>
      <c r="AF22" s="623">
        <v>1</v>
      </c>
      <c r="AG22" s="623">
        <v>0</v>
      </c>
      <c r="AH22" s="623">
        <v>0</v>
      </c>
      <c r="AI22" s="589"/>
      <c r="AJ22" s="589"/>
      <c r="AK22" s="589"/>
      <c r="AL22" s="133"/>
      <c r="AM22" s="133"/>
      <c r="AN22" s="133"/>
      <c r="AO22" s="133"/>
      <c r="AP22" s="133"/>
      <c r="AQ22" s="133"/>
      <c r="AR22" s="133"/>
      <c r="AS22" s="133"/>
    </row>
    <row r="23" spans="1:45" s="37" customFormat="1" ht="9.6" customHeight="1" x14ac:dyDescent="0.25">
      <c r="A23" s="293"/>
      <c r="B23" s="292"/>
      <c r="C23" s="292"/>
      <c r="D23" s="292"/>
      <c r="E23" s="292"/>
      <c r="F23" s="128"/>
      <c r="G23" s="128"/>
      <c r="H23" s="133"/>
      <c r="I23" s="513"/>
      <c r="J23" s="292"/>
      <c r="K23" s="128"/>
      <c r="L23" s="128"/>
      <c r="M23" s="128"/>
      <c r="N23" s="131"/>
      <c r="O23" s="131"/>
      <c r="P23" s="131"/>
      <c r="Q23" s="131"/>
      <c r="R23" s="132"/>
      <c r="S23" s="133"/>
      <c r="T23" s="133"/>
      <c r="U23" s="133"/>
      <c r="V23" s="133"/>
      <c r="W23" s="133"/>
      <c r="X23" s="133"/>
      <c r="Y23" s="618"/>
      <c r="Z23" s="618"/>
      <c r="AA23" s="618" t="s">
        <v>195</v>
      </c>
      <c r="AB23" s="623">
        <v>10</v>
      </c>
      <c r="AC23" s="623">
        <v>6</v>
      </c>
      <c r="AD23" s="623">
        <v>3</v>
      </c>
      <c r="AE23" s="623">
        <v>1</v>
      </c>
      <c r="AF23" s="623">
        <v>0</v>
      </c>
      <c r="AG23" s="623">
        <v>0</v>
      </c>
      <c r="AH23" s="623">
        <v>0</v>
      </c>
      <c r="AI23" s="589"/>
      <c r="AJ23" s="589"/>
      <c r="AK23" s="589"/>
      <c r="AL23" s="133"/>
      <c r="AM23" s="133"/>
      <c r="AN23" s="133"/>
      <c r="AO23" s="133"/>
      <c r="AP23" s="133"/>
      <c r="AQ23" s="133"/>
      <c r="AR23" s="133"/>
      <c r="AS23" s="133"/>
    </row>
    <row r="24" spans="1:45" s="37" customFormat="1" ht="9.6" customHeight="1" x14ac:dyDescent="0.25">
      <c r="A24" s="293"/>
      <c r="B24" s="128"/>
      <c r="C24" s="128"/>
      <c r="D24" s="128"/>
      <c r="E24" s="292"/>
      <c r="F24" s="128"/>
      <c r="G24" s="128"/>
      <c r="H24" s="128"/>
      <c r="I24" s="128"/>
      <c r="J24" s="292"/>
      <c r="K24" s="128"/>
      <c r="L24" s="514"/>
      <c r="M24" s="128"/>
      <c r="N24" s="131"/>
      <c r="O24" s="131"/>
      <c r="P24" s="131"/>
      <c r="Q24" s="131"/>
      <c r="R24" s="132"/>
      <c r="S24" s="133"/>
      <c r="T24" s="133"/>
      <c r="U24" s="133"/>
      <c r="V24" s="133"/>
      <c r="W24" s="133"/>
      <c r="X24" s="133"/>
      <c r="Y24" s="618"/>
      <c r="Z24" s="618"/>
      <c r="AA24" s="618" t="s">
        <v>196</v>
      </c>
      <c r="AB24" s="623">
        <v>6</v>
      </c>
      <c r="AC24" s="623">
        <v>3</v>
      </c>
      <c r="AD24" s="623">
        <v>1</v>
      </c>
      <c r="AE24" s="623">
        <v>0</v>
      </c>
      <c r="AF24" s="623">
        <v>0</v>
      </c>
      <c r="AG24" s="623">
        <v>0</v>
      </c>
      <c r="AH24" s="623">
        <v>0</v>
      </c>
      <c r="AI24" s="589"/>
      <c r="AJ24" s="589"/>
      <c r="AK24" s="589"/>
      <c r="AL24" s="133"/>
      <c r="AM24" s="133"/>
      <c r="AN24" s="133"/>
      <c r="AO24" s="133"/>
      <c r="AP24" s="133"/>
      <c r="AQ24" s="133"/>
      <c r="AR24" s="133"/>
      <c r="AS24" s="133"/>
    </row>
    <row r="25" spans="1:45" s="37" customFormat="1" ht="9.6" customHeight="1" x14ac:dyDescent="0.25">
      <c r="A25" s="293"/>
      <c r="B25" s="292"/>
      <c r="C25" s="292"/>
      <c r="D25" s="292"/>
      <c r="E25" s="292"/>
      <c r="F25" s="128"/>
      <c r="G25" s="128"/>
      <c r="H25" s="133"/>
      <c r="I25" s="128"/>
      <c r="J25" s="292"/>
      <c r="K25" s="513"/>
      <c r="L25" s="292"/>
      <c r="M25" s="128"/>
      <c r="N25" s="131"/>
      <c r="O25" s="131"/>
      <c r="P25" s="131"/>
      <c r="Q25" s="131"/>
      <c r="R25" s="132"/>
      <c r="S25" s="133"/>
      <c r="T25" s="133"/>
      <c r="U25" s="133"/>
      <c r="V25" s="133"/>
      <c r="W25" s="133"/>
      <c r="X25" s="133"/>
      <c r="Y25" s="618"/>
      <c r="Z25" s="618"/>
      <c r="AA25" s="618" t="s">
        <v>201</v>
      </c>
      <c r="AB25" s="623">
        <v>3</v>
      </c>
      <c r="AC25" s="623">
        <v>2</v>
      </c>
      <c r="AD25" s="623">
        <v>1</v>
      </c>
      <c r="AE25" s="623">
        <v>0</v>
      </c>
      <c r="AF25" s="623">
        <v>0</v>
      </c>
      <c r="AG25" s="623">
        <v>0</v>
      </c>
      <c r="AH25" s="623">
        <v>0</v>
      </c>
      <c r="AI25" s="589"/>
      <c r="AJ25" s="589"/>
      <c r="AK25" s="589"/>
      <c r="AL25" s="133"/>
      <c r="AM25" s="133"/>
      <c r="AN25" s="133"/>
      <c r="AO25" s="133"/>
      <c r="AP25" s="133"/>
      <c r="AQ25" s="133"/>
      <c r="AR25" s="133"/>
      <c r="AS25" s="133"/>
    </row>
    <row r="26" spans="1:45" s="37" customFormat="1" ht="9.6" customHeight="1" x14ac:dyDescent="0.25">
      <c r="A26" s="293"/>
      <c r="B26" s="128"/>
      <c r="C26" s="128"/>
      <c r="D26" s="128"/>
      <c r="E26" s="292"/>
      <c r="F26" s="128"/>
      <c r="G26" s="128"/>
      <c r="H26" s="128"/>
      <c r="I26" s="128"/>
      <c r="J26" s="292"/>
      <c r="K26" s="128"/>
      <c r="L26" s="128"/>
      <c r="M26" s="128"/>
      <c r="N26" s="131"/>
      <c r="O26" s="131"/>
      <c r="P26" s="131"/>
      <c r="Q26" s="131"/>
      <c r="R26" s="132"/>
      <c r="S26" s="166"/>
      <c r="T26" s="133"/>
      <c r="U26" s="133"/>
      <c r="V26" s="133"/>
      <c r="W26" s="133"/>
      <c r="X26" s="133"/>
      <c r="Y26" s="617"/>
      <c r="Z26" s="617"/>
      <c r="AA26" s="617"/>
      <c r="AB26" s="617"/>
      <c r="AC26" s="617"/>
      <c r="AD26" s="617"/>
      <c r="AE26" s="617"/>
      <c r="AF26" s="617"/>
      <c r="AG26" s="617"/>
      <c r="AH26" s="617"/>
      <c r="AI26" s="589"/>
      <c r="AJ26" s="589"/>
      <c r="AK26" s="589"/>
      <c r="AL26" s="133"/>
      <c r="AM26" s="133"/>
      <c r="AN26" s="133"/>
      <c r="AO26" s="133"/>
      <c r="AP26" s="133"/>
      <c r="AQ26" s="133"/>
      <c r="AR26" s="133"/>
      <c r="AS26" s="133"/>
    </row>
    <row r="27" spans="1:45" s="37" customFormat="1" ht="9.6" customHeight="1" x14ac:dyDescent="0.25">
      <c r="A27" s="293"/>
      <c r="B27" s="292"/>
      <c r="C27" s="292"/>
      <c r="D27" s="292"/>
      <c r="E27" s="292"/>
      <c r="F27" s="128"/>
      <c r="G27" s="128"/>
      <c r="H27" s="133"/>
      <c r="I27" s="513"/>
      <c r="J27" s="292"/>
      <c r="K27" s="128"/>
      <c r="L27" s="128"/>
      <c r="M27" s="128"/>
      <c r="N27" s="131"/>
      <c r="O27" s="131"/>
      <c r="P27" s="131"/>
      <c r="Q27" s="131"/>
      <c r="R27" s="132"/>
      <c r="S27" s="133"/>
      <c r="T27" s="133"/>
      <c r="U27" s="133"/>
      <c r="V27" s="133"/>
      <c r="W27" s="133"/>
      <c r="X27" s="133"/>
      <c r="Y27" s="617"/>
      <c r="Z27" s="617"/>
      <c r="AA27" s="617"/>
      <c r="AB27" s="617"/>
      <c r="AC27" s="617"/>
      <c r="AD27" s="617"/>
      <c r="AE27" s="617"/>
      <c r="AF27" s="617"/>
      <c r="AG27" s="617"/>
      <c r="AH27" s="617"/>
      <c r="AI27" s="589"/>
      <c r="AJ27" s="589"/>
      <c r="AK27" s="589"/>
      <c r="AL27" s="133"/>
      <c r="AM27" s="133"/>
      <c r="AN27" s="133"/>
      <c r="AO27" s="133"/>
      <c r="AP27" s="133"/>
      <c r="AQ27" s="133"/>
      <c r="AR27" s="133"/>
      <c r="AS27" s="133"/>
    </row>
    <row r="28" spans="1:45" s="37" customFormat="1" ht="9.6" customHeight="1" x14ac:dyDescent="0.25">
      <c r="A28" s="293"/>
      <c r="B28" s="128"/>
      <c r="C28" s="128"/>
      <c r="D28" s="128"/>
      <c r="E28" s="292"/>
      <c r="F28" s="128"/>
      <c r="G28" s="128"/>
      <c r="H28" s="128"/>
      <c r="I28" s="128"/>
      <c r="J28" s="292"/>
      <c r="K28" s="128"/>
      <c r="L28" s="128"/>
      <c r="M28" s="128"/>
      <c r="N28" s="131"/>
      <c r="O28" s="131"/>
      <c r="P28" s="131"/>
      <c r="Q28" s="131"/>
      <c r="R28" s="132"/>
      <c r="S28" s="133"/>
      <c r="T28" s="133"/>
      <c r="U28" s="133"/>
      <c r="V28" s="133"/>
      <c r="W28" s="133"/>
      <c r="X28" s="133"/>
      <c r="Y28" s="133"/>
      <c r="Z28" s="133"/>
      <c r="AA28" s="133"/>
      <c r="AB28" s="133"/>
      <c r="AC28" s="133"/>
      <c r="AD28" s="133"/>
      <c r="AE28" s="133"/>
      <c r="AF28" s="133"/>
      <c r="AG28" s="133"/>
      <c r="AH28" s="133"/>
      <c r="AI28" s="637"/>
      <c r="AJ28" s="637"/>
      <c r="AK28" s="637"/>
      <c r="AL28" s="133"/>
      <c r="AM28" s="133"/>
      <c r="AN28" s="133"/>
      <c r="AO28" s="133"/>
      <c r="AP28" s="133"/>
      <c r="AQ28" s="133"/>
      <c r="AR28" s="133"/>
      <c r="AS28" s="133"/>
    </row>
    <row r="29" spans="1:45" s="37" customFormat="1" ht="9.6" customHeight="1" x14ac:dyDescent="0.25">
      <c r="A29" s="293"/>
      <c r="B29" s="292"/>
      <c r="C29" s="292"/>
      <c r="D29" s="292"/>
      <c r="E29" s="292"/>
      <c r="F29" s="128"/>
      <c r="G29" s="128"/>
      <c r="H29" s="133"/>
      <c r="I29" s="128"/>
      <c r="J29" s="292"/>
      <c r="K29" s="128"/>
      <c r="L29" s="128"/>
      <c r="M29" s="513"/>
      <c r="N29" s="292"/>
      <c r="O29" s="128"/>
      <c r="P29" s="131"/>
      <c r="Q29" s="131"/>
      <c r="R29" s="132"/>
      <c r="S29" s="133"/>
      <c r="T29" s="133"/>
      <c r="U29" s="133"/>
      <c r="V29" s="133"/>
      <c r="W29" s="133"/>
      <c r="X29" s="133"/>
      <c r="Y29" s="133"/>
      <c r="Z29" s="133"/>
      <c r="AA29" s="133"/>
      <c r="AB29" s="133"/>
      <c r="AC29" s="133"/>
      <c r="AD29" s="133"/>
      <c r="AE29" s="133"/>
      <c r="AF29" s="133"/>
      <c r="AG29" s="133"/>
      <c r="AH29" s="133"/>
      <c r="AI29" s="637"/>
      <c r="AJ29" s="637"/>
      <c r="AK29" s="637"/>
      <c r="AL29" s="133"/>
      <c r="AM29" s="133"/>
      <c r="AN29" s="133"/>
      <c r="AO29" s="133"/>
      <c r="AP29" s="133"/>
      <c r="AQ29" s="133"/>
      <c r="AR29" s="133"/>
      <c r="AS29" s="133"/>
    </row>
    <row r="30" spans="1:45" s="37" customFormat="1" ht="9.6" customHeight="1" x14ac:dyDescent="0.25">
      <c r="A30" s="293"/>
      <c r="B30" s="128"/>
      <c r="C30" s="128"/>
      <c r="D30" s="128"/>
      <c r="E30" s="292"/>
      <c r="F30" s="128"/>
      <c r="G30" s="128"/>
      <c r="H30" s="128"/>
      <c r="I30" s="128"/>
      <c r="J30" s="292"/>
      <c r="K30" s="128"/>
      <c r="L30" s="128"/>
      <c r="M30" s="128"/>
      <c r="N30" s="131"/>
      <c r="O30" s="128"/>
      <c r="P30" s="131"/>
      <c r="Q30" s="131"/>
      <c r="R30" s="132"/>
      <c r="S30" s="133"/>
      <c r="T30" s="133"/>
      <c r="U30" s="133"/>
      <c r="V30" s="133"/>
      <c r="W30" s="133"/>
      <c r="X30" s="133"/>
      <c r="Y30" s="133"/>
      <c r="Z30" s="133"/>
      <c r="AA30" s="133"/>
      <c r="AB30" s="133"/>
      <c r="AC30" s="133"/>
      <c r="AD30" s="133"/>
      <c r="AE30" s="133"/>
      <c r="AF30" s="133"/>
      <c r="AG30" s="133"/>
      <c r="AH30" s="133"/>
      <c r="AI30" s="637"/>
      <c r="AJ30" s="637"/>
      <c r="AK30" s="637"/>
      <c r="AL30" s="133"/>
      <c r="AM30" s="133"/>
      <c r="AN30" s="133"/>
      <c r="AO30" s="133"/>
      <c r="AP30" s="133"/>
      <c r="AQ30" s="133"/>
      <c r="AR30" s="133"/>
      <c r="AS30" s="133"/>
    </row>
    <row r="31" spans="1:45" s="37" customFormat="1" ht="9.6" customHeight="1" x14ac:dyDescent="0.25">
      <c r="A31" s="293"/>
      <c r="B31" s="292"/>
      <c r="C31" s="292"/>
      <c r="D31" s="292"/>
      <c r="E31" s="292"/>
      <c r="F31" s="128"/>
      <c r="G31" s="128"/>
      <c r="H31" s="133"/>
      <c r="I31" s="513"/>
      <c r="J31" s="292"/>
      <c r="K31" s="128"/>
      <c r="L31" s="128"/>
      <c r="M31" s="128"/>
      <c r="N31" s="131"/>
      <c r="O31" s="131"/>
      <c r="P31" s="131"/>
      <c r="Q31" s="131"/>
      <c r="R31" s="132"/>
      <c r="S31" s="133"/>
      <c r="T31" s="133"/>
      <c r="U31" s="133"/>
      <c r="V31" s="133"/>
      <c r="W31" s="133"/>
      <c r="X31" s="133"/>
      <c r="Y31" s="133"/>
      <c r="Z31" s="133"/>
      <c r="AA31" s="133"/>
      <c r="AB31" s="133"/>
      <c r="AC31" s="133"/>
      <c r="AD31" s="133"/>
      <c r="AE31" s="133"/>
      <c r="AF31" s="133"/>
      <c r="AG31" s="133"/>
      <c r="AH31" s="133"/>
      <c r="AI31" s="637"/>
      <c r="AJ31" s="637"/>
      <c r="AK31" s="637"/>
      <c r="AL31" s="133"/>
      <c r="AM31" s="133"/>
      <c r="AN31" s="133"/>
      <c r="AO31" s="133"/>
      <c r="AP31" s="133"/>
      <c r="AQ31" s="133"/>
      <c r="AR31" s="133"/>
      <c r="AS31" s="133"/>
    </row>
    <row r="32" spans="1:45" s="37" customFormat="1" ht="9.6" customHeight="1" x14ac:dyDescent="0.25">
      <c r="A32" s="293"/>
      <c r="B32" s="128"/>
      <c r="C32" s="128"/>
      <c r="D32" s="128"/>
      <c r="E32" s="292"/>
      <c r="F32" s="128"/>
      <c r="G32" s="128"/>
      <c r="H32" s="128"/>
      <c r="I32" s="128"/>
      <c r="J32" s="292"/>
      <c r="K32" s="128"/>
      <c r="L32" s="514"/>
      <c r="M32" s="128"/>
      <c r="N32" s="131"/>
      <c r="O32" s="131"/>
      <c r="P32" s="131"/>
      <c r="Q32" s="131"/>
      <c r="R32" s="132"/>
      <c r="S32" s="133"/>
      <c r="T32" s="133"/>
      <c r="U32" s="133"/>
      <c r="V32" s="133"/>
      <c r="W32" s="133"/>
      <c r="X32" s="133"/>
      <c r="Y32" s="133"/>
      <c r="Z32" s="133"/>
      <c r="AA32" s="133"/>
      <c r="AB32" s="133"/>
      <c r="AC32" s="133"/>
      <c r="AD32" s="133"/>
      <c r="AE32" s="133"/>
      <c r="AF32" s="133"/>
      <c r="AG32" s="133"/>
      <c r="AH32" s="133"/>
      <c r="AI32" s="637"/>
      <c r="AJ32" s="637"/>
      <c r="AK32" s="637"/>
      <c r="AL32" s="133"/>
      <c r="AM32" s="133"/>
      <c r="AN32" s="133"/>
      <c r="AO32" s="133"/>
      <c r="AP32" s="133"/>
      <c r="AQ32" s="133"/>
      <c r="AR32" s="133"/>
      <c r="AS32" s="133"/>
    </row>
    <row r="33" spans="1:45" s="37" customFormat="1" ht="9.6" customHeight="1" x14ac:dyDescent="0.25">
      <c r="A33" s="293"/>
      <c r="B33" s="292"/>
      <c r="C33" s="292"/>
      <c r="D33" s="292"/>
      <c r="E33" s="292"/>
      <c r="F33" s="128"/>
      <c r="G33" s="128"/>
      <c r="H33" s="133"/>
      <c r="I33" s="128"/>
      <c r="J33" s="292"/>
      <c r="K33" s="513"/>
      <c r="L33" s="292"/>
      <c r="M33" s="128"/>
      <c r="N33" s="131"/>
      <c r="O33" s="131"/>
      <c r="P33" s="131"/>
      <c r="Q33" s="131"/>
      <c r="R33" s="132"/>
      <c r="S33" s="133"/>
      <c r="T33" s="133"/>
      <c r="U33" s="133"/>
      <c r="V33" s="133"/>
      <c r="W33" s="133"/>
      <c r="X33" s="133"/>
      <c r="Y33" s="133"/>
      <c r="Z33" s="133"/>
      <c r="AA33" s="133"/>
      <c r="AB33" s="133"/>
      <c r="AC33" s="133"/>
      <c r="AD33" s="133"/>
      <c r="AE33" s="133"/>
      <c r="AF33" s="133"/>
      <c r="AG33" s="133"/>
      <c r="AH33" s="133"/>
      <c r="AI33" s="637"/>
      <c r="AJ33" s="637"/>
      <c r="AK33" s="637"/>
      <c r="AL33" s="133"/>
      <c r="AM33" s="133"/>
      <c r="AN33" s="133"/>
      <c r="AO33" s="133"/>
      <c r="AP33" s="133"/>
      <c r="AQ33" s="133"/>
      <c r="AR33" s="133"/>
      <c r="AS33" s="133"/>
    </row>
    <row r="34" spans="1:45" s="37" customFormat="1" ht="9.6" customHeight="1" x14ac:dyDescent="0.25">
      <c r="A34" s="293"/>
      <c r="B34" s="128"/>
      <c r="C34" s="128"/>
      <c r="D34" s="128"/>
      <c r="E34" s="292"/>
      <c r="F34" s="128"/>
      <c r="G34" s="128"/>
      <c r="H34" s="128"/>
      <c r="I34" s="128"/>
      <c r="J34" s="292"/>
      <c r="K34" s="128"/>
      <c r="L34" s="128"/>
      <c r="M34" s="128"/>
      <c r="N34" s="131"/>
      <c r="O34" s="131"/>
      <c r="P34" s="131"/>
      <c r="Q34" s="131"/>
      <c r="R34" s="132"/>
      <c r="S34" s="133"/>
      <c r="T34" s="133"/>
      <c r="U34" s="133"/>
      <c r="V34" s="133"/>
      <c r="W34" s="133"/>
      <c r="X34" s="133"/>
      <c r="Y34" s="133"/>
      <c r="Z34" s="133"/>
      <c r="AA34" s="133"/>
      <c r="AB34" s="133"/>
      <c r="AC34" s="133"/>
      <c r="AD34" s="133"/>
      <c r="AE34" s="133"/>
      <c r="AF34" s="133"/>
      <c r="AG34" s="133"/>
      <c r="AH34" s="133"/>
      <c r="AI34" s="637"/>
      <c r="AJ34" s="637"/>
      <c r="AK34" s="637"/>
      <c r="AL34" s="133"/>
      <c r="AM34" s="133"/>
      <c r="AN34" s="133"/>
      <c r="AO34" s="133"/>
      <c r="AP34" s="133"/>
      <c r="AQ34" s="133"/>
      <c r="AR34" s="133"/>
      <c r="AS34" s="133"/>
    </row>
    <row r="35" spans="1:45" s="37" customFormat="1" ht="9.6" customHeight="1" x14ac:dyDescent="0.25">
      <c r="A35" s="293"/>
      <c r="B35" s="292"/>
      <c r="C35" s="292"/>
      <c r="D35" s="292"/>
      <c r="E35" s="292"/>
      <c r="F35" s="128"/>
      <c r="G35" s="128"/>
      <c r="H35" s="133"/>
      <c r="I35" s="513"/>
      <c r="J35" s="292"/>
      <c r="K35" s="128"/>
      <c r="L35" s="128"/>
      <c r="M35" s="128"/>
      <c r="N35" s="131"/>
      <c r="O35" s="131"/>
      <c r="P35" s="131"/>
      <c r="Q35" s="131"/>
      <c r="R35" s="132"/>
      <c r="S35" s="133"/>
      <c r="T35" s="133"/>
      <c r="U35" s="133"/>
      <c r="V35" s="133"/>
      <c r="W35" s="133"/>
      <c r="X35" s="133"/>
      <c r="Y35" s="133"/>
      <c r="Z35" s="133"/>
      <c r="AA35" s="133"/>
      <c r="AB35" s="133"/>
      <c r="AC35" s="133"/>
      <c r="AD35" s="133"/>
      <c r="AE35" s="133"/>
      <c r="AF35" s="133"/>
      <c r="AG35" s="133"/>
      <c r="AH35" s="133"/>
      <c r="AI35" s="637"/>
      <c r="AJ35" s="637"/>
      <c r="AK35" s="637"/>
      <c r="AL35" s="133"/>
      <c r="AM35" s="133"/>
      <c r="AN35" s="133"/>
      <c r="AO35" s="133"/>
      <c r="AP35" s="133"/>
      <c r="AQ35" s="133"/>
      <c r="AR35" s="133"/>
      <c r="AS35" s="133"/>
    </row>
    <row r="36" spans="1:45" s="37" customFormat="1" ht="9.6" customHeight="1" x14ac:dyDescent="0.25">
      <c r="A36" s="523"/>
      <c r="B36" s="128"/>
      <c r="C36" s="128"/>
      <c r="D36" s="128"/>
      <c r="E36" s="292"/>
      <c r="F36" s="128"/>
      <c r="G36" s="128"/>
      <c r="H36" s="128"/>
      <c r="I36" s="128"/>
      <c r="J36" s="292"/>
      <c r="K36" s="128"/>
      <c r="L36" s="128"/>
      <c r="M36" s="128"/>
      <c r="N36" s="128"/>
      <c r="O36" s="128"/>
      <c r="P36" s="128"/>
      <c r="Q36" s="131"/>
      <c r="R36" s="132"/>
      <c r="S36" s="133"/>
      <c r="T36" s="133"/>
      <c r="U36" s="133"/>
      <c r="V36" s="133"/>
      <c r="W36" s="133"/>
      <c r="X36" s="133"/>
      <c r="Y36" s="133"/>
      <c r="Z36" s="133"/>
      <c r="AA36" s="133"/>
      <c r="AB36" s="133"/>
      <c r="AC36" s="133"/>
      <c r="AD36" s="133"/>
      <c r="AE36" s="133"/>
      <c r="AF36" s="133"/>
      <c r="AG36" s="133"/>
      <c r="AH36" s="133"/>
      <c r="AI36" s="637"/>
      <c r="AJ36" s="637"/>
      <c r="AK36" s="637"/>
      <c r="AL36" s="133"/>
      <c r="AM36" s="133"/>
      <c r="AN36" s="133"/>
      <c r="AO36" s="133"/>
      <c r="AP36" s="133"/>
      <c r="AQ36" s="133"/>
      <c r="AR36" s="133"/>
      <c r="AS36" s="133"/>
    </row>
    <row r="37" spans="1:45" s="37" customFormat="1" ht="9.6" customHeight="1" x14ac:dyDescent="0.25">
      <c r="A37" s="293"/>
      <c r="B37" s="292"/>
      <c r="C37" s="292"/>
      <c r="D37" s="292"/>
      <c r="E37" s="292"/>
      <c r="F37" s="509"/>
      <c r="G37" s="509"/>
      <c r="H37" s="512"/>
      <c r="I37" s="493"/>
      <c r="J37" s="502"/>
      <c r="K37" s="493"/>
      <c r="L37" s="493"/>
      <c r="M37" s="493"/>
      <c r="N37" s="504"/>
      <c r="O37" s="504"/>
      <c r="P37" s="504"/>
      <c r="Q37" s="131"/>
      <c r="R37" s="132"/>
      <c r="S37" s="133"/>
      <c r="T37" s="133"/>
      <c r="U37" s="133"/>
      <c r="V37" s="133"/>
      <c r="W37" s="133"/>
      <c r="X37" s="133"/>
      <c r="Y37" s="133"/>
      <c r="Z37" s="133"/>
      <c r="AA37" s="133"/>
      <c r="AB37" s="133"/>
      <c r="AC37" s="133"/>
      <c r="AD37" s="133"/>
      <c r="AE37" s="133"/>
      <c r="AF37" s="133"/>
      <c r="AG37" s="133"/>
      <c r="AH37" s="133"/>
      <c r="AI37" s="637"/>
      <c r="AJ37" s="637"/>
      <c r="AK37" s="637"/>
      <c r="AL37" s="133"/>
      <c r="AM37" s="133"/>
      <c r="AN37" s="133"/>
      <c r="AO37" s="133"/>
      <c r="AP37" s="133"/>
      <c r="AQ37" s="133"/>
      <c r="AR37" s="133"/>
      <c r="AS37" s="133"/>
    </row>
    <row r="38" spans="1:45" s="37" customFormat="1" ht="9.6" customHeight="1" x14ac:dyDescent="0.25">
      <c r="A38" s="523"/>
      <c r="B38" s="128"/>
      <c r="C38" s="128"/>
      <c r="D38" s="128"/>
      <c r="E38" s="292"/>
      <c r="F38" s="128"/>
      <c r="G38" s="128"/>
      <c r="H38" s="128"/>
      <c r="I38" s="128"/>
      <c r="J38" s="292"/>
      <c r="K38" s="128"/>
      <c r="L38" s="128"/>
      <c r="M38" s="128"/>
      <c r="N38" s="131"/>
      <c r="O38" s="131"/>
      <c r="P38" s="131"/>
      <c r="Q38" s="131"/>
      <c r="R38" s="132"/>
      <c r="S38" s="133"/>
      <c r="T38" s="133"/>
      <c r="U38" s="133"/>
      <c r="V38" s="133"/>
      <c r="W38" s="133"/>
      <c r="X38" s="133"/>
      <c r="Y38" s="133"/>
      <c r="Z38" s="133"/>
      <c r="AA38" s="133"/>
      <c r="AB38" s="133"/>
      <c r="AC38" s="133"/>
      <c r="AD38" s="133"/>
      <c r="AE38" s="133"/>
      <c r="AF38" s="133"/>
      <c r="AG38" s="133"/>
      <c r="AH38" s="133"/>
      <c r="AI38" s="637"/>
      <c r="AJ38" s="637"/>
      <c r="AK38" s="637"/>
      <c r="AL38" s="133"/>
      <c r="AM38" s="133"/>
      <c r="AN38" s="133"/>
      <c r="AO38" s="133"/>
      <c r="AP38" s="133"/>
      <c r="AQ38" s="133"/>
      <c r="AR38" s="133"/>
      <c r="AS38" s="133"/>
    </row>
    <row r="39" spans="1:45" s="37" customFormat="1" ht="9.6" customHeight="1" x14ac:dyDescent="0.25">
      <c r="A39" s="293"/>
      <c r="B39" s="292"/>
      <c r="C39" s="292"/>
      <c r="D39" s="292"/>
      <c r="E39" s="292"/>
      <c r="F39" s="128"/>
      <c r="G39" s="128"/>
      <c r="H39" s="133"/>
      <c r="I39" s="513"/>
      <c r="J39" s="292"/>
      <c r="K39" s="128"/>
      <c r="L39" s="128"/>
      <c r="M39" s="128"/>
      <c r="N39" s="131"/>
      <c r="O39" s="131"/>
      <c r="P39" s="131"/>
      <c r="Q39" s="131"/>
      <c r="R39" s="132"/>
      <c r="S39" s="133"/>
      <c r="T39" s="133"/>
      <c r="U39" s="133"/>
      <c r="V39" s="133"/>
      <c r="W39" s="133"/>
      <c r="X39" s="133"/>
      <c r="Y39" s="133"/>
      <c r="Z39" s="133"/>
      <c r="AA39" s="133"/>
      <c r="AB39" s="133"/>
      <c r="AC39" s="133"/>
      <c r="AD39" s="133"/>
      <c r="AE39" s="133"/>
      <c r="AF39" s="133"/>
      <c r="AG39" s="133"/>
      <c r="AH39" s="133"/>
      <c r="AI39" s="637"/>
      <c r="AJ39" s="637"/>
      <c r="AK39" s="637"/>
      <c r="AL39" s="133"/>
      <c r="AM39" s="133"/>
      <c r="AN39" s="133"/>
      <c r="AO39" s="133"/>
      <c r="AP39" s="133"/>
      <c r="AQ39" s="133"/>
      <c r="AR39" s="133"/>
      <c r="AS39" s="133"/>
    </row>
    <row r="40" spans="1:45" s="37" customFormat="1" ht="9.6" customHeight="1" x14ac:dyDescent="0.25">
      <c r="A40" s="293"/>
      <c r="B40" s="128"/>
      <c r="C40" s="128"/>
      <c r="D40" s="128"/>
      <c r="E40" s="292"/>
      <c r="F40" s="128"/>
      <c r="G40" s="128"/>
      <c r="H40" s="128"/>
      <c r="I40" s="128"/>
      <c r="J40" s="292"/>
      <c r="K40" s="128"/>
      <c r="L40" s="514"/>
      <c r="M40" s="128"/>
      <c r="N40" s="131"/>
      <c r="O40" s="131"/>
      <c r="P40" s="131"/>
      <c r="Q40" s="131"/>
      <c r="R40" s="132"/>
      <c r="S40" s="133"/>
      <c r="T40" s="133"/>
      <c r="U40" s="133"/>
      <c r="V40" s="133"/>
      <c r="W40" s="133"/>
      <c r="X40" s="133"/>
      <c r="Y40" s="133"/>
      <c r="Z40" s="133"/>
      <c r="AA40" s="133"/>
      <c r="AB40" s="133"/>
      <c r="AC40" s="133"/>
      <c r="AD40" s="133"/>
      <c r="AE40" s="133"/>
      <c r="AF40" s="133"/>
      <c r="AG40" s="133"/>
      <c r="AH40" s="133"/>
      <c r="AI40" s="637"/>
      <c r="AJ40" s="637"/>
      <c r="AK40" s="637"/>
      <c r="AL40" s="133"/>
      <c r="AM40" s="133"/>
      <c r="AN40" s="133"/>
      <c r="AO40" s="133"/>
      <c r="AP40" s="133"/>
      <c r="AQ40" s="133"/>
      <c r="AR40" s="133"/>
      <c r="AS40" s="133"/>
    </row>
    <row r="41" spans="1:45" s="37" customFormat="1" ht="9.6" customHeight="1" x14ac:dyDescent="0.25">
      <c r="A41" s="293"/>
      <c r="B41" s="292"/>
      <c r="C41" s="292"/>
      <c r="D41" s="292"/>
      <c r="E41" s="292"/>
      <c r="F41" s="128"/>
      <c r="G41" s="128"/>
      <c r="H41" s="133"/>
      <c r="I41" s="128"/>
      <c r="J41" s="292"/>
      <c r="K41" s="513"/>
      <c r="L41" s="292"/>
      <c r="M41" s="128"/>
      <c r="N41" s="131"/>
      <c r="O41" s="131"/>
      <c r="P41" s="131"/>
      <c r="Q41" s="131"/>
      <c r="R41" s="132"/>
      <c r="S41" s="133"/>
      <c r="T41" s="133"/>
      <c r="U41" s="133"/>
      <c r="V41" s="133"/>
      <c r="W41" s="133"/>
      <c r="X41" s="133"/>
      <c r="Y41" s="133"/>
      <c r="Z41" s="133"/>
      <c r="AA41" s="133"/>
      <c r="AB41" s="133"/>
      <c r="AC41" s="133"/>
      <c r="AD41" s="133"/>
      <c r="AE41" s="133"/>
      <c r="AF41" s="133"/>
      <c r="AG41" s="133"/>
      <c r="AH41" s="133"/>
      <c r="AI41" s="637"/>
      <c r="AJ41" s="637"/>
      <c r="AK41" s="637"/>
      <c r="AL41" s="133"/>
      <c r="AM41" s="133"/>
      <c r="AN41" s="133"/>
      <c r="AO41" s="133"/>
      <c r="AP41" s="133"/>
      <c r="AQ41" s="133"/>
      <c r="AR41" s="133"/>
      <c r="AS41" s="133"/>
    </row>
    <row r="42" spans="1:45" s="37" customFormat="1" ht="9.6" customHeight="1" x14ac:dyDescent="0.25">
      <c r="A42" s="293"/>
      <c r="B42" s="128"/>
      <c r="C42" s="128"/>
      <c r="D42" s="128"/>
      <c r="E42" s="292"/>
      <c r="F42" s="128"/>
      <c r="G42" s="128"/>
      <c r="H42" s="128"/>
      <c r="I42" s="128"/>
      <c r="J42" s="292"/>
      <c r="K42" s="128"/>
      <c r="L42" s="128"/>
      <c r="M42" s="128"/>
      <c r="N42" s="131"/>
      <c r="O42" s="131"/>
      <c r="P42" s="131"/>
      <c r="Q42" s="131"/>
      <c r="R42" s="132"/>
      <c r="S42" s="166"/>
      <c r="T42" s="133"/>
      <c r="U42" s="133"/>
      <c r="V42" s="133"/>
      <c r="W42" s="133"/>
      <c r="X42" s="133"/>
      <c r="Y42" s="133"/>
      <c r="Z42" s="133"/>
      <c r="AA42" s="133"/>
      <c r="AB42" s="133"/>
      <c r="AC42" s="133"/>
      <c r="AD42" s="133"/>
      <c r="AE42" s="133"/>
      <c r="AF42" s="133"/>
      <c r="AG42" s="133"/>
      <c r="AH42" s="133"/>
      <c r="AI42" s="637"/>
      <c r="AJ42" s="637"/>
      <c r="AK42" s="637"/>
      <c r="AL42" s="133"/>
      <c r="AM42" s="133"/>
      <c r="AN42" s="133"/>
      <c r="AO42" s="133"/>
      <c r="AP42" s="133"/>
      <c r="AQ42" s="133"/>
      <c r="AR42" s="133"/>
      <c r="AS42" s="133"/>
    </row>
    <row r="43" spans="1:45" s="37" customFormat="1" ht="9.6" customHeight="1" x14ac:dyDescent="0.25">
      <c r="A43" s="293"/>
      <c r="B43" s="292"/>
      <c r="C43" s="292"/>
      <c r="D43" s="292"/>
      <c r="E43" s="292"/>
      <c r="F43" s="128"/>
      <c r="G43" s="128"/>
      <c r="H43" s="133"/>
      <c r="I43" s="513"/>
      <c r="J43" s="292"/>
      <c r="K43" s="128"/>
      <c r="L43" s="128"/>
      <c r="M43" s="128"/>
      <c r="N43" s="131"/>
      <c r="O43" s="131"/>
      <c r="P43" s="131"/>
      <c r="Q43" s="131"/>
      <c r="R43" s="132"/>
      <c r="S43" s="133"/>
      <c r="T43" s="133"/>
      <c r="U43" s="133"/>
      <c r="V43" s="133"/>
      <c r="W43" s="133"/>
      <c r="X43" s="133"/>
      <c r="Y43" s="133"/>
      <c r="Z43" s="133"/>
      <c r="AA43" s="133"/>
      <c r="AB43" s="133"/>
      <c r="AC43" s="133"/>
      <c r="AD43" s="133"/>
      <c r="AE43" s="133"/>
      <c r="AF43" s="133"/>
      <c r="AG43" s="133"/>
      <c r="AH43" s="133"/>
      <c r="AI43" s="637"/>
      <c r="AJ43" s="637"/>
      <c r="AK43" s="637"/>
      <c r="AL43" s="133"/>
      <c r="AM43" s="133"/>
      <c r="AN43" s="133"/>
      <c r="AO43" s="133"/>
      <c r="AP43" s="133"/>
      <c r="AQ43" s="133"/>
      <c r="AR43" s="133"/>
      <c r="AS43" s="133"/>
    </row>
    <row r="44" spans="1:45" s="37" customFormat="1" ht="9.6" customHeight="1" x14ac:dyDescent="0.25">
      <c r="A44" s="293"/>
      <c r="B44" s="128"/>
      <c r="C44" s="128"/>
      <c r="D44" s="128"/>
      <c r="E44" s="292"/>
      <c r="F44" s="128"/>
      <c r="G44" s="128"/>
      <c r="H44" s="128"/>
      <c r="I44" s="128"/>
      <c r="J44" s="292"/>
      <c r="K44" s="128"/>
      <c r="L44" s="128"/>
      <c r="M44" s="128"/>
      <c r="N44" s="131"/>
      <c r="O44" s="131"/>
      <c r="P44" s="131"/>
      <c r="Q44" s="131"/>
      <c r="R44" s="132"/>
      <c r="S44" s="133"/>
      <c r="T44" s="133"/>
      <c r="U44" s="133"/>
      <c r="V44" s="133"/>
      <c r="W44" s="133"/>
      <c r="X44" s="133"/>
      <c r="Y44" s="133"/>
      <c r="Z44" s="133"/>
      <c r="AA44" s="133"/>
      <c r="AB44" s="133"/>
      <c r="AC44" s="133"/>
      <c r="AD44" s="133"/>
      <c r="AE44" s="133"/>
      <c r="AF44" s="133"/>
      <c r="AG44" s="133"/>
      <c r="AH44" s="133"/>
      <c r="AI44" s="637"/>
      <c r="AJ44" s="637"/>
      <c r="AK44" s="637"/>
      <c r="AL44" s="133"/>
      <c r="AM44" s="133"/>
      <c r="AN44" s="133"/>
      <c r="AO44" s="133"/>
      <c r="AP44" s="133"/>
      <c r="AQ44" s="133"/>
      <c r="AR44" s="133"/>
      <c r="AS44" s="133"/>
    </row>
    <row r="45" spans="1:45" s="37" customFormat="1" ht="9.6" customHeight="1" x14ac:dyDescent="0.25">
      <c r="A45" s="293"/>
      <c r="B45" s="292"/>
      <c r="C45" s="292"/>
      <c r="D45" s="292"/>
      <c r="E45" s="292"/>
      <c r="F45" s="128"/>
      <c r="G45" s="128"/>
      <c r="H45" s="133"/>
      <c r="I45" s="128"/>
      <c r="J45" s="292"/>
      <c r="K45" s="128"/>
      <c r="L45" s="128"/>
      <c r="M45" s="513"/>
      <c r="N45" s="292"/>
      <c r="O45" s="128"/>
      <c r="P45" s="131"/>
      <c r="Q45" s="131"/>
      <c r="R45" s="132"/>
      <c r="S45" s="133"/>
      <c r="T45" s="133"/>
      <c r="U45" s="133"/>
      <c r="V45" s="133"/>
      <c r="W45" s="133"/>
      <c r="X45" s="133"/>
      <c r="Y45" s="133"/>
      <c r="Z45" s="133"/>
      <c r="AA45" s="133"/>
      <c r="AB45" s="133"/>
      <c r="AC45" s="133"/>
      <c r="AD45" s="133"/>
      <c r="AE45" s="133"/>
      <c r="AF45" s="133"/>
      <c r="AG45" s="133"/>
      <c r="AH45" s="133"/>
      <c r="AI45" s="637"/>
      <c r="AJ45" s="637"/>
      <c r="AK45" s="637"/>
      <c r="AL45" s="133"/>
      <c r="AM45" s="133"/>
      <c r="AN45" s="133"/>
      <c r="AO45" s="133"/>
      <c r="AP45" s="133"/>
      <c r="AQ45" s="133"/>
      <c r="AR45" s="133"/>
      <c r="AS45" s="133"/>
    </row>
    <row r="46" spans="1:45" s="37" customFormat="1" ht="9.6" customHeight="1" x14ac:dyDescent="0.25">
      <c r="A46" s="293"/>
      <c r="B46" s="128"/>
      <c r="C46" s="128"/>
      <c r="D46" s="128"/>
      <c r="E46" s="292"/>
      <c r="F46" s="128"/>
      <c r="G46" s="128"/>
      <c r="H46" s="128"/>
      <c r="I46" s="128"/>
      <c r="J46" s="292"/>
      <c r="K46" s="128"/>
      <c r="L46" s="128"/>
      <c r="M46" s="128"/>
      <c r="N46" s="131"/>
      <c r="O46" s="128"/>
      <c r="P46" s="131"/>
      <c r="Q46" s="131"/>
      <c r="R46" s="132"/>
      <c r="S46" s="133"/>
      <c r="T46" s="133"/>
      <c r="U46" s="133"/>
      <c r="V46" s="133"/>
      <c r="W46" s="133"/>
      <c r="X46" s="133"/>
      <c r="Y46" s="133"/>
      <c r="Z46" s="133"/>
      <c r="AA46" s="133"/>
      <c r="AB46" s="133"/>
      <c r="AC46" s="133"/>
      <c r="AD46" s="133"/>
      <c r="AE46" s="133"/>
      <c r="AF46" s="133"/>
      <c r="AG46" s="133"/>
      <c r="AH46" s="133"/>
      <c r="AI46" s="637"/>
      <c r="AJ46" s="637"/>
      <c r="AK46" s="637"/>
      <c r="AL46" s="133"/>
      <c r="AM46" s="133"/>
      <c r="AN46" s="133"/>
      <c r="AO46" s="133"/>
      <c r="AP46" s="133"/>
      <c r="AQ46" s="133"/>
      <c r="AR46" s="133"/>
      <c r="AS46" s="133"/>
    </row>
    <row r="47" spans="1:45" s="37" customFormat="1" ht="9.6" customHeight="1" x14ac:dyDescent="0.25">
      <c r="A47" s="293"/>
      <c r="B47" s="292"/>
      <c r="C47" s="292"/>
      <c r="D47" s="292"/>
      <c r="E47" s="292"/>
      <c r="F47" s="128"/>
      <c r="G47" s="128"/>
      <c r="H47" s="133"/>
      <c r="I47" s="513"/>
      <c r="J47" s="292"/>
      <c r="K47" s="128"/>
      <c r="L47" s="128"/>
      <c r="M47" s="128"/>
      <c r="N47" s="131"/>
      <c r="O47" s="131"/>
      <c r="P47" s="131"/>
      <c r="Q47" s="131"/>
      <c r="R47" s="132"/>
      <c r="S47" s="133"/>
      <c r="T47" s="133"/>
      <c r="U47" s="133"/>
      <c r="V47" s="133"/>
      <c r="W47" s="133"/>
      <c r="X47" s="133"/>
      <c r="Y47" s="133"/>
      <c r="Z47" s="133"/>
      <c r="AA47" s="133"/>
      <c r="AB47" s="133"/>
      <c r="AC47" s="133"/>
      <c r="AD47" s="133"/>
      <c r="AE47" s="133"/>
      <c r="AF47" s="133"/>
      <c r="AG47" s="133"/>
      <c r="AH47" s="133"/>
      <c r="AI47" s="637"/>
      <c r="AJ47" s="637"/>
      <c r="AK47" s="637"/>
      <c r="AL47" s="133"/>
      <c r="AM47" s="133"/>
      <c r="AN47" s="133"/>
      <c r="AO47" s="133"/>
      <c r="AP47" s="133"/>
      <c r="AQ47" s="133"/>
      <c r="AR47" s="133"/>
      <c r="AS47" s="133"/>
    </row>
    <row r="48" spans="1:45" s="37" customFormat="1" ht="9.6" customHeight="1" x14ac:dyDescent="0.25">
      <c r="A48" s="293"/>
      <c r="B48" s="128"/>
      <c r="C48" s="128"/>
      <c r="D48" s="128"/>
      <c r="E48" s="292"/>
      <c r="F48" s="128"/>
      <c r="G48" s="128"/>
      <c r="H48" s="128"/>
      <c r="I48" s="128"/>
      <c r="J48" s="292"/>
      <c r="K48" s="128"/>
      <c r="L48" s="514"/>
      <c r="M48" s="128"/>
      <c r="N48" s="131"/>
      <c r="O48" s="131"/>
      <c r="P48" s="131"/>
      <c r="Q48" s="131"/>
      <c r="R48" s="132"/>
      <c r="S48" s="133"/>
      <c r="T48" s="133"/>
      <c r="U48" s="133"/>
      <c r="V48" s="133"/>
      <c r="W48" s="133"/>
      <c r="X48" s="133"/>
      <c r="Y48" s="133"/>
      <c r="Z48" s="133"/>
      <c r="AA48" s="133"/>
      <c r="AB48" s="133"/>
      <c r="AC48" s="133"/>
      <c r="AD48" s="133"/>
      <c r="AE48" s="133"/>
      <c r="AF48" s="133"/>
      <c r="AG48" s="133"/>
      <c r="AH48" s="133"/>
      <c r="AI48" s="637"/>
      <c r="AJ48" s="637"/>
      <c r="AK48" s="637"/>
      <c r="AL48" s="133"/>
      <c r="AM48" s="133"/>
      <c r="AN48" s="133"/>
      <c r="AO48" s="133"/>
      <c r="AP48" s="133"/>
      <c r="AQ48" s="133"/>
      <c r="AR48" s="133"/>
      <c r="AS48" s="133"/>
    </row>
    <row r="49" spans="1:45" s="37" customFormat="1" ht="9.6" customHeight="1" x14ac:dyDescent="0.25">
      <c r="A49" s="293"/>
      <c r="B49" s="292"/>
      <c r="C49" s="292"/>
      <c r="D49" s="292"/>
      <c r="E49" s="292"/>
      <c r="F49" s="128"/>
      <c r="G49" s="128"/>
      <c r="H49" s="133"/>
      <c r="I49" s="128"/>
      <c r="J49" s="292"/>
      <c r="K49" s="513"/>
      <c r="L49" s="292"/>
      <c r="M49" s="128"/>
      <c r="N49" s="131"/>
      <c r="O49" s="131"/>
      <c r="P49" s="131"/>
      <c r="Q49" s="131"/>
      <c r="R49" s="132"/>
      <c r="S49" s="133"/>
      <c r="T49" s="133"/>
      <c r="U49" s="133"/>
      <c r="V49" s="133"/>
      <c r="W49" s="133"/>
      <c r="X49" s="133"/>
      <c r="Y49" s="133"/>
      <c r="Z49" s="133"/>
      <c r="AA49" s="133"/>
      <c r="AB49" s="133"/>
      <c r="AC49" s="133"/>
      <c r="AD49" s="133"/>
      <c r="AE49" s="133"/>
      <c r="AF49" s="133"/>
      <c r="AG49" s="133"/>
      <c r="AH49" s="133"/>
      <c r="AI49" s="637"/>
      <c r="AJ49" s="637"/>
      <c r="AK49" s="637"/>
      <c r="AL49" s="133"/>
      <c r="AM49" s="133"/>
      <c r="AN49" s="133"/>
      <c r="AO49" s="133"/>
      <c r="AP49" s="133"/>
      <c r="AQ49" s="133"/>
      <c r="AR49" s="133"/>
      <c r="AS49" s="133"/>
    </row>
    <row r="50" spans="1:45" s="37" customFormat="1" ht="9.6" customHeight="1" x14ac:dyDescent="0.25">
      <c r="A50" s="293"/>
      <c r="B50" s="128"/>
      <c r="C50" s="128"/>
      <c r="D50" s="128"/>
      <c r="E50" s="292"/>
      <c r="F50" s="128"/>
      <c r="G50" s="128"/>
      <c r="H50" s="128"/>
      <c r="I50" s="128"/>
      <c r="J50" s="292"/>
      <c r="K50" s="128"/>
      <c r="L50" s="128"/>
      <c r="M50" s="128"/>
      <c r="N50" s="131"/>
      <c r="O50" s="131"/>
      <c r="P50" s="131"/>
      <c r="Q50" s="131"/>
      <c r="R50" s="132"/>
      <c r="S50" s="133"/>
      <c r="T50" s="133"/>
      <c r="U50" s="133"/>
      <c r="V50" s="133"/>
      <c r="W50" s="133"/>
      <c r="X50" s="133"/>
      <c r="Y50" s="133"/>
      <c r="Z50" s="133"/>
      <c r="AA50" s="133"/>
      <c r="AB50" s="133"/>
      <c r="AC50" s="133"/>
      <c r="AD50" s="133"/>
      <c r="AE50" s="133"/>
      <c r="AF50" s="133"/>
      <c r="AG50" s="133"/>
      <c r="AH50" s="133"/>
      <c r="AI50" s="637"/>
      <c r="AJ50" s="637"/>
      <c r="AK50" s="637"/>
      <c r="AL50" s="133"/>
      <c r="AM50" s="133"/>
      <c r="AN50" s="133"/>
      <c r="AO50" s="133"/>
      <c r="AP50" s="133"/>
      <c r="AQ50" s="133"/>
      <c r="AR50" s="133"/>
      <c r="AS50" s="133"/>
    </row>
    <row r="51" spans="1:45" s="37" customFormat="1" ht="9.6" customHeight="1" x14ac:dyDescent="0.25">
      <c r="A51" s="293"/>
      <c r="B51" s="292"/>
      <c r="C51" s="292"/>
      <c r="D51" s="292"/>
      <c r="E51" s="292"/>
      <c r="F51" s="128"/>
      <c r="G51" s="128"/>
      <c r="H51" s="133"/>
      <c r="I51" s="513"/>
      <c r="J51" s="292"/>
      <c r="K51" s="128"/>
      <c r="L51" s="128"/>
      <c r="M51" s="128"/>
      <c r="N51" s="131"/>
      <c r="O51" s="131"/>
      <c r="P51" s="131"/>
      <c r="Q51" s="131"/>
      <c r="R51" s="132"/>
      <c r="S51" s="133"/>
      <c r="T51" s="133"/>
      <c r="U51" s="133"/>
      <c r="V51" s="133"/>
      <c r="W51" s="133"/>
      <c r="X51" s="133"/>
      <c r="Y51" s="133"/>
      <c r="Z51" s="133"/>
      <c r="AA51" s="133"/>
      <c r="AB51" s="133"/>
      <c r="AC51" s="133"/>
      <c r="AD51" s="133"/>
      <c r="AE51" s="133"/>
      <c r="AF51" s="133"/>
      <c r="AG51" s="133"/>
      <c r="AH51" s="133"/>
      <c r="AI51" s="637"/>
      <c r="AJ51" s="637"/>
      <c r="AK51" s="637"/>
      <c r="AL51" s="133"/>
      <c r="AM51" s="133"/>
      <c r="AN51" s="133"/>
      <c r="AO51" s="133"/>
      <c r="AP51" s="133"/>
      <c r="AQ51" s="133"/>
      <c r="AR51" s="133"/>
      <c r="AS51" s="133"/>
    </row>
    <row r="52" spans="1:45" s="37" customFormat="1" ht="9.6" customHeight="1" x14ac:dyDescent="0.25">
      <c r="A52" s="523"/>
      <c r="B52" s="128"/>
      <c r="C52" s="128"/>
      <c r="D52" s="128"/>
      <c r="E52" s="292"/>
      <c r="F52" s="725"/>
      <c r="G52" s="725"/>
      <c r="H52" s="725"/>
      <c r="I52" s="725"/>
      <c r="J52" s="292"/>
      <c r="K52" s="128"/>
      <c r="L52" s="128"/>
      <c r="M52" s="128"/>
      <c r="N52" s="128"/>
      <c r="O52" s="128"/>
      <c r="P52" s="128"/>
      <c r="Q52" s="131"/>
      <c r="R52" s="132"/>
      <c r="S52" s="133"/>
      <c r="T52" s="133"/>
      <c r="U52" s="133"/>
      <c r="V52" s="133"/>
      <c r="W52" s="133"/>
      <c r="X52" s="133"/>
      <c r="Y52" s="133"/>
      <c r="Z52" s="133"/>
      <c r="AA52" s="133"/>
      <c r="AB52" s="133"/>
      <c r="AC52" s="133"/>
      <c r="AD52" s="133"/>
      <c r="AE52" s="133"/>
      <c r="AF52" s="133"/>
      <c r="AG52" s="133"/>
      <c r="AH52" s="133"/>
      <c r="AI52" s="637"/>
      <c r="AJ52" s="637"/>
      <c r="AK52" s="637"/>
      <c r="AL52" s="133"/>
      <c r="AM52" s="133"/>
      <c r="AN52" s="133"/>
      <c r="AO52" s="133"/>
      <c r="AP52" s="133"/>
      <c r="AQ52" s="133"/>
      <c r="AR52" s="133"/>
      <c r="AS52" s="133"/>
    </row>
    <row r="53" spans="1:45" s="2" customFormat="1" ht="6.75" customHeight="1" x14ac:dyDescent="0.25">
      <c r="A53" s="167"/>
      <c r="B53" s="167"/>
      <c r="C53" s="167"/>
      <c r="D53" s="167"/>
      <c r="E53" s="167"/>
      <c r="F53" s="726"/>
      <c r="G53" s="726"/>
      <c r="H53" s="726"/>
      <c r="I53" s="726"/>
      <c r="J53" s="169"/>
      <c r="K53" s="170"/>
      <c r="L53" s="171"/>
      <c r="M53" s="170"/>
      <c r="N53" s="171"/>
      <c r="O53" s="170"/>
      <c r="P53" s="171"/>
      <c r="Q53" s="170"/>
      <c r="R53" s="171"/>
      <c r="S53" s="172"/>
      <c r="T53" s="172"/>
      <c r="U53" s="172"/>
      <c r="V53" s="172"/>
      <c r="W53" s="172"/>
      <c r="X53" s="172"/>
      <c r="Y53" s="172"/>
      <c r="Z53" s="172"/>
      <c r="AA53" s="172"/>
      <c r="AB53" s="172"/>
      <c r="AC53" s="172"/>
      <c r="AD53" s="172"/>
      <c r="AE53" s="172"/>
      <c r="AF53" s="172"/>
      <c r="AG53" s="172"/>
      <c r="AH53" s="172"/>
      <c r="AI53" s="637"/>
      <c r="AJ53" s="637"/>
      <c r="AK53" s="637"/>
      <c r="AL53" s="172"/>
      <c r="AM53" s="172"/>
      <c r="AN53" s="172"/>
      <c r="AO53" s="172"/>
      <c r="AP53" s="172"/>
      <c r="AQ53" s="172"/>
      <c r="AR53" s="172"/>
      <c r="AS53" s="172"/>
    </row>
    <row r="54" spans="1:45" s="18" customFormat="1" ht="10.5" customHeight="1" x14ac:dyDescent="0.25">
      <c r="A54" s="173" t="s">
        <v>102</v>
      </c>
      <c r="B54" s="174"/>
      <c r="C54" s="174"/>
      <c r="D54" s="413"/>
      <c r="E54" s="176" t="s">
        <v>6</v>
      </c>
      <c r="F54" s="177" t="s">
        <v>104</v>
      </c>
      <c r="G54" s="176"/>
      <c r="H54" s="178"/>
      <c r="I54" s="179"/>
      <c r="J54" s="176" t="s">
        <v>6</v>
      </c>
      <c r="K54" s="177" t="s">
        <v>122</v>
      </c>
      <c r="L54" s="180"/>
      <c r="M54" s="177" t="s">
        <v>123</v>
      </c>
      <c r="N54" s="181"/>
      <c r="O54" s="182" t="s">
        <v>124</v>
      </c>
      <c r="P54" s="182"/>
      <c r="Q54" s="183"/>
      <c r="R54" s="184"/>
      <c r="T54" s="56"/>
      <c r="U54" s="56"/>
      <c r="V54" s="56"/>
      <c r="W54" s="56"/>
      <c r="X54" s="56"/>
      <c r="Y54" s="56"/>
      <c r="Z54" s="56"/>
      <c r="AA54" s="56"/>
      <c r="AB54" s="56"/>
      <c r="AC54" s="56"/>
      <c r="AD54" s="56"/>
      <c r="AE54" s="56"/>
      <c r="AF54" s="56"/>
      <c r="AG54" s="56"/>
      <c r="AH54" s="56"/>
      <c r="AI54" s="638"/>
      <c r="AJ54" s="638"/>
      <c r="AK54" s="638"/>
      <c r="AL54" s="56"/>
      <c r="AM54" s="56"/>
      <c r="AN54" s="56"/>
      <c r="AO54" s="56"/>
      <c r="AP54" s="56"/>
      <c r="AQ54" s="56"/>
      <c r="AR54" s="56"/>
      <c r="AS54" s="56"/>
    </row>
    <row r="55" spans="1:45" s="18" customFormat="1" ht="9" customHeight="1" x14ac:dyDescent="0.25">
      <c r="A55" s="532" t="s">
        <v>103</v>
      </c>
      <c r="B55" s="533"/>
      <c r="C55" s="534"/>
      <c r="D55" s="535"/>
      <c r="E55" s="189">
        <v>1</v>
      </c>
      <c r="F55" s="56" t="str">
        <f>IF(E55&gt;$R$62,,UPPER(VLOOKUP(E55,'1MD ELO (5)'!$A$7:$Q$134,2)))</f>
        <v/>
      </c>
      <c r="G55" s="189"/>
      <c r="H55" s="56"/>
      <c r="I55" s="55"/>
      <c r="J55" s="524" t="s">
        <v>7</v>
      </c>
      <c r="K55" s="54"/>
      <c r="L55" s="525"/>
      <c r="M55" s="54"/>
      <c r="N55" s="526"/>
      <c r="O55" s="527" t="s">
        <v>108</v>
      </c>
      <c r="P55" s="528"/>
      <c r="Q55" s="528"/>
      <c r="R55" s="526"/>
      <c r="T55" s="56"/>
      <c r="U55" s="56"/>
      <c r="V55" s="56"/>
      <c r="W55" s="56"/>
      <c r="X55" s="56"/>
      <c r="Y55" s="56"/>
      <c r="Z55" s="56"/>
      <c r="AA55" s="56"/>
      <c r="AB55" s="56"/>
      <c r="AC55" s="56"/>
      <c r="AD55" s="56"/>
      <c r="AE55" s="56"/>
      <c r="AF55" s="56"/>
      <c r="AG55" s="56"/>
      <c r="AH55" s="56"/>
      <c r="AI55" s="638"/>
      <c r="AJ55" s="638"/>
      <c r="AK55" s="638"/>
      <c r="AL55" s="56"/>
      <c r="AM55" s="56"/>
      <c r="AN55" s="56"/>
      <c r="AO55" s="56"/>
      <c r="AP55" s="56"/>
      <c r="AQ55" s="56"/>
      <c r="AR55" s="56"/>
      <c r="AS55" s="56"/>
    </row>
    <row r="56" spans="1:45" s="18" customFormat="1" ht="9" customHeight="1" x14ac:dyDescent="0.25">
      <c r="A56" s="536" t="s">
        <v>121</v>
      </c>
      <c r="B56" s="299"/>
      <c r="C56" s="537"/>
      <c r="D56" s="538"/>
      <c r="E56" s="189">
        <v>2</v>
      </c>
      <c r="F56" s="56" t="str">
        <f>IF(E56&gt;$R$62,,UPPER(VLOOKUP(E56,'1MD ELO (5)'!$A$7:$Q$134,2)))</f>
        <v/>
      </c>
      <c r="G56" s="189"/>
      <c r="H56" s="56"/>
      <c r="I56" s="55"/>
      <c r="J56" s="524" t="s">
        <v>8</v>
      </c>
      <c r="K56" s="54"/>
      <c r="L56" s="525"/>
      <c r="M56" s="54"/>
      <c r="N56" s="526"/>
      <c r="O56" s="205"/>
      <c r="P56" s="529"/>
      <c r="Q56" s="299"/>
      <c r="R56" s="530"/>
      <c r="T56" s="56"/>
      <c r="U56" s="56"/>
      <c r="V56" s="56"/>
      <c r="W56" s="56"/>
      <c r="X56" s="56"/>
      <c r="Y56" s="56"/>
      <c r="Z56" s="56"/>
      <c r="AA56" s="56"/>
      <c r="AB56" s="56"/>
      <c r="AC56" s="56"/>
      <c r="AD56" s="56"/>
      <c r="AE56" s="56"/>
      <c r="AF56" s="56"/>
      <c r="AG56" s="56"/>
      <c r="AH56" s="56"/>
      <c r="AI56" s="638"/>
      <c r="AJ56" s="638"/>
      <c r="AK56" s="638"/>
      <c r="AL56" s="56"/>
      <c r="AM56" s="56"/>
      <c r="AN56" s="56"/>
      <c r="AO56" s="56"/>
      <c r="AP56" s="56"/>
      <c r="AQ56" s="56"/>
      <c r="AR56" s="56"/>
      <c r="AS56" s="56"/>
    </row>
    <row r="57" spans="1:45" s="18" customFormat="1" ht="9" customHeight="1" x14ac:dyDescent="0.25">
      <c r="A57" s="341"/>
      <c r="B57" s="342"/>
      <c r="C57" s="411"/>
      <c r="D57" s="343"/>
      <c r="E57" s="189"/>
      <c r="F57" s="56"/>
      <c r="G57" s="189"/>
      <c r="H57" s="56"/>
      <c r="I57" s="55"/>
      <c r="J57" s="524" t="s">
        <v>9</v>
      </c>
      <c r="K57" s="54"/>
      <c r="L57" s="525"/>
      <c r="M57" s="54"/>
      <c r="N57" s="526"/>
      <c r="O57" s="527" t="s">
        <v>109</v>
      </c>
      <c r="P57" s="528"/>
      <c r="Q57" s="528"/>
      <c r="R57" s="526"/>
      <c r="T57" s="56"/>
      <c r="U57" s="56"/>
      <c r="V57" s="56"/>
      <c r="W57" s="56"/>
      <c r="X57" s="56"/>
      <c r="Y57" s="56"/>
      <c r="Z57" s="56"/>
      <c r="AA57" s="56"/>
      <c r="AB57" s="56"/>
      <c r="AC57" s="56"/>
      <c r="AD57" s="56"/>
      <c r="AE57" s="56"/>
      <c r="AF57" s="56"/>
      <c r="AG57" s="56"/>
      <c r="AH57" s="56"/>
      <c r="AI57" s="638"/>
      <c r="AJ57" s="638"/>
      <c r="AK57" s="638"/>
      <c r="AL57" s="56"/>
      <c r="AM57" s="56"/>
      <c r="AN57" s="56"/>
      <c r="AO57" s="56"/>
      <c r="AP57" s="56"/>
      <c r="AQ57" s="56"/>
      <c r="AR57" s="56"/>
      <c r="AS57" s="56"/>
    </row>
    <row r="58" spans="1:45" s="18" customFormat="1" ht="9" customHeight="1" x14ac:dyDescent="0.25">
      <c r="A58" s="202"/>
      <c r="B58" s="405"/>
      <c r="C58" s="405"/>
      <c r="D58" s="203"/>
      <c r="E58" s="189"/>
      <c r="F58" s="56"/>
      <c r="G58" s="189"/>
      <c r="H58" s="56"/>
      <c r="I58" s="55"/>
      <c r="J58" s="524" t="s">
        <v>10</v>
      </c>
      <c r="K58" s="54"/>
      <c r="L58" s="525"/>
      <c r="M58" s="54"/>
      <c r="N58" s="526"/>
      <c r="O58" s="54"/>
      <c r="P58" s="525"/>
      <c r="Q58" s="54"/>
      <c r="R58" s="526"/>
      <c r="T58" s="56"/>
      <c r="U58" s="56"/>
      <c r="V58" s="56"/>
      <c r="W58" s="56"/>
      <c r="X58" s="56"/>
      <c r="Y58" s="56"/>
      <c r="Z58" s="56"/>
      <c r="AA58" s="56"/>
      <c r="AB58" s="56"/>
      <c r="AC58" s="56"/>
      <c r="AD58" s="56"/>
      <c r="AE58" s="56"/>
      <c r="AF58" s="56"/>
      <c r="AG58" s="56"/>
      <c r="AH58" s="56"/>
      <c r="AI58" s="638"/>
      <c r="AJ58" s="638"/>
      <c r="AK58" s="638"/>
      <c r="AL58" s="56"/>
      <c r="AM58" s="56"/>
      <c r="AN58" s="56"/>
      <c r="AO58" s="56"/>
      <c r="AP58" s="56"/>
      <c r="AQ58" s="56"/>
      <c r="AR58" s="56"/>
      <c r="AS58" s="56"/>
    </row>
    <row r="59" spans="1:45" s="18" customFormat="1" ht="9" customHeight="1" x14ac:dyDescent="0.25">
      <c r="A59" s="330"/>
      <c r="B59" s="344"/>
      <c r="C59" s="344"/>
      <c r="D59" s="412"/>
      <c r="E59" s="189"/>
      <c r="F59" s="56"/>
      <c r="G59" s="189"/>
      <c r="H59" s="56"/>
      <c r="I59" s="55"/>
      <c r="J59" s="524" t="s">
        <v>11</v>
      </c>
      <c r="K59" s="54"/>
      <c r="L59" s="525"/>
      <c r="M59" s="54"/>
      <c r="N59" s="526"/>
      <c r="O59" s="299"/>
      <c r="P59" s="529"/>
      <c r="Q59" s="299"/>
      <c r="R59" s="530"/>
      <c r="T59" s="56"/>
      <c r="U59" s="56"/>
      <c r="V59" s="56"/>
      <c r="W59" s="56"/>
      <c r="X59" s="56"/>
      <c r="Y59" s="56"/>
      <c r="Z59" s="56"/>
      <c r="AA59" s="56"/>
      <c r="AB59" s="56"/>
      <c r="AC59" s="56"/>
      <c r="AD59" s="56"/>
      <c r="AE59" s="56"/>
      <c r="AF59" s="56"/>
      <c r="AG59" s="56"/>
      <c r="AH59" s="56"/>
      <c r="AI59" s="638"/>
      <c r="AJ59" s="638"/>
      <c r="AK59" s="638"/>
      <c r="AL59" s="56"/>
      <c r="AM59" s="56"/>
      <c r="AN59" s="56"/>
      <c r="AO59" s="56"/>
      <c r="AP59" s="56"/>
      <c r="AQ59" s="56"/>
      <c r="AR59" s="56"/>
      <c r="AS59" s="56"/>
    </row>
    <row r="60" spans="1:45" s="18" customFormat="1" ht="9" customHeight="1" x14ac:dyDescent="0.25">
      <c r="A60" s="331"/>
      <c r="B60" s="350"/>
      <c r="C60" s="405"/>
      <c r="D60" s="203"/>
      <c r="E60" s="189"/>
      <c r="F60" s="56"/>
      <c r="G60" s="189"/>
      <c r="H60" s="56"/>
      <c r="I60" s="55"/>
      <c r="J60" s="524" t="s">
        <v>12</v>
      </c>
      <c r="K60" s="54"/>
      <c r="L60" s="525"/>
      <c r="M60" s="54"/>
      <c r="N60" s="526"/>
      <c r="O60" s="527" t="s">
        <v>89</v>
      </c>
      <c r="P60" s="528"/>
      <c r="Q60" s="528"/>
      <c r="R60" s="526"/>
      <c r="T60" s="56"/>
      <c r="U60" s="56"/>
      <c r="V60" s="56"/>
      <c r="W60" s="56"/>
      <c r="X60" s="56"/>
      <c r="Y60" s="56"/>
      <c r="Z60" s="56"/>
      <c r="AA60" s="56"/>
      <c r="AB60" s="56"/>
      <c r="AC60" s="56"/>
      <c r="AD60" s="56"/>
      <c r="AE60" s="56"/>
      <c r="AF60" s="56"/>
      <c r="AG60" s="56"/>
      <c r="AH60" s="56"/>
      <c r="AI60" s="638"/>
      <c r="AJ60" s="638"/>
      <c r="AK60" s="638"/>
      <c r="AL60" s="56"/>
      <c r="AM60" s="56"/>
      <c r="AN60" s="56"/>
      <c r="AO60" s="56"/>
      <c r="AP60" s="56"/>
      <c r="AQ60" s="56"/>
      <c r="AR60" s="56"/>
      <c r="AS60" s="56"/>
    </row>
    <row r="61" spans="1:45" s="18" customFormat="1" ht="9" customHeight="1" x14ac:dyDescent="0.25">
      <c r="A61" s="331"/>
      <c r="B61" s="350"/>
      <c r="C61" s="406"/>
      <c r="D61" s="339"/>
      <c r="E61" s="189"/>
      <c r="F61" s="56"/>
      <c r="G61" s="189"/>
      <c r="H61" s="56"/>
      <c r="I61" s="55"/>
      <c r="J61" s="524" t="s">
        <v>13</v>
      </c>
      <c r="K61" s="54"/>
      <c r="L61" s="525"/>
      <c r="M61" s="54"/>
      <c r="N61" s="526"/>
      <c r="O61" s="54"/>
      <c r="P61" s="525"/>
      <c r="Q61" s="54"/>
      <c r="R61" s="526"/>
      <c r="T61" s="56"/>
      <c r="U61" s="56"/>
      <c r="V61" s="56"/>
      <c r="W61" s="56"/>
      <c r="X61" s="56"/>
      <c r="Y61" s="56"/>
      <c r="Z61" s="56"/>
      <c r="AA61" s="56"/>
      <c r="AB61" s="56"/>
      <c r="AC61" s="56"/>
      <c r="AD61" s="56"/>
      <c r="AE61" s="56"/>
      <c r="AF61" s="56"/>
      <c r="AG61" s="56"/>
      <c r="AH61" s="56"/>
      <c r="AI61" s="638"/>
      <c r="AJ61" s="638"/>
      <c r="AK61" s="638"/>
      <c r="AL61" s="56"/>
      <c r="AM61" s="56"/>
      <c r="AN61" s="56"/>
      <c r="AO61" s="56"/>
      <c r="AP61" s="56"/>
      <c r="AQ61" s="56"/>
      <c r="AR61" s="56"/>
      <c r="AS61" s="56"/>
    </row>
    <row r="62" spans="1:45" s="18" customFormat="1" ht="9" customHeight="1" x14ac:dyDescent="0.25">
      <c r="A62" s="332"/>
      <c r="B62" s="329"/>
      <c r="C62" s="407"/>
      <c r="D62" s="340"/>
      <c r="E62" s="206"/>
      <c r="F62" s="205"/>
      <c r="G62" s="206"/>
      <c r="H62" s="205"/>
      <c r="I62" s="207"/>
      <c r="J62" s="531" t="s">
        <v>14</v>
      </c>
      <c r="K62" s="299"/>
      <c r="L62" s="529"/>
      <c r="M62" s="299"/>
      <c r="N62" s="530"/>
      <c r="O62" s="299" t="str">
        <f>R4</f>
        <v>Nagyistók-Nádasi Judit</v>
      </c>
      <c r="P62" s="529"/>
      <c r="Q62" s="299"/>
      <c r="R62" s="209">
        <f>MIN(4,'1MD ELO (5)'!Q5)</f>
        <v>4</v>
      </c>
      <c r="T62" s="56"/>
      <c r="U62" s="56"/>
      <c r="V62" s="56"/>
      <c r="W62" s="56"/>
      <c r="X62" s="56"/>
      <c r="Y62" s="56"/>
      <c r="Z62" s="56"/>
      <c r="AA62" s="56"/>
      <c r="AB62" s="56"/>
      <c r="AC62" s="56"/>
      <c r="AD62" s="56"/>
      <c r="AE62" s="56"/>
      <c r="AF62" s="56"/>
      <c r="AG62" s="56"/>
      <c r="AH62" s="56"/>
      <c r="AI62" s="638"/>
      <c r="AJ62" s="638"/>
      <c r="AK62" s="638"/>
      <c r="AL62" s="56"/>
      <c r="AM62" s="56"/>
      <c r="AN62" s="56"/>
      <c r="AO62" s="56"/>
      <c r="AP62" s="56"/>
      <c r="AQ62" s="56"/>
      <c r="AR62" s="56"/>
      <c r="AS62" s="56"/>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conditionalFormatting sqref="G50:I50 G34:I34 G36:I36 G22:I22 G24:I24 G26:I26 G28:I28 G30:I30 G32:I32 H21 G38:I38 G40:I40 G42:I42 G44:I44 G46:I46 G48:I48 H7 H9 H11 H13 H15 H17 H19">
    <cfRule type="expression" dxfId="106" priority="17" stopIfTrue="1">
      <formula>AND($E7&lt;9,$C7&gt;0)</formula>
    </cfRule>
  </conditionalFormatting>
  <conditionalFormatting sqref="I23 I43 K33 I31 K41 I51 I39 K49 I47 K10 M29 M45 I27 K25 I35 I8 I12 I16 I20 K18 M14">
    <cfRule type="expression" dxfId="105" priority="14" stopIfTrue="1">
      <formula>AND($O$1="CU",I8="Umpire")</formula>
    </cfRule>
    <cfRule type="expression" dxfId="104" priority="15" stopIfTrue="1">
      <formula>AND($O$1="CU",I8&lt;&gt;"Umpire",J8&lt;&gt;"")</formula>
    </cfRule>
    <cfRule type="expression" dxfId="103" priority="16" stopIfTrue="1">
      <formula>AND($O$1="CU",I8&lt;&gt;"Umpire")</formula>
    </cfRule>
  </conditionalFormatting>
  <conditionalFormatting sqref="E36 E30 E28 E26 E24 E22 E52 E50 E32 E48 E46 E44 E42 E40 E38 E34">
    <cfRule type="expression" dxfId="102" priority="13" stopIfTrue="1">
      <formula>AND($E22&lt;9,$C22&gt;0)</formula>
    </cfRule>
  </conditionalFormatting>
  <conditionalFormatting sqref="F38 F40 F42 F44 F46 F48 F50 F36 F22 F24 F26 F28 F30 F32 F34">
    <cfRule type="cellIs" dxfId="101" priority="11" stopIfTrue="1" operator="equal">
      <formula>"Bye"</formula>
    </cfRule>
    <cfRule type="expression" dxfId="100" priority="12" stopIfTrue="1">
      <formula>AND($E22&lt;9,$C22&gt;0)</formula>
    </cfRule>
  </conditionalFormatting>
  <conditionalFormatting sqref="M10 M18 O45 M41 M49 O14 O29 M25 M33 K8 K12 K16 K20 K39 K43 K47 K51 K23 K27 K31 K35">
    <cfRule type="expression" dxfId="99" priority="9" stopIfTrue="1">
      <formula>J8="as"</formula>
    </cfRule>
    <cfRule type="expression" dxfId="98" priority="10" stopIfTrue="1">
      <formula>J8="bs"</formula>
    </cfRule>
  </conditionalFormatting>
  <conditionalFormatting sqref="B40 B42 B44 B46 B48 B50 B52 B24 B26 B28 B30 B32 B34 B36 B38 B22">
    <cfRule type="cellIs" dxfId="97" priority="7" stopIfTrue="1" operator="equal">
      <formula>"QA"</formula>
    </cfRule>
    <cfRule type="cellIs" dxfId="96" priority="8" stopIfTrue="1" operator="equal">
      <formula>"DA"</formula>
    </cfRule>
  </conditionalFormatting>
  <conditionalFormatting sqref="R62 J8 J12 J16 J20 N14 L10 L18">
    <cfRule type="expression" dxfId="95" priority="6" stopIfTrue="1">
      <formula>$O$1="CU"</formula>
    </cfRule>
  </conditionalFormatting>
  <conditionalFormatting sqref="E21 E7">
    <cfRule type="expression" dxfId="94" priority="5" stopIfTrue="1">
      <formula>$E7&lt;5</formula>
    </cfRule>
  </conditionalFormatting>
  <conditionalFormatting sqref="F19 F21 F9 F17 F15 F13 F11 F7">
    <cfRule type="cellIs" dxfId="93" priority="4" stopIfTrue="1" operator="equal">
      <formula>"Bye"</formula>
    </cfRule>
  </conditionalFormatting>
  <conditionalFormatting sqref="O16">
    <cfRule type="expression" dxfId="92" priority="1" stopIfTrue="1">
      <formula>AND($O$1="CU",O16="Umpire")</formula>
    </cfRule>
    <cfRule type="expression" dxfId="91" priority="2" stopIfTrue="1">
      <formula>AND($O$1="CU",O16&lt;&gt;"Umpire",P16&lt;&gt;"")</formula>
    </cfRule>
    <cfRule type="expression" dxfId="90" priority="3" stopIfTrue="1">
      <formula>AND($O$1="CU",O16&lt;&gt;"Umpire")</formula>
    </cfRule>
  </conditionalFormatting>
  <dataValidations count="1">
    <dataValidation type="list" allowBlank="1" showInputMessage="1" sqref="I23 I39 I27 I35 I43 I31 I51 I47 K49 K41 M45 K33 K25 M29 I16 K18 K10 I20 I12 I8 M14 O16" xr:uid="{00000000-0002-0000-59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57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57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54">
    <tabColor indexed="11"/>
    <pageSetUpPr fitToPage="1"/>
  </sheetPr>
  <dimension ref="A1:AO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9.109375" hidden="1" customWidth="1"/>
    <col min="20" max="20" width="8.6640625" customWidth="1"/>
    <col min="21" max="21" width="9.109375" hidden="1" customWidth="1"/>
    <col min="25" max="34" width="9.109375" hidden="1" customWidth="1"/>
    <col min="35" max="37" width="9.109375" style="617" customWidth="1"/>
  </cols>
  <sheetData>
    <row r="1" spans="1:37" s="100" customFormat="1" ht="21.75" customHeight="1" x14ac:dyDescent="0.25">
      <c r="A1" s="57" t="str">
        <f>Altalanos!$A$6</f>
        <v>Baranya Vármegyei Tenisz Diákolimpia</v>
      </c>
      <c r="B1" s="57"/>
      <c r="C1" s="103"/>
      <c r="D1" s="103"/>
      <c r="E1" s="103"/>
      <c r="F1" s="103"/>
      <c r="G1" s="103"/>
      <c r="H1" s="57"/>
      <c r="I1" s="338"/>
      <c r="J1" s="104"/>
      <c r="K1" s="400" t="s">
        <v>120</v>
      </c>
      <c r="L1" s="84"/>
      <c r="M1" s="58"/>
      <c r="N1" s="104"/>
      <c r="O1" s="104" t="s">
        <v>3</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D2" s="60"/>
      <c r="E2" s="427">
        <f>Altalanos!$E$8</f>
        <v>0</v>
      </c>
      <c r="F2" s="60"/>
      <c r="G2" s="105"/>
      <c r="H2" s="74"/>
      <c r="I2" s="74"/>
      <c r="J2" s="106"/>
      <c r="K2" s="84"/>
      <c r="L2" s="84"/>
      <c r="M2" s="84"/>
      <c r="N2" s="106"/>
      <c r="O2" s="74"/>
      <c r="P2" s="106"/>
      <c r="Q2" s="74"/>
      <c r="R2" s="106"/>
      <c r="Y2" s="619"/>
      <c r="Z2" s="618"/>
      <c r="AA2" s="634" t="s">
        <v>159</v>
      </c>
      <c r="AB2" s="635">
        <v>300</v>
      </c>
      <c r="AC2" s="635">
        <v>250</v>
      </c>
      <c r="AD2" s="635">
        <v>200</v>
      </c>
      <c r="AE2" s="635">
        <v>150</v>
      </c>
      <c r="AF2" s="635">
        <v>120</v>
      </c>
      <c r="AG2" s="635">
        <v>90</v>
      </c>
      <c r="AH2" s="635">
        <v>40</v>
      </c>
      <c r="AI2" s="617"/>
      <c r="AJ2" s="617"/>
      <c r="AK2" s="617"/>
    </row>
    <row r="3" spans="1:37"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34" t="s">
        <v>160</v>
      </c>
      <c r="AB3" s="635">
        <v>280</v>
      </c>
      <c r="AC3" s="635">
        <v>230</v>
      </c>
      <c r="AD3" s="635">
        <v>180</v>
      </c>
      <c r="AE3" s="635">
        <v>140</v>
      </c>
      <c r="AF3" s="635">
        <v>80</v>
      </c>
      <c r="AG3" s="635">
        <v>0</v>
      </c>
      <c r="AH3" s="635">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113"/>
      <c r="N4" s="111"/>
      <c r="O4" s="110"/>
      <c r="P4" s="111"/>
      <c r="Q4" s="110"/>
      <c r="R4" s="53" t="str">
        <f>Altalanos!$E$10</f>
        <v>Nagyistók-Nádasi Judit</v>
      </c>
      <c r="Y4" s="618"/>
      <c r="Z4" s="618"/>
      <c r="AA4" s="634" t="s">
        <v>189</v>
      </c>
      <c r="AB4" s="635">
        <v>250</v>
      </c>
      <c r="AC4" s="635">
        <v>200</v>
      </c>
      <c r="AD4" s="635">
        <v>150</v>
      </c>
      <c r="AE4" s="635">
        <v>120</v>
      </c>
      <c r="AF4" s="635">
        <v>90</v>
      </c>
      <c r="AG4" s="635">
        <v>60</v>
      </c>
      <c r="AH4" s="635">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127</v>
      </c>
      <c r="N5" s="117"/>
      <c r="O5" s="115" t="s">
        <v>126</v>
      </c>
      <c r="P5" s="117"/>
      <c r="Q5" s="115" t="s">
        <v>125</v>
      </c>
      <c r="R5" s="118"/>
      <c r="Y5" s="618">
        <f>IF(OR(Altalanos!$A$8="F1",Altalanos!$A$8="F2",Altalanos!$A$8="N1",Altalanos!$A$8="N2"),1,2)</f>
        <v>2</v>
      </c>
      <c r="Z5" s="618"/>
      <c r="AA5" s="634" t="s">
        <v>190</v>
      </c>
      <c r="AB5" s="635">
        <v>200</v>
      </c>
      <c r="AC5" s="635">
        <v>150</v>
      </c>
      <c r="AD5" s="635">
        <v>120</v>
      </c>
      <c r="AE5" s="635">
        <v>90</v>
      </c>
      <c r="AF5" s="635">
        <v>60</v>
      </c>
      <c r="AG5" s="635">
        <v>40</v>
      </c>
      <c r="AH5" s="635">
        <v>15</v>
      </c>
      <c r="AI5" s="617"/>
      <c r="AJ5" s="617"/>
      <c r="AK5" s="617"/>
    </row>
    <row r="6" spans="1:37" s="753" customFormat="1" ht="11.1" customHeight="1" thickBot="1" x14ac:dyDescent="0.3">
      <c r="A6" s="746"/>
      <c r="B6" s="755"/>
      <c r="C6" s="755"/>
      <c r="D6" s="755"/>
      <c r="E6" s="755"/>
      <c r="F6" s="754" t="str">
        <f>IF(Y3="","",CONCATENATE(AH1," / ",VLOOKUP(Y3,AB1:AH1,5)," pont"))</f>
        <v/>
      </c>
      <c r="G6" s="756"/>
      <c r="H6" s="757"/>
      <c r="I6" s="756"/>
      <c r="J6" s="758"/>
      <c r="K6" s="755" t="str">
        <f>IF(Y3="","",CONCATENATE(VLOOKUP(Y3,AB1:AH1,4)," pont"))</f>
        <v/>
      </c>
      <c r="L6" s="758"/>
      <c r="M6" s="755" t="str">
        <f>IF(Y3="","",CONCATENATE(VLOOKUP(Y3,AB1:AH1,3)," pont"))</f>
        <v/>
      </c>
      <c r="N6" s="758"/>
      <c r="O6" s="755" t="str">
        <f>IF(Y3="","",CONCATENATE(VLOOKUP(Y3,AB1:AH1,2)," pont"))</f>
        <v/>
      </c>
      <c r="P6" s="758"/>
      <c r="Q6" s="755" t="str">
        <f>IF(Y3="","",CONCATENATE(VLOOKUP(Y3,AB1:AH1,1)," pont"))</f>
        <v/>
      </c>
      <c r="R6" s="759"/>
      <c r="Y6" s="761"/>
      <c r="Z6" s="761"/>
      <c r="AA6" s="761" t="s">
        <v>191</v>
      </c>
      <c r="AB6" s="762">
        <v>150</v>
      </c>
      <c r="AC6" s="762">
        <v>120</v>
      </c>
      <c r="AD6" s="762">
        <v>90</v>
      </c>
      <c r="AE6" s="762">
        <v>60</v>
      </c>
      <c r="AF6" s="762">
        <v>40</v>
      </c>
      <c r="AG6" s="762">
        <v>25</v>
      </c>
      <c r="AH6" s="762">
        <v>10</v>
      </c>
      <c r="AI6" s="764"/>
      <c r="AJ6" s="764"/>
      <c r="AK6" s="764"/>
    </row>
    <row r="7" spans="1:37" s="37" customFormat="1" ht="12.9" customHeight="1" x14ac:dyDescent="0.25">
      <c r="A7" s="121">
        <v>1</v>
      </c>
      <c r="B7" s="352" t="str">
        <f>IF($E7="","",VLOOKUP($E7,'1MD ELO (5)'!$A$7:$O$22,14))</f>
        <v/>
      </c>
      <c r="C7" s="408" t="str">
        <f>IF($E7="","",VLOOKUP($E7,'1MD ELO (5)'!$A$7:$O$22,15))</f>
        <v/>
      </c>
      <c r="D7" s="408" t="str">
        <f>IF($E7="","",VLOOKUP($E7,'1MD ELO (5)'!$A$7:$O$22,5))</f>
        <v/>
      </c>
      <c r="E7" s="123"/>
      <c r="F7" s="124" t="str">
        <f>UPPER(IF($E7="","",VLOOKUP($E7,'1MD ELO (5)'!$A$7:$O$22,2)))</f>
        <v/>
      </c>
      <c r="G7" s="124" t="str">
        <f>IF($E7="","",VLOOKUP($E7,'1MD ELO (5)'!$A$7:$O$22,3))</f>
        <v/>
      </c>
      <c r="H7" s="124"/>
      <c r="I7" s="124" t="str">
        <f>IF($E7="","",VLOOKUP($E7,'1MD ELO (5)'!$A$7:$O$22,4))</f>
        <v/>
      </c>
      <c r="J7" s="126"/>
      <c r="K7" s="125"/>
      <c r="L7" s="125"/>
      <c r="M7" s="125"/>
      <c r="N7" s="125"/>
      <c r="O7" s="128"/>
      <c r="P7" s="130"/>
      <c r="Q7" s="131"/>
      <c r="R7" s="132"/>
      <c r="S7" s="133"/>
      <c r="U7" s="134" t="e">
        <f>#REF!</f>
        <v>#REF!</v>
      </c>
      <c r="Y7" s="618"/>
      <c r="Z7" s="618"/>
      <c r="AA7" s="634" t="s">
        <v>192</v>
      </c>
      <c r="AB7" s="635">
        <v>120</v>
      </c>
      <c r="AC7" s="635">
        <v>90</v>
      </c>
      <c r="AD7" s="635">
        <v>60</v>
      </c>
      <c r="AE7" s="635">
        <v>40</v>
      </c>
      <c r="AF7" s="635">
        <v>25</v>
      </c>
      <c r="AG7" s="635">
        <v>10</v>
      </c>
      <c r="AH7" s="635">
        <v>5</v>
      </c>
      <c r="AI7" s="617"/>
      <c r="AJ7" s="617"/>
      <c r="AK7" s="617"/>
    </row>
    <row r="8" spans="1:37" s="37" customFormat="1" ht="12.9" customHeight="1" x14ac:dyDescent="0.25">
      <c r="A8" s="135"/>
      <c r="B8" s="422"/>
      <c r="C8" s="418"/>
      <c r="D8" s="418"/>
      <c r="E8" s="136"/>
      <c r="F8" s="137"/>
      <c r="G8" s="137"/>
      <c r="H8" s="138"/>
      <c r="I8" s="682" t="s">
        <v>0</v>
      </c>
      <c r="J8" s="140"/>
      <c r="K8" s="141" t="str">
        <f>UPPER(IF(OR(J8="a",J8="as"),F7,IF(OR(J8="b",J8="bs"),F9,)))</f>
        <v/>
      </c>
      <c r="L8" s="141"/>
      <c r="M8" s="125"/>
      <c r="N8" s="125"/>
      <c r="O8" s="128"/>
      <c r="P8" s="130"/>
      <c r="Q8" s="131"/>
      <c r="R8" s="132"/>
      <c r="S8" s="133"/>
      <c r="U8" s="142" t="e">
        <f>#REF!</f>
        <v>#REF!</v>
      </c>
      <c r="Y8" s="618"/>
      <c r="Z8" s="618"/>
      <c r="AA8" s="634" t="s">
        <v>193</v>
      </c>
      <c r="AB8" s="635">
        <v>90</v>
      </c>
      <c r="AC8" s="635">
        <v>60</v>
      </c>
      <c r="AD8" s="635">
        <v>40</v>
      </c>
      <c r="AE8" s="635">
        <v>25</v>
      </c>
      <c r="AF8" s="635">
        <v>10</v>
      </c>
      <c r="AG8" s="635">
        <v>5</v>
      </c>
      <c r="AH8" s="635">
        <v>2</v>
      </c>
      <c r="AI8" s="617"/>
      <c r="AJ8" s="617"/>
      <c r="AK8" s="617"/>
    </row>
    <row r="9" spans="1:37" s="37" customFormat="1" ht="12.9" customHeight="1" x14ac:dyDescent="0.25">
      <c r="A9" s="135">
        <v>2</v>
      </c>
      <c r="B9" s="352" t="str">
        <f>IF($E9="","",VLOOKUP($E9,'1MD ELO (5)'!$A$7:$O$22,14))</f>
        <v/>
      </c>
      <c r="C9" s="408" t="str">
        <f>IF($E9="","",VLOOKUP($E9,'1MD ELO (5)'!$A$7:$O$22,15))</f>
        <v/>
      </c>
      <c r="D9" s="408" t="str">
        <f>IF($E9="","",VLOOKUP($E9,'1MD ELO (5)'!$A$7:$O$22,5))</f>
        <v/>
      </c>
      <c r="E9" s="123"/>
      <c r="F9" s="143" t="str">
        <f>UPPER(IF($E9="","",VLOOKUP($E9,'1MD ELO (5)'!$A$7:$O$22,2)))</f>
        <v/>
      </c>
      <c r="G9" s="143" t="str">
        <f>IF($E9="","",VLOOKUP($E9,'1MD ELO (5)'!$A$7:$O$22,3))</f>
        <v/>
      </c>
      <c r="H9" s="143"/>
      <c r="I9" s="124" t="str">
        <f>IF($E9="","",VLOOKUP($E9,'1MD ELO (5)'!$A$7:$O$22,4))</f>
        <v/>
      </c>
      <c r="J9" s="144"/>
      <c r="K9" s="125"/>
      <c r="L9" s="145"/>
      <c r="M9" s="125"/>
      <c r="N9" s="125"/>
      <c r="O9" s="128"/>
      <c r="P9" s="130"/>
      <c r="Q9" s="131"/>
      <c r="R9" s="132"/>
      <c r="S9" s="133"/>
      <c r="U9" s="142" t="e">
        <f>#REF!</f>
        <v>#REF!</v>
      </c>
      <c r="Y9" s="618"/>
      <c r="Z9" s="618"/>
      <c r="AA9" s="634" t="s">
        <v>194</v>
      </c>
      <c r="AB9" s="635">
        <v>60</v>
      </c>
      <c r="AC9" s="635">
        <v>40</v>
      </c>
      <c r="AD9" s="635">
        <v>25</v>
      </c>
      <c r="AE9" s="635">
        <v>10</v>
      </c>
      <c r="AF9" s="635">
        <v>5</v>
      </c>
      <c r="AG9" s="635">
        <v>2</v>
      </c>
      <c r="AH9" s="635">
        <v>1</v>
      </c>
      <c r="AI9" s="617"/>
      <c r="AJ9" s="617"/>
      <c r="AK9" s="617"/>
    </row>
    <row r="10" spans="1:37" s="37" customFormat="1" ht="12.9" customHeight="1" x14ac:dyDescent="0.25">
      <c r="A10" s="135"/>
      <c r="B10" s="422"/>
      <c r="C10" s="418"/>
      <c r="D10" s="418"/>
      <c r="E10" s="146"/>
      <c r="F10" s="137"/>
      <c r="G10" s="137"/>
      <c r="H10" s="138"/>
      <c r="I10" s="125"/>
      <c r="J10" s="147"/>
      <c r="K10" s="139" t="s">
        <v>0</v>
      </c>
      <c r="L10" s="148"/>
      <c r="M10" s="141" t="str">
        <f>UPPER(IF(OR(L10="a",L10="as"),K8,IF(OR(L10="b",L10="bs"),K12,)))</f>
        <v/>
      </c>
      <c r="N10" s="149"/>
      <c r="O10" s="150"/>
      <c r="P10" s="150"/>
      <c r="Q10" s="131"/>
      <c r="R10" s="132"/>
      <c r="S10" s="133"/>
      <c r="U10" s="142" t="e">
        <f>#REF!</f>
        <v>#REF!</v>
      </c>
      <c r="Y10" s="618"/>
      <c r="Z10" s="618"/>
      <c r="AA10" s="634" t="s">
        <v>195</v>
      </c>
      <c r="AB10" s="635">
        <v>40</v>
      </c>
      <c r="AC10" s="635">
        <v>25</v>
      </c>
      <c r="AD10" s="635">
        <v>15</v>
      </c>
      <c r="AE10" s="635">
        <v>7</v>
      </c>
      <c r="AF10" s="635">
        <v>4</v>
      </c>
      <c r="AG10" s="635">
        <v>1</v>
      </c>
      <c r="AH10" s="635">
        <v>0</v>
      </c>
      <c r="AI10" s="617"/>
      <c r="AJ10" s="617"/>
      <c r="AK10" s="617"/>
    </row>
    <row r="11" spans="1:37" s="37" customFormat="1" ht="12.9" customHeight="1" x14ac:dyDescent="0.25">
      <c r="A11" s="135">
        <v>3</v>
      </c>
      <c r="B11" s="352" t="str">
        <f>IF($E11="","",VLOOKUP($E11,'1MD ELO (5)'!$A$7:$O$22,14))</f>
        <v/>
      </c>
      <c r="C11" s="408" t="str">
        <f>IF($E11="","",VLOOKUP($E11,'1MD ELO (5)'!$A$7:$O$22,15))</f>
        <v/>
      </c>
      <c r="D11" s="408" t="str">
        <f>IF($E11="","",VLOOKUP($E11,'1MD ELO (5)'!$A$7:$O$22,5))</f>
        <v/>
      </c>
      <c r="E11" s="123"/>
      <c r="F11" s="143" t="str">
        <f>UPPER(IF($E11="","",VLOOKUP($E11,'1MD ELO (5)'!$A$7:$O$22,2)))</f>
        <v/>
      </c>
      <c r="G11" s="143" t="str">
        <f>IF($E11="","",VLOOKUP($E11,'1MD ELO (5)'!$A$7:$O$22,3))</f>
        <v/>
      </c>
      <c r="H11" s="143"/>
      <c r="I11" s="143" t="str">
        <f>IF($E11="","",VLOOKUP($E11,'1MD ELO (5)'!$A$7:$O$22,4))</f>
        <v/>
      </c>
      <c r="J11" s="126"/>
      <c r="K11" s="125"/>
      <c r="L11" s="151"/>
      <c r="M11" s="125"/>
      <c r="N11" s="152"/>
      <c r="O11" s="150"/>
      <c r="P11" s="150"/>
      <c r="Q11" s="131"/>
      <c r="R11" s="132"/>
      <c r="S11" s="133"/>
      <c r="U11" s="142" t="e">
        <f>#REF!</f>
        <v>#REF!</v>
      </c>
      <c r="Y11" s="618"/>
      <c r="Z11" s="618"/>
      <c r="AA11" s="634" t="s">
        <v>196</v>
      </c>
      <c r="AB11" s="635">
        <v>25</v>
      </c>
      <c r="AC11" s="635">
        <v>15</v>
      </c>
      <c r="AD11" s="635">
        <v>10</v>
      </c>
      <c r="AE11" s="635">
        <v>6</v>
      </c>
      <c r="AF11" s="635">
        <v>3</v>
      </c>
      <c r="AG11" s="635">
        <v>1</v>
      </c>
      <c r="AH11" s="635">
        <v>0</v>
      </c>
      <c r="AI11" s="617"/>
      <c r="AJ11" s="617"/>
      <c r="AK11" s="617"/>
    </row>
    <row r="12" spans="1:37" s="37" customFormat="1" ht="12.9" customHeight="1" x14ac:dyDescent="0.25">
      <c r="A12" s="135"/>
      <c r="B12" s="422"/>
      <c r="C12" s="418"/>
      <c r="D12" s="418"/>
      <c r="E12" s="146"/>
      <c r="F12" s="137"/>
      <c r="G12" s="137"/>
      <c r="H12" s="138"/>
      <c r="I12" s="682" t="s">
        <v>0</v>
      </c>
      <c r="J12" s="140"/>
      <c r="K12" s="141" t="str">
        <f>UPPER(IF(OR(J12="a",J12="as"),F11,IF(OR(J12="b",J12="bs"),F13,)))</f>
        <v/>
      </c>
      <c r="L12" s="153"/>
      <c r="M12" s="125"/>
      <c r="N12" s="152"/>
      <c r="O12" s="150"/>
      <c r="P12" s="150"/>
      <c r="Q12" s="131"/>
      <c r="R12" s="132"/>
      <c r="S12" s="133"/>
      <c r="U12" s="142" t="e">
        <f>#REF!</f>
        <v>#REF!</v>
      </c>
      <c r="Y12" s="618"/>
      <c r="Z12" s="618"/>
      <c r="AA12" s="634" t="s">
        <v>201</v>
      </c>
      <c r="AB12" s="635">
        <v>15</v>
      </c>
      <c r="AC12" s="635">
        <v>10</v>
      </c>
      <c r="AD12" s="635">
        <v>6</v>
      </c>
      <c r="AE12" s="635">
        <v>3</v>
      </c>
      <c r="AF12" s="635">
        <v>1</v>
      </c>
      <c r="AG12" s="635">
        <v>0</v>
      </c>
      <c r="AH12" s="635">
        <v>0</v>
      </c>
      <c r="AI12" s="617"/>
      <c r="AJ12" s="617"/>
      <c r="AK12" s="617"/>
    </row>
    <row r="13" spans="1:37" s="37" customFormat="1" ht="12.9" customHeight="1" x14ac:dyDescent="0.25">
      <c r="A13" s="135">
        <v>4</v>
      </c>
      <c r="B13" s="352" t="str">
        <f>IF($E13="","",VLOOKUP($E13,'1MD ELO (5)'!$A$7:$O$22,14))</f>
        <v/>
      </c>
      <c r="C13" s="408" t="str">
        <f>IF($E13="","",VLOOKUP($E13,'1MD ELO (5)'!$A$7:$O$22,15))</f>
        <v/>
      </c>
      <c r="D13" s="408" t="str">
        <f>IF($E13="","",VLOOKUP($E13,'1MD ELO (5)'!$A$7:$O$22,5))</f>
        <v/>
      </c>
      <c r="E13" s="123"/>
      <c r="F13" s="143" t="str">
        <f>UPPER(IF($E13="","",VLOOKUP($E13,'1MD ELO (5)'!$A$7:$O$22,2)))</f>
        <v/>
      </c>
      <c r="G13" s="143" t="str">
        <f>IF($E13="","",VLOOKUP($E13,'1MD ELO (5)'!$A$7:$O$22,3))</f>
        <v/>
      </c>
      <c r="H13" s="143"/>
      <c r="I13" s="143" t="str">
        <f>IF($E13="","",VLOOKUP($E13,'1MD ELO (5)'!$A$7:$O$22,4))</f>
        <v/>
      </c>
      <c r="J13" s="154"/>
      <c r="K13" s="125"/>
      <c r="L13" s="125"/>
      <c r="M13" s="125"/>
      <c r="N13" s="152"/>
      <c r="O13" s="150"/>
      <c r="P13" s="150"/>
      <c r="Q13" s="131"/>
      <c r="R13" s="132"/>
      <c r="S13" s="133"/>
      <c r="U13" s="142" t="e">
        <f>#REF!</f>
        <v>#REF!</v>
      </c>
      <c r="Y13" s="618"/>
      <c r="Z13" s="618"/>
      <c r="AA13" s="634" t="s">
        <v>197</v>
      </c>
      <c r="AB13" s="635">
        <v>10</v>
      </c>
      <c r="AC13" s="635">
        <v>6</v>
      </c>
      <c r="AD13" s="635">
        <v>3</v>
      </c>
      <c r="AE13" s="635">
        <v>1</v>
      </c>
      <c r="AF13" s="635">
        <v>0</v>
      </c>
      <c r="AG13" s="635">
        <v>0</v>
      </c>
      <c r="AH13" s="635">
        <v>0</v>
      </c>
      <c r="AI13" s="617"/>
      <c r="AJ13" s="617"/>
      <c r="AK13" s="617"/>
    </row>
    <row r="14" spans="1:37" s="37" customFormat="1" ht="12.9" customHeight="1" x14ac:dyDescent="0.25">
      <c r="A14" s="135"/>
      <c r="B14" s="422"/>
      <c r="C14" s="418"/>
      <c r="D14" s="418"/>
      <c r="E14" s="146"/>
      <c r="F14" s="125"/>
      <c r="G14" s="125"/>
      <c r="H14" s="49"/>
      <c r="I14" s="155"/>
      <c r="J14" s="147"/>
      <c r="K14" s="125"/>
      <c r="L14" s="125"/>
      <c r="M14" s="139" t="s">
        <v>0</v>
      </c>
      <c r="N14" s="148"/>
      <c r="O14" s="141" t="str">
        <f>UPPER(IF(OR(N14="a",N14="as"),M10,IF(OR(N14="b",N14="bs"),M18,)))</f>
        <v/>
      </c>
      <c r="P14" s="149"/>
      <c r="Q14" s="131"/>
      <c r="R14" s="132"/>
      <c r="S14" s="133"/>
      <c r="U14" s="142" t="e">
        <f>#REF!</f>
        <v>#REF!</v>
      </c>
      <c r="Y14" s="618"/>
      <c r="Z14" s="618"/>
      <c r="AA14" s="634" t="s">
        <v>198</v>
      </c>
      <c r="AB14" s="635">
        <v>3</v>
      </c>
      <c r="AC14" s="635">
        <v>2</v>
      </c>
      <c r="AD14" s="635">
        <v>1</v>
      </c>
      <c r="AE14" s="635">
        <v>0</v>
      </c>
      <c r="AF14" s="635">
        <v>0</v>
      </c>
      <c r="AG14" s="635">
        <v>0</v>
      </c>
      <c r="AH14" s="635">
        <v>0</v>
      </c>
      <c r="AI14" s="617"/>
      <c r="AJ14" s="617"/>
      <c r="AK14" s="617"/>
    </row>
    <row r="15" spans="1:37" s="37" customFormat="1" ht="12.9" customHeight="1" x14ac:dyDescent="0.25">
      <c r="A15" s="121">
        <v>5</v>
      </c>
      <c r="B15" s="352" t="str">
        <f>IF($E15="","",VLOOKUP($E15,'1MD ELO (5)'!$A$7:$O$22,14))</f>
        <v/>
      </c>
      <c r="C15" s="408" t="str">
        <f>IF($E15="","",VLOOKUP($E15,'1MD ELO (5)'!$A$7:$O$22,15))</f>
        <v/>
      </c>
      <c r="D15" s="408" t="str">
        <f>IF($E15="","",VLOOKUP($E15,'1MD ELO (5)'!$A$7:$O$22,5))</f>
        <v/>
      </c>
      <c r="E15" s="123"/>
      <c r="F15" s="124" t="str">
        <f>UPPER(IF($E15="","",VLOOKUP($E15,'1MD ELO (5)'!$A$7:$O$22,2)))</f>
        <v/>
      </c>
      <c r="G15" s="124" t="str">
        <f>IF($E15="","",VLOOKUP($E15,'1MD ELO (5)'!$A$7:$O$22,3))</f>
        <v/>
      </c>
      <c r="H15" s="124"/>
      <c r="I15" s="124" t="str">
        <f>IF($E15="","",VLOOKUP($E15,'1MD ELO (5)'!$A$7:$O$22,4))</f>
        <v/>
      </c>
      <c r="J15" s="156"/>
      <c r="K15" s="125"/>
      <c r="L15" s="125"/>
      <c r="M15" s="125"/>
      <c r="N15" s="152"/>
      <c r="O15" s="125"/>
      <c r="P15" s="152"/>
      <c r="Q15" s="131"/>
      <c r="R15" s="132"/>
      <c r="S15" s="133"/>
      <c r="U15" s="142" t="e">
        <f>#REF!</f>
        <v>#REF!</v>
      </c>
      <c r="Y15" s="618"/>
      <c r="Z15" s="618"/>
      <c r="AA15" s="634"/>
      <c r="AB15" s="634"/>
      <c r="AC15" s="634"/>
      <c r="AD15" s="634"/>
      <c r="AE15" s="634"/>
      <c r="AF15" s="634"/>
      <c r="AG15" s="634"/>
      <c r="AH15" s="634"/>
      <c r="AI15" s="617"/>
      <c r="AJ15" s="617"/>
      <c r="AK15" s="617"/>
    </row>
    <row r="16" spans="1:37" s="37" customFormat="1" ht="12.9" customHeight="1" thickBot="1" x14ac:dyDescent="0.3">
      <c r="A16" s="135"/>
      <c r="B16" s="422"/>
      <c r="C16" s="418"/>
      <c r="D16" s="418"/>
      <c r="E16" s="146"/>
      <c r="F16" s="137"/>
      <c r="G16" s="137"/>
      <c r="H16" s="138"/>
      <c r="I16" s="682" t="s">
        <v>0</v>
      </c>
      <c r="J16" s="140"/>
      <c r="K16" s="141" t="str">
        <f>UPPER(IF(OR(J16="a",J16="as"),F15,IF(OR(J16="b",J16="bs"),F17,)))</f>
        <v/>
      </c>
      <c r="L16" s="141"/>
      <c r="M16" s="125"/>
      <c r="N16" s="152"/>
      <c r="O16" s="150"/>
      <c r="P16" s="152"/>
      <c r="Q16" s="131"/>
      <c r="R16" s="132"/>
      <c r="S16" s="133"/>
      <c r="U16" s="157" t="e">
        <f>#REF!</f>
        <v>#REF!</v>
      </c>
      <c r="Y16" s="618"/>
      <c r="Z16" s="618"/>
      <c r="AA16" s="634" t="s">
        <v>159</v>
      </c>
      <c r="AB16" s="635">
        <v>150</v>
      </c>
      <c r="AC16" s="635">
        <v>120</v>
      </c>
      <c r="AD16" s="635">
        <v>90</v>
      </c>
      <c r="AE16" s="635">
        <v>60</v>
      </c>
      <c r="AF16" s="635">
        <v>40</v>
      </c>
      <c r="AG16" s="635">
        <v>25</v>
      </c>
      <c r="AH16" s="635">
        <v>15</v>
      </c>
      <c r="AI16" s="617"/>
      <c r="AJ16" s="617"/>
      <c r="AK16" s="617"/>
    </row>
    <row r="17" spans="1:41" s="37" customFormat="1" ht="12.9" customHeight="1" x14ac:dyDescent="0.25">
      <c r="A17" s="135">
        <v>6</v>
      </c>
      <c r="B17" s="352" t="str">
        <f>IF($E17="","",VLOOKUP($E17,'1MD ELO (5)'!$A$7:$O$22,14))</f>
        <v/>
      </c>
      <c r="C17" s="408" t="str">
        <f>IF($E17="","",VLOOKUP($E17,'1MD ELO (5)'!$A$7:$O$22,15))</f>
        <v/>
      </c>
      <c r="D17" s="408" t="str">
        <f>IF($E17="","",VLOOKUP($E17,'1MD ELO (5)'!$A$7:$O$22,5))</f>
        <v/>
      </c>
      <c r="E17" s="123"/>
      <c r="F17" s="143" t="str">
        <f>UPPER(IF($E17="","",VLOOKUP($E17,'1MD ELO (5)'!$A$7:$O$22,2)))</f>
        <v/>
      </c>
      <c r="G17" s="143" t="str">
        <f>IF($E17="","",VLOOKUP($E17,'1MD ELO (5)'!$A$7:$O$22,3))</f>
        <v/>
      </c>
      <c r="H17" s="143"/>
      <c r="I17" s="143" t="str">
        <f>IF($E17="","",VLOOKUP($E17,'1MD ELO (5)'!$A$7:$O$22,4))</f>
        <v/>
      </c>
      <c r="J17" s="144"/>
      <c r="K17" s="125"/>
      <c r="L17" s="145"/>
      <c r="M17" s="125"/>
      <c r="N17" s="152"/>
      <c r="O17" s="150"/>
      <c r="P17" s="152"/>
      <c r="Q17" s="131"/>
      <c r="R17" s="132"/>
      <c r="S17" s="133"/>
      <c r="Y17" s="618"/>
      <c r="Z17" s="618"/>
      <c r="AA17" s="634" t="s">
        <v>189</v>
      </c>
      <c r="AB17" s="635">
        <v>120</v>
      </c>
      <c r="AC17" s="635">
        <v>90</v>
      </c>
      <c r="AD17" s="635">
        <v>60</v>
      </c>
      <c r="AE17" s="635">
        <v>40</v>
      </c>
      <c r="AF17" s="635">
        <v>25</v>
      </c>
      <c r="AG17" s="635">
        <v>15</v>
      </c>
      <c r="AH17" s="635">
        <v>8</v>
      </c>
      <c r="AI17" s="617"/>
      <c r="AJ17" s="617"/>
      <c r="AK17" s="617"/>
    </row>
    <row r="18" spans="1:41" s="37" customFormat="1" ht="12.9" customHeight="1" x14ac:dyDescent="0.25">
      <c r="A18" s="135"/>
      <c r="B18" s="422"/>
      <c r="C18" s="418"/>
      <c r="D18" s="418"/>
      <c r="E18" s="146"/>
      <c r="F18" s="137"/>
      <c r="G18" s="137"/>
      <c r="H18" s="138"/>
      <c r="I18" s="125"/>
      <c r="J18" s="147"/>
      <c r="K18" s="139" t="s">
        <v>0</v>
      </c>
      <c r="L18" s="148"/>
      <c r="M18" s="141" t="str">
        <f>UPPER(IF(OR(L18="a",L18="as"),K16,IF(OR(L18="b",L18="bs"),K20,)))</f>
        <v/>
      </c>
      <c r="N18" s="158"/>
      <c r="O18" s="150"/>
      <c r="P18" s="152"/>
      <c r="Q18" s="131"/>
      <c r="R18" s="132"/>
      <c r="S18" s="133"/>
      <c r="Y18" s="618"/>
      <c r="Z18" s="618"/>
      <c r="AA18" s="634" t="s">
        <v>190</v>
      </c>
      <c r="AB18" s="635">
        <v>90</v>
      </c>
      <c r="AC18" s="635">
        <v>60</v>
      </c>
      <c r="AD18" s="635">
        <v>40</v>
      </c>
      <c r="AE18" s="635">
        <v>25</v>
      </c>
      <c r="AF18" s="635">
        <v>15</v>
      </c>
      <c r="AG18" s="635">
        <v>8</v>
      </c>
      <c r="AH18" s="635">
        <v>4</v>
      </c>
      <c r="AI18" s="617"/>
      <c r="AJ18" s="617"/>
      <c r="AK18" s="617"/>
    </row>
    <row r="19" spans="1:41" s="37" customFormat="1" ht="12.9" customHeight="1" x14ac:dyDescent="0.25">
      <c r="A19" s="135">
        <v>7</v>
      </c>
      <c r="B19" s="352" t="str">
        <f>IF($E19="","",VLOOKUP($E19,'1MD ELO (5)'!$A$7:$O$22,14))</f>
        <v/>
      </c>
      <c r="C19" s="408" t="str">
        <f>IF($E19="","",VLOOKUP($E19,'1MD ELO (5)'!$A$7:$O$22,15))</f>
        <v/>
      </c>
      <c r="D19" s="408" t="str">
        <f>IF($E19="","",VLOOKUP($E19,'1MD ELO (5)'!$A$7:$O$22,5))</f>
        <v/>
      </c>
      <c r="E19" s="123"/>
      <c r="F19" s="143" t="str">
        <f>UPPER(IF($E19="","",VLOOKUP($E19,'1MD ELO (5)'!$A$7:$O$22,2)))</f>
        <v/>
      </c>
      <c r="G19" s="143" t="str">
        <f>IF($E19="","",VLOOKUP($E19,'1MD ELO (5)'!$A$7:$O$22,3))</f>
        <v/>
      </c>
      <c r="H19" s="143"/>
      <c r="I19" s="143" t="str">
        <f>IF($E19="","",VLOOKUP($E19,'1MD ELO (5)'!$A$7:$O$22,4))</f>
        <v/>
      </c>
      <c r="J19" s="126"/>
      <c r="K19" s="125"/>
      <c r="L19" s="151"/>
      <c r="M19" s="125"/>
      <c r="N19" s="150"/>
      <c r="O19" s="150"/>
      <c r="P19" s="152"/>
      <c r="Q19" s="131"/>
      <c r="R19" s="132"/>
      <c r="S19" s="133"/>
      <c r="Y19" s="618"/>
      <c r="Z19" s="618"/>
      <c r="AA19" s="634" t="s">
        <v>191</v>
      </c>
      <c r="AB19" s="635">
        <v>60</v>
      </c>
      <c r="AC19" s="635">
        <v>40</v>
      </c>
      <c r="AD19" s="635">
        <v>25</v>
      </c>
      <c r="AE19" s="635">
        <v>15</v>
      </c>
      <c r="AF19" s="635">
        <v>8</v>
      </c>
      <c r="AG19" s="635">
        <v>4</v>
      </c>
      <c r="AH19" s="635">
        <v>2</v>
      </c>
      <c r="AI19" s="617"/>
      <c r="AJ19" s="617"/>
      <c r="AK19" s="617"/>
    </row>
    <row r="20" spans="1:41" s="37" customFormat="1" ht="12.9" customHeight="1" x14ac:dyDescent="0.25">
      <c r="A20" s="135"/>
      <c r="B20" s="422"/>
      <c r="C20" s="418"/>
      <c r="D20" s="418"/>
      <c r="E20" s="136"/>
      <c r="F20" s="137"/>
      <c r="G20" s="137"/>
      <c r="H20" s="138"/>
      <c r="I20" s="682" t="s">
        <v>0</v>
      </c>
      <c r="J20" s="140"/>
      <c r="K20" s="141" t="str">
        <f>UPPER(IF(OR(J20="a",J20="as"),F19,IF(OR(J20="b",J20="bs"),F21,)))</f>
        <v/>
      </c>
      <c r="L20" s="153"/>
      <c r="M20" s="125"/>
      <c r="N20" s="150"/>
      <c r="O20" s="150"/>
      <c r="P20" s="152"/>
      <c r="Q20" s="131"/>
      <c r="R20" s="132"/>
      <c r="S20" s="133"/>
      <c r="Y20" s="618"/>
      <c r="Z20" s="618"/>
      <c r="AA20" s="634" t="s">
        <v>192</v>
      </c>
      <c r="AB20" s="635">
        <v>40</v>
      </c>
      <c r="AC20" s="635">
        <v>25</v>
      </c>
      <c r="AD20" s="635">
        <v>15</v>
      </c>
      <c r="AE20" s="635">
        <v>8</v>
      </c>
      <c r="AF20" s="635">
        <v>4</v>
      </c>
      <c r="AG20" s="635">
        <v>2</v>
      </c>
      <c r="AH20" s="635">
        <v>1</v>
      </c>
      <c r="AI20" s="617"/>
      <c r="AJ20" s="617"/>
      <c r="AK20" s="617"/>
    </row>
    <row r="21" spans="1:41" s="37" customFormat="1" ht="12.9" customHeight="1" x14ac:dyDescent="0.25">
      <c r="A21" s="135">
        <v>8</v>
      </c>
      <c r="B21" s="352" t="str">
        <f>IF($E21="","",VLOOKUP($E21,'1MD ELO (5)'!$A$7:$O$22,14))</f>
        <v/>
      </c>
      <c r="C21" s="408" t="str">
        <f>IF($E21="","",VLOOKUP($E21,'1MD ELO (5)'!$A$7:$O$22,15))</f>
        <v/>
      </c>
      <c r="D21" s="408" t="str">
        <f>IF($E21="","",VLOOKUP($E21,'1MD ELO (5)'!$A$7:$O$22,5))</f>
        <v/>
      </c>
      <c r="E21" s="123"/>
      <c r="F21" s="143" t="str">
        <f>UPPER(IF($E21="","",VLOOKUP($E21,'1MD ELO (5)'!$A$7:$O$22,2)))</f>
        <v/>
      </c>
      <c r="G21" s="143" t="str">
        <f>IF($E21="","",VLOOKUP($E21,'1MD ELO (5)'!$A$7:$O$22,3))</f>
        <v/>
      </c>
      <c r="H21" s="143"/>
      <c r="I21" s="143" t="str">
        <f>IF($E21="","",VLOOKUP($E21,'1MD ELO (5)'!$A$7:$O$22,4))</f>
        <v/>
      </c>
      <c r="J21" s="154"/>
      <c r="K21" s="125"/>
      <c r="L21" s="125"/>
      <c r="M21" s="125"/>
      <c r="N21" s="150"/>
      <c r="O21" s="150"/>
      <c r="P21" s="152"/>
      <c r="Q21" s="131"/>
      <c r="R21" s="132"/>
      <c r="S21" s="133"/>
      <c r="Y21" s="618"/>
      <c r="Z21" s="618"/>
      <c r="AA21" s="634" t="s">
        <v>193</v>
      </c>
      <c r="AB21" s="635">
        <v>25</v>
      </c>
      <c r="AC21" s="635">
        <v>15</v>
      </c>
      <c r="AD21" s="635">
        <v>10</v>
      </c>
      <c r="AE21" s="635">
        <v>6</v>
      </c>
      <c r="AF21" s="635">
        <v>3</v>
      </c>
      <c r="AG21" s="635">
        <v>1</v>
      </c>
      <c r="AH21" s="635">
        <v>0</v>
      </c>
      <c r="AI21" s="617"/>
      <c r="AJ21" s="617"/>
      <c r="AK21" s="617"/>
    </row>
    <row r="22" spans="1:41" s="37" customFormat="1" ht="12.9" customHeight="1" x14ac:dyDescent="0.25">
      <c r="A22" s="135"/>
      <c r="B22" s="422"/>
      <c r="C22" s="418"/>
      <c r="D22" s="418"/>
      <c r="E22" s="136"/>
      <c r="F22" s="155"/>
      <c r="G22" s="155"/>
      <c r="H22" s="159"/>
      <c r="I22" s="155"/>
      <c r="J22" s="147"/>
      <c r="K22" s="125"/>
      <c r="L22" s="125"/>
      <c r="M22" s="125"/>
      <c r="N22" s="150"/>
      <c r="O22" s="139" t="s">
        <v>0</v>
      </c>
      <c r="P22" s="148"/>
      <c r="Q22" s="141" t="str">
        <f>UPPER(IF(OR(P22="a",P22="as"),O14,IF(OR(P22="b",P22="bs"),O30,)))</f>
        <v/>
      </c>
      <c r="R22" s="149"/>
      <c r="S22" s="133"/>
      <c r="Y22" s="618"/>
      <c r="Z22" s="618"/>
      <c r="AA22" s="634" t="s">
        <v>194</v>
      </c>
      <c r="AB22" s="635">
        <v>15</v>
      </c>
      <c r="AC22" s="635">
        <v>10</v>
      </c>
      <c r="AD22" s="635">
        <v>6</v>
      </c>
      <c r="AE22" s="635">
        <v>3</v>
      </c>
      <c r="AF22" s="635">
        <v>1</v>
      </c>
      <c r="AG22" s="635">
        <v>0</v>
      </c>
      <c r="AH22" s="635">
        <v>0</v>
      </c>
      <c r="AI22" s="617"/>
      <c r="AJ22" s="617"/>
      <c r="AK22" s="617"/>
    </row>
    <row r="23" spans="1:41" s="37" customFormat="1" ht="12.9" customHeight="1" x14ac:dyDescent="0.25">
      <c r="A23" s="135">
        <v>9</v>
      </c>
      <c r="B23" s="352" t="str">
        <f>IF($E23="","",VLOOKUP($E23,'1MD ELO (5)'!$A$7:$O$22,14))</f>
        <v/>
      </c>
      <c r="C23" s="408" t="str">
        <f>IF($E23="","",VLOOKUP($E23,'1MD ELO (5)'!$A$7:$O$22,15))</f>
        <v/>
      </c>
      <c r="D23" s="408" t="str">
        <f>IF($E23="","",VLOOKUP($E23,'1MD ELO (5)'!$A$7:$O$22,5))</f>
        <v/>
      </c>
      <c r="E23" s="123"/>
      <c r="F23" s="143" t="str">
        <f>UPPER(IF($E23="","",VLOOKUP($E23,'1MD ELO (5)'!$A$7:$O$22,2)))</f>
        <v/>
      </c>
      <c r="G23" s="143" t="str">
        <f>IF($E23="","",VLOOKUP($E23,'1MD ELO (5)'!$A$7:$O$22,3))</f>
        <v/>
      </c>
      <c r="H23" s="143"/>
      <c r="I23" s="143" t="str">
        <f>IF($E23="","",VLOOKUP($E23,'1MD ELO (5)'!$A$7:$O$22,4))</f>
        <v/>
      </c>
      <c r="J23" s="126"/>
      <c r="K23" s="125"/>
      <c r="L23" s="125"/>
      <c r="M23" s="125"/>
      <c r="N23" s="150"/>
      <c r="O23" s="125"/>
      <c r="P23" s="152"/>
      <c r="Q23" s="125"/>
      <c r="R23" s="150"/>
      <c r="S23" s="133"/>
      <c r="Y23" s="618"/>
      <c r="Z23" s="618"/>
      <c r="AA23" s="634" t="s">
        <v>195</v>
      </c>
      <c r="AB23" s="635">
        <v>10</v>
      </c>
      <c r="AC23" s="635">
        <v>6</v>
      </c>
      <c r="AD23" s="635">
        <v>3</v>
      </c>
      <c r="AE23" s="635">
        <v>1</v>
      </c>
      <c r="AF23" s="635">
        <v>0</v>
      </c>
      <c r="AG23" s="635">
        <v>0</v>
      </c>
      <c r="AH23" s="635">
        <v>0</v>
      </c>
      <c r="AI23" s="617"/>
      <c r="AJ23" s="617"/>
      <c r="AK23" s="617"/>
    </row>
    <row r="24" spans="1:41" s="37" customFormat="1" ht="12.9" customHeight="1" x14ac:dyDescent="0.25">
      <c r="A24" s="135"/>
      <c r="B24" s="422"/>
      <c r="C24" s="418"/>
      <c r="D24" s="418"/>
      <c r="E24" s="136"/>
      <c r="F24" s="137"/>
      <c r="G24" s="137"/>
      <c r="H24" s="138"/>
      <c r="I24" s="682" t="s">
        <v>0</v>
      </c>
      <c r="J24" s="140"/>
      <c r="K24" s="141" t="str">
        <f>UPPER(IF(OR(J24="a",J24="as"),F23,IF(OR(J24="b",J24="bs"),F25,)))</f>
        <v/>
      </c>
      <c r="L24" s="141"/>
      <c r="M24" s="125"/>
      <c r="N24" s="150"/>
      <c r="O24" s="150"/>
      <c r="P24" s="152"/>
      <c r="Q24" s="131"/>
      <c r="R24" s="132"/>
      <c r="S24" s="133"/>
      <c r="Y24" s="618"/>
      <c r="Z24" s="618"/>
      <c r="AA24" s="634" t="s">
        <v>196</v>
      </c>
      <c r="AB24" s="635">
        <v>6</v>
      </c>
      <c r="AC24" s="635">
        <v>3</v>
      </c>
      <c r="AD24" s="635">
        <v>1</v>
      </c>
      <c r="AE24" s="635">
        <v>0</v>
      </c>
      <c r="AF24" s="635">
        <v>0</v>
      </c>
      <c r="AG24" s="635">
        <v>0</v>
      </c>
      <c r="AH24" s="635">
        <v>0</v>
      </c>
      <c r="AI24" s="617"/>
      <c r="AJ24" s="617"/>
      <c r="AK24" s="617"/>
    </row>
    <row r="25" spans="1:41" s="37" customFormat="1" ht="12.9" customHeight="1" x14ac:dyDescent="0.25">
      <c r="A25" s="135">
        <v>10</v>
      </c>
      <c r="B25" s="352" t="str">
        <f>IF($E25="","",VLOOKUP($E25,'1MD ELO (5)'!$A$7:$O$22,14))</f>
        <v/>
      </c>
      <c r="C25" s="408" t="str">
        <f>IF($E25="","",VLOOKUP($E25,'1MD ELO (5)'!$A$7:$O$22,15))</f>
        <v/>
      </c>
      <c r="D25" s="408" t="str">
        <f>IF($E25="","",VLOOKUP($E25,'1MD ELO (5)'!$A$7:$O$22,5))</f>
        <v/>
      </c>
      <c r="E25" s="123"/>
      <c r="F25" s="143" t="str">
        <f>UPPER(IF($E25="","",VLOOKUP($E25,'1MD ELO (5)'!$A$7:$O$22,2)))</f>
        <v/>
      </c>
      <c r="G25" s="143" t="str">
        <f>IF($E25="","",VLOOKUP($E25,'1MD ELO (5)'!$A$7:$O$22,3))</f>
        <v/>
      </c>
      <c r="H25" s="143"/>
      <c r="I25" s="143" t="str">
        <f>IF($E25="","",VLOOKUP($E25,'1MD ELO (5)'!$A$7:$O$22,4))</f>
        <v/>
      </c>
      <c r="J25" s="144"/>
      <c r="K25" s="125"/>
      <c r="L25" s="145"/>
      <c r="M25" s="125"/>
      <c r="N25" s="150"/>
      <c r="O25" s="150"/>
      <c r="P25" s="152"/>
      <c r="Q25" s="131"/>
      <c r="R25" s="132"/>
      <c r="S25" s="133"/>
      <c r="Y25" s="618"/>
      <c r="Z25" s="618"/>
      <c r="AA25" s="634" t="s">
        <v>201</v>
      </c>
      <c r="AB25" s="635">
        <v>3</v>
      </c>
      <c r="AC25" s="635">
        <v>2</v>
      </c>
      <c r="AD25" s="635">
        <v>1</v>
      </c>
      <c r="AE25" s="635">
        <v>0</v>
      </c>
      <c r="AF25" s="635">
        <v>0</v>
      </c>
      <c r="AG25" s="635">
        <v>0</v>
      </c>
      <c r="AH25" s="635">
        <v>0</v>
      </c>
      <c r="AI25" s="617"/>
      <c r="AJ25" s="617"/>
      <c r="AK25" s="617"/>
    </row>
    <row r="26" spans="1:41" s="37" customFormat="1" ht="12.9" customHeight="1" x14ac:dyDescent="0.25">
      <c r="A26" s="135"/>
      <c r="B26" s="422"/>
      <c r="C26" s="418"/>
      <c r="D26" s="418"/>
      <c r="E26" s="146"/>
      <c r="F26" s="137"/>
      <c r="G26" s="137"/>
      <c r="H26" s="138"/>
      <c r="I26" s="125"/>
      <c r="J26" s="147"/>
      <c r="K26" s="139" t="s">
        <v>0</v>
      </c>
      <c r="L26" s="148"/>
      <c r="M26" s="141" t="str">
        <f>UPPER(IF(OR(L26="a",L26="as"),K24,IF(OR(L26="b",L26="bs"),K28,)))</f>
        <v/>
      </c>
      <c r="N26" s="149"/>
      <c r="O26" s="150"/>
      <c r="P26" s="152"/>
      <c r="Q26" s="131"/>
      <c r="R26" s="132"/>
      <c r="S26" s="133"/>
      <c r="Y26" s="617"/>
      <c r="Z26" s="617"/>
      <c r="AA26" s="617"/>
      <c r="AB26" s="617"/>
      <c r="AC26" s="617"/>
      <c r="AD26" s="617"/>
      <c r="AE26" s="617"/>
      <c r="AF26" s="617"/>
      <c r="AG26" s="617"/>
      <c r="AH26" s="617"/>
      <c r="AI26" s="617"/>
      <c r="AJ26" s="617"/>
      <c r="AK26" s="617"/>
      <c r="AL26" s="630"/>
      <c r="AM26" s="630"/>
      <c r="AN26" s="630"/>
      <c r="AO26" s="630"/>
    </row>
    <row r="27" spans="1:41" s="37" customFormat="1" ht="12.9" customHeight="1" x14ac:dyDescent="0.25">
      <c r="A27" s="135">
        <v>11</v>
      </c>
      <c r="B27" s="352" t="str">
        <f>IF($E27="","",VLOOKUP($E27,'1MD ELO (5)'!$A$7:$O$22,14))</f>
        <v/>
      </c>
      <c r="C27" s="408" t="str">
        <f>IF($E27="","",VLOOKUP($E27,'1MD ELO (5)'!$A$7:$O$22,15))</f>
        <v/>
      </c>
      <c r="D27" s="408" t="str">
        <f>IF($E27="","",VLOOKUP($E27,'1MD ELO (5)'!$A$7:$O$22,5))</f>
        <v/>
      </c>
      <c r="E27" s="123"/>
      <c r="F27" s="143" t="str">
        <f>UPPER(IF($E27="","",VLOOKUP($E27,'1MD ELO (5)'!$A$7:$O$22,2)))</f>
        <v/>
      </c>
      <c r="G27" s="143" t="str">
        <f>IF($E27="","",VLOOKUP($E27,'1MD ELO (5)'!$A$7:$O$22,3))</f>
        <v/>
      </c>
      <c r="H27" s="143"/>
      <c r="I27" s="143" t="str">
        <f>IF($E27="","",VLOOKUP($E27,'1MD ELO (5)'!$A$7:$O$22,4))</f>
        <v/>
      </c>
      <c r="J27" s="126"/>
      <c r="K27" s="125"/>
      <c r="L27" s="151"/>
      <c r="M27" s="125"/>
      <c r="N27" s="152"/>
      <c r="O27" s="150"/>
      <c r="P27" s="152"/>
      <c r="Q27" s="131"/>
      <c r="R27" s="132"/>
      <c r="S27" s="133"/>
      <c r="Y27" s="617"/>
      <c r="Z27" s="617"/>
      <c r="AA27" s="617"/>
      <c r="AB27" s="617"/>
      <c r="AC27" s="617"/>
      <c r="AD27" s="617"/>
      <c r="AE27" s="617"/>
      <c r="AF27" s="617"/>
      <c r="AG27" s="617"/>
      <c r="AH27" s="617"/>
      <c r="AI27" s="617"/>
      <c r="AJ27" s="617"/>
      <c r="AK27" s="617"/>
      <c r="AL27" s="630"/>
      <c r="AM27" s="630"/>
      <c r="AN27" s="630"/>
      <c r="AO27" s="630"/>
    </row>
    <row r="28" spans="1:41" s="37" customFormat="1" ht="12.9" customHeight="1" x14ac:dyDescent="0.25">
      <c r="A28" s="160"/>
      <c r="B28" s="422"/>
      <c r="C28" s="418"/>
      <c r="D28" s="418"/>
      <c r="E28" s="146"/>
      <c r="F28" s="137"/>
      <c r="G28" s="137"/>
      <c r="H28" s="138"/>
      <c r="I28" s="682" t="s">
        <v>0</v>
      </c>
      <c r="J28" s="140"/>
      <c r="K28" s="141" t="str">
        <f>UPPER(IF(OR(J28="a",J28="as"),F27,IF(OR(J28="b",J28="bs"),F29,)))</f>
        <v/>
      </c>
      <c r="L28" s="153"/>
      <c r="M28" s="125"/>
      <c r="N28" s="152"/>
      <c r="O28" s="150"/>
      <c r="P28" s="152"/>
      <c r="Q28" s="131"/>
      <c r="R28" s="132"/>
      <c r="S28" s="133"/>
      <c r="Y28" s="630"/>
      <c r="Z28" s="630"/>
      <c r="AA28" s="630"/>
      <c r="AB28" s="630"/>
      <c r="AC28" s="630"/>
      <c r="AD28" s="630"/>
      <c r="AE28" s="630"/>
      <c r="AF28" s="630"/>
      <c r="AG28" s="630"/>
      <c r="AH28" s="630"/>
      <c r="AI28" s="630"/>
      <c r="AJ28" s="630"/>
      <c r="AK28" s="630"/>
      <c r="AL28" s="630"/>
      <c r="AM28" s="630"/>
      <c r="AN28" s="630"/>
      <c r="AO28" s="630"/>
    </row>
    <row r="29" spans="1:41" s="37" customFormat="1" ht="12.9" customHeight="1" x14ac:dyDescent="0.25">
      <c r="A29" s="121">
        <v>12</v>
      </c>
      <c r="B29" s="352" t="str">
        <f>IF($E29="","",VLOOKUP($E29,'1MD ELO (5)'!$A$7:$O$22,14))</f>
        <v/>
      </c>
      <c r="C29" s="408" t="str">
        <f>IF($E29="","",VLOOKUP($E29,'1MD ELO (5)'!$A$7:$O$22,15))</f>
        <v/>
      </c>
      <c r="D29" s="408" t="str">
        <f>IF($E29="","",VLOOKUP($E29,'1MD ELO (5)'!$A$7:$O$22,5))</f>
        <v/>
      </c>
      <c r="E29" s="123"/>
      <c r="F29" s="124" t="str">
        <f>UPPER(IF($E29="","",VLOOKUP($E29,'1MD ELO (5)'!$A$7:$O$22,2)))</f>
        <v/>
      </c>
      <c r="G29" s="124" t="str">
        <f>IF($E29="","",VLOOKUP($E29,'1MD ELO (5)'!$A$7:$O$22,3))</f>
        <v/>
      </c>
      <c r="H29" s="124"/>
      <c r="I29" s="124" t="str">
        <f>IF($E29="","",VLOOKUP($E29,'1MD ELO (5)'!$A$7:$O$22,4))</f>
        <v/>
      </c>
      <c r="J29" s="154"/>
      <c r="K29" s="125"/>
      <c r="L29" s="125"/>
      <c r="M29" s="125"/>
      <c r="N29" s="152"/>
      <c r="O29" s="150"/>
      <c r="P29" s="152"/>
      <c r="Q29" s="131"/>
      <c r="R29" s="132"/>
      <c r="S29" s="133"/>
      <c r="Y29" s="630"/>
      <c r="Z29" s="630"/>
      <c r="AA29" s="630"/>
      <c r="AB29" s="630"/>
      <c r="AC29" s="630"/>
      <c r="AD29" s="630"/>
      <c r="AE29" s="630"/>
      <c r="AF29" s="630"/>
      <c r="AG29" s="630"/>
      <c r="AH29" s="630"/>
      <c r="AI29" s="630"/>
      <c r="AJ29" s="630"/>
      <c r="AK29" s="630"/>
      <c r="AL29" s="630"/>
      <c r="AM29" s="630"/>
      <c r="AN29" s="630"/>
      <c r="AO29" s="630"/>
    </row>
    <row r="30" spans="1:41" s="37" customFormat="1" ht="12.9" customHeight="1" x14ac:dyDescent="0.25">
      <c r="A30" s="135"/>
      <c r="B30" s="422"/>
      <c r="C30" s="418"/>
      <c r="D30" s="418"/>
      <c r="E30" s="146"/>
      <c r="F30" s="125"/>
      <c r="G30" s="125"/>
      <c r="H30" s="49"/>
      <c r="I30" s="155"/>
      <c r="J30" s="147"/>
      <c r="K30" s="125"/>
      <c r="L30" s="125"/>
      <c r="M30" s="139" t="s">
        <v>0</v>
      </c>
      <c r="N30" s="148"/>
      <c r="O30" s="141" t="str">
        <f>UPPER(IF(OR(N30="a",N30="as"),M26,IF(OR(N30="b",N30="bs"),M34,)))</f>
        <v/>
      </c>
      <c r="P30" s="158"/>
      <c r="Q30" s="131"/>
      <c r="R30" s="132"/>
      <c r="S30" s="133"/>
      <c r="AI30" s="630"/>
      <c r="AJ30" s="630"/>
      <c r="AK30" s="630"/>
    </row>
    <row r="31" spans="1:41" s="37" customFormat="1" ht="12.9" customHeight="1" x14ac:dyDescent="0.25">
      <c r="A31" s="135">
        <v>13</v>
      </c>
      <c r="B31" s="352" t="str">
        <f>IF($E31="","",VLOOKUP($E31,'1MD ELO (5)'!$A$7:$O$22,14))</f>
        <v/>
      </c>
      <c r="C31" s="408" t="str">
        <f>IF($E31="","",VLOOKUP($E31,'1MD ELO (5)'!$A$7:$O$22,15))</f>
        <v/>
      </c>
      <c r="D31" s="408" t="str">
        <f>IF($E31="","",VLOOKUP($E31,'1MD ELO (5)'!$A$7:$O$22,5))</f>
        <v/>
      </c>
      <c r="E31" s="123"/>
      <c r="F31" s="143" t="str">
        <f>UPPER(IF($E31="","",VLOOKUP($E31,'1MD ELO (5)'!$A$7:$O$22,2)))</f>
        <v/>
      </c>
      <c r="G31" s="143" t="str">
        <f>IF($E31="","",VLOOKUP($E31,'1MD ELO (5)'!$A$7:$O$22,3))</f>
        <v/>
      </c>
      <c r="H31" s="143"/>
      <c r="I31" s="143" t="str">
        <f>IF($E31="","",VLOOKUP($E31,'1MD ELO (5)'!$A$7:$O$22,4))</f>
        <v/>
      </c>
      <c r="J31" s="156"/>
      <c r="K31" s="125"/>
      <c r="L31" s="125"/>
      <c r="M31" s="125"/>
      <c r="N31" s="152"/>
      <c r="O31" s="125"/>
      <c r="P31" s="150"/>
      <c r="Q31" s="131"/>
      <c r="R31" s="132"/>
      <c r="S31" s="133"/>
      <c r="AI31" s="630"/>
      <c r="AJ31" s="630"/>
      <c r="AK31" s="630"/>
    </row>
    <row r="32" spans="1:41" s="37" customFormat="1" ht="12.9" customHeight="1" x14ac:dyDescent="0.25">
      <c r="A32" s="135"/>
      <c r="B32" s="422"/>
      <c r="C32" s="418"/>
      <c r="D32" s="418"/>
      <c r="E32" s="146"/>
      <c r="F32" s="137"/>
      <c r="G32" s="137"/>
      <c r="H32" s="138"/>
      <c r="I32" s="139" t="s">
        <v>0</v>
      </c>
      <c r="J32" s="140"/>
      <c r="K32" s="141" t="str">
        <f>UPPER(IF(OR(J32="a",J32="as"),F31,IF(OR(J32="b",J32="bs"),F33,)))</f>
        <v/>
      </c>
      <c r="L32" s="141"/>
      <c r="M32" s="125"/>
      <c r="N32" s="152"/>
      <c r="O32" s="150"/>
      <c r="P32" s="150"/>
      <c r="Q32" s="131"/>
      <c r="R32" s="132"/>
      <c r="S32" s="133"/>
      <c r="AI32" s="630"/>
      <c r="AJ32" s="630"/>
      <c r="AK32" s="630"/>
    </row>
    <row r="33" spans="1:37" s="37" customFormat="1" ht="12.9" customHeight="1" x14ac:dyDescent="0.25">
      <c r="A33" s="135">
        <v>14</v>
      </c>
      <c r="B33" s="352" t="str">
        <f>IF($E33="","",VLOOKUP($E33,'1MD ELO (5)'!$A$7:$O$22,14))</f>
        <v/>
      </c>
      <c r="C33" s="408" t="str">
        <f>IF($E33="","",VLOOKUP($E33,'1MD ELO (5)'!$A$7:$O$22,15))</f>
        <v/>
      </c>
      <c r="D33" s="408" t="str">
        <f>IF($E33="","",VLOOKUP($E33,'1MD ELO (5)'!$A$7:$O$22,5))</f>
        <v/>
      </c>
      <c r="E33" s="123"/>
      <c r="F33" s="143" t="str">
        <f>UPPER(IF($E33="","",VLOOKUP($E33,'1MD ELO (5)'!$A$7:$O$22,2)))</f>
        <v/>
      </c>
      <c r="G33" s="143" t="str">
        <f>IF($E33="","",VLOOKUP($E33,'1MD ELO (5)'!$A$7:$O$22,3))</f>
        <v/>
      </c>
      <c r="H33" s="143"/>
      <c r="I33" s="143" t="str">
        <f>IF($E33="","",VLOOKUP($E33,'1MD ELO (5)'!$A$7:$O$22,4))</f>
        <v/>
      </c>
      <c r="J33" s="144"/>
      <c r="K33" s="125"/>
      <c r="L33" s="145"/>
      <c r="M33" s="125"/>
      <c r="N33" s="152"/>
      <c r="O33" s="150"/>
      <c r="P33" s="150"/>
      <c r="Q33" s="131"/>
      <c r="R33" s="132"/>
      <c r="S33" s="133"/>
      <c r="AI33" s="630"/>
      <c r="AJ33" s="630"/>
      <c r="AK33" s="630"/>
    </row>
    <row r="34" spans="1:37" s="37" customFormat="1" ht="12.9" customHeight="1" x14ac:dyDescent="0.25">
      <c r="A34" s="135"/>
      <c r="B34" s="422"/>
      <c r="C34" s="418"/>
      <c r="D34" s="418"/>
      <c r="E34" s="146"/>
      <c r="F34" s="137"/>
      <c r="G34" s="137"/>
      <c r="H34" s="138"/>
      <c r="I34" s="125"/>
      <c r="J34" s="147"/>
      <c r="K34" s="139" t="s">
        <v>0</v>
      </c>
      <c r="L34" s="148"/>
      <c r="M34" s="141" t="str">
        <f>UPPER(IF(OR(L34="a",L34="as"),K32,IF(OR(L34="b",L34="bs"),K36,)))</f>
        <v/>
      </c>
      <c r="N34" s="158"/>
      <c r="O34" s="150"/>
      <c r="P34" s="150"/>
      <c r="Q34" s="131"/>
      <c r="R34" s="132"/>
      <c r="S34" s="133"/>
      <c r="AI34" s="630"/>
      <c r="AJ34" s="630"/>
      <c r="AK34" s="630"/>
    </row>
    <row r="35" spans="1:37" s="37" customFormat="1" ht="12.9" customHeight="1" x14ac:dyDescent="0.25">
      <c r="A35" s="135">
        <v>15</v>
      </c>
      <c r="B35" s="352" t="str">
        <f>IF($E35="","",VLOOKUP($E35,'1MD ELO (5)'!$A$7:$O$22,14))</f>
        <v/>
      </c>
      <c r="C35" s="408" t="str">
        <f>IF($E35="","",VLOOKUP($E35,'1MD ELO (5)'!$A$7:$O$22,15))</f>
        <v/>
      </c>
      <c r="D35" s="408" t="str">
        <f>IF($E35="","",VLOOKUP($E35,'1MD ELO (5)'!$A$7:$O$22,5))</f>
        <v/>
      </c>
      <c r="E35" s="123"/>
      <c r="F35" s="143" t="str">
        <f>UPPER(IF($E35="","",VLOOKUP($E35,'1MD ELO (5)'!$A$7:$O$22,2)))</f>
        <v/>
      </c>
      <c r="G35" s="143" t="str">
        <f>IF($E35="","",VLOOKUP($E35,'1MD ELO (5)'!$A$7:$O$22,3))</f>
        <v/>
      </c>
      <c r="H35" s="143"/>
      <c r="I35" s="143" t="str">
        <f>IF($E35="","",VLOOKUP($E35,'1MD ELO (5)'!$A$7:$O$22,4))</f>
        <v/>
      </c>
      <c r="J35" s="126"/>
      <c r="K35" s="125"/>
      <c r="L35" s="151"/>
      <c r="M35" s="125"/>
      <c r="N35" s="150"/>
      <c r="O35" s="150"/>
      <c r="P35" s="150"/>
      <c r="Q35" s="131"/>
      <c r="R35" s="132"/>
      <c r="S35" s="133"/>
      <c r="AI35" s="630"/>
      <c r="AJ35" s="630"/>
      <c r="AK35" s="630"/>
    </row>
    <row r="36" spans="1:37" s="37" customFormat="1" ht="12.9" customHeight="1" x14ac:dyDescent="0.25">
      <c r="A36" s="135"/>
      <c r="B36" s="422"/>
      <c r="C36" s="418"/>
      <c r="D36" s="418"/>
      <c r="E36" s="136"/>
      <c r="F36" s="137"/>
      <c r="G36" s="137"/>
      <c r="H36" s="138"/>
      <c r="I36" s="139" t="s">
        <v>0</v>
      </c>
      <c r="J36" s="140"/>
      <c r="K36" s="141" t="str">
        <f>UPPER(IF(OR(J36="a",J36="as"),F35,IF(OR(J36="b",J36="bs"),F37,)))</f>
        <v/>
      </c>
      <c r="L36" s="153"/>
      <c r="M36" s="125"/>
      <c r="N36" s="150"/>
      <c r="O36" s="150"/>
      <c r="P36" s="150"/>
      <c r="Q36" s="131"/>
      <c r="R36" s="132"/>
      <c r="S36" s="133"/>
      <c r="AI36" s="630"/>
      <c r="AJ36" s="630"/>
      <c r="AK36" s="630"/>
    </row>
    <row r="37" spans="1:37" s="37" customFormat="1" ht="12.9" customHeight="1" x14ac:dyDescent="0.25">
      <c r="A37" s="121">
        <v>16</v>
      </c>
      <c r="B37" s="352" t="str">
        <f>IF($E37="","",VLOOKUP($E37,'1MD ELO (5)'!$A$7:$O$22,14))</f>
        <v/>
      </c>
      <c r="C37" s="408" t="str">
        <f>IF($E37="","",VLOOKUP($E37,'1MD ELO (5)'!$A$7:$O$22,15))</f>
        <v/>
      </c>
      <c r="D37" s="408" t="str">
        <f>IF($E37="","",VLOOKUP($E37,'1MD ELO (5)'!$A$7:$O$22,5))</f>
        <v/>
      </c>
      <c r="E37" s="123"/>
      <c r="F37" s="124" t="str">
        <f>UPPER(IF($E37="","",VLOOKUP($E37,'1MD ELO (5)'!$A$7:$O$22,2)))</f>
        <v/>
      </c>
      <c r="G37" s="124" t="str">
        <f>IF($E37="","",VLOOKUP($E37,'1MD ELO (5)'!$A$7:$O$22,3))</f>
        <v/>
      </c>
      <c r="H37" s="143"/>
      <c r="I37" s="124" t="str">
        <f>IF($E37="","",VLOOKUP($E37,'1MD ELO (5)'!$A$7:$O$22,4))</f>
        <v/>
      </c>
      <c r="J37" s="154"/>
      <c r="K37" s="125"/>
      <c r="L37" s="125"/>
      <c r="M37" s="125"/>
      <c r="N37" s="150"/>
      <c r="O37" s="150"/>
      <c r="P37" s="150"/>
      <c r="Q37" s="131"/>
      <c r="R37" s="132"/>
      <c r="S37" s="133"/>
      <c r="AI37" s="630"/>
      <c r="AJ37" s="630"/>
      <c r="AK37" s="630"/>
    </row>
    <row r="38" spans="1:37" s="37" customFormat="1" ht="9.6" customHeight="1" x14ac:dyDescent="0.25">
      <c r="A38" s="161"/>
      <c r="B38" s="136"/>
      <c r="C38" s="136"/>
      <c r="D38" s="136"/>
      <c r="E38" s="136"/>
      <c r="F38" s="155"/>
      <c r="G38" s="155"/>
      <c r="H38" s="159"/>
      <c r="I38" s="125"/>
      <c r="J38" s="147"/>
      <c r="K38" s="125"/>
      <c r="L38" s="125"/>
      <c r="M38" s="125"/>
      <c r="N38" s="150"/>
      <c r="O38" s="150"/>
      <c r="P38" s="150"/>
      <c r="Q38" s="131"/>
      <c r="R38" s="132"/>
      <c r="S38" s="133"/>
      <c r="AI38" s="630"/>
      <c r="AJ38" s="630"/>
      <c r="AK38" s="630"/>
    </row>
    <row r="39" spans="1:37" s="37" customFormat="1" ht="9.6" customHeight="1" x14ac:dyDescent="0.25">
      <c r="A39" s="162"/>
      <c r="B39" s="127"/>
      <c r="C39" s="127"/>
      <c r="D39" s="127"/>
      <c r="E39" s="136"/>
      <c r="F39" s="127"/>
      <c r="G39" s="127"/>
      <c r="H39" s="127"/>
      <c r="I39" s="127"/>
      <c r="J39" s="136"/>
      <c r="K39" s="127"/>
      <c r="L39" s="127"/>
      <c r="M39" s="127"/>
      <c r="N39" s="163"/>
      <c r="O39" s="163"/>
      <c r="P39" s="163"/>
      <c r="Q39" s="131"/>
      <c r="R39" s="132"/>
      <c r="S39" s="133"/>
      <c r="AI39" s="630"/>
      <c r="AJ39" s="630"/>
      <c r="AK39" s="630"/>
    </row>
    <row r="40" spans="1:37" s="37" customFormat="1" ht="9.6" customHeight="1" x14ac:dyDescent="0.25">
      <c r="A40" s="161"/>
      <c r="B40" s="136"/>
      <c r="C40" s="136"/>
      <c r="D40" s="136"/>
      <c r="E40" s="136"/>
      <c r="F40" s="127"/>
      <c r="G40" s="127"/>
      <c r="I40" s="127"/>
      <c r="J40" s="136"/>
      <c r="K40" s="127"/>
      <c r="L40" s="127"/>
      <c r="M40" s="164"/>
      <c r="N40" s="136"/>
      <c r="O40" s="127"/>
      <c r="P40" s="163"/>
      <c r="Q40" s="131"/>
      <c r="R40" s="132"/>
      <c r="S40" s="133"/>
      <c r="AI40" s="630"/>
      <c r="AJ40" s="630"/>
      <c r="AK40" s="630"/>
    </row>
    <row r="41" spans="1:37" s="37" customFormat="1" ht="9.6" customHeight="1" x14ac:dyDescent="0.25">
      <c r="A41" s="161"/>
      <c r="B41" s="127"/>
      <c r="C41" s="127"/>
      <c r="D41" s="127"/>
      <c r="E41" s="136"/>
      <c r="F41" s="127"/>
      <c r="G41" s="127"/>
      <c r="H41" s="127"/>
      <c r="I41" s="127"/>
      <c r="J41" s="136"/>
      <c r="K41" s="127"/>
      <c r="L41" s="127"/>
      <c r="M41" s="127"/>
      <c r="N41" s="163"/>
      <c r="O41" s="127"/>
      <c r="P41" s="163"/>
      <c r="Q41" s="131"/>
      <c r="R41" s="132"/>
      <c r="S41" s="133"/>
      <c r="AI41" s="630"/>
      <c r="AJ41" s="630"/>
      <c r="AK41" s="630"/>
    </row>
    <row r="42" spans="1:37" s="37" customFormat="1" ht="9.6" customHeight="1" x14ac:dyDescent="0.25">
      <c r="A42" s="161"/>
      <c r="B42" s="136"/>
      <c r="C42" s="136"/>
      <c r="D42" s="136"/>
      <c r="E42" s="136"/>
      <c r="F42" s="127"/>
      <c r="G42" s="127"/>
      <c r="I42" s="164"/>
      <c r="J42" s="136"/>
      <c r="K42" s="127"/>
      <c r="L42" s="127"/>
      <c r="M42" s="127"/>
      <c r="N42" s="163"/>
      <c r="O42" s="163"/>
      <c r="P42" s="163"/>
      <c r="Q42" s="131"/>
      <c r="R42" s="132"/>
      <c r="S42" s="133"/>
      <c r="AI42" s="630"/>
      <c r="AJ42" s="630"/>
      <c r="AK42" s="630"/>
    </row>
    <row r="43" spans="1:37" s="37" customFormat="1" ht="9.6" customHeight="1" x14ac:dyDescent="0.25">
      <c r="A43" s="161"/>
      <c r="B43" s="127"/>
      <c r="C43" s="127"/>
      <c r="D43" s="127"/>
      <c r="E43" s="136"/>
      <c r="F43" s="127"/>
      <c r="G43" s="127"/>
      <c r="H43" s="127"/>
      <c r="I43" s="127"/>
      <c r="J43" s="136"/>
      <c r="K43" s="127"/>
      <c r="L43" s="165"/>
      <c r="M43" s="127"/>
      <c r="N43" s="163"/>
      <c r="O43" s="163"/>
      <c r="P43" s="163"/>
      <c r="Q43" s="131"/>
      <c r="R43" s="132"/>
      <c r="S43" s="133"/>
      <c r="AI43" s="630"/>
      <c r="AJ43" s="630"/>
      <c r="AK43" s="630"/>
    </row>
    <row r="44" spans="1:37" s="37" customFormat="1" ht="9.6" customHeight="1" x14ac:dyDescent="0.25">
      <c r="A44" s="161"/>
      <c r="B44" s="136"/>
      <c r="C44" s="136"/>
      <c r="D44" s="136"/>
      <c r="E44" s="136"/>
      <c r="F44" s="127"/>
      <c r="G44" s="127"/>
      <c r="I44" s="127"/>
      <c r="J44" s="136"/>
      <c r="K44" s="164"/>
      <c r="L44" s="136"/>
      <c r="M44" s="127"/>
      <c r="N44" s="163"/>
      <c r="O44" s="163"/>
      <c r="P44" s="163"/>
      <c r="Q44" s="131"/>
      <c r="R44" s="132"/>
      <c r="S44" s="133"/>
      <c r="AI44" s="630"/>
      <c r="AJ44" s="630"/>
      <c r="AK44" s="630"/>
    </row>
    <row r="45" spans="1:37" s="37" customFormat="1" ht="9.6" customHeight="1" x14ac:dyDescent="0.25">
      <c r="A45" s="161"/>
      <c r="B45" s="127"/>
      <c r="C45" s="127"/>
      <c r="D45" s="127"/>
      <c r="E45" s="136"/>
      <c r="F45" s="127"/>
      <c r="G45" s="127"/>
      <c r="H45" s="127"/>
      <c r="I45" s="127"/>
      <c r="J45" s="136"/>
      <c r="K45" s="127"/>
      <c r="L45" s="127"/>
      <c r="M45" s="127"/>
      <c r="N45" s="163"/>
      <c r="O45" s="163"/>
      <c r="P45" s="163"/>
      <c r="Q45" s="131"/>
      <c r="R45" s="132"/>
      <c r="S45" s="133"/>
      <c r="AI45" s="630"/>
      <c r="AJ45" s="630"/>
      <c r="AK45" s="630"/>
    </row>
    <row r="46" spans="1:37" s="37" customFormat="1" ht="9.6" customHeight="1" x14ac:dyDescent="0.25">
      <c r="A46" s="161"/>
      <c r="B46" s="136"/>
      <c r="C46" s="136"/>
      <c r="D46" s="136"/>
      <c r="E46" s="136"/>
      <c r="F46" s="127"/>
      <c r="G46" s="127"/>
      <c r="I46" s="164"/>
      <c r="J46" s="136"/>
      <c r="K46" s="127"/>
      <c r="L46" s="127"/>
      <c r="M46" s="127"/>
      <c r="N46" s="163"/>
      <c r="O46" s="163"/>
      <c r="P46" s="163"/>
      <c r="Q46" s="131"/>
      <c r="R46" s="132"/>
      <c r="S46" s="133"/>
      <c r="AI46" s="630"/>
      <c r="AJ46" s="630"/>
      <c r="AK46" s="630"/>
    </row>
    <row r="47" spans="1:37" s="37" customFormat="1" ht="9.6" customHeight="1" x14ac:dyDescent="0.25">
      <c r="A47" s="162"/>
      <c r="B47" s="127"/>
      <c r="C47" s="127"/>
      <c r="D47" s="127"/>
      <c r="E47" s="136"/>
      <c r="F47" s="127"/>
      <c r="G47" s="127"/>
      <c r="H47" s="127"/>
      <c r="I47" s="127"/>
      <c r="J47" s="136"/>
      <c r="K47" s="127"/>
      <c r="L47" s="127"/>
      <c r="M47" s="127"/>
      <c r="N47" s="127"/>
      <c r="O47" s="128"/>
      <c r="P47" s="128"/>
      <c r="Q47" s="131"/>
      <c r="R47" s="132"/>
      <c r="S47" s="133"/>
      <c r="AI47" s="630"/>
      <c r="AJ47" s="630"/>
      <c r="AK47" s="630"/>
    </row>
    <row r="48" spans="1:37" s="2" customFormat="1" ht="6.75" customHeight="1" x14ac:dyDescent="0.25">
      <c r="A48" s="167"/>
      <c r="B48" s="167"/>
      <c r="C48" s="167"/>
      <c r="D48" s="167"/>
      <c r="E48" s="167"/>
      <c r="F48" s="168"/>
      <c r="G48" s="168"/>
      <c r="H48" s="168"/>
      <c r="I48" s="168"/>
      <c r="J48" s="169"/>
      <c r="K48" s="170"/>
      <c r="L48" s="171"/>
      <c r="M48" s="170"/>
      <c r="N48" s="171"/>
      <c r="O48" s="170"/>
      <c r="P48" s="171"/>
      <c r="Q48" s="170"/>
      <c r="R48" s="171"/>
      <c r="S48" s="172"/>
      <c r="AI48" s="631"/>
      <c r="AJ48" s="631"/>
      <c r="AK48" s="631"/>
    </row>
    <row r="49" spans="1:37" s="18" customFormat="1" ht="10.5" customHeight="1" x14ac:dyDescent="0.25">
      <c r="A49" s="173" t="s">
        <v>102</v>
      </c>
      <c r="B49" s="174"/>
      <c r="C49" s="174"/>
      <c r="D49" s="413"/>
      <c r="E49" s="176" t="s">
        <v>6</v>
      </c>
      <c r="F49" s="177" t="s">
        <v>104</v>
      </c>
      <c r="G49" s="176"/>
      <c r="H49" s="178"/>
      <c r="I49" s="179"/>
      <c r="J49" s="176" t="s">
        <v>6</v>
      </c>
      <c r="K49" s="177" t="s">
        <v>122</v>
      </c>
      <c r="L49" s="180"/>
      <c r="M49" s="177" t="s">
        <v>123</v>
      </c>
      <c r="N49" s="181"/>
      <c r="O49" s="182" t="s">
        <v>124</v>
      </c>
      <c r="P49" s="182"/>
      <c r="Q49" s="183"/>
      <c r="R49" s="184"/>
      <c r="AI49" s="632"/>
      <c r="AJ49" s="632"/>
      <c r="AK49" s="632"/>
    </row>
    <row r="50" spans="1:37" s="18" customFormat="1" ht="9" customHeight="1" x14ac:dyDescent="0.25">
      <c r="A50" s="414" t="s">
        <v>103</v>
      </c>
      <c r="B50" s="415"/>
      <c r="C50" s="416"/>
      <c r="D50" s="417"/>
      <c r="E50" s="188">
        <v>1</v>
      </c>
      <c r="F50" s="56" t="str">
        <f>IF(E50&gt;$R$57,,UPPER(VLOOKUP(E50,'1MD ELO (5)'!$A$7:$Q$134,2)))</f>
        <v/>
      </c>
      <c r="G50" s="189"/>
      <c r="H50" s="56"/>
      <c r="I50" s="55"/>
      <c r="J50" s="190" t="s">
        <v>7</v>
      </c>
      <c r="K50" s="185"/>
      <c r="L50" s="191"/>
      <c r="M50" s="185"/>
      <c r="N50" s="192"/>
      <c r="O50" s="193" t="s">
        <v>108</v>
      </c>
      <c r="P50" s="194"/>
      <c r="Q50" s="194"/>
      <c r="R50" s="195"/>
      <c r="AI50" s="632"/>
      <c r="AJ50" s="632"/>
      <c r="AK50" s="632"/>
    </row>
    <row r="51" spans="1:37" s="18" customFormat="1" ht="9" customHeight="1" x14ac:dyDescent="0.25">
      <c r="A51" s="200" t="s">
        <v>121</v>
      </c>
      <c r="B51" s="198"/>
      <c r="C51" s="410"/>
      <c r="D51" s="201"/>
      <c r="E51" s="188">
        <v>2</v>
      </c>
      <c r="F51" s="56" t="str">
        <f>IF(E51&gt;$R$57,,UPPER(VLOOKUP(E51,'1MD ELO (5)'!$A$7:$Q$134,2)))</f>
        <v/>
      </c>
      <c r="G51" s="189"/>
      <c r="H51" s="56"/>
      <c r="I51" s="55"/>
      <c r="J51" s="190" t="s">
        <v>8</v>
      </c>
      <c r="K51" s="185"/>
      <c r="L51" s="191"/>
      <c r="M51" s="185"/>
      <c r="N51" s="192"/>
      <c r="O51" s="196"/>
      <c r="P51" s="197"/>
      <c r="Q51" s="198"/>
      <c r="R51" s="199"/>
      <c r="AI51" s="632"/>
      <c r="AJ51" s="632"/>
      <c r="AK51" s="632"/>
    </row>
    <row r="52" spans="1:37" s="18" customFormat="1" ht="9" customHeight="1" x14ac:dyDescent="0.25">
      <c r="A52" s="341"/>
      <c r="B52" s="342"/>
      <c r="C52" s="411"/>
      <c r="D52" s="343"/>
      <c r="E52" s="188">
        <v>3</v>
      </c>
      <c r="F52" s="56" t="str">
        <f>IF(E52&gt;$R$57,,UPPER(VLOOKUP(E52,'1MD ELO (5)'!$A$7:$Q$134,2)))</f>
        <v/>
      </c>
      <c r="G52" s="189"/>
      <c r="H52" s="56"/>
      <c r="I52" s="55"/>
      <c r="J52" s="190" t="s">
        <v>9</v>
      </c>
      <c r="K52" s="185"/>
      <c r="L52" s="191"/>
      <c r="M52" s="185"/>
      <c r="N52" s="192"/>
      <c r="O52" s="193" t="s">
        <v>109</v>
      </c>
      <c r="P52" s="194"/>
      <c r="Q52" s="194"/>
      <c r="R52" s="195"/>
      <c r="AI52" s="632"/>
      <c r="AJ52" s="632"/>
      <c r="AK52" s="632"/>
    </row>
    <row r="53" spans="1:37" s="18" customFormat="1" ht="9" customHeight="1" x14ac:dyDescent="0.25">
      <c r="A53" s="202"/>
      <c r="B53" s="405"/>
      <c r="C53" s="405"/>
      <c r="D53" s="203"/>
      <c r="E53" s="188">
        <v>4</v>
      </c>
      <c r="F53" s="56" t="str">
        <f>IF(E53&gt;$R$57,,UPPER(VLOOKUP(E53,'1MD ELO (5)'!$A$7:$Q$134,2)))</f>
        <v/>
      </c>
      <c r="G53" s="189"/>
      <c r="H53" s="56"/>
      <c r="I53" s="55"/>
      <c r="J53" s="190" t="s">
        <v>10</v>
      </c>
      <c r="K53" s="185"/>
      <c r="L53" s="191"/>
      <c r="M53" s="185"/>
      <c r="N53" s="192"/>
      <c r="O53" s="185"/>
      <c r="P53" s="191"/>
      <c r="Q53" s="185"/>
      <c r="R53" s="192"/>
      <c r="AI53" s="632"/>
      <c r="AJ53" s="632"/>
      <c r="AK53" s="632"/>
    </row>
    <row r="54" spans="1:37" s="18" customFormat="1" ht="9" customHeight="1" x14ac:dyDescent="0.25">
      <c r="A54" s="330"/>
      <c r="B54" s="344"/>
      <c r="C54" s="344"/>
      <c r="D54" s="412"/>
      <c r="E54" s="188"/>
      <c r="F54" s="56"/>
      <c r="G54" s="189"/>
      <c r="H54" s="56"/>
      <c r="I54" s="55"/>
      <c r="J54" s="190" t="s">
        <v>11</v>
      </c>
      <c r="K54" s="185"/>
      <c r="L54" s="191"/>
      <c r="M54" s="185"/>
      <c r="N54" s="192"/>
      <c r="O54" s="198"/>
      <c r="P54" s="197"/>
      <c r="Q54" s="198"/>
      <c r="R54" s="199"/>
      <c r="AI54" s="632"/>
      <c r="AJ54" s="632"/>
      <c r="AK54" s="632"/>
    </row>
    <row r="55" spans="1:37" s="18" customFormat="1" ht="9" customHeight="1" x14ac:dyDescent="0.25">
      <c r="A55" s="331"/>
      <c r="B55" s="350"/>
      <c r="C55" s="405"/>
      <c r="D55" s="203"/>
      <c r="E55" s="188"/>
      <c r="F55" s="56"/>
      <c r="G55" s="189"/>
      <c r="H55" s="56"/>
      <c r="I55" s="55"/>
      <c r="J55" s="190" t="s">
        <v>12</v>
      </c>
      <c r="K55" s="185"/>
      <c r="L55" s="191"/>
      <c r="M55" s="185"/>
      <c r="N55" s="192"/>
      <c r="O55" s="193" t="s">
        <v>89</v>
      </c>
      <c r="P55" s="194"/>
      <c r="Q55" s="194"/>
      <c r="R55" s="195"/>
      <c r="AI55" s="632"/>
      <c r="AJ55" s="632"/>
      <c r="AK55" s="632"/>
    </row>
    <row r="56" spans="1:37" s="18" customFormat="1" ht="9" customHeight="1" x14ac:dyDescent="0.25">
      <c r="A56" s="331"/>
      <c r="B56" s="350"/>
      <c r="C56" s="406"/>
      <c r="D56" s="339"/>
      <c r="E56" s="188"/>
      <c r="F56" s="56"/>
      <c r="G56" s="189"/>
      <c r="H56" s="56"/>
      <c r="I56" s="55"/>
      <c r="J56" s="190" t="s">
        <v>13</v>
      </c>
      <c r="K56" s="185"/>
      <c r="L56" s="191"/>
      <c r="M56" s="185"/>
      <c r="N56" s="192"/>
      <c r="O56" s="185"/>
      <c r="P56" s="191"/>
      <c r="Q56" s="185"/>
      <c r="R56" s="192"/>
      <c r="AI56" s="632"/>
      <c r="AJ56" s="632"/>
      <c r="AK56" s="632"/>
    </row>
    <row r="57" spans="1:37" s="18" customFormat="1" ht="9" customHeight="1" x14ac:dyDescent="0.25">
      <c r="A57" s="332"/>
      <c r="B57" s="329"/>
      <c r="C57" s="407"/>
      <c r="D57" s="340"/>
      <c r="E57" s="204"/>
      <c r="F57" s="205"/>
      <c r="G57" s="206"/>
      <c r="H57" s="205"/>
      <c r="I57" s="207"/>
      <c r="J57" s="208" t="s">
        <v>14</v>
      </c>
      <c r="K57" s="198"/>
      <c r="L57" s="197"/>
      <c r="M57" s="198"/>
      <c r="N57" s="199"/>
      <c r="O57" s="198" t="str">
        <f>R4</f>
        <v>Nagyistók-Nádasi Judit</v>
      </c>
      <c r="P57" s="197"/>
      <c r="Q57" s="198"/>
      <c r="R57" s="209">
        <f>MIN(4,'1MD ELO (5)'!Q5)</f>
        <v>4</v>
      </c>
      <c r="AI57" s="632"/>
      <c r="AJ57" s="632"/>
      <c r="AK57" s="632"/>
    </row>
  </sheetData>
  <mergeCells count="1">
    <mergeCell ref="A4:C4"/>
  </mergeCells>
  <conditionalFormatting sqref="G45:I45 G39:I39 H23 H25 H27 H29 H31 H33 H35 H37 G47:I47 G41:I41 G43:I43 H7 H9 H11 H13 H15 H17 H19 H21">
    <cfRule type="expression" dxfId="89" priority="14" stopIfTrue="1">
      <formula>AND($E7&lt;9,$C7&gt;0)</formula>
    </cfRule>
  </conditionalFormatting>
  <conditionalFormatting sqref="I32 I46 I36 K44 I42 K10 M14 K18 K26 K34 M30 M40 O22 I8 I12 I16 I20 I24 I28">
    <cfRule type="expression" dxfId="88" priority="11" stopIfTrue="1">
      <formula>AND($O$1="CU",I8="Umpire")</formula>
    </cfRule>
    <cfRule type="expression" dxfId="87" priority="12" stopIfTrue="1">
      <formula>AND($O$1="CU",I8&lt;&gt;"Umpire",J8&lt;&gt;"")</formula>
    </cfRule>
    <cfRule type="expression" dxfId="86" priority="13" stopIfTrue="1">
      <formula>AND($O$1="CU",I8&lt;&gt;"Umpire")</formula>
    </cfRule>
  </conditionalFormatting>
  <conditionalFormatting sqref="E39 E47 E45 E43 E41">
    <cfRule type="expression" dxfId="85" priority="10" stopIfTrue="1">
      <formula>AND($E39&lt;9,$C39&gt;0)</formula>
    </cfRule>
  </conditionalFormatting>
  <conditionalFormatting sqref="F41 F43 F45 F47 F39">
    <cfRule type="cellIs" dxfId="84" priority="8" stopIfTrue="1" operator="equal">
      <formula>"Bye"</formula>
    </cfRule>
    <cfRule type="expression" dxfId="83" priority="9" stopIfTrue="1">
      <formula>AND($E39&lt;9,$C39&gt;0)</formula>
    </cfRule>
  </conditionalFormatting>
  <conditionalFormatting sqref="M10 M18 M26 M34 O30 O40 M44 O14 Q22 K8 K12 K16 K20 K24 K28 K32 K36 K42 K46">
    <cfRule type="expression" dxfId="82" priority="6" stopIfTrue="1">
      <formula>J8="as"</formula>
    </cfRule>
    <cfRule type="expression" dxfId="81" priority="7" stopIfTrue="1">
      <formula>J8="bs"</formula>
    </cfRule>
  </conditionalFormatting>
  <conditionalFormatting sqref="B41 B43 B45 B47 B39">
    <cfRule type="cellIs" dxfId="80" priority="4" stopIfTrue="1" operator="equal">
      <formula>"QA"</formula>
    </cfRule>
    <cfRule type="cellIs" dxfId="79" priority="5" stopIfTrue="1" operator="equal">
      <formula>"DA"</formula>
    </cfRule>
  </conditionalFormatting>
  <conditionalFormatting sqref="R57 J8 J12 J16 J20 J24 J28 J32 J36 N30 N14 L10 L34 L18 L26 P22">
    <cfRule type="expression" dxfId="78" priority="3" stopIfTrue="1">
      <formula>$O$1="CU"</formula>
    </cfRule>
  </conditionalFormatting>
  <conditionalFormatting sqref="E9 E7 E11 E13 E15 E17 E19 E21 E23 E25 E27 E29 E31 E33 E35 E37">
    <cfRule type="expression" dxfId="77" priority="2" stopIfTrue="1">
      <formula>$E7&lt;5</formula>
    </cfRule>
  </conditionalFormatting>
  <conditionalFormatting sqref="F35 F37 F25 F33 F31 F29 F27 F23 F19 F21 F9 F17 F15 F13 F11 F7">
    <cfRule type="cellIs" dxfId="76" priority="1" stopIfTrue="1" operator="equal">
      <formula>"Bye"</formula>
    </cfRule>
  </conditionalFormatting>
  <dataValidations count="1">
    <dataValidation type="list" allowBlank="1" showInputMessage="1" sqref="I46 I42 K44 M40 I8 M14 K10 K18 K26 K34 M30 I12 I36 O22 I16 I32 I24 I20 I28" xr:uid="{00000000-0002-0000-5A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68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55">
    <tabColor indexed="11"/>
    <pageSetUpPr fitToPage="1"/>
  </sheetPr>
  <dimension ref="A1:AM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6640625" customWidth="1"/>
    <col min="21" max="21" width="9.109375" hidden="1" customWidth="1"/>
    <col min="25" max="34" width="9.109375" hidden="1" customWidth="1"/>
    <col min="35" max="37" width="9.109375" style="617" customWidth="1"/>
  </cols>
  <sheetData>
    <row r="1" spans="1:37" s="100" customFormat="1" ht="21.75" customHeight="1" x14ac:dyDescent="0.25">
      <c r="A1" s="57" t="str">
        <f>Altalanos!$A$6</f>
        <v>Baranya Vármegyei Tenisz Diákolimpia</v>
      </c>
      <c r="B1" s="57"/>
      <c r="C1" s="103"/>
      <c r="D1" s="103"/>
      <c r="E1" s="103"/>
      <c r="F1" s="103"/>
      <c r="G1" s="103"/>
      <c r="H1" s="103"/>
      <c r="I1" s="338"/>
      <c r="J1" s="104"/>
      <c r="K1" s="400" t="s">
        <v>120</v>
      </c>
      <c r="L1" s="84"/>
      <c r="M1" s="58"/>
      <c r="N1" s="104"/>
      <c r="O1" s="104" t="s">
        <v>71</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E2" s="427">
        <f>Altalanos!$E$8</f>
        <v>0</v>
      </c>
      <c r="F2" s="60"/>
      <c r="G2" s="105"/>
      <c r="H2" s="74"/>
      <c r="I2" s="74"/>
      <c r="J2" s="106"/>
      <c r="K2" s="84"/>
      <c r="L2" s="84"/>
      <c r="M2" s="84"/>
      <c r="N2" s="106"/>
      <c r="O2" s="74"/>
      <c r="P2" s="106"/>
      <c r="Q2" s="74"/>
      <c r="R2" s="106"/>
      <c r="Y2" s="619"/>
      <c r="Z2" s="618"/>
      <c r="AA2" s="618" t="s">
        <v>159</v>
      </c>
      <c r="AB2" s="623">
        <v>300</v>
      </c>
      <c r="AC2" s="623">
        <v>250</v>
      </c>
      <c r="AD2" s="623">
        <v>200</v>
      </c>
      <c r="AE2" s="623">
        <v>150</v>
      </c>
      <c r="AF2" s="623">
        <v>120</v>
      </c>
      <c r="AG2" s="623">
        <v>90</v>
      </c>
      <c r="AH2" s="623">
        <v>40</v>
      </c>
      <c r="AI2" s="617"/>
      <c r="AJ2" s="617"/>
      <c r="AK2" s="617"/>
    </row>
    <row r="3" spans="1:37" s="19" customFormat="1" ht="11.25" customHeigh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18" t="s">
        <v>160</v>
      </c>
      <c r="AB3" s="623">
        <v>280</v>
      </c>
      <c r="AC3" s="623">
        <v>230</v>
      </c>
      <c r="AD3" s="623">
        <v>180</v>
      </c>
      <c r="AE3" s="623">
        <v>140</v>
      </c>
      <c r="AF3" s="623">
        <v>80</v>
      </c>
      <c r="AG3" s="623">
        <v>0</v>
      </c>
      <c r="AH3" s="623">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113"/>
      <c r="N4" s="111"/>
      <c r="O4" s="110"/>
      <c r="P4" s="111"/>
      <c r="Q4" s="110"/>
      <c r="R4" s="53" t="str">
        <f>Altalanos!$E$10</f>
        <v>Nagyistók-Nádasi Judit</v>
      </c>
      <c r="Y4" s="618"/>
      <c r="Z4" s="618"/>
      <c r="AA4" s="618" t="s">
        <v>189</v>
      </c>
      <c r="AB4" s="623">
        <v>250</v>
      </c>
      <c r="AC4" s="623">
        <v>200</v>
      </c>
      <c r="AD4" s="623">
        <v>150</v>
      </c>
      <c r="AE4" s="623">
        <v>120</v>
      </c>
      <c r="AF4" s="623">
        <v>90</v>
      </c>
      <c r="AG4" s="623">
        <v>60</v>
      </c>
      <c r="AH4" s="623">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128</v>
      </c>
      <c r="N5" s="117"/>
      <c r="O5" s="115" t="s">
        <v>127</v>
      </c>
      <c r="P5" s="117"/>
      <c r="Q5" s="115" t="s">
        <v>126</v>
      </c>
      <c r="R5" s="118"/>
      <c r="Y5" s="618">
        <f>IF(OR(Altalanos!$A$8="F1",Altalanos!$A$8="F2",Altalanos!$A$8="N1",Altalanos!$A$8="N2"),1,2)</f>
        <v>2</v>
      </c>
      <c r="Z5" s="618"/>
      <c r="AA5" s="618" t="s">
        <v>190</v>
      </c>
      <c r="AB5" s="623">
        <v>200</v>
      </c>
      <c r="AC5" s="623">
        <v>150</v>
      </c>
      <c r="AD5" s="623">
        <v>120</v>
      </c>
      <c r="AE5" s="623">
        <v>90</v>
      </c>
      <c r="AF5" s="623">
        <v>60</v>
      </c>
      <c r="AG5" s="623">
        <v>40</v>
      </c>
      <c r="AH5" s="623">
        <v>15</v>
      </c>
      <c r="AI5" s="617"/>
      <c r="AJ5" s="617"/>
      <c r="AK5" s="617"/>
    </row>
    <row r="6" spans="1:37" s="753" customFormat="1" ht="11.1" customHeight="1" thickBot="1" x14ac:dyDescent="0.3">
      <c r="A6" s="746"/>
      <c r="B6" s="755"/>
      <c r="C6" s="755"/>
      <c r="D6" s="755"/>
      <c r="E6" s="755"/>
      <c r="F6" s="754" t="str">
        <f>IF(Y3="","",CONCATENATE(AH1," / ",AG1," pont"))</f>
        <v/>
      </c>
      <c r="G6" s="756"/>
      <c r="H6" s="757"/>
      <c r="I6" s="756"/>
      <c r="J6" s="758"/>
      <c r="K6" s="755" t="str">
        <f>IF(Y3="","",CONCATENATE(AF1," pont"))</f>
        <v/>
      </c>
      <c r="L6" s="758"/>
      <c r="M6" s="755" t="str">
        <f>IF(Y3="","",CONCATENATE(AE1," pont"))</f>
        <v/>
      </c>
      <c r="N6" s="758"/>
      <c r="O6" s="755" t="str">
        <f>IF(Y3="","",CONCATENATE(AD1," pont"))</f>
        <v/>
      </c>
      <c r="P6" s="758"/>
      <c r="Q6" s="755" t="str">
        <f>IF(Y3="","",CONCATENATE(AC1," pont"))</f>
        <v/>
      </c>
      <c r="R6" s="765"/>
      <c r="Y6" s="761"/>
      <c r="Z6" s="761"/>
      <c r="AA6" s="761" t="s">
        <v>191</v>
      </c>
      <c r="AB6" s="762">
        <v>150</v>
      </c>
      <c r="AC6" s="762">
        <v>120</v>
      </c>
      <c r="AD6" s="762">
        <v>90</v>
      </c>
      <c r="AE6" s="762">
        <v>60</v>
      </c>
      <c r="AF6" s="762">
        <v>40</v>
      </c>
      <c r="AG6" s="762">
        <v>25</v>
      </c>
      <c r="AH6" s="762">
        <v>10</v>
      </c>
      <c r="AI6" s="764"/>
      <c r="AJ6" s="764"/>
      <c r="AK6" s="764"/>
    </row>
    <row r="7" spans="1:37" s="37" customFormat="1" ht="10.5" customHeight="1" x14ac:dyDescent="0.25">
      <c r="A7" s="121">
        <v>1</v>
      </c>
      <c r="B7" s="352" t="str">
        <f>IF($E7="","",VLOOKUP($E7,'1MD ELO (5)'!$A$7:$O$48,14))</f>
        <v/>
      </c>
      <c r="C7" s="352" t="str">
        <f>IF($E7="","",VLOOKUP($E7,'1MD ELO (5)'!$A$7:$O$48,15))</f>
        <v/>
      </c>
      <c r="D7" s="433" t="str">
        <f>IF($E7="","",VLOOKUP($E7,'1MD ELO (5)'!$A$7:$O$48,5))</f>
        <v/>
      </c>
      <c r="E7" s="123"/>
      <c r="F7" s="124" t="str">
        <f>UPPER(IF($E7="","",VLOOKUP($E7,'1MD ELO (5)'!$A$7:$O$48,2)))</f>
        <v/>
      </c>
      <c r="G7" s="124" t="str">
        <f>IF($E7="","",VLOOKUP($E7,'1MD ELO (5)'!$A$7:$O$48,3))</f>
        <v/>
      </c>
      <c r="H7" s="124"/>
      <c r="I7" s="124" t="str">
        <f>IF($E7="","",VLOOKUP($E7,'1MD ELO (5)'!$A$7:$O$48,4))</f>
        <v/>
      </c>
      <c r="J7" s="126"/>
      <c r="K7" s="125"/>
      <c r="L7" s="125"/>
      <c r="M7" s="125"/>
      <c r="N7" s="125"/>
      <c r="O7" s="128"/>
      <c r="P7" s="130"/>
      <c r="Q7" s="131"/>
      <c r="R7" s="132"/>
      <c r="S7" s="133"/>
      <c r="U7" s="134" t="e">
        <f>#REF!</f>
        <v>#REF!</v>
      </c>
      <c r="Y7" s="618"/>
      <c r="Z7" s="618"/>
      <c r="AA7" s="618" t="s">
        <v>192</v>
      </c>
      <c r="AB7" s="623">
        <v>120</v>
      </c>
      <c r="AC7" s="623">
        <v>90</v>
      </c>
      <c r="AD7" s="623">
        <v>60</v>
      </c>
      <c r="AE7" s="623">
        <v>40</v>
      </c>
      <c r="AF7" s="623">
        <v>25</v>
      </c>
      <c r="AG7" s="623">
        <v>10</v>
      </c>
      <c r="AH7" s="623">
        <v>5</v>
      </c>
      <c r="AI7" s="617"/>
      <c r="AJ7" s="617"/>
      <c r="AK7" s="617"/>
    </row>
    <row r="8" spans="1:37" s="37" customFormat="1" ht="9.6" customHeight="1" x14ac:dyDescent="0.25">
      <c r="A8" s="135"/>
      <c r="B8" s="422"/>
      <c r="C8" s="422"/>
      <c r="D8" s="434"/>
      <c r="E8" s="136"/>
      <c r="F8" s="137"/>
      <c r="G8" s="137"/>
      <c r="H8" s="138"/>
      <c r="I8" s="139" t="s">
        <v>0</v>
      </c>
      <c r="J8" s="140"/>
      <c r="K8" s="141" t="str">
        <f>UPPER(IF(OR(J8="a",J8="as"),F7,IF(OR(J8="b",J8="bs"),F9,)))</f>
        <v/>
      </c>
      <c r="L8" s="141"/>
      <c r="M8" s="125"/>
      <c r="N8" s="125"/>
      <c r="O8" s="128"/>
      <c r="P8" s="130"/>
      <c r="Q8" s="131"/>
      <c r="R8" s="132"/>
      <c r="S8" s="133"/>
      <c r="U8" s="142" t="e">
        <f>#REF!</f>
        <v>#REF!</v>
      </c>
      <c r="Y8" s="618"/>
      <c r="Z8" s="618"/>
      <c r="AA8" s="618" t="s">
        <v>193</v>
      </c>
      <c r="AB8" s="623">
        <v>90</v>
      </c>
      <c r="AC8" s="623">
        <v>60</v>
      </c>
      <c r="AD8" s="623">
        <v>40</v>
      </c>
      <c r="AE8" s="623">
        <v>25</v>
      </c>
      <c r="AF8" s="623">
        <v>10</v>
      </c>
      <c r="AG8" s="623">
        <v>5</v>
      </c>
      <c r="AH8" s="623">
        <v>2</v>
      </c>
      <c r="AI8" s="617"/>
      <c r="AJ8" s="617"/>
      <c r="AK8" s="617"/>
    </row>
    <row r="9" spans="1:37" s="37" customFormat="1" ht="9.6" customHeight="1" x14ac:dyDescent="0.25">
      <c r="A9" s="135">
        <v>2</v>
      </c>
      <c r="B9" s="352" t="str">
        <f>IF($E9="","",VLOOKUP($E9,'1MD ELO (5)'!$A$7:$O$48,14))</f>
        <v/>
      </c>
      <c r="C9" s="352" t="str">
        <f>IF($E9="","",VLOOKUP($E9,'1MD ELO (5)'!$A$7:$O$48,15))</f>
        <v/>
      </c>
      <c r="D9" s="433" t="str">
        <f>IF($E9="","",VLOOKUP($E9,'1MD ELO (5)'!$A$7:$O$48,5))</f>
        <v/>
      </c>
      <c r="E9" s="123"/>
      <c r="F9" s="449" t="str">
        <f>UPPER(IF($E9="","",VLOOKUP($E9,'1MD ELO (5)'!$A$7:$O$48,2)))</f>
        <v/>
      </c>
      <c r="G9" s="449" t="str">
        <f>IF($E9="","",VLOOKUP($E9,'1MD ELO (5)'!$A$7:$O$48,3))</f>
        <v/>
      </c>
      <c r="H9" s="449"/>
      <c r="I9" s="449" t="str">
        <f>IF($E9="","",VLOOKUP($E9,'1MD ELO (5)'!$A$7:$O$48,4))</f>
        <v/>
      </c>
      <c r="J9" s="144"/>
      <c r="K9" s="125"/>
      <c r="L9" s="145"/>
      <c r="M9" s="125"/>
      <c r="N9" s="125"/>
      <c r="O9" s="128"/>
      <c r="P9" s="130"/>
      <c r="Q9" s="131"/>
      <c r="R9" s="132"/>
      <c r="S9" s="133"/>
      <c r="U9" s="142" t="e">
        <f>#REF!</f>
        <v>#REF!</v>
      </c>
      <c r="Y9" s="618"/>
      <c r="Z9" s="618"/>
      <c r="AA9" s="618" t="s">
        <v>194</v>
      </c>
      <c r="AB9" s="623">
        <v>60</v>
      </c>
      <c r="AC9" s="623">
        <v>40</v>
      </c>
      <c r="AD9" s="623">
        <v>25</v>
      </c>
      <c r="AE9" s="623">
        <v>10</v>
      </c>
      <c r="AF9" s="623">
        <v>5</v>
      </c>
      <c r="AG9" s="623">
        <v>2</v>
      </c>
      <c r="AH9" s="623">
        <v>1</v>
      </c>
      <c r="AI9" s="617"/>
      <c r="AJ9" s="617"/>
      <c r="AK9" s="617"/>
    </row>
    <row r="10" spans="1:37" s="37" customFormat="1" ht="9.6" customHeight="1" x14ac:dyDescent="0.25">
      <c r="A10" s="135"/>
      <c r="B10" s="422"/>
      <c r="C10" s="422"/>
      <c r="D10" s="434"/>
      <c r="E10" s="146"/>
      <c r="F10" s="450"/>
      <c r="G10" s="450"/>
      <c r="H10" s="451"/>
      <c r="I10" s="450"/>
      <c r="J10" s="147"/>
      <c r="K10" s="139" t="s">
        <v>0</v>
      </c>
      <c r="L10" s="148"/>
      <c r="M10" s="141" t="str">
        <f>UPPER(IF(OR(L10="a",L10="as"),K8,IF(OR(L10="b",L10="bs"),K12,)))</f>
        <v/>
      </c>
      <c r="N10" s="149"/>
      <c r="O10" s="150"/>
      <c r="P10" s="150"/>
      <c r="Q10" s="131"/>
      <c r="R10" s="132"/>
      <c r="S10" s="133"/>
      <c r="U10" s="142" t="e">
        <f>#REF!</f>
        <v>#REF!</v>
      </c>
      <c r="Y10" s="618"/>
      <c r="Z10" s="618"/>
      <c r="AA10" s="618" t="s">
        <v>195</v>
      </c>
      <c r="AB10" s="623">
        <v>40</v>
      </c>
      <c r="AC10" s="623">
        <v>25</v>
      </c>
      <c r="AD10" s="623">
        <v>15</v>
      </c>
      <c r="AE10" s="623">
        <v>7</v>
      </c>
      <c r="AF10" s="623">
        <v>4</v>
      </c>
      <c r="AG10" s="623">
        <v>1</v>
      </c>
      <c r="AH10" s="623">
        <v>0</v>
      </c>
      <c r="AI10" s="617"/>
      <c r="AJ10" s="617"/>
      <c r="AK10" s="617"/>
    </row>
    <row r="11" spans="1:37" s="37" customFormat="1" ht="9.6" customHeight="1" x14ac:dyDescent="0.25">
      <c r="A11" s="135">
        <v>3</v>
      </c>
      <c r="B11" s="352" t="str">
        <f>IF($E11="","",VLOOKUP($E11,'1MD ELO (5)'!$A$7:$O$48,14))</f>
        <v/>
      </c>
      <c r="C11" s="352" t="str">
        <f>IF($E11="","",VLOOKUP($E11,'1MD ELO (5)'!$A$7:$O$48,15))</f>
        <v/>
      </c>
      <c r="D11" s="433" t="str">
        <f>IF($E11="","",VLOOKUP($E11,'1MD ELO (5)'!$A$7:$O$48,5))</f>
        <v/>
      </c>
      <c r="E11" s="123"/>
      <c r="F11" s="449" t="str">
        <f>UPPER(IF($E11="","",VLOOKUP($E11,'1MD ELO (5)'!$A$7:$O$48,2)))</f>
        <v/>
      </c>
      <c r="G11" s="449" t="str">
        <f>IF($E11="","",VLOOKUP($E11,'1MD ELO (5)'!$A$7:$O$48,3))</f>
        <v/>
      </c>
      <c r="H11" s="449"/>
      <c r="I11" s="449" t="str">
        <f>IF($E11="","",VLOOKUP($E11,'1MD ELO (5)'!$A$7:$O$48,4))</f>
        <v/>
      </c>
      <c r="J11" s="126"/>
      <c r="K11" s="125"/>
      <c r="L11" s="151"/>
      <c r="M11" s="125"/>
      <c r="N11" s="152"/>
      <c r="O11" s="150"/>
      <c r="P11" s="150"/>
      <c r="Q11" s="131"/>
      <c r="R11" s="132"/>
      <c r="S11" s="133"/>
      <c r="U11" s="142" t="e">
        <f>#REF!</f>
        <v>#REF!</v>
      </c>
      <c r="Y11" s="618"/>
      <c r="Z11" s="618"/>
      <c r="AA11" s="618" t="s">
        <v>196</v>
      </c>
      <c r="AB11" s="623">
        <v>25</v>
      </c>
      <c r="AC11" s="623">
        <v>15</v>
      </c>
      <c r="AD11" s="623">
        <v>10</v>
      </c>
      <c r="AE11" s="623">
        <v>6</v>
      </c>
      <c r="AF11" s="623">
        <v>3</v>
      </c>
      <c r="AG11" s="623">
        <v>1</v>
      </c>
      <c r="AH11" s="623">
        <v>0</v>
      </c>
      <c r="AI11" s="617"/>
      <c r="AJ11" s="617"/>
      <c r="AK11" s="617"/>
    </row>
    <row r="12" spans="1:37" s="37" customFormat="1" ht="9.6" customHeight="1" x14ac:dyDescent="0.25">
      <c r="A12" s="135"/>
      <c r="B12" s="422"/>
      <c r="C12" s="422"/>
      <c r="D12" s="434"/>
      <c r="E12" s="146"/>
      <c r="F12" s="450"/>
      <c r="G12" s="450"/>
      <c r="H12" s="451"/>
      <c r="I12" s="452" t="s">
        <v>0</v>
      </c>
      <c r="J12" s="140"/>
      <c r="K12" s="141" t="str">
        <f>UPPER(IF(OR(J12="a",J12="as"),F11,IF(OR(J12="b",J12="bs"),F13,)))</f>
        <v/>
      </c>
      <c r="L12" s="153"/>
      <c r="M12" s="125"/>
      <c r="N12" s="152"/>
      <c r="O12" s="150"/>
      <c r="P12" s="150"/>
      <c r="Q12" s="131"/>
      <c r="R12" s="132"/>
      <c r="S12" s="133"/>
      <c r="U12" s="142" t="e">
        <f>#REF!</f>
        <v>#REF!</v>
      </c>
      <c r="Y12" s="618"/>
      <c r="Z12" s="618"/>
      <c r="AA12" s="618" t="s">
        <v>201</v>
      </c>
      <c r="AB12" s="623">
        <v>15</v>
      </c>
      <c r="AC12" s="623">
        <v>10</v>
      </c>
      <c r="AD12" s="623">
        <v>6</v>
      </c>
      <c r="AE12" s="623">
        <v>3</v>
      </c>
      <c r="AF12" s="623">
        <v>1</v>
      </c>
      <c r="AG12" s="623">
        <v>0</v>
      </c>
      <c r="AH12" s="623">
        <v>0</v>
      </c>
      <c r="AI12" s="617"/>
      <c r="AJ12" s="617"/>
      <c r="AK12" s="617"/>
    </row>
    <row r="13" spans="1:37" s="37" customFormat="1" ht="9.6" customHeight="1" x14ac:dyDescent="0.25">
      <c r="A13" s="135">
        <v>4</v>
      </c>
      <c r="B13" s="352" t="str">
        <f>IF($E13="","",VLOOKUP($E13,'1MD ELO (5)'!$A$7:$O$48,14))</f>
        <v/>
      </c>
      <c r="C13" s="352" t="str">
        <f>IF($E13="","",VLOOKUP($E13,'1MD ELO (5)'!$A$7:$O$48,15))</f>
        <v/>
      </c>
      <c r="D13" s="433" t="str">
        <f>IF($E13="","",VLOOKUP($E13,'1MD ELO (5)'!$A$7:$O$48,5))</f>
        <v/>
      </c>
      <c r="E13" s="123"/>
      <c r="F13" s="449" t="str">
        <f>UPPER(IF($E13="","",VLOOKUP($E13,'1MD ELO (5)'!$A$7:$O$48,2)))</f>
        <v/>
      </c>
      <c r="G13" s="449" t="str">
        <f>IF($E13="","",VLOOKUP($E13,'1MD ELO (5)'!$A$7:$O$48,3))</f>
        <v/>
      </c>
      <c r="H13" s="449"/>
      <c r="I13" s="449" t="str">
        <f>IF($E13="","",VLOOKUP($E13,'1MD ELO (5)'!$A$7:$O$48,4))</f>
        <v/>
      </c>
      <c r="J13" s="154"/>
      <c r="K13" s="125"/>
      <c r="L13" s="125"/>
      <c r="M13" s="125"/>
      <c r="N13" s="152"/>
      <c r="O13" s="150"/>
      <c r="P13" s="150"/>
      <c r="Q13" s="131"/>
      <c r="R13" s="132"/>
      <c r="S13" s="133"/>
      <c r="U13" s="142" t="e">
        <f>#REF!</f>
        <v>#REF!</v>
      </c>
      <c r="Y13" s="618"/>
      <c r="Z13" s="618"/>
      <c r="AA13" s="618" t="s">
        <v>197</v>
      </c>
      <c r="AB13" s="623">
        <v>10</v>
      </c>
      <c r="AC13" s="623">
        <v>6</v>
      </c>
      <c r="AD13" s="623">
        <v>3</v>
      </c>
      <c r="AE13" s="623">
        <v>1</v>
      </c>
      <c r="AF13" s="623">
        <v>0</v>
      </c>
      <c r="AG13" s="623">
        <v>0</v>
      </c>
      <c r="AH13" s="623">
        <v>0</v>
      </c>
      <c r="AI13" s="617"/>
      <c r="AJ13" s="617"/>
      <c r="AK13" s="617"/>
    </row>
    <row r="14" spans="1:37" s="37" customFormat="1" ht="9.6" customHeight="1" x14ac:dyDescent="0.25">
      <c r="A14" s="135"/>
      <c r="B14" s="422"/>
      <c r="C14" s="422"/>
      <c r="D14" s="434"/>
      <c r="E14" s="146"/>
      <c r="F14" s="450"/>
      <c r="G14" s="450"/>
      <c r="H14" s="451"/>
      <c r="I14" s="450"/>
      <c r="J14" s="147"/>
      <c r="K14" s="125"/>
      <c r="L14" s="125"/>
      <c r="M14" s="139" t="s">
        <v>0</v>
      </c>
      <c r="N14" s="148"/>
      <c r="O14" s="141" t="str">
        <f>UPPER(IF(OR(N14="a",N14="as"),M10,IF(OR(N14="b",N14="bs"),M18,)))</f>
        <v/>
      </c>
      <c r="P14" s="149"/>
      <c r="Q14" s="131"/>
      <c r="R14" s="132"/>
      <c r="S14" s="133"/>
      <c r="U14" s="142" t="e">
        <f>#REF!</f>
        <v>#REF!</v>
      </c>
      <c r="Y14" s="618"/>
      <c r="Z14" s="618"/>
      <c r="AA14" s="618" t="s">
        <v>198</v>
      </c>
      <c r="AB14" s="623">
        <v>3</v>
      </c>
      <c r="AC14" s="623">
        <v>2</v>
      </c>
      <c r="AD14" s="623">
        <v>1</v>
      </c>
      <c r="AE14" s="623">
        <v>0</v>
      </c>
      <c r="AF14" s="623">
        <v>0</v>
      </c>
      <c r="AG14" s="623">
        <v>0</v>
      </c>
      <c r="AH14" s="623">
        <v>0</v>
      </c>
      <c r="AI14" s="617"/>
      <c r="AJ14" s="617"/>
      <c r="AK14" s="617"/>
    </row>
    <row r="15" spans="1:37" s="37" customFormat="1" ht="9.6" customHeight="1" x14ac:dyDescent="0.25">
      <c r="A15" s="135">
        <v>5</v>
      </c>
      <c r="B15" s="352" t="str">
        <f>IF($E15="","",VLOOKUP($E15,'1MD ELO (5)'!$A$7:$O$48,14))</f>
        <v/>
      </c>
      <c r="C15" s="352" t="str">
        <f>IF($E15="","",VLOOKUP($E15,'1MD ELO (5)'!$A$7:$O$48,15))</f>
        <v/>
      </c>
      <c r="D15" s="433" t="str">
        <f>IF($E15="","",VLOOKUP($E15,'1MD ELO (5)'!$A$7:$O$48,5))</f>
        <v/>
      </c>
      <c r="E15" s="123"/>
      <c r="F15" s="449" t="str">
        <f>UPPER(IF($E15="","",VLOOKUP($E15,'1MD ELO (5)'!$A$7:$O$48,2)))</f>
        <v/>
      </c>
      <c r="G15" s="449" t="str">
        <f>IF($E15="","",VLOOKUP($E15,'1MD ELO (5)'!$A$7:$O$48,3))</f>
        <v/>
      </c>
      <c r="H15" s="449"/>
      <c r="I15" s="449" t="str">
        <f>IF($E15="","",VLOOKUP($E15,'1MD ELO (5)'!$A$7:$O$48,4))</f>
        <v/>
      </c>
      <c r="J15" s="156"/>
      <c r="K15" s="125"/>
      <c r="L15" s="125"/>
      <c r="M15" s="125"/>
      <c r="N15" s="152"/>
      <c r="O15" s="125"/>
      <c r="P15" s="210"/>
      <c r="Q15" s="128"/>
      <c r="R15" s="130"/>
      <c r="S15" s="133"/>
      <c r="U15" s="142" t="e">
        <f>#REF!</f>
        <v>#REF!</v>
      </c>
      <c r="Y15" s="618"/>
      <c r="Z15" s="618"/>
      <c r="AA15" s="618"/>
      <c r="AB15" s="618"/>
      <c r="AC15" s="618"/>
      <c r="AD15" s="618"/>
      <c r="AE15" s="618"/>
      <c r="AF15" s="618"/>
      <c r="AG15" s="618"/>
      <c r="AH15" s="618"/>
      <c r="AI15" s="617"/>
      <c r="AJ15" s="617"/>
      <c r="AK15" s="617"/>
    </row>
    <row r="16" spans="1:37" s="37" customFormat="1" ht="9.6" customHeight="1" thickBot="1" x14ac:dyDescent="0.3">
      <c r="A16" s="135"/>
      <c r="B16" s="422"/>
      <c r="C16" s="422"/>
      <c r="D16" s="434"/>
      <c r="E16" s="146"/>
      <c r="F16" s="450"/>
      <c r="G16" s="450"/>
      <c r="H16" s="451"/>
      <c r="I16" s="452" t="s">
        <v>0</v>
      </c>
      <c r="J16" s="140"/>
      <c r="K16" s="141" t="str">
        <f>UPPER(IF(OR(J16="a",J16="as"),F15,IF(OR(J16="b",J16="bs"),F17,)))</f>
        <v/>
      </c>
      <c r="L16" s="141"/>
      <c r="M16" s="125"/>
      <c r="N16" s="152"/>
      <c r="O16" s="128"/>
      <c r="P16" s="210"/>
      <c r="Q16" s="128"/>
      <c r="R16" s="130"/>
      <c r="S16" s="133"/>
      <c r="U16" s="157" t="e">
        <f>#REF!</f>
        <v>#REF!</v>
      </c>
      <c r="Y16" s="618"/>
      <c r="Z16" s="618"/>
      <c r="AA16" s="618" t="s">
        <v>159</v>
      </c>
      <c r="AB16" s="623">
        <v>150</v>
      </c>
      <c r="AC16" s="623">
        <v>120</v>
      </c>
      <c r="AD16" s="623">
        <v>90</v>
      </c>
      <c r="AE16" s="623">
        <v>60</v>
      </c>
      <c r="AF16" s="623">
        <v>40</v>
      </c>
      <c r="AG16" s="623">
        <v>25</v>
      </c>
      <c r="AH16" s="623">
        <v>15</v>
      </c>
      <c r="AI16" s="617"/>
      <c r="AJ16" s="617"/>
      <c r="AK16" s="617"/>
    </row>
    <row r="17" spans="1:39" s="37" customFormat="1" ht="9.6" customHeight="1" x14ac:dyDescent="0.25">
      <c r="A17" s="135">
        <v>6</v>
      </c>
      <c r="B17" s="352" t="str">
        <f>IF($E17="","",VLOOKUP($E17,'1MD ELO (5)'!$A$7:$O$48,14))</f>
        <v/>
      </c>
      <c r="C17" s="352" t="str">
        <f>IF($E17="","",VLOOKUP($E17,'1MD ELO (5)'!$A$7:$O$48,15))</f>
        <v/>
      </c>
      <c r="D17" s="433" t="str">
        <f>IF($E17="","",VLOOKUP($E17,'1MD ELO (5)'!$A$7:$O$48,5))</f>
        <v/>
      </c>
      <c r="E17" s="123"/>
      <c r="F17" s="449" t="str">
        <f>UPPER(IF($E17="","",VLOOKUP($E17,'1MD ELO (5)'!$A$7:$O$48,2)))</f>
        <v/>
      </c>
      <c r="G17" s="449" t="str">
        <f>IF($E17="","",VLOOKUP($E17,'1MD ELO (5)'!$A$7:$O$48,3))</f>
        <v/>
      </c>
      <c r="H17" s="449"/>
      <c r="I17" s="449" t="str">
        <f>IF($E17="","",VLOOKUP($E17,'1MD ELO (5)'!$A$7:$O$48,4))</f>
        <v/>
      </c>
      <c r="J17" s="144"/>
      <c r="K17" s="125"/>
      <c r="L17" s="145"/>
      <c r="M17" s="125"/>
      <c r="N17" s="152"/>
      <c r="O17" s="128"/>
      <c r="P17" s="210"/>
      <c r="Q17" s="128"/>
      <c r="R17" s="130"/>
      <c r="S17" s="133"/>
      <c r="Y17" s="618"/>
      <c r="Z17" s="618"/>
      <c r="AA17" s="618" t="s">
        <v>189</v>
      </c>
      <c r="AB17" s="623">
        <v>120</v>
      </c>
      <c r="AC17" s="623">
        <v>90</v>
      </c>
      <c r="AD17" s="623">
        <v>60</v>
      </c>
      <c r="AE17" s="623">
        <v>40</v>
      </c>
      <c r="AF17" s="623">
        <v>25</v>
      </c>
      <c r="AG17" s="623">
        <v>15</v>
      </c>
      <c r="AH17" s="623">
        <v>8</v>
      </c>
      <c r="AI17" s="617"/>
      <c r="AJ17" s="617"/>
      <c r="AK17" s="617"/>
    </row>
    <row r="18" spans="1:39" s="37" customFormat="1" ht="9.6" customHeight="1" x14ac:dyDescent="0.25">
      <c r="A18" s="135"/>
      <c r="B18" s="422"/>
      <c r="C18" s="422"/>
      <c r="D18" s="434"/>
      <c r="E18" s="146"/>
      <c r="F18" s="450"/>
      <c r="G18" s="450"/>
      <c r="H18" s="451"/>
      <c r="I18" s="450"/>
      <c r="J18" s="147"/>
      <c r="K18" s="139" t="s">
        <v>0</v>
      </c>
      <c r="L18" s="148"/>
      <c r="M18" s="141" t="str">
        <f>UPPER(IF(OR(L18="a",L18="as"),K16,IF(OR(L18="b",L18="bs"),K20,)))</f>
        <v/>
      </c>
      <c r="N18" s="158"/>
      <c r="O18" s="128"/>
      <c r="P18" s="210"/>
      <c r="Q18" s="128"/>
      <c r="R18" s="130"/>
      <c r="S18" s="133"/>
      <c r="Y18" s="618"/>
      <c r="Z18" s="618"/>
      <c r="AA18" s="618" t="s">
        <v>190</v>
      </c>
      <c r="AB18" s="623">
        <v>90</v>
      </c>
      <c r="AC18" s="623">
        <v>60</v>
      </c>
      <c r="AD18" s="623">
        <v>40</v>
      </c>
      <c r="AE18" s="623">
        <v>25</v>
      </c>
      <c r="AF18" s="623">
        <v>15</v>
      </c>
      <c r="AG18" s="623">
        <v>8</v>
      </c>
      <c r="AH18" s="623">
        <v>4</v>
      </c>
      <c r="AI18" s="617"/>
      <c r="AJ18" s="617"/>
      <c r="AK18" s="617"/>
    </row>
    <row r="19" spans="1:39" s="37" customFormat="1" ht="9.6" customHeight="1" x14ac:dyDescent="0.25">
      <c r="A19" s="135">
        <v>7</v>
      </c>
      <c r="B19" s="352" t="str">
        <f>IF($E19="","",VLOOKUP($E19,'1MD ELO (5)'!$A$7:$O$48,14))</f>
        <v/>
      </c>
      <c r="C19" s="352" t="str">
        <f>IF($E19="","",VLOOKUP($E19,'1MD ELO (5)'!$A$7:$O$48,15))</f>
        <v/>
      </c>
      <c r="D19" s="433" t="str">
        <f>IF($E19="","",VLOOKUP($E19,'1MD ELO (5)'!$A$7:$O$48,5))</f>
        <v/>
      </c>
      <c r="E19" s="123"/>
      <c r="F19" s="449" t="str">
        <f>UPPER(IF($E19="","",VLOOKUP($E19,'1MD ELO (5)'!$A$7:$O$48,2)))</f>
        <v/>
      </c>
      <c r="G19" s="449" t="str">
        <f>IF($E19="","",VLOOKUP($E19,'1MD ELO (5)'!$A$7:$O$48,3))</f>
        <v/>
      </c>
      <c r="H19" s="449"/>
      <c r="I19" s="449" t="str">
        <f>IF($E19="","",VLOOKUP($E19,'1MD ELO (5)'!$A$7:$O$48,4))</f>
        <v/>
      </c>
      <c r="J19" s="126"/>
      <c r="K19" s="125"/>
      <c r="L19" s="151"/>
      <c r="M19" s="125"/>
      <c r="N19" s="150"/>
      <c r="O19" s="128"/>
      <c r="P19" s="210"/>
      <c r="Q19" s="128"/>
      <c r="R19" s="130"/>
      <c r="S19" s="133"/>
      <c r="Y19" s="618"/>
      <c r="Z19" s="618"/>
      <c r="AA19" s="618" t="s">
        <v>191</v>
      </c>
      <c r="AB19" s="623">
        <v>60</v>
      </c>
      <c r="AC19" s="623">
        <v>40</v>
      </c>
      <c r="AD19" s="623">
        <v>25</v>
      </c>
      <c r="AE19" s="623">
        <v>15</v>
      </c>
      <c r="AF19" s="623">
        <v>8</v>
      </c>
      <c r="AG19" s="623">
        <v>4</v>
      </c>
      <c r="AH19" s="623">
        <v>2</v>
      </c>
      <c r="AI19" s="617"/>
      <c r="AJ19" s="617"/>
      <c r="AK19" s="617"/>
    </row>
    <row r="20" spans="1:39" s="37" customFormat="1" ht="9.6" customHeight="1" x14ac:dyDescent="0.25">
      <c r="A20" s="135"/>
      <c r="B20" s="422"/>
      <c r="C20" s="422"/>
      <c r="D20" s="434"/>
      <c r="E20" s="136"/>
      <c r="F20" s="137"/>
      <c r="G20" s="137"/>
      <c r="H20" s="138"/>
      <c r="I20" s="139" t="s">
        <v>0</v>
      </c>
      <c r="J20" s="140"/>
      <c r="K20" s="141" t="str">
        <f>UPPER(IF(OR(J20="a",J20="as"),F19,IF(OR(J20="b",J20="bs"),F21,)))</f>
        <v/>
      </c>
      <c r="L20" s="153"/>
      <c r="M20" s="125"/>
      <c r="N20" s="150"/>
      <c r="O20" s="128"/>
      <c r="P20" s="210"/>
      <c r="Q20" s="128"/>
      <c r="R20" s="130"/>
      <c r="S20" s="133"/>
      <c r="Y20" s="618"/>
      <c r="Z20" s="618"/>
      <c r="AA20" s="618" t="s">
        <v>192</v>
      </c>
      <c r="AB20" s="623">
        <v>40</v>
      </c>
      <c r="AC20" s="623">
        <v>25</v>
      </c>
      <c r="AD20" s="623">
        <v>15</v>
      </c>
      <c r="AE20" s="623">
        <v>8</v>
      </c>
      <c r="AF20" s="623">
        <v>4</v>
      </c>
      <c r="AG20" s="623">
        <v>2</v>
      </c>
      <c r="AH20" s="623">
        <v>1</v>
      </c>
      <c r="AI20" s="617"/>
      <c r="AJ20" s="617"/>
      <c r="AK20" s="617"/>
    </row>
    <row r="21" spans="1:39" s="37" customFormat="1" ht="9.6" customHeight="1" x14ac:dyDescent="0.25">
      <c r="A21" s="121">
        <v>8</v>
      </c>
      <c r="B21" s="352" t="str">
        <f>IF($E21="","",VLOOKUP($E21,'1MD ELO (5)'!$A$7:$O$48,14))</f>
        <v/>
      </c>
      <c r="C21" s="352" t="str">
        <f>IF($E21="","",VLOOKUP($E21,'1MD ELO (5)'!$A$7:$O$48,15))</f>
        <v/>
      </c>
      <c r="D21" s="433" t="str">
        <f>IF($E21="","",VLOOKUP($E21,'1MD ELO (5)'!$A$7:$O$48,5))</f>
        <v/>
      </c>
      <c r="E21" s="123"/>
      <c r="F21" s="124" t="str">
        <f>UPPER(IF($E21="","",VLOOKUP($E21,'1MD ELO (5)'!$A$7:$O$48,2)))</f>
        <v/>
      </c>
      <c r="G21" s="124" t="str">
        <f>IF($E21="","",VLOOKUP($E21,'1MD ELO (5)'!$A$7:$O$48,3))</f>
        <v/>
      </c>
      <c r="H21" s="124"/>
      <c r="I21" s="124" t="str">
        <f>IF($E21="","",VLOOKUP($E21,'1MD ELO (5)'!$A$7:$O$48,4))</f>
        <v/>
      </c>
      <c r="J21" s="154"/>
      <c r="K21" s="125"/>
      <c r="L21" s="125"/>
      <c r="M21" s="125"/>
      <c r="N21" s="150"/>
      <c r="O21" s="128"/>
      <c r="P21" s="210"/>
      <c r="Q21" s="128"/>
      <c r="R21" s="130"/>
      <c r="S21" s="133"/>
      <c r="Y21" s="618"/>
      <c r="Z21" s="618"/>
      <c r="AA21" s="618" t="s">
        <v>193</v>
      </c>
      <c r="AB21" s="623">
        <v>25</v>
      </c>
      <c r="AC21" s="623">
        <v>15</v>
      </c>
      <c r="AD21" s="623">
        <v>10</v>
      </c>
      <c r="AE21" s="623">
        <v>6</v>
      </c>
      <c r="AF21" s="623">
        <v>3</v>
      </c>
      <c r="AG21" s="623">
        <v>1</v>
      </c>
      <c r="AH21" s="623">
        <v>0</v>
      </c>
      <c r="AI21" s="617"/>
      <c r="AJ21" s="617"/>
      <c r="AK21" s="617"/>
    </row>
    <row r="22" spans="1:39" s="37" customFormat="1" ht="9.6" customHeight="1" x14ac:dyDescent="0.25">
      <c r="A22" s="135"/>
      <c r="B22" s="422"/>
      <c r="C22" s="422"/>
      <c r="D22" s="434"/>
      <c r="E22" s="136"/>
      <c r="F22" s="155"/>
      <c r="G22" s="155"/>
      <c r="H22" s="159"/>
      <c r="I22" s="155"/>
      <c r="J22" s="147"/>
      <c r="K22" s="125"/>
      <c r="L22" s="125"/>
      <c r="M22" s="125"/>
      <c r="N22" s="150"/>
      <c r="O22" s="139" t="s">
        <v>0</v>
      </c>
      <c r="P22" s="148"/>
      <c r="Q22" s="141" t="str">
        <f>UPPER(IF(OR(P22="a",P22="as"),O14,IF(OR(P22="b",P22="bs"),O30,)))</f>
        <v/>
      </c>
      <c r="R22" s="211"/>
      <c r="S22" s="133"/>
      <c r="Y22" s="618"/>
      <c r="Z22" s="618"/>
      <c r="AA22" s="618" t="s">
        <v>194</v>
      </c>
      <c r="AB22" s="623">
        <v>15</v>
      </c>
      <c r="AC22" s="623">
        <v>10</v>
      </c>
      <c r="AD22" s="623">
        <v>6</v>
      </c>
      <c r="AE22" s="623">
        <v>3</v>
      </c>
      <c r="AF22" s="623">
        <v>1</v>
      </c>
      <c r="AG22" s="623">
        <v>0</v>
      </c>
      <c r="AH22" s="623">
        <v>0</v>
      </c>
      <c r="AI22" s="617"/>
      <c r="AJ22" s="617"/>
      <c r="AK22" s="617"/>
    </row>
    <row r="23" spans="1:39" s="37" customFormat="1" ht="9.6" customHeight="1" x14ac:dyDescent="0.25">
      <c r="A23" s="121">
        <v>9</v>
      </c>
      <c r="B23" s="352" t="str">
        <f>IF($E23="","",VLOOKUP($E23,'1MD ELO (5)'!$A$7:$O$48,14))</f>
        <v/>
      </c>
      <c r="C23" s="352" t="str">
        <f>IF($E23="","",VLOOKUP($E23,'1MD ELO (5)'!$A$7:$O$48,15))</f>
        <v/>
      </c>
      <c r="D23" s="433" t="str">
        <f>IF($E23="","",VLOOKUP($E23,'1MD ELO (5)'!$A$7:$O$48,5))</f>
        <v/>
      </c>
      <c r="E23" s="123"/>
      <c r="F23" s="124" t="str">
        <f>UPPER(IF($E23="","",VLOOKUP($E23,'1MD ELO (5)'!$A$7:$O$48,2)))</f>
        <v/>
      </c>
      <c r="G23" s="124" t="str">
        <f>IF($E23="","",VLOOKUP($E23,'1MD ELO (5)'!$A$7:$O$48,3))</f>
        <v/>
      </c>
      <c r="H23" s="124"/>
      <c r="I23" s="124" t="str">
        <f>IF($E23="","",VLOOKUP($E23,'1MD ELO (5)'!$A$7:$O$48,4))</f>
        <v/>
      </c>
      <c r="J23" s="126"/>
      <c r="K23" s="125"/>
      <c r="L23" s="125"/>
      <c r="M23" s="125"/>
      <c r="N23" s="150"/>
      <c r="O23" s="128"/>
      <c r="P23" s="210"/>
      <c r="Q23" s="125"/>
      <c r="R23" s="210"/>
      <c r="S23" s="133"/>
      <c r="Y23" s="618"/>
      <c r="Z23" s="618"/>
      <c r="AA23" s="618" t="s">
        <v>195</v>
      </c>
      <c r="AB23" s="623">
        <v>10</v>
      </c>
      <c r="AC23" s="623">
        <v>6</v>
      </c>
      <c r="AD23" s="623">
        <v>3</v>
      </c>
      <c r="AE23" s="623">
        <v>1</v>
      </c>
      <c r="AF23" s="623">
        <v>0</v>
      </c>
      <c r="AG23" s="623">
        <v>0</v>
      </c>
      <c r="AH23" s="623">
        <v>0</v>
      </c>
      <c r="AI23" s="617"/>
      <c r="AJ23" s="617"/>
      <c r="AK23" s="617"/>
    </row>
    <row r="24" spans="1:39" s="37" customFormat="1" ht="9.6" customHeight="1" x14ac:dyDescent="0.25">
      <c r="A24" s="135"/>
      <c r="B24" s="422"/>
      <c r="C24" s="422"/>
      <c r="D24" s="434"/>
      <c r="E24" s="136"/>
      <c r="F24" s="137"/>
      <c r="G24" s="137"/>
      <c r="H24" s="138"/>
      <c r="I24" s="139" t="s">
        <v>0</v>
      </c>
      <c r="J24" s="140"/>
      <c r="K24" s="141" t="str">
        <f>UPPER(IF(OR(J24="a",J24="as"),F23,IF(OR(J24="b",J24="bs"),F25,)))</f>
        <v/>
      </c>
      <c r="L24" s="141"/>
      <c r="M24" s="125"/>
      <c r="N24" s="150"/>
      <c r="O24" s="128"/>
      <c r="P24" s="210"/>
      <c r="Q24" s="128"/>
      <c r="R24" s="210"/>
      <c r="S24" s="133"/>
      <c r="Y24" s="618"/>
      <c r="Z24" s="618"/>
      <c r="AA24" s="618" t="s">
        <v>196</v>
      </c>
      <c r="AB24" s="623">
        <v>6</v>
      </c>
      <c r="AC24" s="623">
        <v>3</v>
      </c>
      <c r="AD24" s="623">
        <v>1</v>
      </c>
      <c r="AE24" s="623">
        <v>0</v>
      </c>
      <c r="AF24" s="623">
        <v>0</v>
      </c>
      <c r="AG24" s="623">
        <v>0</v>
      </c>
      <c r="AH24" s="623">
        <v>0</v>
      </c>
      <c r="AI24" s="617"/>
      <c r="AJ24" s="617"/>
      <c r="AK24" s="617"/>
    </row>
    <row r="25" spans="1:39" s="37" customFormat="1" ht="9.6" customHeight="1" x14ac:dyDescent="0.25">
      <c r="A25" s="135">
        <v>10</v>
      </c>
      <c r="B25" s="352" t="str">
        <f>IF($E25="","",VLOOKUP($E25,'1MD ELO (5)'!$A$7:$O$48,14))</f>
        <v/>
      </c>
      <c r="C25" s="352" t="str">
        <f>IF($E25="","",VLOOKUP($E25,'1MD ELO (5)'!$A$7:$O$48,15))</f>
        <v/>
      </c>
      <c r="D25" s="433" t="str">
        <f>IF($E25="","",VLOOKUP($E25,'1MD ELO (5)'!$A$7:$O$48,5))</f>
        <v/>
      </c>
      <c r="E25" s="123"/>
      <c r="F25" s="449" t="str">
        <f>UPPER(IF($E25="","",VLOOKUP($E25,'1MD ELO (5)'!$A$7:$O$48,2)))</f>
        <v/>
      </c>
      <c r="G25" s="449" t="str">
        <f>IF($E25="","",VLOOKUP($E25,'1MD ELO (5)'!$A$7:$O$48,3))</f>
        <v/>
      </c>
      <c r="H25" s="449"/>
      <c r="I25" s="449" t="str">
        <f>IF($E25="","",VLOOKUP($E25,'1MD ELO (5)'!$A$7:$O$48,4))</f>
        <v/>
      </c>
      <c r="J25" s="144"/>
      <c r="K25" s="125"/>
      <c r="L25" s="145"/>
      <c r="M25" s="125"/>
      <c r="N25" s="150"/>
      <c r="O25" s="128"/>
      <c r="P25" s="210"/>
      <c r="Q25" s="128"/>
      <c r="R25" s="210"/>
      <c r="S25" s="133"/>
      <c r="Y25" s="618"/>
      <c r="Z25" s="618"/>
      <c r="AA25" s="618" t="s">
        <v>201</v>
      </c>
      <c r="AB25" s="623">
        <v>3</v>
      </c>
      <c r="AC25" s="623">
        <v>2</v>
      </c>
      <c r="AD25" s="623">
        <v>1</v>
      </c>
      <c r="AE25" s="623">
        <v>0</v>
      </c>
      <c r="AF25" s="623">
        <v>0</v>
      </c>
      <c r="AG25" s="623">
        <v>0</v>
      </c>
      <c r="AH25" s="623">
        <v>0</v>
      </c>
      <c r="AI25" s="617"/>
      <c r="AJ25" s="617"/>
      <c r="AK25" s="617"/>
    </row>
    <row r="26" spans="1:39" s="37" customFormat="1" ht="9.6" customHeight="1" x14ac:dyDescent="0.25">
      <c r="A26" s="135"/>
      <c r="B26" s="422"/>
      <c r="C26" s="422"/>
      <c r="D26" s="434"/>
      <c r="E26" s="146"/>
      <c r="F26" s="450"/>
      <c r="G26" s="450"/>
      <c r="H26" s="451"/>
      <c r="I26" s="450"/>
      <c r="J26" s="147"/>
      <c r="K26" s="139" t="s">
        <v>0</v>
      </c>
      <c r="L26" s="148"/>
      <c r="M26" s="141" t="str">
        <f>UPPER(IF(OR(L26="a",L26="as"),K24,IF(OR(L26="b",L26="bs"),K28,)))</f>
        <v/>
      </c>
      <c r="N26" s="149"/>
      <c r="O26" s="128"/>
      <c r="P26" s="210"/>
      <c r="Q26" s="128"/>
      <c r="R26" s="210"/>
      <c r="S26" s="133"/>
      <c r="Y26" s="617"/>
      <c r="Z26" s="617"/>
      <c r="AA26" s="617"/>
      <c r="AB26" s="617"/>
      <c r="AC26" s="617"/>
      <c r="AD26" s="617"/>
      <c r="AE26" s="617"/>
      <c r="AF26" s="617"/>
      <c r="AG26" s="617"/>
      <c r="AH26" s="617"/>
      <c r="AI26" s="617"/>
      <c r="AJ26" s="617"/>
      <c r="AK26" s="617"/>
      <c r="AL26" s="630"/>
      <c r="AM26" s="630"/>
    </row>
    <row r="27" spans="1:39" s="37" customFormat="1" ht="9.6" customHeight="1" x14ac:dyDescent="0.25">
      <c r="A27" s="135">
        <v>11</v>
      </c>
      <c r="B27" s="352" t="str">
        <f>IF($E27="","",VLOOKUP($E27,'1MD ELO (5)'!$A$7:$O$48,14))</f>
        <v/>
      </c>
      <c r="C27" s="352" t="str">
        <f>IF($E27="","",VLOOKUP($E27,'1MD ELO (5)'!$A$7:$O$48,15))</f>
        <v/>
      </c>
      <c r="D27" s="433" t="str">
        <f>IF($E27="","",VLOOKUP($E27,'1MD ELO (5)'!$A$7:$O$48,5))</f>
        <v/>
      </c>
      <c r="E27" s="123"/>
      <c r="F27" s="449" t="str">
        <f>UPPER(IF($E27="","",VLOOKUP($E27,'1MD ELO (5)'!$A$7:$O$48,2)))</f>
        <v/>
      </c>
      <c r="G27" s="449" t="str">
        <f>IF($E27="","",VLOOKUP($E27,'1MD ELO (5)'!$A$7:$O$48,3))</f>
        <v/>
      </c>
      <c r="H27" s="449"/>
      <c r="I27" s="449" t="str">
        <f>IF($E27="","",VLOOKUP($E27,'1MD ELO (5)'!$A$7:$O$48,4))</f>
        <v/>
      </c>
      <c r="J27" s="126"/>
      <c r="K27" s="125"/>
      <c r="L27" s="151"/>
      <c r="M27" s="125"/>
      <c r="N27" s="152"/>
      <c r="O27" s="128"/>
      <c r="P27" s="210"/>
      <c r="Q27" s="128"/>
      <c r="R27" s="210"/>
      <c r="S27" s="133"/>
      <c r="Y27" s="617"/>
      <c r="Z27" s="617"/>
      <c r="AA27" s="617"/>
      <c r="AB27" s="617"/>
      <c r="AC27" s="617"/>
      <c r="AD27" s="617"/>
      <c r="AE27" s="617"/>
      <c r="AF27" s="617"/>
      <c r="AG27" s="617"/>
      <c r="AH27" s="617"/>
      <c r="AI27" s="617"/>
      <c r="AJ27" s="617"/>
      <c r="AK27" s="617"/>
      <c r="AL27" s="630"/>
      <c r="AM27" s="630"/>
    </row>
    <row r="28" spans="1:39" s="37" customFormat="1" ht="9.6" customHeight="1" x14ac:dyDescent="0.25">
      <c r="A28" s="160"/>
      <c r="B28" s="422"/>
      <c r="C28" s="422"/>
      <c r="D28" s="434"/>
      <c r="E28" s="146"/>
      <c r="F28" s="450"/>
      <c r="G28" s="450"/>
      <c r="H28" s="451"/>
      <c r="I28" s="452" t="s">
        <v>0</v>
      </c>
      <c r="J28" s="140"/>
      <c r="K28" s="141" t="str">
        <f>UPPER(IF(OR(J28="a",J28="as"),F27,IF(OR(J28="b",J28="bs"),F29,)))</f>
        <v/>
      </c>
      <c r="L28" s="153"/>
      <c r="M28" s="125"/>
      <c r="N28" s="152"/>
      <c r="O28" s="128"/>
      <c r="P28" s="210"/>
      <c r="Q28" s="128"/>
      <c r="R28" s="210"/>
      <c r="S28" s="133"/>
      <c r="Y28" s="630"/>
      <c r="Z28" s="630"/>
      <c r="AA28" s="630"/>
      <c r="AB28" s="630"/>
      <c r="AC28" s="630"/>
      <c r="AD28" s="630"/>
      <c r="AE28" s="630"/>
      <c r="AF28" s="630"/>
      <c r="AG28" s="630"/>
      <c r="AH28" s="630"/>
      <c r="AI28" s="630"/>
      <c r="AJ28" s="630"/>
      <c r="AK28" s="630"/>
      <c r="AL28" s="630"/>
      <c r="AM28" s="630"/>
    </row>
    <row r="29" spans="1:39" s="37" customFormat="1" ht="9.6" customHeight="1" x14ac:dyDescent="0.25">
      <c r="A29" s="135">
        <v>12</v>
      </c>
      <c r="B29" s="352" t="str">
        <f>IF($E29="","",VLOOKUP($E29,'1MD ELO (5)'!$A$7:$O$48,14))</f>
        <v/>
      </c>
      <c r="C29" s="352" t="str">
        <f>IF($E29="","",VLOOKUP($E29,'1MD ELO (5)'!$A$7:$O$48,15))</f>
        <v/>
      </c>
      <c r="D29" s="433" t="str">
        <f>IF($E29="","",VLOOKUP($E29,'1MD ELO (5)'!$A$7:$O$48,5))</f>
        <v/>
      </c>
      <c r="E29" s="123"/>
      <c r="F29" s="449" t="str">
        <f>UPPER(IF($E29="","",VLOOKUP($E29,'1MD ELO (5)'!$A$7:$O$48,2)))</f>
        <v/>
      </c>
      <c r="G29" s="449" t="str">
        <f>IF($E29="","",VLOOKUP($E29,'1MD ELO (5)'!$A$7:$O$48,3))</f>
        <v/>
      </c>
      <c r="H29" s="449"/>
      <c r="I29" s="449" t="str">
        <f>IF($E29="","",VLOOKUP($E29,'1MD ELO (5)'!$A$7:$O$48,4))</f>
        <v/>
      </c>
      <c r="J29" s="154"/>
      <c r="K29" s="125"/>
      <c r="L29" s="125"/>
      <c r="M29" s="125"/>
      <c r="N29" s="152"/>
      <c r="O29" s="128"/>
      <c r="P29" s="210"/>
      <c r="Q29" s="128"/>
      <c r="R29" s="210"/>
      <c r="S29" s="133"/>
      <c r="Y29" s="630"/>
      <c r="Z29" s="630"/>
      <c r="AA29" s="630"/>
      <c r="AB29" s="630"/>
      <c r="AC29" s="630"/>
      <c r="AD29" s="630"/>
      <c r="AE29" s="630"/>
      <c r="AF29" s="630"/>
      <c r="AG29" s="630"/>
      <c r="AH29" s="630"/>
      <c r="AI29" s="630"/>
      <c r="AJ29" s="630"/>
      <c r="AK29" s="630"/>
      <c r="AL29" s="630"/>
      <c r="AM29" s="630"/>
    </row>
    <row r="30" spans="1:39" s="37" customFormat="1" ht="9.6" customHeight="1" x14ac:dyDescent="0.25">
      <c r="A30" s="135"/>
      <c r="B30" s="422"/>
      <c r="C30" s="422"/>
      <c r="D30" s="434"/>
      <c r="E30" s="146"/>
      <c r="F30" s="450"/>
      <c r="G30" s="450"/>
      <c r="H30" s="451"/>
      <c r="I30" s="450"/>
      <c r="J30" s="147"/>
      <c r="K30" s="125"/>
      <c r="L30" s="125"/>
      <c r="M30" s="139" t="s">
        <v>0</v>
      </c>
      <c r="N30" s="148"/>
      <c r="O30" s="141" t="str">
        <f>UPPER(IF(OR(N30="a",N30="as"),M26,IF(OR(N30="b",N30="bs"),M34,)))</f>
        <v/>
      </c>
      <c r="P30" s="212"/>
      <c r="Q30" s="128"/>
      <c r="R30" s="210"/>
      <c r="S30" s="133"/>
      <c r="AI30" s="630"/>
      <c r="AJ30" s="630"/>
      <c r="AK30" s="630"/>
    </row>
    <row r="31" spans="1:39" s="37" customFormat="1" ht="9.6" customHeight="1" x14ac:dyDescent="0.25">
      <c r="A31" s="135">
        <v>13</v>
      </c>
      <c r="B31" s="352" t="str">
        <f>IF($E31="","",VLOOKUP($E31,'1MD ELO (5)'!$A$7:$O$48,14))</f>
        <v/>
      </c>
      <c r="C31" s="352" t="str">
        <f>IF($E31="","",VLOOKUP($E31,'1MD ELO (5)'!$A$7:$O$48,15))</f>
        <v/>
      </c>
      <c r="D31" s="433" t="str">
        <f>IF($E31="","",VLOOKUP($E31,'1MD ELO (5)'!$A$7:$O$48,5))</f>
        <v/>
      </c>
      <c r="E31" s="123"/>
      <c r="F31" s="449" t="str">
        <f>UPPER(IF($E31="","",VLOOKUP($E31,'1MD ELO (5)'!$A$7:$O$48,2)))</f>
        <v/>
      </c>
      <c r="G31" s="449" t="str">
        <f>IF($E31="","",VLOOKUP($E31,'1MD ELO (5)'!$A$7:$O$48,3))</f>
        <v/>
      </c>
      <c r="H31" s="449"/>
      <c r="I31" s="449" t="str">
        <f>IF($E31="","",VLOOKUP($E31,'1MD ELO (5)'!$A$7:$O$48,4))</f>
        <v/>
      </c>
      <c r="J31" s="156"/>
      <c r="K31" s="125"/>
      <c r="L31" s="125"/>
      <c r="M31" s="125"/>
      <c r="N31" s="152"/>
      <c r="O31" s="125"/>
      <c r="P31" s="130"/>
      <c r="Q31" s="128"/>
      <c r="R31" s="210"/>
      <c r="S31" s="133"/>
      <c r="AI31" s="630"/>
      <c r="AJ31" s="630"/>
      <c r="AK31" s="630"/>
    </row>
    <row r="32" spans="1:39" s="37" customFormat="1" ht="9.6" customHeight="1" x14ac:dyDescent="0.25">
      <c r="A32" s="135"/>
      <c r="B32" s="422"/>
      <c r="C32" s="422"/>
      <c r="D32" s="434"/>
      <c r="E32" s="146"/>
      <c r="F32" s="450"/>
      <c r="G32" s="450"/>
      <c r="H32" s="451"/>
      <c r="I32" s="452" t="s">
        <v>0</v>
      </c>
      <c r="J32" s="140"/>
      <c r="K32" s="141" t="str">
        <f>UPPER(IF(OR(J32="a",J32="as"),F31,IF(OR(J32="b",J32="bs"),F33,)))</f>
        <v/>
      </c>
      <c r="L32" s="141"/>
      <c r="M32" s="125"/>
      <c r="N32" s="152"/>
      <c r="O32" s="128"/>
      <c r="P32" s="130"/>
      <c r="Q32" s="128"/>
      <c r="R32" s="210"/>
      <c r="S32" s="133"/>
      <c r="AI32" s="630"/>
      <c r="AJ32" s="630"/>
      <c r="AK32" s="630"/>
    </row>
    <row r="33" spans="1:37" s="37" customFormat="1" ht="9.6" customHeight="1" x14ac:dyDescent="0.25">
      <c r="A33" s="135">
        <v>14</v>
      </c>
      <c r="B33" s="352" t="str">
        <f>IF($E33="","",VLOOKUP($E33,'1MD ELO (5)'!$A$7:$O$48,14))</f>
        <v/>
      </c>
      <c r="C33" s="352" t="str">
        <f>IF($E33="","",VLOOKUP($E33,'1MD ELO (5)'!$A$7:$O$48,15))</f>
        <v/>
      </c>
      <c r="D33" s="433" t="str">
        <f>IF($E33="","",VLOOKUP($E33,'1MD ELO (5)'!$A$7:$O$48,5))</f>
        <v/>
      </c>
      <c r="E33" s="123"/>
      <c r="F33" s="449" t="str">
        <f>UPPER(IF($E33="","",VLOOKUP($E33,'1MD ELO (5)'!$A$7:$O$48,2)))</f>
        <v/>
      </c>
      <c r="G33" s="449" t="str">
        <f>IF($E33="","",VLOOKUP($E33,'1MD ELO (5)'!$A$7:$O$48,3))</f>
        <v/>
      </c>
      <c r="H33" s="449"/>
      <c r="I33" s="449" t="str">
        <f>IF($E33="","",VLOOKUP($E33,'1MD ELO (5)'!$A$7:$O$48,4))</f>
        <v/>
      </c>
      <c r="J33" s="144"/>
      <c r="K33" s="125"/>
      <c r="L33" s="145"/>
      <c r="M33" s="125"/>
      <c r="N33" s="152"/>
      <c r="O33" s="128"/>
      <c r="P33" s="130"/>
      <c r="Q33" s="128"/>
      <c r="R33" s="210"/>
      <c r="S33" s="133"/>
      <c r="AI33" s="630"/>
      <c r="AJ33" s="630"/>
      <c r="AK33" s="630"/>
    </row>
    <row r="34" spans="1:37" s="37" customFormat="1" ht="9.6" customHeight="1" x14ac:dyDescent="0.25">
      <c r="A34" s="135"/>
      <c r="B34" s="422"/>
      <c r="C34" s="422"/>
      <c r="D34" s="434"/>
      <c r="E34" s="146"/>
      <c r="F34" s="450"/>
      <c r="G34" s="450"/>
      <c r="H34" s="451"/>
      <c r="I34" s="450"/>
      <c r="J34" s="147"/>
      <c r="K34" s="139" t="s">
        <v>0</v>
      </c>
      <c r="L34" s="148"/>
      <c r="M34" s="141" t="str">
        <f>UPPER(IF(OR(L34="a",L34="as"),K32,IF(OR(L34="b",L34="bs"),K36,)))</f>
        <v/>
      </c>
      <c r="N34" s="158"/>
      <c r="O34" s="128"/>
      <c r="P34" s="130"/>
      <c r="Q34" s="128"/>
      <c r="R34" s="210"/>
      <c r="S34" s="133"/>
      <c r="AI34" s="630"/>
      <c r="AJ34" s="630"/>
      <c r="AK34" s="630"/>
    </row>
    <row r="35" spans="1:37" s="37" customFormat="1" ht="9.6" customHeight="1" x14ac:dyDescent="0.25">
      <c r="A35" s="135">
        <v>15</v>
      </c>
      <c r="B35" s="352" t="str">
        <f>IF($E35="","",VLOOKUP($E35,'1MD ELO (5)'!$A$7:$O$48,14))</f>
        <v/>
      </c>
      <c r="C35" s="352" t="str">
        <f>IF($E35="","",VLOOKUP($E35,'1MD ELO (5)'!$A$7:$O$48,15))</f>
        <v/>
      </c>
      <c r="D35" s="433" t="str">
        <f>IF($E35="","",VLOOKUP($E35,'1MD ELO (5)'!$A$7:$O$48,5))</f>
        <v/>
      </c>
      <c r="E35" s="123"/>
      <c r="F35" s="449" t="str">
        <f>UPPER(IF($E35="","",VLOOKUP($E35,'1MD ELO (5)'!$A$7:$O$48,2)))</f>
        <v/>
      </c>
      <c r="G35" s="449" t="str">
        <f>IF($E35="","",VLOOKUP($E35,'1MD ELO (5)'!$A$7:$O$48,3))</f>
        <v/>
      </c>
      <c r="H35" s="449"/>
      <c r="I35" s="449" t="str">
        <f>IF($E35="","",VLOOKUP($E35,'1MD ELO (5)'!$A$7:$O$48,4))</f>
        <v/>
      </c>
      <c r="J35" s="126"/>
      <c r="K35" s="125"/>
      <c r="L35" s="151"/>
      <c r="M35" s="125"/>
      <c r="N35" s="150"/>
      <c r="O35" s="128"/>
      <c r="P35" s="130"/>
      <c r="Q35" s="128"/>
      <c r="R35" s="210"/>
      <c r="S35" s="133"/>
      <c r="AI35" s="630"/>
      <c r="AJ35" s="630"/>
      <c r="AK35" s="630"/>
    </row>
    <row r="36" spans="1:37" s="37" customFormat="1" ht="9.6" customHeight="1" x14ac:dyDescent="0.25">
      <c r="A36" s="135"/>
      <c r="B36" s="422"/>
      <c r="C36" s="422"/>
      <c r="D36" s="434"/>
      <c r="E36" s="136"/>
      <c r="F36" s="137"/>
      <c r="G36" s="137"/>
      <c r="H36" s="138"/>
      <c r="I36" s="139" t="s">
        <v>0</v>
      </c>
      <c r="J36" s="140"/>
      <c r="K36" s="141" t="str">
        <f>UPPER(IF(OR(J36="a",J36="as"),F35,IF(OR(J36="b",J36="bs"),F37,)))</f>
        <v/>
      </c>
      <c r="L36" s="153"/>
      <c r="M36" s="125"/>
      <c r="N36" s="150"/>
      <c r="O36" s="128"/>
      <c r="P36" s="130"/>
      <c r="Q36" s="128"/>
      <c r="R36" s="210"/>
      <c r="S36" s="133"/>
      <c r="AI36" s="630"/>
      <c r="AJ36" s="630"/>
      <c r="AK36" s="630"/>
    </row>
    <row r="37" spans="1:37" s="37" customFormat="1" ht="9.6" customHeight="1" x14ac:dyDescent="0.25">
      <c r="A37" s="121">
        <v>16</v>
      </c>
      <c r="B37" s="352" t="str">
        <f>IF($E37="","",VLOOKUP($E37,'1MD ELO (5)'!$A$7:$O$48,14))</f>
        <v/>
      </c>
      <c r="C37" s="352" t="str">
        <f>IF($E37="","",VLOOKUP($E37,'1MD ELO (5)'!$A$7:$O$48,15))</f>
        <v/>
      </c>
      <c r="D37" s="433" t="str">
        <f>IF($E37="","",VLOOKUP($E37,'1MD ELO (5)'!$A$7:$O$48,5))</f>
        <v/>
      </c>
      <c r="E37" s="123"/>
      <c r="F37" s="124" t="str">
        <f>UPPER(IF($E37="","",VLOOKUP($E37,'1MD ELO (5)'!$A$7:$O$48,2)))</f>
        <v/>
      </c>
      <c r="G37" s="124" t="str">
        <f>IF($E37="","",VLOOKUP($E37,'1MD ELO (5)'!$A$7:$O$48,3))</f>
        <v/>
      </c>
      <c r="H37" s="124"/>
      <c r="I37" s="124" t="str">
        <f>IF($E37="","",VLOOKUP($E37,'1MD ELO (5)'!$A$7:$O$48,4))</f>
        <v/>
      </c>
      <c r="J37" s="154"/>
      <c r="K37" s="125"/>
      <c r="L37" s="125"/>
      <c r="M37" s="125"/>
      <c r="N37" s="150"/>
      <c r="O37" s="130"/>
      <c r="P37" s="130"/>
      <c r="Q37" s="128"/>
      <c r="R37" s="210"/>
      <c r="S37" s="133"/>
      <c r="AI37" s="630"/>
      <c r="AJ37" s="630"/>
      <c r="AK37" s="630"/>
    </row>
    <row r="38" spans="1:37" s="37" customFormat="1" ht="9.6" customHeight="1" x14ac:dyDescent="0.25">
      <c r="A38" s="135"/>
      <c r="B38" s="422"/>
      <c r="C38" s="422"/>
      <c r="D38" s="434"/>
      <c r="E38" s="136"/>
      <c r="F38" s="137"/>
      <c r="G38" s="137"/>
      <c r="H38" s="138"/>
      <c r="I38" s="137"/>
      <c r="J38" s="147"/>
      <c r="K38" s="125"/>
      <c r="L38" s="125"/>
      <c r="M38" s="125"/>
      <c r="N38" s="150"/>
      <c r="O38" s="436" t="s">
        <v>129</v>
      </c>
      <c r="P38" s="214"/>
      <c r="Q38" s="141" t="str">
        <f>UPPER(IF(OR(P39="a",P39="as"),Q22,IF(OR(P39="b",P39="bs"),Q54,)))</f>
        <v/>
      </c>
      <c r="R38" s="215"/>
      <c r="S38" s="133"/>
      <c r="AI38" s="630"/>
      <c r="AJ38" s="630"/>
      <c r="AK38" s="630"/>
    </row>
    <row r="39" spans="1:37" s="37" customFormat="1" ht="9.6" customHeight="1" x14ac:dyDescent="0.25">
      <c r="A39" s="121">
        <v>17</v>
      </c>
      <c r="B39" s="352" t="str">
        <f>IF($E39="","",VLOOKUP($E39,'1MD ELO (5)'!$A$7:$O$48,14))</f>
        <v/>
      </c>
      <c r="C39" s="352" t="str">
        <f>IF($E39="","",VLOOKUP($E39,'1MD ELO (5)'!$A$7:$O$48,15))</f>
        <v/>
      </c>
      <c r="D39" s="433" t="str">
        <f>IF($E39="","",VLOOKUP($E39,'1MD ELO (5)'!$A$7:$O$48,5))</f>
        <v/>
      </c>
      <c r="E39" s="123"/>
      <c r="F39" s="124" t="str">
        <f>UPPER(IF($E39="","",VLOOKUP($E39,'1MD ELO (5)'!$A$7:$O$48,2)))</f>
        <v/>
      </c>
      <c r="G39" s="124" t="str">
        <f>IF($E39="","",VLOOKUP($E39,'1MD ELO (5)'!$A$7:$O$48,3))</f>
        <v/>
      </c>
      <c r="H39" s="124"/>
      <c r="I39" s="124" t="str">
        <f>IF($E39="","",VLOOKUP($E39,'1MD ELO (5)'!$A$7:$O$48,4))</f>
        <v/>
      </c>
      <c r="J39" s="126"/>
      <c r="K39" s="125"/>
      <c r="L39" s="125"/>
      <c r="M39" s="125"/>
      <c r="N39" s="150"/>
      <c r="O39" s="139" t="s">
        <v>0</v>
      </c>
      <c r="P39" s="216"/>
      <c r="Q39" s="125"/>
      <c r="R39" s="210"/>
      <c r="S39" s="133"/>
      <c r="AI39" s="630"/>
      <c r="AJ39" s="630"/>
      <c r="AK39" s="630"/>
    </row>
    <row r="40" spans="1:37" s="37" customFormat="1" ht="9.6" customHeight="1" x14ac:dyDescent="0.25">
      <c r="A40" s="135"/>
      <c r="B40" s="422"/>
      <c r="C40" s="422"/>
      <c r="D40" s="434"/>
      <c r="E40" s="136"/>
      <c r="F40" s="137"/>
      <c r="G40" s="137"/>
      <c r="H40" s="138"/>
      <c r="I40" s="139" t="s">
        <v>0</v>
      </c>
      <c r="J40" s="140"/>
      <c r="K40" s="141" t="str">
        <f>UPPER(IF(OR(J40="a",J40="as"),F39,IF(OR(J40="b",J40="bs"),F41,)))</f>
        <v/>
      </c>
      <c r="L40" s="141"/>
      <c r="M40" s="125"/>
      <c r="N40" s="150"/>
      <c r="O40" s="128"/>
      <c r="P40" s="130"/>
      <c r="Q40" s="128"/>
      <c r="R40" s="210"/>
      <c r="S40" s="133"/>
      <c r="AI40" s="630"/>
      <c r="AJ40" s="630"/>
      <c r="AK40" s="630"/>
    </row>
    <row r="41" spans="1:37" s="37" customFormat="1" ht="9.6" customHeight="1" x14ac:dyDescent="0.25">
      <c r="A41" s="135">
        <v>18</v>
      </c>
      <c r="B41" s="352" t="str">
        <f>IF($E41="","",VLOOKUP($E41,'1MD ELO (5)'!$A$7:$O$48,14))</f>
        <v/>
      </c>
      <c r="C41" s="352" t="str">
        <f>IF($E41="","",VLOOKUP($E41,'1MD ELO (5)'!$A$7:$O$48,15))</f>
        <v/>
      </c>
      <c r="D41" s="433" t="str">
        <f>IF($E41="","",VLOOKUP($E41,'1MD ELO (5)'!$A$7:$O$48,5))</f>
        <v/>
      </c>
      <c r="E41" s="123"/>
      <c r="F41" s="449" t="str">
        <f>UPPER(IF($E41="","",VLOOKUP($E41,'1MD ELO (5)'!$A$7:$O$48,2)))</f>
        <v/>
      </c>
      <c r="G41" s="449" t="str">
        <f>IF($E41="","",VLOOKUP($E41,'1MD ELO (5)'!$A$7:$O$48,3))</f>
        <v/>
      </c>
      <c r="H41" s="449"/>
      <c r="I41" s="449" t="str">
        <f>IF($E41="","",VLOOKUP($E41,'1MD ELO (5)'!$A$7:$O$48,4))</f>
        <v/>
      </c>
      <c r="J41" s="144"/>
      <c r="K41" s="125"/>
      <c r="L41" s="145"/>
      <c r="M41" s="125"/>
      <c r="N41" s="150"/>
      <c r="O41" s="128"/>
      <c r="P41" s="130"/>
      <c r="Q41" s="860" t="str">
        <f>IF(Y3="","",CONCATENATE(AB1," pont"))</f>
        <v/>
      </c>
      <c r="R41" s="861"/>
      <c r="S41" s="133"/>
      <c r="AI41" s="630"/>
      <c r="AJ41" s="630"/>
      <c r="AK41" s="630"/>
    </row>
    <row r="42" spans="1:37" s="37" customFormat="1" ht="9.6" customHeight="1" x14ac:dyDescent="0.25">
      <c r="A42" s="135"/>
      <c r="B42" s="422"/>
      <c r="C42" s="422"/>
      <c r="D42" s="434"/>
      <c r="E42" s="146"/>
      <c r="F42" s="450"/>
      <c r="G42" s="450"/>
      <c r="H42" s="451"/>
      <c r="I42" s="450"/>
      <c r="J42" s="147"/>
      <c r="K42" s="139" t="s">
        <v>0</v>
      </c>
      <c r="L42" s="148"/>
      <c r="M42" s="141" t="str">
        <f>UPPER(IF(OR(L42="a",L42="as"),K40,IF(OR(L42="b",L42="bs"),K44,)))</f>
        <v/>
      </c>
      <c r="N42" s="149"/>
      <c r="O42" s="128"/>
      <c r="P42" s="130"/>
      <c r="Q42" s="128"/>
      <c r="R42" s="210"/>
      <c r="S42" s="133"/>
      <c r="AI42" s="630"/>
      <c r="AJ42" s="630"/>
      <c r="AK42" s="630"/>
    </row>
    <row r="43" spans="1:37" s="37" customFormat="1" ht="9.6" customHeight="1" x14ac:dyDescent="0.25">
      <c r="A43" s="135">
        <v>19</v>
      </c>
      <c r="B43" s="352" t="str">
        <f>IF($E43="","",VLOOKUP($E43,'1MD ELO (5)'!$A$7:$O$48,14))</f>
        <v/>
      </c>
      <c r="C43" s="352" t="str">
        <f>IF($E43="","",VLOOKUP($E43,'1MD ELO (5)'!$A$7:$O$48,15))</f>
        <v/>
      </c>
      <c r="D43" s="433" t="str">
        <f>IF($E43="","",VLOOKUP($E43,'1MD ELO (5)'!$A$7:$O$48,5))</f>
        <v/>
      </c>
      <c r="E43" s="123"/>
      <c r="F43" s="449" t="str">
        <f>UPPER(IF($E43="","",VLOOKUP($E43,'1MD ELO (5)'!$A$7:$O$48,2)))</f>
        <v/>
      </c>
      <c r="G43" s="449" t="str">
        <f>IF($E43="","",VLOOKUP($E43,'1MD ELO (5)'!$A$7:$O$48,3))</f>
        <v/>
      </c>
      <c r="H43" s="449"/>
      <c r="I43" s="449" t="str">
        <f>IF($E43="","",VLOOKUP($E43,'1MD ELO (5)'!$A$7:$O$48,4))</f>
        <v/>
      </c>
      <c r="J43" s="126"/>
      <c r="K43" s="125"/>
      <c r="L43" s="151"/>
      <c r="M43" s="125"/>
      <c r="N43" s="152"/>
      <c r="O43" s="128"/>
      <c r="P43" s="130"/>
      <c r="Q43" s="128"/>
      <c r="R43" s="210"/>
      <c r="S43" s="133"/>
      <c r="AI43" s="630"/>
      <c r="AJ43" s="630"/>
      <c r="AK43" s="630"/>
    </row>
    <row r="44" spans="1:37" s="37" customFormat="1" ht="9.6" customHeight="1" x14ac:dyDescent="0.25">
      <c r="A44" s="135"/>
      <c r="B44" s="422"/>
      <c r="C44" s="422"/>
      <c r="D44" s="434"/>
      <c r="E44" s="146"/>
      <c r="F44" s="450"/>
      <c r="G44" s="450"/>
      <c r="H44" s="451"/>
      <c r="I44" s="452" t="s">
        <v>0</v>
      </c>
      <c r="J44" s="140"/>
      <c r="K44" s="141" t="str">
        <f>UPPER(IF(OR(J44="a",J44="as"),F43,IF(OR(J44="b",J44="bs"),F45,)))</f>
        <v/>
      </c>
      <c r="L44" s="153"/>
      <c r="M44" s="125"/>
      <c r="N44" s="152"/>
      <c r="O44" s="128"/>
      <c r="P44" s="130"/>
      <c r="Q44" s="128"/>
      <c r="R44" s="210"/>
      <c r="S44" s="133"/>
      <c r="AI44" s="630"/>
      <c r="AJ44" s="630"/>
      <c r="AK44" s="630"/>
    </row>
    <row r="45" spans="1:37" s="37" customFormat="1" ht="9.6" customHeight="1" x14ac:dyDescent="0.25">
      <c r="A45" s="135">
        <v>20</v>
      </c>
      <c r="B45" s="352" t="str">
        <f>IF($E45="","",VLOOKUP($E45,'1MD ELO (5)'!$A$7:$O$48,14))</f>
        <v/>
      </c>
      <c r="C45" s="352" t="str">
        <f>IF($E45="","",VLOOKUP($E45,'1MD ELO (5)'!$A$7:$O$48,15))</f>
        <v/>
      </c>
      <c r="D45" s="433" t="str">
        <f>IF($E45="","",VLOOKUP($E45,'1MD ELO (5)'!$A$7:$O$48,5))</f>
        <v/>
      </c>
      <c r="E45" s="123"/>
      <c r="F45" s="449" t="str">
        <f>UPPER(IF($E45="","",VLOOKUP($E45,'1MD ELO (5)'!$A$7:$O$48,2)))</f>
        <v/>
      </c>
      <c r="G45" s="449" t="str">
        <f>IF($E45="","",VLOOKUP($E45,'1MD ELO (5)'!$A$7:$O$48,3))</f>
        <v/>
      </c>
      <c r="H45" s="449"/>
      <c r="I45" s="449" t="str">
        <f>IF($E45="","",VLOOKUP($E45,'1MD ELO (5)'!$A$7:$O$48,4))</f>
        <v/>
      </c>
      <c r="J45" s="154"/>
      <c r="K45" s="125"/>
      <c r="L45" s="125"/>
      <c r="M45" s="125"/>
      <c r="N45" s="152"/>
      <c r="O45" s="128"/>
      <c r="P45" s="130"/>
      <c r="Q45" s="128"/>
      <c r="R45" s="210"/>
      <c r="S45" s="133"/>
      <c r="AI45" s="630"/>
      <c r="AJ45" s="630"/>
      <c r="AK45" s="630"/>
    </row>
    <row r="46" spans="1:37" s="37" customFormat="1" ht="9.6" customHeight="1" x14ac:dyDescent="0.25">
      <c r="A46" s="135"/>
      <c r="B46" s="422"/>
      <c r="C46" s="422"/>
      <c r="D46" s="434"/>
      <c r="E46" s="146"/>
      <c r="F46" s="450"/>
      <c r="G46" s="450"/>
      <c r="H46" s="451"/>
      <c r="I46" s="450"/>
      <c r="J46" s="147"/>
      <c r="K46" s="125"/>
      <c r="L46" s="125"/>
      <c r="M46" s="139" t="s">
        <v>0</v>
      </c>
      <c r="N46" s="148"/>
      <c r="O46" s="141" t="str">
        <f>UPPER(IF(OR(N46="a",N46="as"),M42,IF(OR(N46="b",N46="bs"),M50,)))</f>
        <v/>
      </c>
      <c r="P46" s="211"/>
      <c r="Q46" s="128"/>
      <c r="R46" s="210"/>
      <c r="S46" s="133"/>
      <c r="AI46" s="630"/>
      <c r="AJ46" s="630"/>
      <c r="AK46" s="630"/>
    </row>
    <row r="47" spans="1:37" s="37" customFormat="1" ht="9.6" customHeight="1" x14ac:dyDescent="0.25">
      <c r="A47" s="135">
        <v>21</v>
      </c>
      <c r="B47" s="352" t="str">
        <f>IF($E47="","",VLOOKUP($E47,'1MD ELO (5)'!$A$7:$O$48,14))</f>
        <v/>
      </c>
      <c r="C47" s="352" t="str">
        <f>IF($E47="","",VLOOKUP($E47,'1MD ELO (5)'!$A$7:$O$48,15))</f>
        <v/>
      </c>
      <c r="D47" s="433" t="str">
        <f>IF($E47="","",VLOOKUP($E47,'1MD ELO (5)'!$A$7:$O$48,5))</f>
        <v/>
      </c>
      <c r="E47" s="123"/>
      <c r="F47" s="449" t="str">
        <f>UPPER(IF($E47="","",VLOOKUP($E47,'1MD ELO (5)'!$A$7:$O$48,2)))</f>
        <v/>
      </c>
      <c r="G47" s="449" t="str">
        <f>IF($E47="","",VLOOKUP($E47,'1MD ELO (5)'!$A$7:$O$48,3))</f>
        <v/>
      </c>
      <c r="H47" s="449"/>
      <c r="I47" s="449" t="str">
        <f>IF($E47="","",VLOOKUP($E47,'1MD ELO (5)'!$A$7:$O$48,4))</f>
        <v/>
      </c>
      <c r="J47" s="156"/>
      <c r="K47" s="125"/>
      <c r="L47" s="125"/>
      <c r="M47" s="125"/>
      <c r="N47" s="152"/>
      <c r="O47" s="125"/>
      <c r="P47" s="210"/>
      <c r="Q47" s="128"/>
      <c r="R47" s="210"/>
      <c r="S47" s="133"/>
      <c r="AI47" s="630"/>
      <c r="AJ47" s="630"/>
      <c r="AK47" s="630"/>
    </row>
    <row r="48" spans="1:37" s="37" customFormat="1" ht="9.6" customHeight="1" x14ac:dyDescent="0.25">
      <c r="A48" s="135"/>
      <c r="B48" s="422"/>
      <c r="C48" s="422"/>
      <c r="D48" s="434"/>
      <c r="E48" s="146"/>
      <c r="F48" s="450"/>
      <c r="G48" s="450"/>
      <c r="H48" s="451"/>
      <c r="I48" s="452" t="s">
        <v>0</v>
      </c>
      <c r="J48" s="140"/>
      <c r="K48" s="141" t="str">
        <f>UPPER(IF(OR(J48="a",J48="as"),F47,IF(OR(J48="b",J48="bs"),F49,)))</f>
        <v/>
      </c>
      <c r="L48" s="141"/>
      <c r="M48" s="125"/>
      <c r="N48" s="152"/>
      <c r="O48" s="128"/>
      <c r="P48" s="210"/>
      <c r="Q48" s="128"/>
      <c r="R48" s="210"/>
      <c r="S48" s="133"/>
      <c r="AI48" s="630"/>
      <c r="AJ48" s="630"/>
      <c r="AK48" s="630"/>
    </row>
    <row r="49" spans="1:37" s="37" customFormat="1" ht="9.6" customHeight="1" x14ac:dyDescent="0.25">
      <c r="A49" s="135">
        <v>22</v>
      </c>
      <c r="B49" s="352" t="str">
        <f>IF($E49="","",VLOOKUP($E49,'1MD ELO (5)'!$A$7:$O$48,14))</f>
        <v/>
      </c>
      <c r="C49" s="352" t="str">
        <f>IF($E49="","",VLOOKUP($E49,'1MD ELO (5)'!$A$7:$O$48,15))</f>
        <v/>
      </c>
      <c r="D49" s="433" t="str">
        <f>IF($E49="","",VLOOKUP($E49,'1MD ELO (5)'!$A$7:$O$48,5))</f>
        <v/>
      </c>
      <c r="E49" s="123"/>
      <c r="F49" s="449" t="str">
        <f>UPPER(IF($E49="","",VLOOKUP($E49,'1MD ELO (5)'!$A$7:$O$48,2)))</f>
        <v/>
      </c>
      <c r="G49" s="449" t="str">
        <f>IF($E49="","",VLOOKUP($E49,'1MD ELO (5)'!$A$7:$O$48,3))</f>
        <v/>
      </c>
      <c r="H49" s="449"/>
      <c r="I49" s="449" t="str">
        <f>IF($E49="","",VLOOKUP($E49,'1MD ELO (5)'!$A$7:$O$48,4))</f>
        <v/>
      </c>
      <c r="J49" s="144"/>
      <c r="K49" s="125"/>
      <c r="L49" s="145"/>
      <c r="M49" s="125"/>
      <c r="N49" s="152"/>
      <c r="O49" s="128"/>
      <c r="P49" s="210"/>
      <c r="Q49" s="128"/>
      <c r="R49" s="210"/>
      <c r="S49" s="133"/>
      <c r="AI49" s="630"/>
      <c r="AJ49" s="630"/>
      <c r="AK49" s="630"/>
    </row>
    <row r="50" spans="1:37" s="37" customFormat="1" ht="9.6" customHeight="1" x14ac:dyDescent="0.25">
      <c r="A50" s="135"/>
      <c r="B50" s="422"/>
      <c r="C50" s="422"/>
      <c r="D50" s="434"/>
      <c r="E50" s="146"/>
      <c r="F50" s="450"/>
      <c r="G50" s="450"/>
      <c r="H50" s="451"/>
      <c r="I50" s="450"/>
      <c r="J50" s="147"/>
      <c r="K50" s="139" t="s">
        <v>0</v>
      </c>
      <c r="L50" s="148"/>
      <c r="M50" s="141" t="str">
        <f>UPPER(IF(OR(L50="a",L50="as"),K48,IF(OR(L50="b",L50="bs"),K52,)))</f>
        <v/>
      </c>
      <c r="N50" s="158"/>
      <c r="O50" s="128"/>
      <c r="P50" s="210"/>
      <c r="Q50" s="128"/>
      <c r="R50" s="210"/>
      <c r="S50" s="133"/>
      <c r="AI50" s="630"/>
      <c r="AJ50" s="630"/>
      <c r="AK50" s="630"/>
    </row>
    <row r="51" spans="1:37" s="37" customFormat="1" ht="9.6" customHeight="1" x14ac:dyDescent="0.25">
      <c r="A51" s="135">
        <v>23</v>
      </c>
      <c r="B51" s="352" t="str">
        <f>IF($E51="","",VLOOKUP($E51,'1MD ELO (5)'!$A$7:$O$48,14))</f>
        <v/>
      </c>
      <c r="C51" s="352" t="str">
        <f>IF($E51="","",VLOOKUP($E51,'1MD ELO (5)'!$A$7:$O$48,15))</f>
        <v/>
      </c>
      <c r="D51" s="433" t="str">
        <f>IF($E51="","",VLOOKUP($E51,'1MD ELO (5)'!$A$7:$O$48,5))</f>
        <v/>
      </c>
      <c r="E51" s="123"/>
      <c r="F51" s="449" t="str">
        <f>UPPER(IF($E51="","",VLOOKUP($E51,'1MD ELO (5)'!$A$7:$O$48,2)))</f>
        <v/>
      </c>
      <c r="G51" s="449" t="str">
        <f>IF($E51="","",VLOOKUP($E51,'1MD ELO (5)'!$A$7:$O$48,3))</f>
        <v/>
      </c>
      <c r="H51" s="449"/>
      <c r="I51" s="449" t="str">
        <f>IF($E51="","",VLOOKUP($E51,'1MD ELO (5)'!$A$7:$O$48,4))</f>
        <v/>
      </c>
      <c r="J51" s="126"/>
      <c r="K51" s="125"/>
      <c r="L51" s="151"/>
      <c r="M51" s="125"/>
      <c r="N51" s="150"/>
      <c r="O51" s="128"/>
      <c r="P51" s="210"/>
      <c r="Q51" s="128"/>
      <c r="R51" s="210"/>
      <c r="S51" s="133"/>
      <c r="AI51" s="630"/>
      <c r="AJ51" s="630"/>
      <c r="AK51" s="630"/>
    </row>
    <row r="52" spans="1:37" s="37" customFormat="1" ht="9.6" customHeight="1" x14ac:dyDescent="0.25">
      <c r="A52" s="135"/>
      <c r="B52" s="422"/>
      <c r="C52" s="422"/>
      <c r="D52" s="434"/>
      <c r="E52" s="136"/>
      <c r="F52" s="137"/>
      <c r="G52" s="137"/>
      <c r="H52" s="138"/>
      <c r="I52" s="139" t="s">
        <v>0</v>
      </c>
      <c r="J52" s="140"/>
      <c r="K52" s="141" t="str">
        <f>UPPER(IF(OR(J52="a",J52="as"),F51,IF(OR(J52="b",J52="bs"),F53,)))</f>
        <v/>
      </c>
      <c r="L52" s="153"/>
      <c r="M52" s="125"/>
      <c r="N52" s="150"/>
      <c r="O52" s="128"/>
      <c r="P52" s="210"/>
      <c r="Q52" s="128"/>
      <c r="R52" s="210"/>
      <c r="S52" s="133"/>
      <c r="AI52" s="630"/>
      <c r="AJ52" s="630"/>
      <c r="AK52" s="630"/>
    </row>
    <row r="53" spans="1:37" s="37" customFormat="1" ht="9.6" customHeight="1" x14ac:dyDescent="0.25">
      <c r="A53" s="121">
        <v>24</v>
      </c>
      <c r="B53" s="352" t="str">
        <f>IF($E53="","",VLOOKUP($E53,'1MD ELO (5)'!$A$7:$O$48,14))</f>
        <v/>
      </c>
      <c r="C53" s="352" t="str">
        <f>IF($E53="","",VLOOKUP($E53,'1MD ELO (5)'!$A$7:$O$48,15))</f>
        <v/>
      </c>
      <c r="D53" s="433" t="str">
        <f>IF($E53="","",VLOOKUP($E53,'1MD ELO (5)'!$A$7:$O$48,5))</f>
        <v/>
      </c>
      <c r="E53" s="123"/>
      <c r="F53" s="124" t="str">
        <f>UPPER(IF($E53="","",VLOOKUP($E53,'1MD ELO (5)'!$A$7:$O$48,2)))</f>
        <v/>
      </c>
      <c r="G53" s="124" t="str">
        <f>IF($E53="","",VLOOKUP($E53,'1MD ELO (5)'!$A$7:$O$48,3))</f>
        <v/>
      </c>
      <c r="H53" s="124"/>
      <c r="I53" s="124" t="str">
        <f>IF($E53="","",VLOOKUP($E53,'1MD ELO (5)'!$A$7:$O$48,4))</f>
        <v/>
      </c>
      <c r="J53" s="154"/>
      <c r="K53" s="125"/>
      <c r="L53" s="125"/>
      <c r="M53" s="125"/>
      <c r="N53" s="150"/>
      <c r="O53" s="128"/>
      <c r="P53" s="210"/>
      <c r="Q53" s="128"/>
      <c r="R53" s="210"/>
      <c r="S53" s="133"/>
      <c r="AI53" s="630"/>
      <c r="AJ53" s="630"/>
      <c r="AK53" s="630"/>
    </row>
    <row r="54" spans="1:37" s="37" customFormat="1" ht="9.6" customHeight="1" x14ac:dyDescent="0.25">
      <c r="A54" s="135"/>
      <c r="B54" s="422"/>
      <c r="C54" s="422"/>
      <c r="D54" s="434"/>
      <c r="E54" s="136"/>
      <c r="F54" s="155"/>
      <c r="G54" s="155"/>
      <c r="H54" s="159"/>
      <c r="I54" s="155"/>
      <c r="J54" s="147"/>
      <c r="K54" s="125"/>
      <c r="L54" s="125"/>
      <c r="M54" s="125"/>
      <c r="N54" s="150"/>
      <c r="O54" s="139" t="s">
        <v>0</v>
      </c>
      <c r="P54" s="148"/>
      <c r="Q54" s="141" t="str">
        <f>UPPER(IF(OR(P54="a",P54="as"),O46,IF(OR(P54="b",P54="bs"),O62,)))</f>
        <v/>
      </c>
      <c r="R54" s="212"/>
      <c r="S54" s="133"/>
      <c r="AI54" s="630"/>
      <c r="AJ54" s="630"/>
      <c r="AK54" s="630"/>
    </row>
    <row r="55" spans="1:37" s="37" customFormat="1" ht="9.6" customHeight="1" x14ac:dyDescent="0.25">
      <c r="A55" s="121">
        <v>25</v>
      </c>
      <c r="B55" s="352" t="str">
        <f>IF($E55="","",VLOOKUP($E55,'1MD ELO (5)'!$A$7:$O$48,14))</f>
        <v/>
      </c>
      <c r="C55" s="352" t="str">
        <f>IF($E55="","",VLOOKUP($E55,'1MD ELO (5)'!$A$7:$O$48,15))</f>
        <v/>
      </c>
      <c r="D55" s="433" t="str">
        <f>IF($E55="","",VLOOKUP($E55,'1MD ELO (5)'!$A$7:$O$48,5))</f>
        <v/>
      </c>
      <c r="E55" s="123"/>
      <c r="F55" s="124" t="str">
        <f>UPPER(IF($E55="","",VLOOKUP($E55,'1MD ELO (5)'!$A$7:$O$48,2)))</f>
        <v/>
      </c>
      <c r="G55" s="124" t="str">
        <f>IF($E55="","",VLOOKUP($E55,'1MD ELO (5)'!$A$7:$O$48,3))</f>
        <v/>
      </c>
      <c r="H55" s="124"/>
      <c r="I55" s="124" t="str">
        <f>IF($E55="","",VLOOKUP($E55,'1MD ELO (5)'!$A$7:$O$48,4))</f>
        <v/>
      </c>
      <c r="J55" s="126"/>
      <c r="K55" s="125"/>
      <c r="L55" s="125"/>
      <c r="M55" s="125"/>
      <c r="N55" s="150"/>
      <c r="O55" s="128"/>
      <c r="P55" s="210"/>
      <c r="Q55" s="125"/>
      <c r="R55" s="130"/>
      <c r="S55" s="133"/>
      <c r="AI55" s="630"/>
      <c r="AJ55" s="630"/>
      <c r="AK55" s="630"/>
    </row>
    <row r="56" spans="1:37" s="37" customFormat="1" ht="9.6" customHeight="1" x14ac:dyDescent="0.25">
      <c r="A56" s="135"/>
      <c r="B56" s="422"/>
      <c r="C56" s="422"/>
      <c r="D56" s="434"/>
      <c r="E56" s="136"/>
      <c r="F56" s="137"/>
      <c r="G56" s="137"/>
      <c r="H56" s="138"/>
      <c r="I56" s="139" t="s">
        <v>0</v>
      </c>
      <c r="J56" s="140"/>
      <c r="K56" s="141" t="str">
        <f>UPPER(IF(OR(J56="a",J56="as"),F55,IF(OR(J56="b",J56="bs"),F57,)))</f>
        <v/>
      </c>
      <c r="L56" s="141"/>
      <c r="M56" s="125"/>
      <c r="N56" s="150"/>
      <c r="O56" s="128"/>
      <c r="P56" s="210"/>
      <c r="Q56" s="128"/>
      <c r="R56" s="130"/>
      <c r="S56" s="133"/>
      <c r="AI56" s="630"/>
      <c r="AJ56" s="630"/>
      <c r="AK56" s="630"/>
    </row>
    <row r="57" spans="1:37" s="37" customFormat="1" ht="9.6" customHeight="1" x14ac:dyDescent="0.25">
      <c r="A57" s="135">
        <v>26</v>
      </c>
      <c r="B57" s="352" t="str">
        <f>IF($E57="","",VLOOKUP($E57,'1MD ELO (5)'!$A$7:$O$48,14))</f>
        <v/>
      </c>
      <c r="C57" s="352" t="str">
        <f>IF($E57="","",VLOOKUP($E57,'1MD ELO (5)'!$A$7:$O$48,15))</f>
        <v/>
      </c>
      <c r="D57" s="433" t="str">
        <f>IF($E57="","",VLOOKUP($E57,'1MD ELO (5)'!$A$7:$O$48,5))</f>
        <v/>
      </c>
      <c r="E57" s="123"/>
      <c r="F57" s="449" t="str">
        <f>UPPER(IF($E57="","",VLOOKUP($E57,'1MD ELO (5)'!$A$7:$O$48,2)))</f>
        <v/>
      </c>
      <c r="G57" s="449" t="str">
        <f>IF($E57="","",VLOOKUP($E57,'1MD ELO (5)'!$A$7:$O$48,3))</f>
        <v/>
      </c>
      <c r="H57" s="449"/>
      <c r="I57" s="449" t="str">
        <f>IF($E57="","",VLOOKUP($E57,'1MD ELO (5)'!$A$7:$O$48,4))</f>
        <v/>
      </c>
      <c r="J57" s="144"/>
      <c r="K57" s="125"/>
      <c r="L57" s="145"/>
      <c r="M57" s="125"/>
      <c r="N57" s="150"/>
      <c r="O57" s="128"/>
      <c r="P57" s="210"/>
      <c r="Q57" s="128"/>
      <c r="R57" s="130"/>
      <c r="S57" s="133"/>
      <c r="AI57" s="630"/>
      <c r="AJ57" s="630"/>
      <c r="AK57" s="630"/>
    </row>
    <row r="58" spans="1:37" s="37" customFormat="1" ht="9.6" customHeight="1" x14ac:dyDescent="0.25">
      <c r="A58" s="135"/>
      <c r="B58" s="422"/>
      <c r="C58" s="422"/>
      <c r="D58" s="434"/>
      <c r="E58" s="146"/>
      <c r="F58" s="450"/>
      <c r="G58" s="450"/>
      <c r="H58" s="451"/>
      <c r="I58" s="450"/>
      <c r="J58" s="147"/>
      <c r="K58" s="139" t="s">
        <v>0</v>
      </c>
      <c r="L58" s="148"/>
      <c r="M58" s="141" t="str">
        <f>UPPER(IF(OR(L58="a",L58="as"),K56,IF(OR(L58="b",L58="bs"),K60,)))</f>
        <v/>
      </c>
      <c r="N58" s="149"/>
      <c r="O58" s="128"/>
      <c r="P58" s="210"/>
      <c r="Q58" s="128"/>
      <c r="R58" s="130"/>
      <c r="S58" s="133"/>
      <c r="AI58" s="630"/>
      <c r="AJ58" s="630"/>
      <c r="AK58" s="630"/>
    </row>
    <row r="59" spans="1:37" s="37" customFormat="1" ht="9.6" customHeight="1" x14ac:dyDescent="0.25">
      <c r="A59" s="135">
        <v>27</v>
      </c>
      <c r="B59" s="352" t="str">
        <f>IF($E59="","",VLOOKUP($E59,'1MD ELO (5)'!$A$7:$O$48,14))</f>
        <v/>
      </c>
      <c r="C59" s="352" t="str">
        <f>IF($E59="","",VLOOKUP($E59,'1MD ELO (5)'!$A$7:$O$48,15))</f>
        <v/>
      </c>
      <c r="D59" s="433" t="str">
        <f>IF($E59="","",VLOOKUP($E59,'1MD ELO (5)'!$A$7:$O$48,5))</f>
        <v/>
      </c>
      <c r="E59" s="123"/>
      <c r="F59" s="449" t="str">
        <f>UPPER(IF($E59="","",VLOOKUP($E59,'1MD ELO (5)'!$A$7:$O$48,2)))</f>
        <v/>
      </c>
      <c r="G59" s="449" t="str">
        <f>IF($E59="","",VLOOKUP($E59,'1MD ELO (5)'!$A$7:$O$48,3))</f>
        <v/>
      </c>
      <c r="H59" s="449"/>
      <c r="I59" s="449" t="str">
        <f>IF($E59="","",VLOOKUP($E59,'1MD ELO (5)'!$A$7:$O$48,4))</f>
        <v/>
      </c>
      <c r="J59" s="126"/>
      <c r="K59" s="125"/>
      <c r="L59" s="151"/>
      <c r="M59" s="125"/>
      <c r="N59" s="152"/>
      <c r="O59" s="128"/>
      <c r="P59" s="210"/>
      <c r="Q59" s="128"/>
      <c r="R59" s="130"/>
      <c r="S59" s="166"/>
      <c r="AI59" s="630"/>
      <c r="AJ59" s="630"/>
      <c r="AK59" s="630"/>
    </row>
    <row r="60" spans="1:37" s="37" customFormat="1" ht="9.6" customHeight="1" x14ac:dyDescent="0.25">
      <c r="A60" s="135"/>
      <c r="B60" s="422"/>
      <c r="C60" s="422"/>
      <c r="D60" s="434"/>
      <c r="E60" s="146"/>
      <c r="F60" s="450"/>
      <c r="G60" s="450"/>
      <c r="H60" s="451"/>
      <c r="I60" s="452" t="s">
        <v>0</v>
      </c>
      <c r="J60" s="140"/>
      <c r="K60" s="141" t="str">
        <f>UPPER(IF(OR(J60="a",J60="as"),F59,IF(OR(J60="b",J60="bs"),F61,)))</f>
        <v/>
      </c>
      <c r="L60" s="153"/>
      <c r="M60" s="125"/>
      <c r="N60" s="152"/>
      <c r="O60" s="128"/>
      <c r="P60" s="210"/>
      <c r="Q60" s="128"/>
      <c r="R60" s="130"/>
      <c r="S60" s="133"/>
      <c r="AI60" s="630"/>
      <c r="AJ60" s="630"/>
      <c r="AK60" s="630"/>
    </row>
    <row r="61" spans="1:37" s="37" customFormat="1" ht="9.6" customHeight="1" x14ac:dyDescent="0.25">
      <c r="A61" s="135">
        <v>28</v>
      </c>
      <c r="B61" s="352" t="str">
        <f>IF($E61="","",VLOOKUP($E61,'1MD ELO (5)'!$A$7:$O$48,14))</f>
        <v/>
      </c>
      <c r="C61" s="352" t="str">
        <f>IF($E61="","",VLOOKUP($E61,'1MD ELO (5)'!$A$7:$O$48,15))</f>
        <v/>
      </c>
      <c r="D61" s="433" t="str">
        <f>IF($E61="","",VLOOKUP($E61,'1MD ELO (5)'!$A$7:$O$48,5))</f>
        <v/>
      </c>
      <c r="E61" s="123"/>
      <c r="F61" s="449" t="str">
        <f>UPPER(IF($E61="","",VLOOKUP($E61,'1MD ELO (5)'!$A$7:$O$48,2)))</f>
        <v/>
      </c>
      <c r="G61" s="449" t="str">
        <f>IF($E61="","",VLOOKUP($E61,'1MD ELO (5)'!$A$7:$O$48,3))</f>
        <v/>
      </c>
      <c r="H61" s="449"/>
      <c r="I61" s="449" t="str">
        <f>IF($E61="","",VLOOKUP($E61,'1MD ELO (5)'!$A$7:$O$48,4))</f>
        <v/>
      </c>
      <c r="J61" s="154"/>
      <c r="K61" s="125"/>
      <c r="L61" s="125"/>
      <c r="M61" s="125"/>
      <c r="N61" s="152"/>
      <c r="O61" s="128"/>
      <c r="P61" s="210"/>
      <c r="Q61" s="128"/>
      <c r="R61" s="130"/>
      <c r="S61" s="133"/>
      <c r="AI61" s="630"/>
      <c r="AJ61" s="630"/>
      <c r="AK61" s="630"/>
    </row>
    <row r="62" spans="1:37" s="37" customFormat="1" ht="9.6" customHeight="1" x14ac:dyDescent="0.25">
      <c r="A62" s="135"/>
      <c r="B62" s="422"/>
      <c r="C62" s="422"/>
      <c r="D62" s="434"/>
      <c r="E62" s="146"/>
      <c r="F62" s="450"/>
      <c r="G62" s="450"/>
      <c r="H62" s="451"/>
      <c r="I62" s="450"/>
      <c r="J62" s="147"/>
      <c r="K62" s="125"/>
      <c r="L62" s="125"/>
      <c r="M62" s="139" t="s">
        <v>0</v>
      </c>
      <c r="N62" s="148"/>
      <c r="O62" s="141" t="str">
        <f>UPPER(IF(OR(N62="a",N62="as"),M58,IF(OR(N62="b",N62="bs"),M66,)))</f>
        <v/>
      </c>
      <c r="P62" s="212"/>
      <c r="Q62" s="128"/>
      <c r="R62" s="130"/>
      <c r="S62" s="133"/>
      <c r="AI62" s="630"/>
      <c r="AJ62" s="630"/>
      <c r="AK62" s="630"/>
    </row>
    <row r="63" spans="1:37" s="37" customFormat="1" ht="9.6" customHeight="1" x14ac:dyDescent="0.25">
      <c r="A63" s="135">
        <v>29</v>
      </c>
      <c r="B63" s="352" t="str">
        <f>IF($E63="","",VLOOKUP($E63,'1MD ELO (5)'!$A$7:$O$48,14))</f>
        <v/>
      </c>
      <c r="C63" s="352" t="str">
        <f>IF($E63="","",VLOOKUP($E63,'1MD ELO (5)'!$A$7:$O$48,15))</f>
        <v/>
      </c>
      <c r="D63" s="433" t="str">
        <f>IF($E63="","",VLOOKUP($E63,'1MD ELO (5)'!$A$7:$O$48,5))</f>
        <v/>
      </c>
      <c r="E63" s="123"/>
      <c r="F63" s="449" t="str">
        <f>UPPER(IF($E63="","",VLOOKUP($E63,'1MD ELO (5)'!$A$7:$O$48,2)))</f>
        <v/>
      </c>
      <c r="G63" s="449" t="str">
        <f>IF($E63="","",VLOOKUP($E63,'1MD ELO (5)'!$A$7:$O$48,3))</f>
        <v/>
      </c>
      <c r="H63" s="449"/>
      <c r="I63" s="449" t="str">
        <f>IF($E63="","",VLOOKUP($E63,'1MD ELO (5)'!$A$7:$O$48,4))</f>
        <v/>
      </c>
      <c r="J63" s="156"/>
      <c r="K63" s="125"/>
      <c r="L63" s="125"/>
      <c r="M63" s="125"/>
      <c r="N63" s="152"/>
      <c r="O63" s="125"/>
      <c r="P63" s="150"/>
      <c r="Q63" s="131"/>
      <c r="R63" s="132"/>
      <c r="S63" s="133"/>
      <c r="AI63" s="630"/>
      <c r="AJ63" s="630"/>
      <c r="AK63" s="630"/>
    </row>
    <row r="64" spans="1:37" s="37" customFormat="1" ht="9.6" customHeight="1" x14ac:dyDescent="0.25">
      <c r="A64" s="135"/>
      <c r="B64" s="422"/>
      <c r="C64" s="422"/>
      <c r="D64" s="434"/>
      <c r="E64" s="146"/>
      <c r="F64" s="450"/>
      <c r="G64" s="450"/>
      <c r="H64" s="451"/>
      <c r="I64" s="452" t="s">
        <v>0</v>
      </c>
      <c r="J64" s="140"/>
      <c r="K64" s="141" t="str">
        <f>UPPER(IF(OR(J64="a",J64="as"),F63,IF(OR(J64="b",J64="bs"),F65,)))</f>
        <v/>
      </c>
      <c r="L64" s="141"/>
      <c r="M64" s="125"/>
      <c r="N64" s="152"/>
      <c r="O64" s="150"/>
      <c r="P64" s="150"/>
      <c r="Q64" s="131"/>
      <c r="R64" s="132"/>
      <c r="S64" s="133"/>
      <c r="AI64" s="630"/>
      <c r="AJ64" s="630"/>
      <c r="AK64" s="630"/>
    </row>
    <row r="65" spans="1:37" s="37" customFormat="1" ht="9.6" customHeight="1" x14ac:dyDescent="0.25">
      <c r="A65" s="135">
        <v>30</v>
      </c>
      <c r="B65" s="352" t="str">
        <f>IF($E65="","",VLOOKUP($E65,'1MD ELO (5)'!$A$7:$O$48,14))</f>
        <v/>
      </c>
      <c r="C65" s="352" t="str">
        <f>IF($E65="","",VLOOKUP($E65,'1MD ELO (5)'!$A$7:$O$48,15))</f>
        <v/>
      </c>
      <c r="D65" s="433" t="str">
        <f>IF($E65="","",VLOOKUP($E65,'1MD ELO (5)'!$A$7:$O$48,5))</f>
        <v/>
      </c>
      <c r="E65" s="123"/>
      <c r="F65" s="449" t="str">
        <f>UPPER(IF($E65="","",VLOOKUP($E65,'1MD ELO (5)'!$A$7:$O$48,2)))</f>
        <v/>
      </c>
      <c r="G65" s="449" t="str">
        <f>IF($E65="","",VLOOKUP($E65,'1MD ELO (5)'!$A$7:$O$48,3))</f>
        <v/>
      </c>
      <c r="H65" s="449"/>
      <c r="I65" s="449" t="str">
        <f>IF($E65="","",VLOOKUP($E65,'1MD ELO (5)'!$A$7:$O$48,4))</f>
        <v/>
      </c>
      <c r="J65" s="144"/>
      <c r="K65" s="125"/>
      <c r="L65" s="145"/>
      <c r="M65" s="125"/>
      <c r="N65" s="152"/>
      <c r="O65" s="150"/>
      <c r="P65" s="150"/>
      <c r="Q65" s="131"/>
      <c r="R65" s="132"/>
      <c r="S65" s="133"/>
      <c r="AI65" s="630"/>
      <c r="AJ65" s="630"/>
      <c r="AK65" s="630"/>
    </row>
    <row r="66" spans="1:37" s="37" customFormat="1" ht="9.6" customHeight="1" x14ac:dyDescent="0.25">
      <c r="A66" s="135"/>
      <c r="B66" s="422"/>
      <c r="C66" s="422"/>
      <c r="D66" s="434"/>
      <c r="E66" s="146"/>
      <c r="F66" s="450"/>
      <c r="G66" s="450"/>
      <c r="H66" s="451"/>
      <c r="I66" s="450"/>
      <c r="J66" s="147"/>
      <c r="K66" s="139" t="s">
        <v>0</v>
      </c>
      <c r="L66" s="148"/>
      <c r="M66" s="141" t="str">
        <f>UPPER(IF(OR(L66="a",L66="as"),K64,IF(OR(L66="b",L66="bs"),K68,)))</f>
        <v/>
      </c>
      <c r="N66" s="158"/>
      <c r="O66" s="150"/>
      <c r="P66" s="150"/>
      <c r="Q66" s="131"/>
      <c r="R66" s="132"/>
      <c r="S66" s="133"/>
      <c r="AI66" s="630"/>
      <c r="AJ66" s="630"/>
      <c r="AK66" s="630"/>
    </row>
    <row r="67" spans="1:37" s="37" customFormat="1" ht="9.6" customHeight="1" x14ac:dyDescent="0.25">
      <c r="A67" s="135">
        <v>31</v>
      </c>
      <c r="B67" s="352" t="str">
        <f>IF($E67="","",VLOOKUP($E67,'1MD ELO (5)'!$A$7:$O$48,14))</f>
        <v/>
      </c>
      <c r="C67" s="352" t="str">
        <f>IF($E67="","",VLOOKUP($E67,'1MD ELO (5)'!$A$7:$O$48,15))</f>
        <v/>
      </c>
      <c r="D67" s="433" t="str">
        <f>IF($E67="","",VLOOKUP($E67,'1MD ELO (5)'!$A$7:$O$48,5))</f>
        <v/>
      </c>
      <c r="E67" s="123"/>
      <c r="F67" s="449" t="str">
        <f>UPPER(IF($E67="","",VLOOKUP($E67,'1MD ELO (5)'!$A$7:$O$48,2)))</f>
        <v/>
      </c>
      <c r="G67" s="449" t="str">
        <f>IF($E67="","",VLOOKUP($E67,'1MD ELO (5)'!$A$7:$O$48,3))</f>
        <v/>
      </c>
      <c r="H67" s="449"/>
      <c r="I67" s="449" t="str">
        <f>IF($E67="","",VLOOKUP($E67,'1MD ELO (5)'!$A$7:$O$48,4))</f>
        <v/>
      </c>
      <c r="J67" s="126"/>
      <c r="K67" s="125"/>
      <c r="L67" s="151"/>
      <c r="M67" s="125"/>
      <c r="N67" s="150"/>
      <c r="O67" s="150"/>
      <c r="P67" s="150"/>
      <c r="Q67" s="131"/>
      <c r="R67" s="132"/>
      <c r="S67" s="133"/>
      <c r="AI67" s="630"/>
      <c r="AJ67" s="630"/>
      <c r="AK67" s="630"/>
    </row>
    <row r="68" spans="1:37" s="37" customFormat="1" ht="9.6" customHeight="1" x14ac:dyDescent="0.25">
      <c r="A68" s="135"/>
      <c r="B68" s="422"/>
      <c r="C68" s="422"/>
      <c r="D68" s="434"/>
      <c r="E68" s="136"/>
      <c r="F68" s="137"/>
      <c r="G68" s="137"/>
      <c r="H68" s="138"/>
      <c r="I68" s="139" t="s">
        <v>0</v>
      </c>
      <c r="J68" s="140"/>
      <c r="K68" s="141" t="str">
        <f>UPPER(IF(OR(J68="a",J68="as"),F67,IF(OR(J68="b",J68="bs"),F69,)))</f>
        <v/>
      </c>
      <c r="L68" s="153"/>
      <c r="M68" s="125"/>
      <c r="N68" s="150"/>
      <c r="O68" s="150"/>
      <c r="P68" s="150"/>
      <c r="Q68" s="131"/>
      <c r="R68" s="132"/>
      <c r="S68" s="133"/>
      <c r="AI68" s="630"/>
      <c r="AJ68" s="630"/>
      <c r="AK68" s="630"/>
    </row>
    <row r="69" spans="1:37" s="37" customFormat="1" ht="9.6" customHeight="1" x14ac:dyDescent="0.25">
      <c r="A69" s="121">
        <v>32</v>
      </c>
      <c r="B69" s="352" t="str">
        <f>IF($E69="","",VLOOKUP($E69,'1MD ELO (5)'!$A$7:$O$48,14))</f>
        <v/>
      </c>
      <c r="C69" s="352" t="str">
        <f>IF($E69="","",VLOOKUP($E69,'1MD ELO (5)'!$A$7:$O$48,15))</f>
        <v/>
      </c>
      <c r="D69" s="433" t="str">
        <f>IF($E69="","",VLOOKUP($E69,'1MD ELO (5)'!$A$7:$O$48,5))</f>
        <v/>
      </c>
      <c r="E69" s="123"/>
      <c r="F69" s="124" t="str">
        <f>UPPER(IF($E69="","",VLOOKUP($E69,'1MD ELO (5)'!$A$7:$O$48,2)))</f>
        <v/>
      </c>
      <c r="G69" s="124" t="str">
        <f>IF($E69="","",VLOOKUP($E69,'1MD ELO (5)'!$A$7:$O$48,3))</f>
        <v/>
      </c>
      <c r="H69" s="124"/>
      <c r="I69" s="124" t="str">
        <f>IF($E69="","",VLOOKUP($E69,'1MD ELO (5)'!$A$7:$O$48,4))</f>
        <v/>
      </c>
      <c r="J69" s="154"/>
      <c r="K69" s="125"/>
      <c r="L69" s="125"/>
      <c r="M69" s="125"/>
      <c r="N69" s="125"/>
      <c r="O69" s="128"/>
      <c r="P69" s="130"/>
      <c r="Q69" s="131"/>
      <c r="R69" s="132"/>
      <c r="S69" s="133"/>
      <c r="AI69" s="630"/>
      <c r="AJ69" s="630"/>
      <c r="AK69" s="630"/>
    </row>
    <row r="70" spans="1:37" s="2" customFormat="1" ht="6.75" customHeight="1" x14ac:dyDescent="0.25">
      <c r="A70" s="167"/>
      <c r="B70" s="167"/>
      <c r="C70" s="167"/>
      <c r="D70" s="167"/>
      <c r="E70" s="167"/>
      <c r="F70" s="168"/>
      <c r="G70" s="168"/>
      <c r="H70" s="168"/>
      <c r="I70" s="168"/>
      <c r="J70" s="169"/>
      <c r="K70" s="170"/>
      <c r="L70" s="171"/>
      <c r="M70" s="170"/>
      <c r="N70" s="171"/>
      <c r="O70" s="170"/>
      <c r="P70" s="171"/>
      <c r="Q70" s="170"/>
      <c r="R70" s="171"/>
      <c r="S70" s="172"/>
      <c r="AI70" s="631"/>
      <c r="AJ70" s="631"/>
      <c r="AK70" s="631"/>
    </row>
    <row r="71" spans="1:37" s="18" customFormat="1" ht="10.5" customHeight="1" x14ac:dyDescent="0.25">
      <c r="A71" s="173" t="s">
        <v>102</v>
      </c>
      <c r="B71" s="174"/>
      <c r="C71" s="174"/>
      <c r="D71" s="413"/>
      <c r="E71" s="176" t="s">
        <v>6</v>
      </c>
      <c r="F71" s="177" t="s">
        <v>104</v>
      </c>
      <c r="G71" s="176"/>
      <c r="H71" s="178"/>
      <c r="I71" s="179"/>
      <c r="J71" s="176" t="s">
        <v>6</v>
      </c>
      <c r="K71" s="177" t="s">
        <v>122</v>
      </c>
      <c r="L71" s="180"/>
      <c r="M71" s="177" t="s">
        <v>123</v>
      </c>
      <c r="N71" s="181"/>
      <c r="O71" s="182" t="s">
        <v>124</v>
      </c>
      <c r="P71" s="182"/>
      <c r="Q71" s="183"/>
      <c r="R71" s="184"/>
      <c r="AI71" s="632"/>
      <c r="AJ71" s="632"/>
      <c r="AK71" s="632"/>
    </row>
    <row r="72" spans="1:37" s="18" customFormat="1" ht="9" customHeight="1" x14ac:dyDescent="0.25">
      <c r="A72" s="414" t="s">
        <v>103</v>
      </c>
      <c r="B72" s="415"/>
      <c r="C72" s="416"/>
      <c r="D72" s="417"/>
      <c r="E72" s="188">
        <v>1</v>
      </c>
      <c r="F72" s="56" t="str">
        <f>IF(E72&gt;$R$79,,UPPER(VLOOKUP(E72,'1MD ELO (5)'!$A$7:$Q$134,2)))</f>
        <v/>
      </c>
      <c r="G72" s="189"/>
      <c r="H72" s="56"/>
      <c r="I72" s="55"/>
      <c r="J72" s="190" t="s">
        <v>7</v>
      </c>
      <c r="K72" s="185"/>
      <c r="L72" s="191"/>
      <c r="M72" s="185"/>
      <c r="N72" s="192"/>
      <c r="O72" s="193" t="s">
        <v>108</v>
      </c>
      <c r="P72" s="194"/>
      <c r="Q72" s="194"/>
      <c r="R72" s="195"/>
      <c r="AI72" s="632"/>
      <c r="AJ72" s="632"/>
      <c r="AK72" s="632"/>
    </row>
    <row r="73" spans="1:37" s="18" customFormat="1" ht="9" customHeight="1" x14ac:dyDescent="0.25">
      <c r="A73" s="200" t="s">
        <v>121</v>
      </c>
      <c r="B73" s="198"/>
      <c r="C73" s="410"/>
      <c r="D73" s="201"/>
      <c r="E73" s="188">
        <v>2</v>
      </c>
      <c r="F73" s="56" t="str">
        <f>IF(E73&gt;$R$79,,UPPER(VLOOKUP(E73,'1MD ELO (5)'!$A$7:$Q$134,2)))</f>
        <v/>
      </c>
      <c r="G73" s="189"/>
      <c r="H73" s="56"/>
      <c r="I73" s="55"/>
      <c r="J73" s="190" t="s">
        <v>8</v>
      </c>
      <c r="K73" s="185"/>
      <c r="L73" s="191"/>
      <c r="M73" s="185"/>
      <c r="N73" s="192"/>
      <c r="O73" s="196"/>
      <c r="P73" s="197"/>
      <c r="Q73" s="198"/>
      <c r="R73" s="199"/>
      <c r="AI73" s="632"/>
      <c r="AJ73" s="632"/>
      <c r="AK73" s="632"/>
    </row>
    <row r="74" spans="1:37" s="18" customFormat="1" ht="9" customHeight="1" x14ac:dyDescent="0.25">
      <c r="A74" s="341"/>
      <c r="B74" s="342"/>
      <c r="C74" s="411"/>
      <c r="D74" s="343"/>
      <c r="E74" s="188">
        <v>3</v>
      </c>
      <c r="F74" s="56" t="str">
        <f>IF(E74&gt;$R$79,,UPPER(VLOOKUP(E74,'1MD ELO (5)'!$A$7:$Q$134,2)))</f>
        <v/>
      </c>
      <c r="G74" s="189"/>
      <c r="H74" s="56"/>
      <c r="I74" s="55"/>
      <c r="J74" s="190" t="s">
        <v>9</v>
      </c>
      <c r="K74" s="185"/>
      <c r="L74" s="191"/>
      <c r="M74" s="185"/>
      <c r="N74" s="192"/>
      <c r="O74" s="193" t="s">
        <v>109</v>
      </c>
      <c r="P74" s="194"/>
      <c r="Q74" s="194"/>
      <c r="R74" s="195"/>
      <c r="AI74" s="632"/>
      <c r="AJ74" s="632"/>
      <c r="AK74" s="632"/>
    </row>
    <row r="75" spans="1:37" s="18" customFormat="1" ht="9" customHeight="1" x14ac:dyDescent="0.25">
      <c r="A75" s="202"/>
      <c r="B75" s="405"/>
      <c r="C75" s="405"/>
      <c r="D75" s="203"/>
      <c r="E75" s="188">
        <v>4</v>
      </c>
      <c r="F75" s="56" t="str">
        <f>IF(E75&gt;$R$79,,UPPER(VLOOKUP(E75,'1MD ELO (5)'!$A$7:$Q$134,2)))</f>
        <v/>
      </c>
      <c r="G75" s="189"/>
      <c r="H75" s="56"/>
      <c r="I75" s="55"/>
      <c r="J75" s="190" t="s">
        <v>10</v>
      </c>
      <c r="K75" s="185"/>
      <c r="L75" s="191"/>
      <c r="M75" s="185"/>
      <c r="N75" s="192"/>
      <c r="O75" s="185"/>
      <c r="P75" s="191"/>
      <c r="Q75" s="185"/>
      <c r="R75" s="192"/>
      <c r="AI75" s="632"/>
      <c r="AJ75" s="632"/>
      <c r="AK75" s="632"/>
    </row>
    <row r="76" spans="1:37" s="18" customFormat="1" ht="9" customHeight="1" x14ac:dyDescent="0.25">
      <c r="A76" s="330"/>
      <c r="B76" s="344"/>
      <c r="C76" s="344"/>
      <c r="D76" s="412"/>
      <c r="E76" s="188">
        <v>5</v>
      </c>
      <c r="F76" s="56" t="str">
        <f>IF(E76&gt;$R$79,,UPPER(VLOOKUP(E76,'1MD ELO (5)'!$A$7:$Q$134,2)))</f>
        <v/>
      </c>
      <c r="G76" s="189"/>
      <c r="H76" s="56"/>
      <c r="I76" s="55"/>
      <c r="J76" s="190" t="s">
        <v>11</v>
      </c>
      <c r="K76" s="185"/>
      <c r="L76" s="191"/>
      <c r="M76" s="185"/>
      <c r="N76" s="192"/>
      <c r="O76" s="198"/>
      <c r="P76" s="197"/>
      <c r="Q76" s="198"/>
      <c r="R76" s="199"/>
      <c r="AI76" s="632"/>
      <c r="AJ76" s="632"/>
      <c r="AK76" s="632"/>
    </row>
    <row r="77" spans="1:37" s="18" customFormat="1" ht="9" customHeight="1" x14ac:dyDescent="0.25">
      <c r="A77" s="331"/>
      <c r="B77" s="350"/>
      <c r="C77" s="405"/>
      <c r="D77" s="203"/>
      <c r="E77" s="188">
        <v>6</v>
      </c>
      <c r="F77" s="56" t="str">
        <f>IF(E77&gt;$R$79,,UPPER(VLOOKUP(E77,'1MD ELO (5)'!$A$7:$Q$134,2)))</f>
        <v/>
      </c>
      <c r="G77" s="189"/>
      <c r="H77" s="56"/>
      <c r="I77" s="55"/>
      <c r="J77" s="190" t="s">
        <v>12</v>
      </c>
      <c r="K77" s="185"/>
      <c r="L77" s="191"/>
      <c r="M77" s="185"/>
      <c r="N77" s="192"/>
      <c r="O77" s="193" t="s">
        <v>89</v>
      </c>
      <c r="P77" s="194"/>
      <c r="Q77" s="194"/>
      <c r="R77" s="195"/>
      <c r="AI77" s="632"/>
      <c r="AJ77" s="632"/>
      <c r="AK77" s="632"/>
    </row>
    <row r="78" spans="1:37" s="18" customFormat="1" ht="9" customHeight="1" x14ac:dyDescent="0.25">
      <c r="A78" s="331"/>
      <c r="B78" s="350"/>
      <c r="C78" s="406"/>
      <c r="D78" s="339"/>
      <c r="E78" s="188">
        <v>7</v>
      </c>
      <c r="F78" s="56" t="str">
        <f>IF(E78&gt;$R$79,,UPPER(VLOOKUP(E78,'1MD ELO (5)'!$A$7:$Q$134,2)))</f>
        <v/>
      </c>
      <c r="G78" s="189"/>
      <c r="H78" s="56"/>
      <c r="I78" s="55"/>
      <c r="J78" s="190" t="s">
        <v>13</v>
      </c>
      <c r="K78" s="185"/>
      <c r="L78" s="191"/>
      <c r="M78" s="185"/>
      <c r="N78" s="192"/>
      <c r="O78" s="185"/>
      <c r="P78" s="191"/>
      <c r="Q78" s="185"/>
      <c r="R78" s="192"/>
      <c r="AI78" s="632"/>
      <c r="AJ78" s="632"/>
      <c r="AK78" s="632"/>
    </row>
    <row r="79" spans="1:37" s="18" customFormat="1" ht="9" customHeight="1" x14ac:dyDescent="0.25">
      <c r="A79" s="332"/>
      <c r="B79" s="329"/>
      <c r="C79" s="407"/>
      <c r="D79" s="340"/>
      <c r="E79" s="204">
        <v>8</v>
      </c>
      <c r="F79" s="205" t="str">
        <f>IF(E79&gt;$R$79,,UPPER(VLOOKUP(E79,'1MD ELO (5)'!$A$7:$Q$134,2)))</f>
        <v/>
      </c>
      <c r="G79" s="206"/>
      <c r="H79" s="205"/>
      <c r="I79" s="207"/>
      <c r="J79" s="208" t="s">
        <v>14</v>
      </c>
      <c r="K79" s="198"/>
      <c r="L79" s="197"/>
      <c r="M79" s="198"/>
      <c r="N79" s="199"/>
      <c r="O79" s="198" t="str">
        <f>R4</f>
        <v>Nagyistók-Nádasi Judit</v>
      </c>
      <c r="P79" s="197"/>
      <c r="Q79" s="198"/>
      <c r="R79" s="209">
        <f>MIN(8,'1MD ELO (5)'!Q5)</f>
        <v>8</v>
      </c>
      <c r="AI79" s="632"/>
      <c r="AJ79" s="632"/>
      <c r="AK79" s="632"/>
    </row>
  </sheetData>
  <mergeCells count="2">
    <mergeCell ref="A4:C4"/>
    <mergeCell ref="Q41:R41"/>
  </mergeCells>
  <conditionalFormatting sqref="H37 H39 H7 H67 H9 H11 H13 H15 H17 H21 H41 H43 H45 H47 H49 H51 H19 H23 H25 H27 H29 H31 H33 H35 H53 H55 H57 H59 H61 H63 H65 H69">
    <cfRule type="expression" dxfId="75" priority="11" stopIfTrue="1">
      <formula>AND($E7&lt;9,$C7&gt;0)</formula>
    </cfRule>
  </conditionalFormatting>
  <conditionalFormatting sqref="I8 I40 I16 M14 I20 M30 I24 I48 M46 I52 I32 I44 I36 I12 M62 I28 K18 K26 K34 K42 K50 K58 K66 K10 I56 I64 I68 I60 O22 O39 O54">
    <cfRule type="expression" dxfId="74" priority="8" stopIfTrue="1">
      <formula>AND($O$1="CU",I8="Umpire")</formula>
    </cfRule>
    <cfRule type="expression" dxfId="73" priority="9" stopIfTrue="1">
      <formula>AND($O$1="CU",I8&lt;&gt;"Umpire",J8&lt;&gt;"")</formula>
    </cfRule>
    <cfRule type="expression" dxfId="72" priority="10" stopIfTrue="1">
      <formula>AND($O$1="CU",I8&lt;&gt;"Umpire")</formula>
    </cfRule>
  </conditionalFormatting>
  <conditionalFormatting sqref="E67 E65 E63 E13 E61 E15 E17 E21 E19 E23 E25 E27 E29 E31 E33 E37 E35 E39 E41 E43 E47 E49 E45 E51 E53 E55 E57 E59 E69">
    <cfRule type="expression" dxfId="71" priority="7" stopIfTrue="1">
      <formula>AND($E13&lt;9,$C13&gt;0)</formula>
    </cfRule>
  </conditionalFormatting>
  <conditionalFormatting sqref="M10 M18 M26 M34 M42 M50 M58 M66 O14 O30 O46 O62 Q22 Q54 K8 K12 K16 K20 K24 K28 K32 K36 K40 K44 K48 K52 K56 K60 K64 K68">
    <cfRule type="expression" dxfId="70" priority="5" stopIfTrue="1">
      <formula>J8="as"</formula>
    </cfRule>
    <cfRule type="expression" dxfId="69" priority="6" stopIfTrue="1">
      <formula>J8="bs"</formula>
    </cfRule>
  </conditionalFormatting>
  <conditionalFormatting sqref="J8 J12 J16 J20 J24 J28 J32 J36 J40 J44 J48 J52 J56 J60 J64 J68 L66 L58 L50 L42 L34 L26 L18 L10 N14 N30 N46 N62 R79 P54 P39 P22">
    <cfRule type="expression" dxfId="68" priority="4" stopIfTrue="1">
      <formula>$O$1="CU"</formula>
    </cfRule>
  </conditionalFormatting>
  <conditionalFormatting sqref="Q38">
    <cfRule type="expression" dxfId="67" priority="2" stopIfTrue="1">
      <formula>P39="as"</formula>
    </cfRule>
    <cfRule type="expression" dxfId="66" priority="3" stopIfTrue="1">
      <formula>P39="bs"</formula>
    </cfRule>
  </conditionalFormatting>
  <conditionalFormatting sqref="E7 E9 E11">
    <cfRule type="expression" dxfId="65" priority="1" stopIfTrue="1">
      <formula>$E7&lt;9</formula>
    </cfRule>
  </conditionalFormatting>
  <dataValidations count="2">
    <dataValidation type="list" allowBlank="1" showInputMessage="1" sqref="I8 I24 I12 I28 I16 I40 I20 I44 I48 I52 I32 I36 I56 I60 I64 I68 K66 K58 K50 K42 K34 K26 K18 K10 M14 M30 M46 M62" xr:uid="{00000000-0002-0000-5B00-000000000000}">
      <formula1>$U$7:$U$16</formula1>
    </dataValidation>
    <dataValidation type="list" allowBlank="1" showInputMessage="1" sqref="O54 O39 O22" xr:uid="{00000000-0002-0000-5B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78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60">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19" max="19" width="0" hidden="1" customWidth="1"/>
    <col min="20" max="20" width="8.33203125" customWidth="1"/>
    <col min="21" max="21" width="11.44140625" hidden="1" customWidth="1"/>
    <col min="25" max="34" width="9.109375" hidden="1" customWidth="1"/>
  </cols>
  <sheetData>
    <row r="1" spans="1:37" s="100" customFormat="1" ht="21.75" customHeight="1" x14ac:dyDescent="0.25">
      <c r="A1" s="57" t="str">
        <f>Altalanos!$A$6</f>
        <v>Baranya Vármegyei Tenisz Diákolimpia</v>
      </c>
      <c r="B1" s="57"/>
      <c r="C1" s="103"/>
      <c r="D1" s="103"/>
      <c r="E1" s="103"/>
      <c r="F1" s="103"/>
      <c r="G1" s="103"/>
      <c r="H1" s="103"/>
      <c r="I1" s="338"/>
      <c r="J1" s="104"/>
      <c r="K1" s="438" t="s">
        <v>120</v>
      </c>
      <c r="L1" s="84"/>
      <c r="M1" s="58"/>
      <c r="N1" s="104"/>
      <c r="O1" s="104" t="s">
        <v>71</v>
      </c>
      <c r="P1" s="104"/>
      <c r="Q1" s="103"/>
      <c r="R1" s="104"/>
      <c r="Y1" s="522"/>
      <c r="Z1" s="522"/>
      <c r="AA1" s="522"/>
      <c r="AB1" s="625" t="e">
        <f>IF($Y$5=1,CONCATENATE(VLOOKUP($Y$3,$AA$2:$AH$14,2)),CONCATENATE(VLOOKUP($Y$3,$AA$16:$AH$25,2)))</f>
        <v>#N/A</v>
      </c>
      <c r="AC1" s="625" t="e">
        <f>IF($Y$5=1,CONCATENATE(VLOOKUP($Y$3,$AA$2:$AH$14,3)),CONCATENATE(VLOOKUP($Y$3,$AA$16:$AH$25,3)))</f>
        <v>#N/A</v>
      </c>
      <c r="AD1" s="625" t="e">
        <f>IF($Y$5=1,CONCATENATE(VLOOKUP($Y$3,$AA$2:$AH$14,4)),CONCATENATE(VLOOKUP($Y$3,$AA$16:$AH$25,4)))</f>
        <v>#N/A</v>
      </c>
      <c r="AE1" s="625" t="e">
        <f>IF($Y$5=1,CONCATENATE(VLOOKUP($Y$3,$AA$2:$AH$14,5)),CONCATENATE(VLOOKUP($Y$3,$AA$16:$AH$25,5)))</f>
        <v>#N/A</v>
      </c>
      <c r="AF1" s="625" t="e">
        <f>IF($Y$5=1,CONCATENATE(VLOOKUP($Y$3,$AA$2:$AH$14,6)),CONCATENATE(VLOOKUP($Y$3,$AA$16:$AH$25,6)))</f>
        <v>#N/A</v>
      </c>
      <c r="AG1" s="625" t="e">
        <f>IF($Y$5=1,CONCATENATE(VLOOKUP($Y$3,$AA$2:$AH$14,7)),CONCATENATE(VLOOKUP($Y$3,$AA$16:$AH$25,7)))</f>
        <v>#N/A</v>
      </c>
      <c r="AH1" s="625" t="e">
        <f>IF($Y$5=1,CONCATENATE(VLOOKUP($Y$3,$AA$2:$AH$14,8)),CONCATENATE(VLOOKUP($Y$3,$AA$16:$AH$25,8)))</f>
        <v>#N/A</v>
      </c>
      <c r="AI1" s="633"/>
      <c r="AJ1" s="633"/>
      <c r="AK1" s="633"/>
    </row>
    <row r="2" spans="1:37" s="72" customFormat="1" x14ac:dyDescent="0.25">
      <c r="A2" s="435" t="s">
        <v>119</v>
      </c>
      <c r="B2" s="60"/>
      <c r="C2" s="60"/>
      <c r="D2" s="60"/>
      <c r="E2" s="427">
        <f>Altalanos!$E$8</f>
        <v>0</v>
      </c>
      <c r="F2" s="60"/>
      <c r="G2" s="105"/>
      <c r="H2" s="74"/>
      <c r="I2" s="74"/>
      <c r="J2" s="106"/>
      <c r="K2" s="84"/>
      <c r="L2" s="84"/>
      <c r="M2" s="84"/>
      <c r="N2" s="106"/>
      <c r="O2" s="74"/>
      <c r="P2" s="106"/>
      <c r="Q2" s="74"/>
      <c r="R2" s="106"/>
      <c r="Y2" s="619"/>
      <c r="Z2" s="618"/>
      <c r="AA2" s="618" t="s">
        <v>159</v>
      </c>
      <c r="AB2" s="623">
        <v>300</v>
      </c>
      <c r="AC2" s="623">
        <v>250</v>
      </c>
      <c r="AD2" s="623">
        <v>200</v>
      </c>
      <c r="AE2" s="623">
        <v>150</v>
      </c>
      <c r="AF2" s="623">
        <v>120</v>
      </c>
      <c r="AG2" s="623">
        <v>90</v>
      </c>
      <c r="AH2" s="623">
        <v>40</v>
      </c>
      <c r="AI2" s="617"/>
      <c r="AJ2" s="617"/>
      <c r="AK2" s="617"/>
    </row>
    <row r="3" spans="1:37" s="19" customFormat="1" x14ac:dyDescent="0.25">
      <c r="A3" s="45" t="s">
        <v>81</v>
      </c>
      <c r="B3" s="45"/>
      <c r="C3" s="45"/>
      <c r="D3" s="45"/>
      <c r="E3" s="45"/>
      <c r="F3" s="45"/>
      <c r="G3" s="45" t="s">
        <v>79</v>
      </c>
      <c r="H3" s="45"/>
      <c r="I3" s="45"/>
      <c r="J3" s="108"/>
      <c r="K3" s="45" t="s">
        <v>84</v>
      </c>
      <c r="L3" s="108"/>
      <c r="M3" s="45"/>
      <c r="N3" s="108"/>
      <c r="O3" s="45"/>
      <c r="P3" s="108"/>
      <c r="Q3" s="45"/>
      <c r="R3" s="46" t="s">
        <v>85</v>
      </c>
      <c r="Y3" s="618" t="str">
        <f>IF(K4="OB","A",IF(K4="IX","W",IF(K4="","",K4)))</f>
        <v/>
      </c>
      <c r="Z3" s="618"/>
      <c r="AA3" s="618" t="s">
        <v>160</v>
      </c>
      <c r="AB3" s="623">
        <v>280</v>
      </c>
      <c r="AC3" s="623">
        <v>230</v>
      </c>
      <c r="AD3" s="623">
        <v>180</v>
      </c>
      <c r="AE3" s="623">
        <v>140</v>
      </c>
      <c r="AF3" s="623">
        <v>80</v>
      </c>
      <c r="AG3" s="623">
        <v>0</v>
      </c>
      <c r="AH3" s="623">
        <v>0</v>
      </c>
      <c r="AI3" s="617"/>
      <c r="AJ3" s="617"/>
      <c r="AK3" s="617"/>
    </row>
    <row r="4" spans="1:37" s="30" customFormat="1" ht="11.25" customHeight="1" thickBot="1" x14ac:dyDescent="0.3">
      <c r="A4" s="859" t="str">
        <f>Altalanos!$A$10</f>
        <v>2024.04.25-26.</v>
      </c>
      <c r="B4" s="859"/>
      <c r="C4" s="859"/>
      <c r="D4" s="394"/>
      <c r="E4" s="110"/>
      <c r="F4" s="110"/>
      <c r="G4" s="110" t="str">
        <f>Altalanos!$C$10</f>
        <v>Pécs</v>
      </c>
      <c r="H4" s="64"/>
      <c r="I4" s="110"/>
      <c r="J4" s="111"/>
      <c r="K4" s="112"/>
      <c r="L4" s="111"/>
      <c r="M4" s="68"/>
      <c r="N4" s="111"/>
      <c r="O4" s="110"/>
      <c r="P4" s="111"/>
      <c r="Q4" s="110"/>
      <c r="R4" s="53" t="str">
        <f>Altalanos!$E$10</f>
        <v>Nagyistók-Nádasi Judit</v>
      </c>
      <c r="Y4" s="618"/>
      <c r="Z4" s="618"/>
      <c r="AA4" s="618" t="s">
        <v>189</v>
      </c>
      <c r="AB4" s="623">
        <v>250</v>
      </c>
      <c r="AC4" s="623">
        <v>200</v>
      </c>
      <c r="AD4" s="623">
        <v>150</v>
      </c>
      <c r="AE4" s="623">
        <v>120</v>
      </c>
      <c r="AF4" s="623">
        <v>90</v>
      </c>
      <c r="AG4" s="623">
        <v>60</v>
      </c>
      <c r="AH4" s="623">
        <v>25</v>
      </c>
      <c r="AI4" s="617"/>
      <c r="AJ4" s="617"/>
      <c r="AK4" s="617"/>
    </row>
    <row r="5" spans="1:37" s="19" customFormat="1" x14ac:dyDescent="0.25">
      <c r="A5" s="114"/>
      <c r="B5" s="115" t="s">
        <v>4</v>
      </c>
      <c r="C5" s="421" t="s">
        <v>102</v>
      </c>
      <c r="D5" s="115" t="s">
        <v>101</v>
      </c>
      <c r="E5" s="115" t="s">
        <v>98</v>
      </c>
      <c r="F5" s="116" t="s">
        <v>82</v>
      </c>
      <c r="G5" s="116" t="s">
        <v>83</v>
      </c>
      <c r="H5" s="116"/>
      <c r="I5" s="116" t="s">
        <v>87</v>
      </c>
      <c r="J5" s="116"/>
      <c r="K5" s="115" t="s">
        <v>99</v>
      </c>
      <c r="L5" s="117"/>
      <c r="M5" s="115" t="s">
        <v>113</v>
      </c>
      <c r="N5" s="117"/>
      <c r="O5" s="115" t="s">
        <v>128</v>
      </c>
      <c r="P5" s="117"/>
      <c r="Q5" s="115" t="s">
        <v>127</v>
      </c>
      <c r="R5" s="118"/>
      <c r="Y5" s="618">
        <f>IF(OR(Altalanos!$A$8="F1",Altalanos!$A$8="F2",Altalanos!$A$8="N1",Altalanos!$A$8="N2"),1,2)</f>
        <v>2</v>
      </c>
      <c r="Z5" s="618"/>
      <c r="AA5" s="618" t="s">
        <v>190</v>
      </c>
      <c r="AB5" s="623">
        <v>200</v>
      </c>
      <c r="AC5" s="623">
        <v>150</v>
      </c>
      <c r="AD5" s="623">
        <v>120</v>
      </c>
      <c r="AE5" s="623">
        <v>90</v>
      </c>
      <c r="AF5" s="623">
        <v>60</v>
      </c>
      <c r="AG5" s="623">
        <v>40</v>
      </c>
      <c r="AH5" s="623">
        <v>15</v>
      </c>
      <c r="AI5" s="617"/>
      <c r="AJ5" s="617"/>
      <c r="AK5" s="617"/>
    </row>
    <row r="6" spans="1:37" s="753" customFormat="1" ht="11.1" customHeight="1" thickBot="1" x14ac:dyDescent="0.3">
      <c r="A6" s="746"/>
      <c r="B6" s="766"/>
      <c r="C6" s="767"/>
      <c r="D6" s="767"/>
      <c r="E6" s="766"/>
      <c r="F6" s="754" t="str">
        <f>IF(Y3="","",CONCATENATE(AH1," pont"))</f>
        <v/>
      </c>
      <c r="G6" s="756"/>
      <c r="H6" s="757"/>
      <c r="I6" s="756"/>
      <c r="J6" s="758"/>
      <c r="K6" s="755" t="str">
        <f>IF(Y3="","",CONCATENATE(AG1," pont"))</f>
        <v/>
      </c>
      <c r="L6" s="758"/>
      <c r="M6" s="755" t="str">
        <f>IF(Y3="","",CONCATENATE(AF1," pont"))</f>
        <v/>
      </c>
      <c r="N6" s="758"/>
      <c r="O6" s="755" t="str">
        <f>IF(Y3="","",CONCATENATE(AE1," pont"))</f>
        <v/>
      </c>
      <c r="P6" s="758"/>
      <c r="Q6" s="755" t="str">
        <f>IF(Y3="","",CONCATENATE(AD1," pont"))</f>
        <v/>
      </c>
      <c r="R6" s="759"/>
      <c r="Y6" s="761"/>
      <c r="Z6" s="761"/>
      <c r="AA6" s="761" t="s">
        <v>191</v>
      </c>
      <c r="AB6" s="762">
        <v>150</v>
      </c>
      <c r="AC6" s="762">
        <v>120</v>
      </c>
      <c r="AD6" s="762">
        <v>90</v>
      </c>
      <c r="AE6" s="762">
        <v>60</v>
      </c>
      <c r="AF6" s="762">
        <v>40</v>
      </c>
      <c r="AG6" s="762">
        <v>25</v>
      </c>
      <c r="AH6" s="762">
        <v>10</v>
      </c>
      <c r="AI6" s="764"/>
      <c r="AJ6" s="764"/>
      <c r="AK6" s="764"/>
    </row>
    <row r="7" spans="1:37" s="37" customFormat="1" ht="9" customHeight="1" x14ac:dyDescent="0.25">
      <c r="A7" s="121" t="s">
        <v>7</v>
      </c>
      <c r="B7" s="352" t="str">
        <f>IF($E7="","",VLOOKUP($E7,'1MD ELO (5)'!$A$7:$O$80,14))</f>
        <v/>
      </c>
      <c r="C7" s="352" t="str">
        <f>IF($E7="","",VLOOKUP($E7,'1MD ELO (5)'!$A$7:$O$80,15))</f>
        <v/>
      </c>
      <c r="D7" s="408" t="str">
        <f>IF($E7="","",VLOOKUP($E7,'1MD ELO (5)'!$A$7:$O$80,5))</f>
        <v/>
      </c>
      <c r="E7" s="123"/>
      <c r="F7" s="124" t="str">
        <f>UPPER(IF($E7="","",VLOOKUP($E7,'1MD ELO (5)'!$A$7:$O$80,2)))</f>
        <v/>
      </c>
      <c r="G7" s="124" t="str">
        <f>IF($E7="","",VLOOKUP($E7,'1MD ELO (5)'!$A$7:$O$80,3))</f>
        <v/>
      </c>
      <c r="H7" s="124"/>
      <c r="I7" s="124" t="str">
        <f>IF($E7="","",VLOOKUP($E7,'1MD ELO (5)'!$A$7:$O$80,4))</f>
        <v/>
      </c>
      <c r="J7" s="217"/>
      <c r="K7" s="141" t="str">
        <f>UPPER(IF(OR(J8="a",J8="as"),F7,IF(OR(J8="b",J8="bs"),F8,)))</f>
        <v/>
      </c>
      <c r="L7" s="149"/>
      <c r="M7" s="150"/>
      <c r="N7" s="150"/>
      <c r="O7" s="150"/>
      <c r="P7" s="150"/>
      <c r="Q7" s="150"/>
      <c r="R7" s="150"/>
      <c r="S7" s="133"/>
      <c r="U7" s="134" t="e">
        <f>#REF!</f>
        <v>#REF!</v>
      </c>
      <c r="Y7" s="618"/>
      <c r="Z7" s="618"/>
      <c r="AA7" s="618" t="s">
        <v>192</v>
      </c>
      <c r="AB7" s="623">
        <v>120</v>
      </c>
      <c r="AC7" s="623">
        <v>90</v>
      </c>
      <c r="AD7" s="623">
        <v>60</v>
      </c>
      <c r="AE7" s="623">
        <v>40</v>
      </c>
      <c r="AF7" s="623">
        <v>25</v>
      </c>
      <c r="AG7" s="623">
        <v>10</v>
      </c>
      <c r="AH7" s="623">
        <v>5</v>
      </c>
      <c r="AI7" s="617"/>
      <c r="AJ7" s="617"/>
      <c r="AK7" s="617"/>
    </row>
    <row r="8" spans="1:37" s="37" customFormat="1" ht="9" customHeight="1" x14ac:dyDescent="0.25">
      <c r="A8" s="218" t="s">
        <v>8</v>
      </c>
      <c r="B8" s="352" t="str">
        <f>IF($E8="","",VLOOKUP($E8,'1MD ELO (5)'!$A$7:$O$80,14))</f>
        <v/>
      </c>
      <c r="C8" s="352" t="str">
        <f>IF($E8="","",VLOOKUP($E8,'1MD ELO (5)'!$A$7:$O$80,15))</f>
        <v/>
      </c>
      <c r="D8" s="408" t="str">
        <f>IF($E8="","",VLOOKUP($E8,'1MD ELO (5)'!$A$7:$O$80,5))</f>
        <v/>
      </c>
      <c r="E8" s="123"/>
      <c r="F8" s="449" t="str">
        <f>UPPER(IF($E8="","",VLOOKUP($E8,'1MD ELO (5)'!$A$7:$O$80,2)))</f>
        <v/>
      </c>
      <c r="G8" s="449" t="str">
        <f>IF($E8="","",VLOOKUP($E8,'1MD ELO (5)'!$A$7:$O$80,3))</f>
        <v/>
      </c>
      <c r="H8" s="449"/>
      <c r="I8" s="449" t="str">
        <f>IF($E8="","",VLOOKUP($E8,'1MD ELO (5)'!$A$7:$O$80,4))</f>
        <v/>
      </c>
      <c r="J8" s="219"/>
      <c r="K8" s="125"/>
      <c r="L8" s="140"/>
      <c r="M8" s="141" t="str">
        <f>UPPER(IF(OR(L8="a",L8="as"),K7,IF(OR(L8="b",L8="bs"),K9,)))</f>
        <v/>
      </c>
      <c r="N8" s="149"/>
      <c r="O8" s="150"/>
      <c r="P8" s="150"/>
      <c r="Q8" s="150"/>
      <c r="R8" s="150"/>
      <c r="S8" s="133"/>
      <c r="U8" s="142" t="e">
        <f>#REF!</f>
        <v>#REF!</v>
      </c>
      <c r="Y8" s="618"/>
      <c r="Z8" s="618"/>
      <c r="AA8" s="618" t="s">
        <v>193</v>
      </c>
      <c r="AB8" s="623">
        <v>90</v>
      </c>
      <c r="AC8" s="623">
        <v>60</v>
      </c>
      <c r="AD8" s="623">
        <v>40</v>
      </c>
      <c r="AE8" s="623">
        <v>25</v>
      </c>
      <c r="AF8" s="623">
        <v>10</v>
      </c>
      <c r="AG8" s="623">
        <v>5</v>
      </c>
      <c r="AH8" s="623">
        <v>2</v>
      </c>
      <c r="AI8" s="617"/>
      <c r="AJ8" s="617"/>
      <c r="AK8" s="617"/>
    </row>
    <row r="9" spans="1:37" s="37" customFormat="1" ht="9" customHeight="1" x14ac:dyDescent="0.25">
      <c r="A9" s="135" t="s">
        <v>9</v>
      </c>
      <c r="B9" s="352" t="str">
        <f>IF($E9="","",VLOOKUP($E9,'1MD ELO (5)'!$A$7:$O$80,14))</f>
        <v/>
      </c>
      <c r="C9" s="352" t="str">
        <f>IF($E9="","",VLOOKUP($E9,'1MD ELO (5)'!$A$7:$O$80,15))</f>
        <v/>
      </c>
      <c r="D9" s="408" t="str">
        <f>IF($E9="","",VLOOKUP($E9,'1MD ELO (5)'!$A$7:$O$80,5))</f>
        <v/>
      </c>
      <c r="E9" s="123"/>
      <c r="F9" s="449" t="str">
        <f>UPPER(IF($E9="","",VLOOKUP($E9,'1MD ELO (5)'!$A$7:$O$80,2)))</f>
        <v/>
      </c>
      <c r="G9" s="449" t="str">
        <f>IF($E9="","",VLOOKUP($E9,'1MD ELO (5)'!$A$7:$O$80,3))</f>
        <v/>
      </c>
      <c r="H9" s="449"/>
      <c r="I9" s="449" t="str">
        <f>IF($E9="","",VLOOKUP($E9,'1MD ELO (5)'!$A$7:$O$80,4))</f>
        <v/>
      </c>
      <c r="J9" s="217"/>
      <c r="K9" s="141" t="str">
        <f>UPPER(IF(OR(J10="a",J10="as"),F9,IF(OR(J10="b",J10="bs"),F10,)))</f>
        <v/>
      </c>
      <c r="L9" s="220"/>
      <c r="M9" s="125"/>
      <c r="N9" s="152"/>
      <c r="O9" s="150"/>
      <c r="P9" s="150"/>
      <c r="Q9" s="150"/>
      <c r="R9" s="150"/>
      <c r="S9" s="133"/>
      <c r="U9" s="142" t="e">
        <f>#REF!</f>
        <v>#REF!</v>
      </c>
      <c r="Y9" s="618"/>
      <c r="Z9" s="618"/>
      <c r="AA9" s="618" t="s">
        <v>194</v>
      </c>
      <c r="AB9" s="623">
        <v>60</v>
      </c>
      <c r="AC9" s="623">
        <v>40</v>
      </c>
      <c r="AD9" s="623">
        <v>25</v>
      </c>
      <c r="AE9" s="623">
        <v>10</v>
      </c>
      <c r="AF9" s="623">
        <v>5</v>
      </c>
      <c r="AG9" s="623">
        <v>2</v>
      </c>
      <c r="AH9" s="623">
        <v>1</v>
      </c>
      <c r="AI9" s="617"/>
      <c r="AJ9" s="617"/>
      <c r="AK9" s="617"/>
    </row>
    <row r="10" spans="1:37" s="37" customFormat="1" ht="9" customHeight="1" x14ac:dyDescent="0.25">
      <c r="A10" s="135" t="s">
        <v>10</v>
      </c>
      <c r="B10" s="352" t="str">
        <f>IF($E10="","",VLOOKUP($E10,'1MD ELO (5)'!$A$7:$O$80,14))</f>
        <v/>
      </c>
      <c r="C10" s="352" t="str">
        <f>IF($E10="","",VLOOKUP($E10,'1MD ELO (5)'!$A$7:$O$80,15))</f>
        <v/>
      </c>
      <c r="D10" s="408" t="str">
        <f>IF($E10="","",VLOOKUP($E10,'1MD ELO (5)'!$A$7:$O$80,5))</f>
        <v/>
      </c>
      <c r="E10" s="123"/>
      <c r="F10" s="449" t="str">
        <f>UPPER(IF($E10="","",VLOOKUP($E10,'1MD ELO (5)'!$A$7:$O$80,2)))</f>
        <v/>
      </c>
      <c r="G10" s="449" t="str">
        <f>IF($E10="","",VLOOKUP($E10,'1MD ELO (5)'!$A$7:$O$80,3))</f>
        <v/>
      </c>
      <c r="H10" s="449"/>
      <c r="I10" s="449" t="str">
        <f>IF($E10="","",VLOOKUP($E10,'1MD ELO (5)'!$A$7:$O$80,4))</f>
        <v/>
      </c>
      <c r="J10" s="219"/>
      <c r="K10" s="125"/>
      <c r="L10" s="150"/>
      <c r="M10" s="139" t="s">
        <v>0</v>
      </c>
      <c r="N10" s="148"/>
      <c r="O10" s="141" t="str">
        <f>UPPER(IF(OR(N10="a",N10="as"),M8,IF(OR(N10="b",N10="bs"),M12,)))</f>
        <v/>
      </c>
      <c r="P10" s="149"/>
      <c r="Q10" s="150"/>
      <c r="R10" s="150"/>
      <c r="S10" s="133"/>
      <c r="U10" s="142" t="e">
        <f>#REF!</f>
        <v>#REF!</v>
      </c>
      <c r="Y10" s="618"/>
      <c r="Z10" s="618"/>
      <c r="AA10" s="618" t="s">
        <v>195</v>
      </c>
      <c r="AB10" s="623">
        <v>40</v>
      </c>
      <c r="AC10" s="623">
        <v>25</v>
      </c>
      <c r="AD10" s="623">
        <v>15</v>
      </c>
      <c r="AE10" s="623">
        <v>7</v>
      </c>
      <c r="AF10" s="623">
        <v>4</v>
      </c>
      <c r="AG10" s="623">
        <v>1</v>
      </c>
      <c r="AH10" s="623">
        <v>0</v>
      </c>
      <c r="AI10" s="617"/>
      <c r="AJ10" s="617"/>
      <c r="AK10" s="617"/>
    </row>
    <row r="11" spans="1:37" s="37" customFormat="1" ht="9.6" customHeight="1" x14ac:dyDescent="0.25">
      <c r="A11" s="135" t="s">
        <v>11</v>
      </c>
      <c r="B11" s="352" t="str">
        <f>IF($E11="","",VLOOKUP($E11,'1MD ELO (5)'!$A$7:$O$80,14))</f>
        <v/>
      </c>
      <c r="C11" s="352" t="str">
        <f>IF($E11="","",VLOOKUP($E11,'1MD ELO (5)'!$A$7:$O$80,15))</f>
        <v/>
      </c>
      <c r="D11" s="408" t="str">
        <f>IF($E11="","",VLOOKUP($E11,'1MD ELO (5)'!$A$7:$O$80,5))</f>
        <v/>
      </c>
      <c r="E11" s="123"/>
      <c r="F11" s="449" t="str">
        <f>UPPER(IF($E11="","",VLOOKUP($E11,'1MD ELO (5)'!$A$7:$O$80,2)))</f>
        <v/>
      </c>
      <c r="G11" s="449" t="str">
        <f>IF($E11="","",VLOOKUP($E11,'1MD ELO (5)'!$A$7:$O$80,3))</f>
        <v/>
      </c>
      <c r="H11" s="449"/>
      <c r="I11" s="449" t="str">
        <f>IF($E11="","",VLOOKUP($E11,'1MD ELO (5)'!$A$7:$O$80,4))</f>
        <v/>
      </c>
      <c r="J11" s="217"/>
      <c r="K11" s="141" t="str">
        <f>UPPER(IF(OR(J12="a",J12="as"),F11,IF(OR(J12="b",J12="bs"),F12,)))</f>
        <v/>
      </c>
      <c r="L11" s="149"/>
      <c r="M11" s="221"/>
      <c r="N11" s="222"/>
      <c r="O11" s="125"/>
      <c r="P11" s="152"/>
      <c r="Q11" s="741"/>
      <c r="R11" s="150"/>
      <c r="S11" s="133"/>
      <c r="U11" s="142" t="e">
        <f>#REF!</f>
        <v>#REF!</v>
      </c>
      <c r="Y11" s="618"/>
      <c r="Z11" s="618"/>
      <c r="AA11" s="618" t="s">
        <v>196</v>
      </c>
      <c r="AB11" s="623">
        <v>25</v>
      </c>
      <c r="AC11" s="623">
        <v>15</v>
      </c>
      <c r="AD11" s="623">
        <v>10</v>
      </c>
      <c r="AE11" s="623">
        <v>6</v>
      </c>
      <c r="AF11" s="623">
        <v>3</v>
      </c>
      <c r="AG11" s="623">
        <v>1</v>
      </c>
      <c r="AH11" s="623">
        <v>0</v>
      </c>
      <c r="AI11" s="617"/>
      <c r="AJ11" s="617"/>
      <c r="AK11" s="617"/>
    </row>
    <row r="12" spans="1:37" s="37" customFormat="1" ht="9.6" customHeight="1" x14ac:dyDescent="0.25">
      <c r="A12" s="135" t="s">
        <v>12</v>
      </c>
      <c r="B12" s="352" t="str">
        <f>IF($E12="","",VLOOKUP($E12,'1MD ELO (5)'!$A$7:$O$80,14))</f>
        <v/>
      </c>
      <c r="C12" s="352" t="str">
        <f>IF($E12="","",VLOOKUP($E12,'1MD ELO (5)'!$A$7:$O$80,15))</f>
        <v/>
      </c>
      <c r="D12" s="408" t="str">
        <f>IF($E12="","",VLOOKUP($E12,'1MD ELO (5)'!$A$7:$O$80,5))</f>
        <v/>
      </c>
      <c r="E12" s="123"/>
      <c r="F12" s="449" t="str">
        <f>UPPER(IF($E12="","",VLOOKUP($E12,'1MD ELO (5)'!$A$7:$O$80,2)))</f>
        <v/>
      </c>
      <c r="G12" s="449" t="str">
        <f>IF($E12="","",VLOOKUP($E12,'1MD ELO (5)'!$A$7:$O$80,3))</f>
        <v/>
      </c>
      <c r="H12" s="449"/>
      <c r="I12" s="449" t="str">
        <f>IF($E12="","",VLOOKUP($E12,'1MD ELO (5)'!$A$7:$O$80,4))</f>
        <v/>
      </c>
      <c r="J12" s="219"/>
      <c r="K12" s="125"/>
      <c r="L12" s="140"/>
      <c r="M12" s="141" t="str">
        <f>UPPER(IF(OR(L12="a",L12="as"),K11,IF(OR(L12="b",L12="bs"),K13,)))</f>
        <v/>
      </c>
      <c r="N12" s="223"/>
      <c r="O12" s="150"/>
      <c r="P12" s="152"/>
      <c r="Q12" s="150"/>
      <c r="R12" s="150"/>
      <c r="S12" s="133"/>
      <c r="U12" s="142" t="e">
        <f>#REF!</f>
        <v>#REF!</v>
      </c>
      <c r="Y12" s="618"/>
      <c r="Z12" s="618"/>
      <c r="AA12" s="618" t="s">
        <v>201</v>
      </c>
      <c r="AB12" s="623">
        <v>15</v>
      </c>
      <c r="AC12" s="623">
        <v>10</v>
      </c>
      <c r="AD12" s="623">
        <v>6</v>
      </c>
      <c r="AE12" s="623">
        <v>3</v>
      </c>
      <c r="AF12" s="623">
        <v>1</v>
      </c>
      <c r="AG12" s="623">
        <v>0</v>
      </c>
      <c r="AH12" s="623">
        <v>0</v>
      </c>
      <c r="AI12" s="617"/>
      <c r="AJ12" s="617"/>
      <c r="AK12" s="617"/>
    </row>
    <row r="13" spans="1:37" s="37" customFormat="1" ht="9.6" customHeight="1" x14ac:dyDescent="0.25">
      <c r="A13" s="218" t="s">
        <v>13</v>
      </c>
      <c r="B13" s="352" t="str">
        <f>IF($E13="","",VLOOKUP($E13,'1MD ELO (5)'!$A$7:$O$80,14))</f>
        <v/>
      </c>
      <c r="C13" s="352" t="str">
        <f>IF($E13="","",VLOOKUP($E13,'1MD ELO (5)'!$A$7:$O$80,15))</f>
        <v/>
      </c>
      <c r="D13" s="408" t="str">
        <f>IF($E13="","",VLOOKUP($E13,'1MD ELO (5)'!$A$7:$O$80,5))</f>
        <v/>
      </c>
      <c r="E13" s="123"/>
      <c r="F13" s="449" t="str">
        <f>UPPER(IF($E13="","",VLOOKUP($E13,'1MD ELO (5)'!$A$7:$O$80,2)))</f>
        <v/>
      </c>
      <c r="G13" s="449" t="str">
        <f>IF($E13="","",VLOOKUP($E13,'1MD ELO (5)'!$A$7:$O$80,3))</f>
        <v/>
      </c>
      <c r="H13" s="449"/>
      <c r="I13" s="449" t="str">
        <f>IF($E13="","",VLOOKUP($E13,'1MD ELO (5)'!$A$7:$O$80,4))</f>
        <v/>
      </c>
      <c r="J13" s="217"/>
      <c r="K13" s="141" t="str">
        <f>UPPER(IF(OR(J14="a",J14="as"),F13,IF(OR(J14="b",J14="bs"),F14,)))</f>
        <v/>
      </c>
      <c r="L13" s="158"/>
      <c r="M13" s="125"/>
      <c r="N13" s="150"/>
      <c r="O13" s="150"/>
      <c r="P13" s="152"/>
      <c r="Q13" s="150"/>
      <c r="R13" s="150"/>
      <c r="S13" s="133"/>
      <c r="U13" s="142" t="e">
        <f>#REF!</f>
        <v>#REF!</v>
      </c>
      <c r="Y13" s="618"/>
      <c r="Z13" s="618"/>
      <c r="AA13" s="618" t="s">
        <v>197</v>
      </c>
      <c r="AB13" s="623">
        <v>10</v>
      </c>
      <c r="AC13" s="623">
        <v>6</v>
      </c>
      <c r="AD13" s="623">
        <v>3</v>
      </c>
      <c r="AE13" s="623">
        <v>1</v>
      </c>
      <c r="AF13" s="623">
        <v>0</v>
      </c>
      <c r="AG13" s="623">
        <v>0</v>
      </c>
      <c r="AH13" s="623">
        <v>0</v>
      </c>
      <c r="AI13" s="617"/>
      <c r="AJ13" s="617"/>
      <c r="AK13" s="617"/>
    </row>
    <row r="14" spans="1:37" s="37" customFormat="1" ht="9.6" customHeight="1" x14ac:dyDescent="0.25">
      <c r="A14" s="160" t="s">
        <v>14</v>
      </c>
      <c r="B14" s="352" t="str">
        <f>IF($E14="","",VLOOKUP($E14,'1MD ELO (5)'!$A$7:$O$80,14))</f>
        <v/>
      </c>
      <c r="C14" s="352" t="str">
        <f>IF($E14="","",VLOOKUP($E14,'1MD ELO (5)'!$A$7:$O$80,15))</f>
        <v/>
      </c>
      <c r="D14" s="408" t="str">
        <f>IF($E14="","",VLOOKUP($E14,'1MD ELO (5)'!$A$7:$O$80,5))</f>
        <v/>
      </c>
      <c r="E14" s="123"/>
      <c r="F14" s="124" t="str">
        <f>UPPER(IF($E14="","",VLOOKUP($E14,'1MD ELO (5)'!$A$7:$O$80,2)))</f>
        <v/>
      </c>
      <c r="G14" s="124" t="str">
        <f>IF($E14="","",VLOOKUP($E14,'1MD ELO (5)'!$A$7:$O$80,3))</f>
        <v/>
      </c>
      <c r="H14" s="124"/>
      <c r="I14" s="124" t="str">
        <f>IF($E14="","",VLOOKUP($E14,'1MD ELO (5)'!$A$7:$O$80,4))</f>
        <v/>
      </c>
      <c r="J14" s="219"/>
      <c r="K14" s="125"/>
      <c r="L14" s="150"/>
      <c r="M14" s="150"/>
      <c r="N14" s="224"/>
      <c r="O14" s="139" t="s">
        <v>0</v>
      </c>
      <c r="P14" s="148"/>
      <c r="Q14" s="141" t="str">
        <f>UPPER(IF(OR(P14="a",P14="as"),O10,IF(OR(P14="b",P14="bs"),O18,)))</f>
        <v/>
      </c>
      <c r="R14" s="149"/>
      <c r="S14" s="133"/>
      <c r="U14" s="142" t="e">
        <f>#REF!</f>
        <v>#REF!</v>
      </c>
      <c r="Y14" s="618"/>
      <c r="Z14" s="618"/>
      <c r="AA14" s="618" t="s">
        <v>198</v>
      </c>
      <c r="AB14" s="623">
        <v>3</v>
      </c>
      <c r="AC14" s="623">
        <v>2</v>
      </c>
      <c r="AD14" s="623">
        <v>1</v>
      </c>
      <c r="AE14" s="623">
        <v>0</v>
      </c>
      <c r="AF14" s="623">
        <v>0</v>
      </c>
      <c r="AG14" s="623">
        <v>0</v>
      </c>
      <c r="AH14" s="623">
        <v>0</v>
      </c>
      <c r="AI14" s="617"/>
      <c r="AJ14" s="617"/>
      <c r="AK14" s="617"/>
    </row>
    <row r="15" spans="1:37" s="37" customFormat="1" ht="9.6" customHeight="1" x14ac:dyDescent="0.25">
      <c r="A15" s="121" t="s">
        <v>15</v>
      </c>
      <c r="B15" s="352" t="str">
        <f>IF($E15="","",VLOOKUP($E15,'1MD ELO (5)'!$A$7:$O$80,14))</f>
        <v/>
      </c>
      <c r="C15" s="352" t="str">
        <f>IF($E15="","",VLOOKUP($E15,'1MD ELO (5)'!$A$7:$O$80,15))</f>
        <v/>
      </c>
      <c r="D15" s="408" t="str">
        <f>IF($E15="","",VLOOKUP($E15,'1MD ELO (5)'!$A$7:$O$80,5))</f>
        <v/>
      </c>
      <c r="E15" s="123"/>
      <c r="F15" s="124" t="str">
        <f>UPPER(IF($E15="","",VLOOKUP($E15,'1MD ELO (5)'!$A$7:$O$80,2)))</f>
        <v/>
      </c>
      <c r="G15" s="124" t="str">
        <f>IF($E15="","",VLOOKUP($E15,'1MD ELO (5)'!$A$7:$O$80,3))</f>
        <v/>
      </c>
      <c r="H15" s="124"/>
      <c r="I15" s="124" t="str">
        <f>IF($E15="","",VLOOKUP($E15,'1MD ELO (5)'!$A$7:$O$80,4))</f>
        <v/>
      </c>
      <c r="J15" s="217"/>
      <c r="K15" s="141" t="str">
        <f>UPPER(IF(OR(J16="a",J16="as"),F15,IF(OR(J16="b",J16="bs"),F16,)))</f>
        <v/>
      </c>
      <c r="L15" s="149"/>
      <c r="M15" s="150"/>
      <c r="N15" s="150"/>
      <c r="O15" s="150"/>
      <c r="P15" s="152"/>
      <c r="Q15" s="125"/>
      <c r="R15" s="152"/>
      <c r="S15" s="133"/>
      <c r="U15" s="142" t="e">
        <f>#REF!</f>
        <v>#REF!</v>
      </c>
      <c r="Y15" s="618"/>
      <c r="Z15" s="618"/>
      <c r="AA15" s="618"/>
      <c r="AB15" s="618"/>
      <c r="AC15" s="618"/>
      <c r="AD15" s="618"/>
      <c r="AE15" s="618"/>
      <c r="AF15" s="618"/>
      <c r="AG15" s="618"/>
      <c r="AH15" s="618"/>
      <c r="AI15" s="617"/>
      <c r="AJ15" s="617"/>
      <c r="AK15" s="617"/>
    </row>
    <row r="16" spans="1:37" s="37" customFormat="1" ht="9.6" customHeight="1" thickBot="1" x14ac:dyDescent="0.3">
      <c r="A16" s="218" t="s">
        <v>16</v>
      </c>
      <c r="B16" s="352" t="str">
        <f>IF($E16="","",VLOOKUP($E16,'1MD ELO (5)'!$A$7:$O$80,14))</f>
        <v/>
      </c>
      <c r="C16" s="352" t="str">
        <f>IF($E16="","",VLOOKUP($E16,'1MD ELO (5)'!$A$7:$O$80,15))</f>
        <v/>
      </c>
      <c r="D16" s="408" t="str">
        <f>IF($E16="","",VLOOKUP($E16,'1MD ELO (5)'!$A$7:$O$80,5))</f>
        <v/>
      </c>
      <c r="E16" s="123"/>
      <c r="F16" s="449" t="str">
        <f>UPPER(IF($E16="","",VLOOKUP($E16,'1MD ELO (5)'!$A$7:$O$80,2)))</f>
        <v/>
      </c>
      <c r="G16" s="449" t="str">
        <f>IF($E16="","",VLOOKUP($E16,'1MD ELO (5)'!$A$7:$O$80,3))</f>
        <v/>
      </c>
      <c r="H16" s="449"/>
      <c r="I16" s="449" t="str">
        <f>IF($E16="","",VLOOKUP($E16,'1MD ELO (5)'!$A$7:$O$80,4))</f>
        <v/>
      </c>
      <c r="J16" s="219"/>
      <c r="K16" s="125"/>
      <c r="L16" s="140"/>
      <c r="M16" s="141" t="str">
        <f>UPPER(IF(OR(L16="a",L16="as"),K15,IF(OR(L16="b",L16="bs"),K17,)))</f>
        <v/>
      </c>
      <c r="N16" s="149"/>
      <c r="O16" s="150"/>
      <c r="P16" s="152"/>
      <c r="Q16" s="150"/>
      <c r="R16" s="152"/>
      <c r="S16" s="133"/>
      <c r="U16" s="157" t="e">
        <f>#REF!</f>
        <v>#REF!</v>
      </c>
      <c r="Y16" s="618"/>
      <c r="Z16" s="618"/>
      <c r="AA16" s="618" t="s">
        <v>159</v>
      </c>
      <c r="AB16" s="623">
        <v>150</v>
      </c>
      <c r="AC16" s="623">
        <v>120</v>
      </c>
      <c r="AD16" s="623">
        <v>90</v>
      </c>
      <c r="AE16" s="623">
        <v>60</v>
      </c>
      <c r="AF16" s="623">
        <v>40</v>
      </c>
      <c r="AG16" s="623">
        <v>25</v>
      </c>
      <c r="AH16" s="623">
        <v>15</v>
      </c>
      <c r="AI16" s="617"/>
      <c r="AJ16" s="617"/>
      <c r="AK16" s="617"/>
    </row>
    <row r="17" spans="1:37" s="37" customFormat="1" ht="9.6" customHeight="1" x14ac:dyDescent="0.25">
      <c r="A17" s="135" t="s">
        <v>17</v>
      </c>
      <c r="B17" s="352" t="str">
        <f>IF($E17="","",VLOOKUP($E17,'1MD ELO (5)'!$A$7:$O$80,14))</f>
        <v/>
      </c>
      <c r="C17" s="352" t="str">
        <f>IF($E17="","",VLOOKUP($E17,'1MD ELO (5)'!$A$7:$O$80,15))</f>
        <v/>
      </c>
      <c r="D17" s="408" t="str">
        <f>IF($E17="","",VLOOKUP($E17,'1MD ELO (5)'!$A$7:$O$80,5))</f>
        <v/>
      </c>
      <c r="E17" s="123"/>
      <c r="F17" s="449" t="str">
        <f>UPPER(IF($E17="","",VLOOKUP($E17,'1MD ELO (5)'!$A$7:$O$80,2)))</f>
        <v/>
      </c>
      <c r="G17" s="449" t="str">
        <f>IF($E17="","",VLOOKUP($E17,'1MD ELO (5)'!$A$7:$O$80,3))</f>
        <v/>
      </c>
      <c r="H17" s="449"/>
      <c r="I17" s="449" t="str">
        <f>IF($E17="","",VLOOKUP($E17,'1MD ELO (5)'!$A$7:$O$80,4))</f>
        <v/>
      </c>
      <c r="J17" s="217"/>
      <c r="K17" s="141" t="str">
        <f>UPPER(IF(OR(J18="a",J18="as"),F17,IF(OR(J18="b",J18="bs"),F18,)))</f>
        <v/>
      </c>
      <c r="L17" s="220"/>
      <c r="M17" s="125"/>
      <c r="N17" s="152"/>
      <c r="O17" s="150"/>
      <c r="P17" s="152"/>
      <c r="Q17" s="150"/>
      <c r="R17" s="152"/>
      <c r="S17" s="133"/>
      <c r="Y17" s="618"/>
      <c r="Z17" s="618"/>
      <c r="AA17" s="618" t="s">
        <v>189</v>
      </c>
      <c r="AB17" s="623">
        <v>120</v>
      </c>
      <c r="AC17" s="623">
        <v>90</v>
      </c>
      <c r="AD17" s="623">
        <v>60</v>
      </c>
      <c r="AE17" s="623">
        <v>40</v>
      </c>
      <c r="AF17" s="623">
        <v>25</v>
      </c>
      <c r="AG17" s="623">
        <v>15</v>
      </c>
      <c r="AH17" s="623">
        <v>8</v>
      </c>
      <c r="AI17" s="617"/>
      <c r="AJ17" s="617"/>
      <c r="AK17" s="617"/>
    </row>
    <row r="18" spans="1:37" s="37" customFormat="1" ht="9.6" customHeight="1" x14ac:dyDescent="0.25">
      <c r="A18" s="135" t="s">
        <v>18</v>
      </c>
      <c r="B18" s="352" t="str">
        <f>IF($E18="","",VLOOKUP($E18,'1MD ELO (5)'!$A$7:$O$80,14))</f>
        <v/>
      </c>
      <c r="C18" s="352" t="str">
        <f>IF($E18="","",VLOOKUP($E18,'1MD ELO (5)'!$A$7:$O$80,15))</f>
        <v/>
      </c>
      <c r="D18" s="408" t="str">
        <f>IF($E18="","",VLOOKUP($E18,'1MD ELO (5)'!$A$7:$O$80,5))</f>
        <v/>
      </c>
      <c r="E18" s="123"/>
      <c r="F18" s="449" t="str">
        <f>UPPER(IF($E18="","",VLOOKUP($E18,'1MD ELO (5)'!$A$7:$O$80,2)))</f>
        <v/>
      </c>
      <c r="G18" s="449" t="str">
        <f>IF($E18="","",VLOOKUP($E18,'1MD ELO (5)'!$A$7:$O$80,3))</f>
        <v/>
      </c>
      <c r="H18" s="449"/>
      <c r="I18" s="449" t="str">
        <f>IF($E18="","",VLOOKUP($E18,'1MD ELO (5)'!$A$7:$O$80,4))</f>
        <v/>
      </c>
      <c r="J18" s="219"/>
      <c r="K18" s="125"/>
      <c r="L18" s="150"/>
      <c r="M18" s="139" t="s">
        <v>0</v>
      </c>
      <c r="N18" s="148"/>
      <c r="O18" s="141" t="str">
        <f>UPPER(IF(OR(N18="a",N18="as"),M16,IF(OR(N18="b",N18="bs"),M20,)))</f>
        <v/>
      </c>
      <c r="P18" s="158"/>
      <c r="Q18" s="150"/>
      <c r="R18" s="152"/>
      <c r="S18" s="133"/>
      <c r="Y18" s="618"/>
      <c r="Z18" s="618"/>
      <c r="AA18" s="618" t="s">
        <v>190</v>
      </c>
      <c r="AB18" s="623">
        <v>90</v>
      </c>
      <c r="AC18" s="623">
        <v>60</v>
      </c>
      <c r="AD18" s="623">
        <v>40</v>
      </c>
      <c r="AE18" s="623">
        <v>25</v>
      </c>
      <c r="AF18" s="623">
        <v>15</v>
      </c>
      <c r="AG18" s="623">
        <v>8</v>
      </c>
      <c r="AH18" s="623">
        <v>4</v>
      </c>
      <c r="AI18" s="617"/>
      <c r="AJ18" s="617"/>
      <c r="AK18" s="617"/>
    </row>
    <row r="19" spans="1:37" s="37" customFormat="1" ht="9.6" customHeight="1" x14ac:dyDescent="0.25">
      <c r="A19" s="135" t="s">
        <v>19</v>
      </c>
      <c r="B19" s="352" t="str">
        <f>IF($E19="","",VLOOKUP($E19,'1MD ELO (5)'!$A$7:$O$80,14))</f>
        <v/>
      </c>
      <c r="C19" s="352" t="str">
        <f>IF($E19="","",VLOOKUP($E19,'1MD ELO (5)'!$A$7:$O$80,15))</f>
        <v/>
      </c>
      <c r="D19" s="408" t="str">
        <f>IF($E19="","",VLOOKUP($E19,'1MD ELO (5)'!$A$7:$O$80,5))</f>
        <v/>
      </c>
      <c r="E19" s="123"/>
      <c r="F19" s="449" t="str">
        <f>UPPER(IF($E19="","",VLOOKUP($E19,'1MD ELO (5)'!$A$7:$O$80,2)))</f>
        <v/>
      </c>
      <c r="G19" s="449" t="str">
        <f>IF($E19="","",VLOOKUP($E19,'1MD ELO (5)'!$A$7:$O$80,3))</f>
        <v/>
      </c>
      <c r="H19" s="449"/>
      <c r="I19" s="449" t="str">
        <f>IF($E19="","",VLOOKUP($E19,'1MD ELO (5)'!$A$7:$O$80,4))</f>
        <v/>
      </c>
      <c r="J19" s="217"/>
      <c r="K19" s="141" t="str">
        <f>UPPER(IF(OR(J20="a",J20="as"),F19,IF(OR(J20="b",J20="bs"),F20,)))</f>
        <v/>
      </c>
      <c r="L19" s="149"/>
      <c r="M19" s="221"/>
      <c r="N19" s="222"/>
      <c r="O19" s="125"/>
      <c r="P19" s="150"/>
      <c r="Q19" s="150"/>
      <c r="R19" s="152"/>
      <c r="S19" s="133"/>
      <c r="Y19" s="618"/>
      <c r="Z19" s="618"/>
      <c r="AA19" s="618" t="s">
        <v>191</v>
      </c>
      <c r="AB19" s="623">
        <v>60</v>
      </c>
      <c r="AC19" s="623">
        <v>40</v>
      </c>
      <c r="AD19" s="623">
        <v>25</v>
      </c>
      <c r="AE19" s="623">
        <v>15</v>
      </c>
      <c r="AF19" s="623">
        <v>8</v>
      </c>
      <c r="AG19" s="623">
        <v>4</v>
      </c>
      <c r="AH19" s="623">
        <v>2</v>
      </c>
      <c r="AI19" s="617"/>
      <c r="AJ19" s="617"/>
      <c r="AK19" s="617"/>
    </row>
    <row r="20" spans="1:37" s="37" customFormat="1" ht="9.6" customHeight="1" x14ac:dyDescent="0.25">
      <c r="A20" s="135" t="s">
        <v>20</v>
      </c>
      <c r="B20" s="352" t="str">
        <f>IF($E20="","",VLOOKUP($E20,'1MD ELO (5)'!$A$7:$O$80,14))</f>
        <v/>
      </c>
      <c r="C20" s="352" t="str">
        <f>IF($E20="","",VLOOKUP($E20,'1MD ELO (5)'!$A$7:$O$80,15))</f>
        <v/>
      </c>
      <c r="D20" s="408" t="str">
        <f>IF($E20="","",VLOOKUP($E20,'1MD ELO (5)'!$A$7:$O$80,5))</f>
        <v/>
      </c>
      <c r="E20" s="123"/>
      <c r="F20" s="449" t="str">
        <f>UPPER(IF($E20="","",VLOOKUP($E20,'1MD ELO (5)'!$A$7:$O$80,2)))</f>
        <v/>
      </c>
      <c r="G20" s="449" t="str">
        <f>IF($E20="","",VLOOKUP($E20,'1MD ELO (5)'!$A$7:$O$80,3))</f>
        <v/>
      </c>
      <c r="H20" s="449"/>
      <c r="I20" s="449" t="str">
        <f>IF($E20="","",VLOOKUP($E20,'1MD ELO (5)'!$A$7:$O$80,4))</f>
        <v/>
      </c>
      <c r="J20" s="219"/>
      <c r="K20" s="125"/>
      <c r="L20" s="140"/>
      <c r="M20" s="141" t="str">
        <f>UPPER(IF(OR(L20="a",L20="as"),K19,IF(OR(L20="b",L20="bs"),K21,)))</f>
        <v/>
      </c>
      <c r="N20" s="223"/>
      <c r="O20" s="150"/>
      <c r="P20" s="150"/>
      <c r="Q20" s="150"/>
      <c r="R20" s="152"/>
      <c r="S20" s="133"/>
      <c r="Y20" s="618"/>
      <c r="Z20" s="618"/>
      <c r="AA20" s="618" t="s">
        <v>192</v>
      </c>
      <c r="AB20" s="623">
        <v>40</v>
      </c>
      <c r="AC20" s="623">
        <v>25</v>
      </c>
      <c r="AD20" s="623">
        <v>15</v>
      </c>
      <c r="AE20" s="623">
        <v>8</v>
      </c>
      <c r="AF20" s="623">
        <v>4</v>
      </c>
      <c r="AG20" s="623">
        <v>2</v>
      </c>
      <c r="AH20" s="623">
        <v>1</v>
      </c>
      <c r="AI20" s="617"/>
      <c r="AJ20" s="617"/>
      <c r="AK20" s="617"/>
    </row>
    <row r="21" spans="1:37" s="37" customFormat="1" ht="9.6" customHeight="1" x14ac:dyDescent="0.25">
      <c r="A21" s="218" t="s">
        <v>21</v>
      </c>
      <c r="B21" s="352" t="str">
        <f>IF($E21="","",VLOOKUP($E21,'1MD ELO (5)'!$A$7:$O$80,14))</f>
        <v/>
      </c>
      <c r="C21" s="352" t="str">
        <f>IF($E21="","",VLOOKUP($E21,'1MD ELO (5)'!$A$7:$O$80,15))</f>
        <v/>
      </c>
      <c r="D21" s="408" t="str">
        <f>IF($E21="","",VLOOKUP($E21,'1MD ELO (5)'!$A$7:$O$80,5))</f>
        <v/>
      </c>
      <c r="E21" s="123"/>
      <c r="F21" s="449" t="str">
        <f>UPPER(IF($E21="","",VLOOKUP($E21,'1MD ELO (5)'!$A$7:$O$80,2)))</f>
        <v/>
      </c>
      <c r="G21" s="449" t="str">
        <f>IF($E21="","",VLOOKUP($E21,'1MD ELO (5)'!$A$7:$O$80,3))</f>
        <v/>
      </c>
      <c r="H21" s="449"/>
      <c r="I21" s="449" t="str">
        <f>IF($E21="","",VLOOKUP($E21,'1MD ELO (5)'!$A$7:$O$80,4))</f>
        <v/>
      </c>
      <c r="J21" s="217"/>
      <c r="K21" s="141" t="str">
        <f>UPPER(IF(OR(J22="a",J22="as"),F21,IF(OR(J22="b",J22="bs"),F22,)))</f>
        <v/>
      </c>
      <c r="L21" s="158"/>
      <c r="M21" s="125"/>
      <c r="N21" s="150"/>
      <c r="O21" s="150"/>
      <c r="P21" s="150"/>
      <c r="Q21" s="150"/>
      <c r="R21" s="152"/>
      <c r="S21" s="133"/>
      <c r="Y21" s="618"/>
      <c r="Z21" s="618"/>
      <c r="AA21" s="618" t="s">
        <v>193</v>
      </c>
      <c r="AB21" s="623">
        <v>25</v>
      </c>
      <c r="AC21" s="623">
        <v>15</v>
      </c>
      <c r="AD21" s="623">
        <v>10</v>
      </c>
      <c r="AE21" s="623">
        <v>6</v>
      </c>
      <c r="AF21" s="623">
        <v>3</v>
      </c>
      <c r="AG21" s="623">
        <v>1</v>
      </c>
      <c r="AH21" s="623">
        <v>0</v>
      </c>
      <c r="AI21" s="617"/>
      <c r="AJ21" s="617"/>
      <c r="AK21" s="617"/>
    </row>
    <row r="22" spans="1:37" s="37" customFormat="1" ht="9.6" customHeight="1" x14ac:dyDescent="0.25">
      <c r="A22" s="160" t="s">
        <v>22</v>
      </c>
      <c r="B22" s="352" t="str">
        <f>IF($E22="","",VLOOKUP($E22,'1MD ELO (5)'!$A$7:$O$80,14))</f>
        <v/>
      </c>
      <c r="C22" s="352" t="str">
        <f>IF($E22="","",VLOOKUP($E22,'1MD ELO (5)'!$A$7:$O$80,15))</f>
        <v/>
      </c>
      <c r="D22" s="408" t="str">
        <f>IF($E22="","",VLOOKUP($E22,'1MD ELO (5)'!$A$7:$O$80,5))</f>
        <v/>
      </c>
      <c r="E22" s="123"/>
      <c r="F22" s="124" t="str">
        <f>UPPER(IF($E22="","",VLOOKUP($E22,'1MD ELO (5)'!$A$7:$O$80,2)))</f>
        <v/>
      </c>
      <c r="G22" s="124" t="str">
        <f>IF($E22="","",VLOOKUP($E22,'1MD ELO (5)'!$A$7:$O$80,3))</f>
        <v/>
      </c>
      <c r="H22" s="124"/>
      <c r="I22" s="124" t="str">
        <f>IF($E22="","",VLOOKUP($E22,'1MD ELO (5)'!$A$7:$O$80,4))</f>
        <v/>
      </c>
      <c r="J22" s="219"/>
      <c r="K22" s="125"/>
      <c r="L22" s="150"/>
      <c r="M22" s="150"/>
      <c r="N22" s="224"/>
      <c r="O22" s="225" t="s">
        <v>130</v>
      </c>
      <c r="P22" s="214"/>
      <c r="Q22" s="141" t="str">
        <f>UPPER(IF(OR(P23="a",P23="as"),Q14,IF(OR(P23="b",P23="bs"),Q30,)))</f>
        <v/>
      </c>
      <c r="R22" s="215"/>
      <c r="S22" s="133"/>
      <c r="Y22" s="618"/>
      <c r="Z22" s="618"/>
      <c r="AA22" s="618" t="s">
        <v>194</v>
      </c>
      <c r="AB22" s="623">
        <v>15</v>
      </c>
      <c r="AC22" s="623">
        <v>10</v>
      </c>
      <c r="AD22" s="623">
        <v>6</v>
      </c>
      <c r="AE22" s="623">
        <v>3</v>
      </c>
      <c r="AF22" s="623">
        <v>1</v>
      </c>
      <c r="AG22" s="623">
        <v>0</v>
      </c>
      <c r="AH22" s="623">
        <v>0</v>
      </c>
      <c r="AI22" s="617"/>
      <c r="AJ22" s="617"/>
      <c r="AK22" s="617"/>
    </row>
    <row r="23" spans="1:37" s="37" customFormat="1" ht="9.6" customHeight="1" x14ac:dyDescent="0.25">
      <c r="A23" s="121" t="s">
        <v>23</v>
      </c>
      <c r="B23" s="352" t="str">
        <f>IF($E23="","",VLOOKUP($E23,'1MD ELO (5)'!$A$7:$O$80,14))</f>
        <v/>
      </c>
      <c r="C23" s="352" t="str">
        <f>IF($E23="","",VLOOKUP($E23,'1MD ELO (5)'!$A$7:$O$80,15))</f>
        <v/>
      </c>
      <c r="D23" s="408" t="str">
        <f>IF($E23="","",VLOOKUP($E23,'1MD ELO (5)'!$A$7:$O$80,5))</f>
        <v/>
      </c>
      <c r="E23" s="123"/>
      <c r="F23" s="124" t="str">
        <f>UPPER(IF($E23="","",VLOOKUP($E23,'1MD ELO (5)'!$A$7:$O$80,2)))</f>
        <v/>
      </c>
      <c r="G23" s="124" t="str">
        <f>IF($E23="","",VLOOKUP($E23,'1MD ELO (5)'!$A$7:$O$80,3))</f>
        <v/>
      </c>
      <c r="H23" s="124"/>
      <c r="I23" s="124" t="str">
        <f>IF($E23="","",VLOOKUP($E23,'1MD ELO (5)'!$A$7:$O$80,4))</f>
        <v/>
      </c>
      <c r="J23" s="217"/>
      <c r="K23" s="141" t="str">
        <f>UPPER(IF(OR(J24="a",J24="as"),F23,IF(OR(J24="b",J24="bs"),F24,)))</f>
        <v/>
      </c>
      <c r="L23" s="149"/>
      <c r="M23" s="150"/>
      <c r="N23" s="150"/>
      <c r="O23" s="139" t="s">
        <v>0</v>
      </c>
      <c r="P23" s="216"/>
      <c r="Q23" s="125"/>
      <c r="R23" s="210"/>
      <c r="S23" s="133"/>
      <c r="Y23" s="618"/>
      <c r="Z23" s="618"/>
      <c r="AA23" s="618" t="s">
        <v>195</v>
      </c>
      <c r="AB23" s="623">
        <v>10</v>
      </c>
      <c r="AC23" s="623">
        <v>6</v>
      </c>
      <c r="AD23" s="623">
        <v>3</v>
      </c>
      <c r="AE23" s="623">
        <v>1</v>
      </c>
      <c r="AF23" s="623">
        <v>0</v>
      </c>
      <c r="AG23" s="623">
        <v>0</v>
      </c>
      <c r="AH23" s="623">
        <v>0</v>
      </c>
      <c r="AI23" s="617"/>
      <c r="AJ23" s="617"/>
      <c r="AK23" s="617"/>
    </row>
    <row r="24" spans="1:37" s="37" customFormat="1" ht="9.6" customHeight="1" x14ac:dyDescent="0.25">
      <c r="A24" s="218" t="s">
        <v>24</v>
      </c>
      <c r="B24" s="352" t="str">
        <f>IF($E24="","",VLOOKUP($E24,'1MD ELO (5)'!$A$7:$O$80,14))</f>
        <v/>
      </c>
      <c r="C24" s="352" t="str">
        <f>IF($E24="","",VLOOKUP($E24,'1MD ELO (5)'!$A$7:$O$80,15))</f>
        <v/>
      </c>
      <c r="D24" s="408" t="str">
        <f>IF($E24="","",VLOOKUP($E24,'1MD ELO (5)'!$A$7:$O$80,5))</f>
        <v/>
      </c>
      <c r="E24" s="123"/>
      <c r="F24" s="449" t="str">
        <f>UPPER(IF($E24="","",VLOOKUP($E24,'1MD ELO (5)'!$A$7:$O$80,2)))</f>
        <v/>
      </c>
      <c r="G24" s="449" t="str">
        <f>IF($E24="","",VLOOKUP($E24,'1MD ELO (5)'!$A$7:$O$80,3))</f>
        <v/>
      </c>
      <c r="H24" s="449"/>
      <c r="I24" s="449" t="str">
        <f>IF($E24="","",VLOOKUP($E24,'1MD ELO (5)'!$A$7:$O$80,4))</f>
        <v/>
      </c>
      <c r="J24" s="219"/>
      <c r="K24" s="125"/>
      <c r="L24" s="140"/>
      <c r="M24" s="141" t="str">
        <f>UPPER(IF(OR(L24="a",L24="as"),K23,IF(OR(L24="b",L24="bs"),K25,)))</f>
        <v/>
      </c>
      <c r="N24" s="149"/>
      <c r="O24" s="150"/>
      <c r="P24" s="150"/>
      <c r="Q24" s="150"/>
      <c r="R24" s="152"/>
      <c r="S24" s="133"/>
      <c r="Y24" s="618"/>
      <c r="Z24" s="618"/>
      <c r="AA24" s="618" t="s">
        <v>196</v>
      </c>
      <c r="AB24" s="623">
        <v>6</v>
      </c>
      <c r="AC24" s="623">
        <v>3</v>
      </c>
      <c r="AD24" s="623">
        <v>1</v>
      </c>
      <c r="AE24" s="623">
        <v>0</v>
      </c>
      <c r="AF24" s="623">
        <v>0</v>
      </c>
      <c r="AG24" s="623">
        <v>0</v>
      </c>
      <c r="AH24" s="623">
        <v>0</v>
      </c>
      <c r="AI24" s="617"/>
      <c r="AJ24" s="617"/>
      <c r="AK24" s="617"/>
    </row>
    <row r="25" spans="1:37" s="37" customFormat="1" ht="9.6" customHeight="1" x14ac:dyDescent="0.25">
      <c r="A25" s="135" t="s">
        <v>25</v>
      </c>
      <c r="B25" s="352" t="str">
        <f>IF($E25="","",VLOOKUP($E25,'1MD ELO (5)'!$A$7:$O$80,14))</f>
        <v/>
      </c>
      <c r="C25" s="352" t="str">
        <f>IF($E25="","",VLOOKUP($E25,'1MD ELO (5)'!$A$7:$O$80,15))</f>
        <v/>
      </c>
      <c r="D25" s="408" t="str">
        <f>IF($E25="","",VLOOKUP($E25,'1MD ELO (5)'!$A$7:$O$80,5))</f>
        <v/>
      </c>
      <c r="E25" s="123"/>
      <c r="F25" s="449" t="str">
        <f>UPPER(IF($E25="","",VLOOKUP($E25,'1MD ELO (5)'!$A$7:$O$80,2)))</f>
        <v/>
      </c>
      <c r="G25" s="449" t="str">
        <f>IF($E25="","",VLOOKUP($E25,'1MD ELO (5)'!$A$7:$O$80,3))</f>
        <v/>
      </c>
      <c r="H25" s="449"/>
      <c r="I25" s="449" t="str">
        <f>IF($E25="","",VLOOKUP($E25,'1MD ELO (5)'!$A$7:$O$80,4))</f>
        <v/>
      </c>
      <c r="J25" s="217"/>
      <c r="K25" s="141" t="str">
        <f>UPPER(IF(OR(J26="a",J26="as"),F25,IF(OR(J26="b",J26="bs"),F26,)))</f>
        <v/>
      </c>
      <c r="L25" s="220"/>
      <c r="M25" s="125"/>
      <c r="N25" s="152"/>
      <c r="O25" s="150"/>
      <c r="P25" s="150"/>
      <c r="Q25" s="862" t="str">
        <f>IF(Y3="","",CONCATENATE(AC1," pont"))</f>
        <v/>
      </c>
      <c r="R25" s="863"/>
      <c r="S25" s="133"/>
      <c r="Y25" s="618"/>
      <c r="Z25" s="618"/>
      <c r="AA25" s="618" t="s">
        <v>201</v>
      </c>
      <c r="AB25" s="623">
        <v>3</v>
      </c>
      <c r="AC25" s="623">
        <v>2</v>
      </c>
      <c r="AD25" s="623">
        <v>1</v>
      </c>
      <c r="AE25" s="623">
        <v>0</v>
      </c>
      <c r="AF25" s="623">
        <v>0</v>
      </c>
      <c r="AG25" s="623">
        <v>0</v>
      </c>
      <c r="AH25" s="623">
        <v>0</v>
      </c>
      <c r="AI25" s="617"/>
      <c r="AJ25" s="617"/>
      <c r="AK25" s="617"/>
    </row>
    <row r="26" spans="1:37" s="37" customFormat="1" ht="9.6" customHeight="1" x14ac:dyDescent="0.25">
      <c r="A26" s="135" t="s">
        <v>26</v>
      </c>
      <c r="B26" s="352" t="str">
        <f>IF($E26="","",VLOOKUP($E26,'1MD ELO (5)'!$A$7:$O$80,14))</f>
        <v/>
      </c>
      <c r="C26" s="352" t="str">
        <f>IF($E26="","",VLOOKUP($E26,'1MD ELO (5)'!$A$7:$O$80,15))</f>
        <v/>
      </c>
      <c r="D26" s="408" t="str">
        <f>IF($E26="","",VLOOKUP($E26,'1MD ELO (5)'!$A$7:$O$80,5))</f>
        <v/>
      </c>
      <c r="E26" s="123"/>
      <c r="F26" s="449" t="str">
        <f>UPPER(IF($E26="","",VLOOKUP($E26,'1MD ELO (5)'!$A$7:$O$80,2)))</f>
        <v/>
      </c>
      <c r="G26" s="449" t="str">
        <f>IF($E26="","",VLOOKUP($E26,'1MD ELO (5)'!$A$7:$O$80,3))</f>
        <v/>
      </c>
      <c r="H26" s="449"/>
      <c r="I26" s="449" t="str">
        <f>IF($E26="","",VLOOKUP($E26,'1MD ELO (5)'!$A$7:$O$80,4))</f>
        <v/>
      </c>
      <c r="J26" s="219"/>
      <c r="K26" s="125"/>
      <c r="L26" s="150"/>
      <c r="M26" s="139" t="s">
        <v>0</v>
      </c>
      <c r="N26" s="148"/>
      <c r="O26" s="141" t="str">
        <f>UPPER(IF(OR(N26="a",N26="as"),M24,IF(OR(N26="b",N26="bs"),M28,)))</f>
        <v/>
      </c>
      <c r="P26" s="149"/>
      <c r="Q26" s="150"/>
      <c r="R26" s="152"/>
      <c r="S26" s="133"/>
      <c r="Y26" s="617"/>
      <c r="Z26" s="617"/>
      <c r="AA26" s="617"/>
      <c r="AB26" s="617"/>
      <c r="AC26" s="617"/>
      <c r="AD26" s="617"/>
      <c r="AE26" s="617"/>
      <c r="AF26" s="617"/>
      <c r="AG26" s="617"/>
      <c r="AH26" s="617"/>
      <c r="AI26" s="617"/>
      <c r="AJ26" s="617"/>
      <c r="AK26" s="617"/>
    </row>
    <row r="27" spans="1:37" s="37" customFormat="1" ht="9.6" customHeight="1" x14ac:dyDescent="0.25">
      <c r="A27" s="135" t="s">
        <v>27</v>
      </c>
      <c r="B27" s="352" t="str">
        <f>IF($E27="","",VLOOKUP($E27,'1MD ELO (5)'!$A$7:$O$80,14))</f>
        <v/>
      </c>
      <c r="C27" s="352" t="str">
        <f>IF($E27="","",VLOOKUP($E27,'1MD ELO (5)'!$A$7:$O$80,15))</f>
        <v/>
      </c>
      <c r="D27" s="408" t="str">
        <f>IF($E27="","",VLOOKUP($E27,'1MD ELO (5)'!$A$7:$O$80,5))</f>
        <v/>
      </c>
      <c r="E27" s="123"/>
      <c r="F27" s="449" t="str">
        <f>UPPER(IF($E27="","",VLOOKUP($E27,'1MD ELO (5)'!$A$7:$O$80,2)))</f>
        <v/>
      </c>
      <c r="G27" s="449" t="str">
        <f>IF($E27="","",VLOOKUP($E27,'1MD ELO (5)'!$A$7:$O$80,3))</f>
        <v/>
      </c>
      <c r="H27" s="449"/>
      <c r="I27" s="449" t="str">
        <f>IF($E27="","",VLOOKUP($E27,'1MD ELO (5)'!$A$7:$O$80,4))</f>
        <v/>
      </c>
      <c r="J27" s="217"/>
      <c r="K27" s="141" t="str">
        <f>UPPER(IF(OR(J28="a",J28="as"),F27,IF(OR(J28="b",J28="bs"),F28,)))</f>
        <v/>
      </c>
      <c r="L27" s="149"/>
      <c r="M27" s="221"/>
      <c r="N27" s="222"/>
      <c r="O27" s="125"/>
      <c r="P27" s="152"/>
      <c r="Q27" s="150"/>
      <c r="R27" s="152"/>
      <c r="S27" s="133"/>
      <c r="Y27" s="617"/>
      <c r="Z27" s="617"/>
      <c r="AA27" s="617"/>
      <c r="AB27" s="617"/>
      <c r="AC27" s="617"/>
      <c r="AD27" s="617"/>
      <c r="AE27" s="617"/>
      <c r="AF27" s="617"/>
      <c r="AG27" s="617"/>
      <c r="AH27" s="617"/>
      <c r="AI27" s="617"/>
      <c r="AJ27" s="617"/>
      <c r="AK27" s="617"/>
    </row>
    <row r="28" spans="1:37" s="37" customFormat="1" ht="9.6" customHeight="1" x14ac:dyDescent="0.25">
      <c r="A28" s="135" t="s">
        <v>28</v>
      </c>
      <c r="B28" s="352" t="str">
        <f>IF($E28="","",VLOOKUP($E28,'1MD ELO (5)'!$A$7:$O$80,14))</f>
        <v/>
      </c>
      <c r="C28" s="352" t="str">
        <f>IF($E28="","",VLOOKUP($E28,'1MD ELO (5)'!$A$7:$O$80,15))</f>
        <v/>
      </c>
      <c r="D28" s="408" t="str">
        <f>IF($E28="","",VLOOKUP($E28,'1MD ELO (5)'!$A$7:$O$80,5))</f>
        <v/>
      </c>
      <c r="E28" s="123"/>
      <c r="F28" s="449" t="str">
        <f>UPPER(IF($E28="","",VLOOKUP($E28,'1MD ELO (5)'!$A$7:$O$80,2)))</f>
        <v/>
      </c>
      <c r="G28" s="449" t="str">
        <f>IF($E28="","",VLOOKUP($E28,'1MD ELO (5)'!$A$7:$O$80,3))</f>
        <v/>
      </c>
      <c r="H28" s="449"/>
      <c r="I28" s="449" t="str">
        <f>IF($E28="","",VLOOKUP($E28,'1MD ELO (5)'!$A$7:$O$80,4))</f>
        <v/>
      </c>
      <c r="J28" s="219"/>
      <c r="K28" s="125"/>
      <c r="L28" s="140"/>
      <c r="M28" s="141" t="str">
        <f>UPPER(IF(OR(L28="a",L28="as"),K27,IF(OR(L28="b",L28="bs"),K29,)))</f>
        <v/>
      </c>
      <c r="N28" s="223"/>
      <c r="O28" s="150"/>
      <c r="P28" s="152"/>
      <c r="Q28" s="150"/>
      <c r="R28" s="152"/>
      <c r="S28" s="133"/>
      <c r="AI28" s="630"/>
      <c r="AJ28" s="630"/>
      <c r="AK28" s="630"/>
    </row>
    <row r="29" spans="1:37" s="37" customFormat="1" ht="9.6" customHeight="1" x14ac:dyDescent="0.25">
      <c r="A29" s="218" t="s">
        <v>29</v>
      </c>
      <c r="B29" s="352" t="str">
        <f>IF($E29="","",VLOOKUP($E29,'1MD ELO (5)'!$A$7:$O$80,14))</f>
        <v/>
      </c>
      <c r="C29" s="352" t="str">
        <f>IF($E29="","",VLOOKUP($E29,'1MD ELO (5)'!$A$7:$O$80,15))</f>
        <v/>
      </c>
      <c r="D29" s="408" t="str">
        <f>IF($E29="","",VLOOKUP($E29,'1MD ELO (5)'!$A$7:$O$80,5))</f>
        <v/>
      </c>
      <c r="E29" s="123"/>
      <c r="F29" s="449" t="str">
        <f>UPPER(IF($E29="","",VLOOKUP($E29,'1MD ELO (5)'!$A$7:$O$80,2)))</f>
        <v/>
      </c>
      <c r="G29" s="449" t="str">
        <f>IF($E29="","",VLOOKUP($E29,'1MD ELO (5)'!$A$7:$O$80,3))</f>
        <v/>
      </c>
      <c r="H29" s="449"/>
      <c r="I29" s="449" t="str">
        <f>IF($E29="","",VLOOKUP($E29,'1MD ELO (5)'!$A$7:$O$80,4))</f>
        <v/>
      </c>
      <c r="J29" s="217"/>
      <c r="K29" s="141" t="str">
        <f>UPPER(IF(OR(J30="a",J30="as"),F29,IF(OR(J30="b",J30="bs"),F30,)))</f>
        <v/>
      </c>
      <c r="L29" s="158"/>
      <c r="M29" s="125"/>
      <c r="N29" s="150"/>
      <c r="O29" s="150"/>
      <c r="P29" s="152"/>
      <c r="Q29" s="150"/>
      <c r="R29" s="152"/>
      <c r="S29" s="133"/>
      <c r="AI29" s="630"/>
      <c r="AJ29" s="630"/>
      <c r="AK29" s="630"/>
    </row>
    <row r="30" spans="1:37" s="37" customFormat="1" ht="9.6" customHeight="1" x14ac:dyDescent="0.25">
      <c r="A30" s="160" t="s">
        <v>30</v>
      </c>
      <c r="B30" s="352" t="str">
        <f>IF($E30="","",VLOOKUP($E30,'1MD ELO (5)'!$A$7:$O$80,14))</f>
        <v/>
      </c>
      <c r="C30" s="352" t="str">
        <f>IF($E30="","",VLOOKUP($E30,'1MD ELO (5)'!$A$7:$O$80,15))</f>
        <v/>
      </c>
      <c r="D30" s="408" t="str">
        <f>IF($E30="","",VLOOKUP($E30,'1MD ELO (5)'!$A$7:$O$80,5))</f>
        <v/>
      </c>
      <c r="E30" s="123"/>
      <c r="F30" s="124" t="str">
        <f>UPPER(IF($E30="","",VLOOKUP($E30,'1MD ELO (5)'!$A$7:$O$80,2)))</f>
        <v/>
      </c>
      <c r="G30" s="124" t="str">
        <f>IF($E30="","",VLOOKUP($E30,'1MD ELO (5)'!$A$7:$O$80,3))</f>
        <v/>
      </c>
      <c r="H30" s="124"/>
      <c r="I30" s="124" t="str">
        <f>IF($E30="","",VLOOKUP($E30,'1MD ELO (5)'!$A$7:$O$80,4))</f>
        <v/>
      </c>
      <c r="J30" s="219"/>
      <c r="K30" s="125"/>
      <c r="L30" s="150"/>
      <c r="M30" s="150"/>
      <c r="N30" s="224"/>
      <c r="O30" s="139" t="s">
        <v>0</v>
      </c>
      <c r="P30" s="148"/>
      <c r="Q30" s="141" t="str">
        <f>UPPER(IF(OR(P30="a",P30="as"),O26,IF(OR(P30="b",P30="bs"),O34,)))</f>
        <v/>
      </c>
      <c r="R30" s="158"/>
      <c r="S30" s="133"/>
      <c r="AI30" s="630"/>
      <c r="AJ30" s="630"/>
      <c r="AK30" s="630"/>
    </row>
    <row r="31" spans="1:37" s="37" customFormat="1" ht="9.6" customHeight="1" x14ac:dyDescent="0.25">
      <c r="A31" s="121" t="s">
        <v>31</v>
      </c>
      <c r="B31" s="352" t="str">
        <f>IF($E31="","",VLOOKUP($E31,'1MD ELO (5)'!$A$7:$O$80,14))</f>
        <v/>
      </c>
      <c r="C31" s="352" t="str">
        <f>IF($E31="","",VLOOKUP($E31,'1MD ELO (5)'!$A$7:$O$80,15))</f>
        <v/>
      </c>
      <c r="D31" s="408" t="str">
        <f>IF($E31="","",VLOOKUP($E31,'1MD ELO (5)'!$A$7:$O$80,5))</f>
        <v/>
      </c>
      <c r="E31" s="123"/>
      <c r="F31" s="124" t="str">
        <f>UPPER(IF($E31="","",VLOOKUP($E31,'1MD ELO (5)'!$A$7:$O$80,2)))</f>
        <v/>
      </c>
      <c r="G31" s="124" t="str">
        <f>IF($E31="","",VLOOKUP($E31,'1MD ELO (5)'!$A$7:$O$80,3))</f>
        <v/>
      </c>
      <c r="H31" s="124"/>
      <c r="I31" s="124" t="str">
        <f>IF($E31="","",VLOOKUP($E31,'1MD ELO (5)'!$A$7:$O$80,4))</f>
        <v/>
      </c>
      <c r="J31" s="217"/>
      <c r="K31" s="141" t="str">
        <f>UPPER(IF(OR(J32="a",J32="as"),F31,IF(OR(J32="b",J32="bs"),F32,)))</f>
        <v/>
      </c>
      <c r="L31" s="149"/>
      <c r="M31" s="150"/>
      <c r="N31" s="150"/>
      <c r="O31" s="150"/>
      <c r="P31" s="152"/>
      <c r="Q31" s="125"/>
      <c r="R31" s="150"/>
      <c r="S31" s="133"/>
      <c r="AI31" s="630"/>
      <c r="AJ31" s="630"/>
      <c r="AK31" s="630"/>
    </row>
    <row r="32" spans="1:37" s="37" customFormat="1" ht="9.6" customHeight="1" x14ac:dyDescent="0.25">
      <c r="A32" s="218" t="s">
        <v>32</v>
      </c>
      <c r="B32" s="352" t="str">
        <f>IF($E32="","",VLOOKUP($E32,'1MD ELO (5)'!$A$7:$O$80,14))</f>
        <v/>
      </c>
      <c r="C32" s="352" t="str">
        <f>IF($E32="","",VLOOKUP($E32,'1MD ELO (5)'!$A$7:$O$80,15))</f>
        <v/>
      </c>
      <c r="D32" s="408" t="str">
        <f>IF($E32="","",VLOOKUP($E32,'1MD ELO (5)'!$A$7:$O$80,5))</f>
        <v/>
      </c>
      <c r="E32" s="123"/>
      <c r="F32" s="449" t="str">
        <f>UPPER(IF($E32="","",VLOOKUP($E32,'1MD ELO (5)'!$A$7:$O$80,2)))</f>
        <v/>
      </c>
      <c r="G32" s="449" t="str">
        <f>IF($E32="","",VLOOKUP($E32,'1MD ELO (5)'!$A$7:$O$80,3))</f>
        <v/>
      </c>
      <c r="H32" s="449"/>
      <c r="I32" s="449" t="str">
        <f>IF($E32="","",VLOOKUP($E32,'1MD ELO (5)'!$A$7:$O$80,4))</f>
        <v/>
      </c>
      <c r="J32" s="219"/>
      <c r="K32" s="125"/>
      <c r="L32" s="140"/>
      <c r="M32" s="141" t="str">
        <f>UPPER(IF(OR(L32="a",L32="as"),K31,IF(OR(L32="b",L32="bs"),K33,)))</f>
        <v/>
      </c>
      <c r="N32" s="149"/>
      <c r="O32" s="150"/>
      <c r="P32" s="152"/>
      <c r="Q32" s="150"/>
      <c r="R32" s="150"/>
      <c r="S32" s="133"/>
    </row>
    <row r="33" spans="1:19" s="37" customFormat="1" ht="9.6" customHeight="1" x14ac:dyDescent="0.25">
      <c r="A33" s="135" t="s">
        <v>33</v>
      </c>
      <c r="B33" s="352" t="str">
        <f>IF($E33="","",VLOOKUP($E33,'1MD ELO (5)'!$A$7:$O$80,14))</f>
        <v/>
      </c>
      <c r="C33" s="352" t="str">
        <f>IF($E33="","",VLOOKUP($E33,'1MD ELO (5)'!$A$7:$O$80,15))</f>
        <v/>
      </c>
      <c r="D33" s="408" t="str">
        <f>IF($E33="","",VLOOKUP($E33,'1MD ELO (5)'!$A$7:$O$80,5))</f>
        <v/>
      </c>
      <c r="E33" s="123"/>
      <c r="F33" s="449" t="str">
        <f>UPPER(IF($E33="","",VLOOKUP($E33,'1MD ELO (5)'!$A$7:$O$80,2)))</f>
        <v/>
      </c>
      <c r="G33" s="449" t="str">
        <f>IF($E33="","",VLOOKUP($E33,'1MD ELO (5)'!$A$7:$O$80,3))</f>
        <v/>
      </c>
      <c r="H33" s="449"/>
      <c r="I33" s="449" t="str">
        <f>IF($E33="","",VLOOKUP($E33,'1MD ELO (5)'!$A$7:$O$80,4))</f>
        <v/>
      </c>
      <c r="J33" s="217"/>
      <c r="K33" s="141" t="str">
        <f>UPPER(IF(OR(J34="a",J34="as"),F33,IF(OR(J34="b",J34="bs"),F34,)))</f>
        <v/>
      </c>
      <c r="L33" s="220"/>
      <c r="M33" s="125"/>
      <c r="N33" s="152"/>
      <c r="O33" s="150"/>
      <c r="P33" s="152"/>
      <c r="Q33" s="150"/>
      <c r="R33" s="150"/>
      <c r="S33" s="133"/>
    </row>
    <row r="34" spans="1:19" s="37" customFormat="1" ht="9.6" customHeight="1" x14ac:dyDescent="0.25">
      <c r="A34" s="135" t="s">
        <v>34</v>
      </c>
      <c r="B34" s="352" t="str">
        <f>IF($E34="","",VLOOKUP($E34,'1MD ELO (5)'!$A$7:$O$80,14))</f>
        <v/>
      </c>
      <c r="C34" s="352" t="str">
        <f>IF($E34="","",VLOOKUP($E34,'1MD ELO (5)'!$A$7:$O$80,15))</f>
        <v/>
      </c>
      <c r="D34" s="408" t="str">
        <f>IF($E34="","",VLOOKUP($E34,'1MD ELO (5)'!$A$7:$O$80,5))</f>
        <v/>
      </c>
      <c r="E34" s="123"/>
      <c r="F34" s="449" t="str">
        <f>UPPER(IF($E34="","",VLOOKUP($E34,'1MD ELO (5)'!$A$7:$O$80,2)))</f>
        <v/>
      </c>
      <c r="G34" s="449" t="str">
        <f>IF($E34="","",VLOOKUP($E34,'1MD ELO (5)'!$A$7:$O$80,3))</f>
        <v/>
      </c>
      <c r="H34" s="449"/>
      <c r="I34" s="449" t="str">
        <f>IF($E34="","",VLOOKUP($E34,'1MD ELO (5)'!$A$7:$O$80,4))</f>
        <v/>
      </c>
      <c r="J34" s="219"/>
      <c r="K34" s="125"/>
      <c r="L34" s="150"/>
      <c r="M34" s="139" t="s">
        <v>0</v>
      </c>
      <c r="N34" s="148"/>
      <c r="O34" s="141" t="str">
        <f>UPPER(IF(OR(N34="a",N34="as"),M32,IF(OR(N34="b",N34="bs"),M36,)))</f>
        <v/>
      </c>
      <c r="P34" s="158"/>
      <c r="Q34" s="150"/>
      <c r="R34" s="150"/>
      <c r="S34" s="133"/>
    </row>
    <row r="35" spans="1:19" s="37" customFormat="1" ht="9.6" customHeight="1" x14ac:dyDescent="0.25">
      <c r="A35" s="135" t="s">
        <v>35</v>
      </c>
      <c r="B35" s="352" t="str">
        <f>IF($E35="","",VLOOKUP($E35,'1MD ELO (5)'!$A$7:$O$80,14))</f>
        <v/>
      </c>
      <c r="C35" s="352" t="str">
        <f>IF($E35="","",VLOOKUP($E35,'1MD ELO (5)'!$A$7:$O$80,15))</f>
        <v/>
      </c>
      <c r="D35" s="408" t="str">
        <f>IF($E35="","",VLOOKUP($E35,'1MD ELO (5)'!$A$7:$O$80,5))</f>
        <v/>
      </c>
      <c r="E35" s="123"/>
      <c r="F35" s="449" t="str">
        <f>UPPER(IF($E35="","",VLOOKUP($E35,'1MD ELO (5)'!$A$7:$O$80,2)))</f>
        <v/>
      </c>
      <c r="G35" s="449" t="str">
        <f>IF($E35="","",VLOOKUP($E35,'1MD ELO (5)'!$A$7:$O$80,3))</f>
        <v/>
      </c>
      <c r="H35" s="449"/>
      <c r="I35" s="449" t="str">
        <f>IF($E35="","",VLOOKUP($E35,'1MD ELO (5)'!$A$7:$O$80,4))</f>
        <v/>
      </c>
      <c r="J35" s="217"/>
      <c r="K35" s="141" t="str">
        <f>UPPER(IF(OR(J36="a",J36="as"),F35,IF(OR(J36="b",J36="bs"),F36,)))</f>
        <v/>
      </c>
      <c r="L35" s="149"/>
      <c r="M35" s="221"/>
      <c r="N35" s="222"/>
      <c r="O35" s="125"/>
      <c r="P35" s="150"/>
      <c r="Q35" s="150"/>
      <c r="R35" s="150"/>
      <c r="S35" s="133"/>
    </row>
    <row r="36" spans="1:19" s="37" customFormat="1" ht="9.6" customHeight="1" x14ac:dyDescent="0.25">
      <c r="A36" s="135" t="s">
        <v>36</v>
      </c>
      <c r="B36" s="352" t="str">
        <f>IF($E36="","",VLOOKUP($E36,'1MD ELO (5)'!$A$7:$O$80,14))</f>
        <v/>
      </c>
      <c r="C36" s="352" t="str">
        <f>IF($E36="","",VLOOKUP($E36,'1MD ELO (5)'!$A$7:$O$80,15))</f>
        <v/>
      </c>
      <c r="D36" s="408" t="str">
        <f>IF($E36="","",VLOOKUP($E36,'1MD ELO (5)'!$A$7:$O$80,5))</f>
        <v/>
      </c>
      <c r="E36" s="123"/>
      <c r="F36" s="449" t="str">
        <f>UPPER(IF($E36="","",VLOOKUP($E36,'1MD ELO (5)'!$A$7:$O$80,2)))</f>
        <v/>
      </c>
      <c r="G36" s="449" t="str">
        <f>IF($E36="","",VLOOKUP($E36,'1MD ELO (5)'!$A$7:$O$80,3))</f>
        <v/>
      </c>
      <c r="H36" s="449"/>
      <c r="I36" s="449" t="str">
        <f>IF($E36="","",VLOOKUP($E36,'1MD ELO (5)'!$A$7:$O$80,4))</f>
        <v/>
      </c>
      <c r="J36" s="219"/>
      <c r="K36" s="125"/>
      <c r="L36" s="140"/>
      <c r="M36" s="141" t="str">
        <f>UPPER(IF(OR(L36="a",L36="as"),K35,IF(OR(L36="b",L36="bs"),K37,)))</f>
        <v/>
      </c>
      <c r="N36" s="223"/>
      <c r="O36" s="226" t="s">
        <v>126</v>
      </c>
      <c r="P36" s="227"/>
      <c r="Q36" s="226" t="s">
        <v>125</v>
      </c>
      <c r="R36" s="227"/>
      <c r="S36" s="133"/>
    </row>
    <row r="37" spans="1:19" s="37" customFormat="1" ht="9.6" customHeight="1" x14ac:dyDescent="0.25">
      <c r="A37" s="218" t="s">
        <v>37</v>
      </c>
      <c r="B37" s="352" t="str">
        <f>IF($E37="","",VLOOKUP($E37,'1MD ELO (5)'!$A$7:$O$80,14))</f>
        <v/>
      </c>
      <c r="C37" s="352" t="str">
        <f>IF($E37="","",VLOOKUP($E37,'1MD ELO (5)'!$A$7:$O$80,15))</f>
        <v/>
      </c>
      <c r="D37" s="408" t="str">
        <f>IF($E37="","",VLOOKUP($E37,'1MD ELO (5)'!$A$7:$O$80,5))</f>
        <v/>
      </c>
      <c r="E37" s="123"/>
      <c r="F37" s="449" t="str">
        <f>UPPER(IF($E37="","",VLOOKUP($E37,'1MD ELO (5)'!$A$7:$O$80,2)))</f>
        <v/>
      </c>
      <c r="G37" s="449" t="str">
        <f>IF($E37="","",VLOOKUP($E37,'1MD ELO (5)'!$A$7:$O$80,3))</f>
        <v/>
      </c>
      <c r="H37" s="449"/>
      <c r="I37" s="449" t="str">
        <f>IF($E37="","",VLOOKUP($E37,'1MD ELO (5)'!$A$7:$O$80,4))</f>
        <v/>
      </c>
      <c r="J37" s="217"/>
      <c r="K37" s="141" t="str">
        <f>UPPER(IF(OR(J38="a",J38="as"),F37,IF(OR(J38="b",J38="bs"),F38,)))</f>
        <v/>
      </c>
      <c r="L37" s="158"/>
      <c r="M37" s="125"/>
      <c r="N37" s="150"/>
      <c r="O37" s="228" t="str">
        <f>UPPER(IF(OR(P23="a",P23="as"),Q14,IF(OR(P23="b",P23="bs"),Q30,)))</f>
        <v/>
      </c>
      <c r="P37" s="229"/>
      <c r="Q37" s="226"/>
      <c r="R37" s="227"/>
      <c r="S37" s="133"/>
    </row>
    <row r="38" spans="1:19" s="37" customFormat="1" ht="9.6" customHeight="1" x14ac:dyDescent="0.25">
      <c r="A38" s="160" t="s">
        <v>38</v>
      </c>
      <c r="B38" s="352" t="str">
        <f>IF($E38="","",VLOOKUP($E38,'1MD ELO (5)'!$A$7:$O$80,14))</f>
        <v/>
      </c>
      <c r="C38" s="352" t="str">
        <f>IF($E38="","",VLOOKUP($E38,'1MD ELO (5)'!$A$7:$O$80,15))</f>
        <v/>
      </c>
      <c r="D38" s="408" t="str">
        <f>IF($E38="","",VLOOKUP($E38,'1MD ELO (5)'!$A$7:$O$80,5))</f>
        <v/>
      </c>
      <c r="E38" s="123"/>
      <c r="F38" s="124" t="str">
        <f>UPPER(IF($E38="","",VLOOKUP($E38,'1MD ELO (5)'!$A$7:$O$80,2)))</f>
        <v/>
      </c>
      <c r="G38" s="124" t="str">
        <f>IF($E38="","",VLOOKUP($E38,'1MD ELO (5)'!$A$7:$O$80,3))</f>
        <v/>
      </c>
      <c r="H38" s="124"/>
      <c r="I38" s="124" t="str">
        <f>IF($E38="","",VLOOKUP($E38,'1MD ELO (5)'!$A$7:$O$80,4))</f>
        <v/>
      </c>
      <c r="J38" s="219"/>
      <c r="K38" s="125"/>
      <c r="L38" s="150"/>
      <c r="M38" s="150"/>
      <c r="N38" s="230"/>
      <c r="O38" s="231" t="s">
        <v>0</v>
      </c>
      <c r="P38" s="232"/>
      <c r="Q38" s="228" t="str">
        <f>UPPER(IF(OR(P38="a",P38="as"),O37,IF(OR(P38="b",P38="bs"),O39,)))</f>
        <v/>
      </c>
      <c r="R38" s="229"/>
      <c r="S38" s="133"/>
    </row>
    <row r="39" spans="1:19" s="37" customFormat="1" ht="9.6" customHeight="1" x14ac:dyDescent="0.25">
      <c r="A39" s="121" t="s">
        <v>39</v>
      </c>
      <c r="B39" s="352" t="str">
        <f>IF($E39="","",VLOOKUP($E39,'1MD ELO (5)'!$A$7:$O$80,14))</f>
        <v/>
      </c>
      <c r="C39" s="352" t="str">
        <f>IF($E39="","",VLOOKUP($E39,'1MD ELO (5)'!$A$7:$O$80,15))</f>
        <v/>
      </c>
      <c r="D39" s="408" t="str">
        <f>IF($E39="","",VLOOKUP($E39,'1MD ELO (5)'!$A$7:$O$80,5))</f>
        <v/>
      </c>
      <c r="E39" s="123"/>
      <c r="F39" s="124" t="str">
        <f>UPPER(IF($E39="","",VLOOKUP($E39,'1MD ELO (5)'!$A$7:$O$80,2)))</f>
        <v/>
      </c>
      <c r="G39" s="124" t="str">
        <f>IF($E39="","",VLOOKUP($E39,'1MD ELO (5)'!$A$7:$O$80,3))</f>
        <v/>
      </c>
      <c r="H39" s="124"/>
      <c r="I39" s="124" t="str">
        <f>IF($E39="","",VLOOKUP($E39,'1MD ELO (5)'!$A$7:$O$80,4))</f>
        <v/>
      </c>
      <c r="J39" s="217"/>
      <c r="K39" s="141" t="str">
        <f>UPPER(IF(OR(J40="a",J40="as"),F39,IF(OR(J40="b",J40="bs"),F40,)))</f>
        <v/>
      </c>
      <c r="L39" s="149"/>
      <c r="M39" s="150"/>
      <c r="N39" s="213"/>
      <c r="O39" s="228" t="str">
        <f>UPPER(IF(OR(P55="a",P55="as"),Q46,IF(OR(P55="b",P55="bs"),Q62,)))</f>
        <v/>
      </c>
      <c r="P39" s="233"/>
      <c r="Q39" s="227"/>
      <c r="R39" s="227"/>
      <c r="S39" s="133"/>
    </row>
    <row r="40" spans="1:19" s="37" customFormat="1" ht="9.6" customHeight="1" x14ac:dyDescent="0.25">
      <c r="A40" s="218" t="s">
        <v>40</v>
      </c>
      <c r="B40" s="352" t="str">
        <f>IF($E40="","",VLOOKUP($E40,'1MD ELO (5)'!$A$7:$O$80,14))</f>
        <v/>
      </c>
      <c r="C40" s="352" t="str">
        <f>IF($E40="","",VLOOKUP($E40,'1MD ELO (5)'!$A$7:$O$80,15))</f>
        <v/>
      </c>
      <c r="D40" s="408" t="str">
        <f>IF($E40="","",VLOOKUP($E40,'1MD ELO (5)'!$A$7:$O$80,5))</f>
        <v/>
      </c>
      <c r="E40" s="123"/>
      <c r="F40" s="449" t="str">
        <f>UPPER(IF($E40="","",VLOOKUP($E40,'1MD ELO (5)'!$A$7:$O$80,2)))</f>
        <v/>
      </c>
      <c r="G40" s="449" t="str">
        <f>IF($E40="","",VLOOKUP($E40,'1MD ELO (5)'!$A$7:$O$80,3))</f>
        <v/>
      </c>
      <c r="H40" s="449"/>
      <c r="I40" s="449" t="str">
        <f>IF($E40="","",VLOOKUP($E40,'1MD ELO (5)'!$A$7:$O$80,4))</f>
        <v/>
      </c>
      <c r="J40" s="219"/>
      <c r="K40" s="125"/>
      <c r="L40" s="140"/>
      <c r="M40" s="141" t="str">
        <f>UPPER(IF(OR(L40="a",L40="as"),K39,IF(OR(L40="b",L40="bs"),K41,)))</f>
        <v/>
      </c>
      <c r="N40" s="149"/>
      <c r="O40" s="227"/>
      <c r="P40" s="227"/>
      <c r="Q40" s="227"/>
      <c r="R40" s="227"/>
      <c r="S40" s="133"/>
    </row>
    <row r="41" spans="1:19" s="37" customFormat="1" ht="9.6" customHeight="1" x14ac:dyDescent="0.25">
      <c r="A41" s="135" t="s">
        <v>41</v>
      </c>
      <c r="B41" s="352" t="str">
        <f>IF($E41="","",VLOOKUP($E41,'1MD ELO (5)'!$A$7:$O$80,14))</f>
        <v/>
      </c>
      <c r="C41" s="352" t="str">
        <f>IF($E41="","",VLOOKUP($E41,'1MD ELO (5)'!$A$7:$O$80,15))</f>
        <v/>
      </c>
      <c r="D41" s="408" t="str">
        <f>IF($E41="","",VLOOKUP($E41,'1MD ELO (5)'!$A$7:$O$80,5))</f>
        <v/>
      </c>
      <c r="E41" s="123"/>
      <c r="F41" s="449" t="str">
        <f>UPPER(IF($E41="","",VLOOKUP($E41,'1MD ELO (5)'!$A$7:$O$80,2)))</f>
        <v/>
      </c>
      <c r="G41" s="449" t="str">
        <f>IF($E41="","",VLOOKUP($E41,'1MD ELO (5)'!$A$7:$O$80,3))</f>
        <v/>
      </c>
      <c r="H41" s="449"/>
      <c r="I41" s="449" t="str">
        <f>IF($E41="","",VLOOKUP($E41,'1MD ELO (5)'!$A$7:$O$80,4))</f>
        <v/>
      </c>
      <c r="J41" s="217"/>
      <c r="K41" s="141" t="str">
        <f>UPPER(IF(OR(J42="a",J42="as"),F41,IF(OR(J42="b",J42="bs"),F42,)))</f>
        <v/>
      </c>
      <c r="L41" s="220"/>
      <c r="M41" s="125"/>
      <c r="N41" s="152"/>
      <c r="O41" s="227"/>
      <c r="P41" s="227"/>
      <c r="Q41" s="862" t="str">
        <f>IF(Y3="","",CONCATENATE(AB1," pont"))</f>
        <v/>
      </c>
      <c r="R41" s="862"/>
      <c r="S41" s="133"/>
    </row>
    <row r="42" spans="1:19" s="37" customFormat="1" ht="9.6" customHeight="1" x14ac:dyDescent="0.25">
      <c r="A42" s="135" t="s">
        <v>42</v>
      </c>
      <c r="B42" s="352" t="str">
        <f>IF($E42="","",VLOOKUP($E42,'1MD ELO (5)'!$A$7:$O$80,14))</f>
        <v/>
      </c>
      <c r="C42" s="352" t="str">
        <f>IF($E42="","",VLOOKUP($E42,'1MD ELO (5)'!$A$7:$O$80,15))</f>
        <v/>
      </c>
      <c r="D42" s="408" t="str">
        <f>IF($E42="","",VLOOKUP($E42,'1MD ELO (5)'!$A$7:$O$80,5))</f>
        <v/>
      </c>
      <c r="E42" s="123"/>
      <c r="F42" s="449" t="str">
        <f>UPPER(IF($E42="","",VLOOKUP($E42,'1MD ELO (5)'!$A$7:$O$80,2)))</f>
        <v/>
      </c>
      <c r="G42" s="449" t="str">
        <f>IF($E42="","",VLOOKUP($E42,'1MD ELO (5)'!$A$7:$O$80,3))</f>
        <v/>
      </c>
      <c r="H42" s="449"/>
      <c r="I42" s="449" t="str">
        <f>IF($E42="","",VLOOKUP($E42,'1MD ELO (5)'!$A$7:$O$80,4))</f>
        <v/>
      </c>
      <c r="J42" s="219"/>
      <c r="K42" s="125"/>
      <c r="L42" s="150"/>
      <c r="M42" s="139" t="s">
        <v>0</v>
      </c>
      <c r="N42" s="148"/>
      <c r="O42" s="141" t="str">
        <f>UPPER(IF(OR(N42="a",N42="as"),M40,IF(OR(N42="b",N42="bs"),M44,)))</f>
        <v/>
      </c>
      <c r="P42" s="149"/>
      <c r="Q42" s="150"/>
      <c r="R42" s="150"/>
      <c r="S42" s="133"/>
    </row>
    <row r="43" spans="1:19" s="37" customFormat="1" ht="9.6" customHeight="1" x14ac:dyDescent="0.25">
      <c r="A43" s="135" t="s">
        <v>43</v>
      </c>
      <c r="B43" s="352" t="str">
        <f>IF($E43="","",VLOOKUP($E43,'1MD ELO (5)'!$A$7:$O$80,14))</f>
        <v/>
      </c>
      <c r="C43" s="352" t="str">
        <f>IF($E43="","",VLOOKUP($E43,'1MD ELO (5)'!$A$7:$O$80,15))</f>
        <v/>
      </c>
      <c r="D43" s="408" t="str">
        <f>IF($E43="","",VLOOKUP($E43,'1MD ELO (5)'!$A$7:$O$80,5))</f>
        <v/>
      </c>
      <c r="E43" s="123"/>
      <c r="F43" s="449" t="str">
        <f>UPPER(IF($E43="","",VLOOKUP($E43,'1MD ELO (5)'!$A$7:$O$80,2)))</f>
        <v/>
      </c>
      <c r="G43" s="449" t="str">
        <f>IF($E43="","",VLOOKUP($E43,'1MD ELO (5)'!$A$7:$O$80,3))</f>
        <v/>
      </c>
      <c r="H43" s="449"/>
      <c r="I43" s="449" t="str">
        <f>IF($E43="","",VLOOKUP($E43,'1MD ELO (5)'!$A$7:$O$80,4))</f>
        <v/>
      </c>
      <c r="J43" s="217"/>
      <c r="K43" s="141" t="str">
        <f>UPPER(IF(OR(J44="a",J44="as"),F43,IF(OR(J44="b",J44="bs"),F44,)))</f>
        <v/>
      </c>
      <c r="L43" s="149"/>
      <c r="M43" s="221"/>
      <c r="N43" s="222"/>
      <c r="O43" s="125"/>
      <c r="P43" s="152"/>
      <c r="Q43" s="150"/>
      <c r="R43" s="150"/>
      <c r="S43" s="133"/>
    </row>
    <row r="44" spans="1:19" s="37" customFormat="1" ht="9.6" customHeight="1" x14ac:dyDescent="0.25">
      <c r="A44" s="135" t="s">
        <v>44</v>
      </c>
      <c r="B44" s="352" t="str">
        <f>IF($E44="","",VLOOKUP($E44,'1MD ELO (5)'!$A$7:$O$80,14))</f>
        <v/>
      </c>
      <c r="C44" s="352" t="str">
        <f>IF($E44="","",VLOOKUP($E44,'1MD ELO (5)'!$A$7:$O$80,15))</f>
        <v/>
      </c>
      <c r="D44" s="408" t="str">
        <f>IF($E44="","",VLOOKUP($E44,'1MD ELO (5)'!$A$7:$O$80,5))</f>
        <v/>
      </c>
      <c r="E44" s="123"/>
      <c r="F44" s="449" t="str">
        <f>UPPER(IF($E44="","",VLOOKUP($E44,'1MD ELO (5)'!$A$7:$O$80,2)))</f>
        <v/>
      </c>
      <c r="G44" s="449" t="str">
        <f>IF($E44="","",VLOOKUP($E44,'1MD ELO (5)'!$A$7:$O$80,3))</f>
        <v/>
      </c>
      <c r="H44" s="449"/>
      <c r="I44" s="449" t="str">
        <f>IF($E44="","",VLOOKUP($E44,'1MD ELO (5)'!$A$7:$O$80,4))</f>
        <v/>
      </c>
      <c r="J44" s="219"/>
      <c r="K44" s="125"/>
      <c r="L44" s="140"/>
      <c r="M44" s="141" t="str">
        <f>UPPER(IF(OR(L44="a",L44="as"),K43,IF(OR(L44="b",L44="bs"),K45,)))</f>
        <v/>
      </c>
      <c r="N44" s="223"/>
      <c r="O44" s="150"/>
      <c r="P44" s="152"/>
      <c r="Q44" s="150"/>
      <c r="R44" s="150"/>
      <c r="S44" s="133"/>
    </row>
    <row r="45" spans="1:19" s="37" customFormat="1" ht="9.6" customHeight="1" x14ac:dyDescent="0.25">
      <c r="A45" s="218" t="s">
        <v>45</v>
      </c>
      <c r="B45" s="352" t="str">
        <f>IF($E45="","",VLOOKUP($E45,'1MD ELO (5)'!$A$7:$O$80,14))</f>
        <v/>
      </c>
      <c r="C45" s="352" t="str">
        <f>IF($E45="","",VLOOKUP($E45,'1MD ELO (5)'!$A$7:$O$80,15))</f>
        <v/>
      </c>
      <c r="D45" s="408" t="str">
        <f>IF($E45="","",VLOOKUP($E45,'1MD ELO (5)'!$A$7:$O$80,5))</f>
        <v/>
      </c>
      <c r="E45" s="123"/>
      <c r="F45" s="449" t="str">
        <f>UPPER(IF($E45="","",VLOOKUP($E45,'1MD ELO (5)'!$A$7:$O$80,2)))</f>
        <v/>
      </c>
      <c r="G45" s="449" t="str">
        <f>IF($E45="","",VLOOKUP($E45,'1MD ELO (5)'!$A$7:$O$80,3))</f>
        <v/>
      </c>
      <c r="H45" s="449"/>
      <c r="I45" s="449" t="str">
        <f>IF($E45="","",VLOOKUP($E45,'1MD ELO (5)'!$A$7:$O$80,4))</f>
        <v/>
      </c>
      <c r="J45" s="217"/>
      <c r="K45" s="141" t="str">
        <f>UPPER(IF(OR(J46="a",J46="as"),F45,IF(OR(J46="b",J46="bs"),F46,)))</f>
        <v/>
      </c>
      <c r="L45" s="158"/>
      <c r="M45" s="125"/>
      <c r="N45" s="150"/>
      <c r="O45" s="150"/>
      <c r="P45" s="152"/>
      <c r="Q45" s="150"/>
      <c r="R45" s="150"/>
      <c r="S45" s="133"/>
    </row>
    <row r="46" spans="1:19" s="37" customFormat="1" ht="9.6" customHeight="1" x14ac:dyDescent="0.25">
      <c r="A46" s="160" t="s">
        <v>46</v>
      </c>
      <c r="B46" s="352" t="str">
        <f>IF($E46="","",VLOOKUP($E46,'1MD ELO (5)'!$A$7:$O$80,14))</f>
        <v/>
      </c>
      <c r="C46" s="352" t="str">
        <f>IF($E46="","",VLOOKUP($E46,'1MD ELO (5)'!$A$7:$O$80,15))</f>
        <v/>
      </c>
      <c r="D46" s="408" t="str">
        <f>IF($E46="","",VLOOKUP($E46,'1MD ELO (5)'!$A$7:$O$80,5))</f>
        <v/>
      </c>
      <c r="E46" s="123"/>
      <c r="F46" s="124" t="str">
        <f>UPPER(IF($E46="","",VLOOKUP($E46,'1MD ELO (5)'!$A$7:$O$80,2)))</f>
        <v/>
      </c>
      <c r="G46" s="124" t="str">
        <f>IF($E46="","",VLOOKUP($E46,'1MD ELO (5)'!$A$7:$O$80,3))</f>
        <v/>
      </c>
      <c r="H46" s="124"/>
      <c r="I46" s="124" t="str">
        <f>IF($E46="","",VLOOKUP($E46,'1MD ELO (5)'!$A$7:$O$80,4))</f>
        <v/>
      </c>
      <c r="J46" s="219"/>
      <c r="K46" s="125"/>
      <c r="L46" s="150"/>
      <c r="M46" s="150"/>
      <c r="N46" s="224"/>
      <c r="O46" s="139" t="s">
        <v>0</v>
      </c>
      <c r="P46" s="148"/>
      <c r="Q46" s="141" t="str">
        <f>UPPER(IF(OR(P46="a",P46="as"),O42,IF(OR(P46="b",P46="bs"),O50,)))</f>
        <v/>
      </c>
      <c r="R46" s="149"/>
      <c r="S46" s="133"/>
    </row>
    <row r="47" spans="1:19" s="37" customFormat="1" ht="9.6" customHeight="1" x14ac:dyDescent="0.25">
      <c r="A47" s="121" t="s">
        <v>47</v>
      </c>
      <c r="B47" s="352" t="str">
        <f>IF($E47="","",VLOOKUP($E47,'1MD ELO (5)'!$A$7:$O$80,14))</f>
        <v/>
      </c>
      <c r="C47" s="352" t="str">
        <f>IF($E47="","",VLOOKUP($E47,'1MD ELO (5)'!$A$7:$O$80,15))</f>
        <v/>
      </c>
      <c r="D47" s="408" t="str">
        <f>IF($E47="","",VLOOKUP($E47,'1MD ELO (5)'!$A$7:$O$80,5))</f>
        <v/>
      </c>
      <c r="E47" s="123"/>
      <c r="F47" s="124" t="str">
        <f>UPPER(IF($E47="","",VLOOKUP($E47,'1MD ELO (5)'!$A$7:$O$80,2)))</f>
        <v/>
      </c>
      <c r="G47" s="124" t="str">
        <f>IF($E47="","",VLOOKUP($E47,'1MD ELO (5)'!$A$7:$O$80,3))</f>
        <v/>
      </c>
      <c r="H47" s="124"/>
      <c r="I47" s="124" t="str">
        <f>IF($E47="","",VLOOKUP($E47,'1MD ELO (5)'!$A$7:$O$80,4))</f>
        <v/>
      </c>
      <c r="J47" s="217"/>
      <c r="K47" s="141" t="str">
        <f>UPPER(IF(OR(J48="a",J48="as"),F47,IF(OR(J48="b",J48="bs"),F48,)))</f>
        <v/>
      </c>
      <c r="L47" s="149"/>
      <c r="M47" s="150"/>
      <c r="N47" s="150"/>
      <c r="O47" s="150"/>
      <c r="P47" s="152"/>
      <c r="Q47" s="125"/>
      <c r="R47" s="152"/>
      <c r="S47" s="133"/>
    </row>
    <row r="48" spans="1:19" s="37" customFormat="1" ht="9.6" customHeight="1" x14ac:dyDescent="0.25">
      <c r="A48" s="218" t="s">
        <v>48</v>
      </c>
      <c r="B48" s="352" t="str">
        <f>IF($E48="","",VLOOKUP($E48,'1MD ELO (5)'!$A$7:$O$80,14))</f>
        <v/>
      </c>
      <c r="C48" s="352" t="str">
        <f>IF($E48="","",VLOOKUP($E48,'1MD ELO (5)'!$A$7:$O$80,15))</f>
        <v/>
      </c>
      <c r="D48" s="408" t="str">
        <f>IF($E48="","",VLOOKUP($E48,'1MD ELO (5)'!$A$7:$O$80,5))</f>
        <v/>
      </c>
      <c r="E48" s="123"/>
      <c r="F48" s="449" t="str">
        <f>UPPER(IF($E48="","",VLOOKUP($E48,'1MD ELO (5)'!$A$7:$O$80,2)))</f>
        <v/>
      </c>
      <c r="G48" s="449" t="str">
        <f>IF($E48="","",VLOOKUP($E48,'1MD ELO (5)'!$A$7:$O$80,3))</f>
        <v/>
      </c>
      <c r="H48" s="449"/>
      <c r="I48" s="449" t="str">
        <f>IF($E48="","",VLOOKUP($E48,'1MD ELO (5)'!$A$7:$O$80,4))</f>
        <v/>
      </c>
      <c r="J48" s="219"/>
      <c r="K48" s="125"/>
      <c r="L48" s="140"/>
      <c r="M48" s="141" t="str">
        <f>UPPER(IF(OR(L48="a",L48="as"),K47,IF(OR(L48="b",L48="bs"),K49,)))</f>
        <v/>
      </c>
      <c r="N48" s="149"/>
      <c r="O48" s="150"/>
      <c r="P48" s="152"/>
      <c r="Q48" s="150"/>
      <c r="R48" s="152"/>
      <c r="S48" s="133"/>
    </row>
    <row r="49" spans="1:19" s="37" customFormat="1" ht="9.6" customHeight="1" x14ac:dyDescent="0.25">
      <c r="A49" s="135" t="s">
        <v>49</v>
      </c>
      <c r="B49" s="352" t="str">
        <f>IF($E49="","",VLOOKUP($E49,'1MD ELO (5)'!$A$7:$O$80,14))</f>
        <v/>
      </c>
      <c r="C49" s="352" t="str">
        <f>IF($E49="","",VLOOKUP($E49,'1MD ELO (5)'!$A$7:$O$80,15))</f>
        <v/>
      </c>
      <c r="D49" s="408" t="str">
        <f>IF($E49="","",VLOOKUP($E49,'1MD ELO (5)'!$A$7:$O$80,5))</f>
        <v/>
      </c>
      <c r="E49" s="123"/>
      <c r="F49" s="449" t="str">
        <f>UPPER(IF($E49="","",VLOOKUP($E49,'1MD ELO (5)'!$A$7:$O$80,2)))</f>
        <v/>
      </c>
      <c r="G49" s="449" t="str">
        <f>IF($E49="","",VLOOKUP($E49,'1MD ELO (5)'!$A$7:$O$80,3))</f>
        <v/>
      </c>
      <c r="H49" s="449"/>
      <c r="I49" s="449" t="str">
        <f>IF($E49="","",VLOOKUP($E49,'1MD ELO (5)'!$A$7:$O$80,4))</f>
        <v/>
      </c>
      <c r="J49" s="217"/>
      <c r="K49" s="141" t="str">
        <f>UPPER(IF(OR(J50="a",J50="as"),F49,IF(OR(J50="b",J50="bs"),F50,)))</f>
        <v/>
      </c>
      <c r="L49" s="220"/>
      <c r="M49" s="125"/>
      <c r="N49" s="152"/>
      <c r="O49" s="150"/>
      <c r="P49" s="152"/>
      <c r="Q49" s="150"/>
      <c r="R49" s="152"/>
      <c r="S49" s="133"/>
    </row>
    <row r="50" spans="1:19" s="37" customFormat="1" ht="9.6" customHeight="1" x14ac:dyDescent="0.25">
      <c r="A50" s="135" t="s">
        <v>50</v>
      </c>
      <c r="B50" s="352" t="str">
        <f>IF($E50="","",VLOOKUP($E50,'1MD ELO (5)'!$A$7:$O$80,14))</f>
        <v/>
      </c>
      <c r="C50" s="352" t="str">
        <f>IF($E50="","",VLOOKUP($E50,'1MD ELO (5)'!$A$7:$O$80,15))</f>
        <v/>
      </c>
      <c r="D50" s="408" t="str">
        <f>IF($E50="","",VLOOKUP($E50,'1MD ELO (5)'!$A$7:$O$80,5))</f>
        <v/>
      </c>
      <c r="E50" s="123"/>
      <c r="F50" s="449" t="str">
        <f>UPPER(IF($E50="","",VLOOKUP($E50,'1MD ELO (5)'!$A$7:$O$80,2)))</f>
        <v/>
      </c>
      <c r="G50" s="449" t="str">
        <f>IF($E50="","",VLOOKUP($E50,'1MD ELO (5)'!$A$7:$O$80,3))</f>
        <v/>
      </c>
      <c r="H50" s="449"/>
      <c r="I50" s="449" t="str">
        <f>IF($E50="","",VLOOKUP($E50,'1MD ELO (5)'!$A$7:$O$80,4))</f>
        <v/>
      </c>
      <c r="J50" s="219"/>
      <c r="K50" s="125"/>
      <c r="L50" s="150"/>
      <c r="M50" s="139" t="s">
        <v>0</v>
      </c>
      <c r="N50" s="148"/>
      <c r="O50" s="141" t="str">
        <f>UPPER(IF(OR(N50="a",N50="as"),M48,IF(OR(N50="b",N50="bs"),M52,)))</f>
        <v/>
      </c>
      <c r="P50" s="158"/>
      <c r="Q50" s="150"/>
      <c r="R50" s="152"/>
      <c r="S50" s="133"/>
    </row>
    <row r="51" spans="1:19" s="37" customFormat="1" ht="9.6" customHeight="1" x14ac:dyDescent="0.25">
      <c r="A51" s="135" t="s">
        <v>51</v>
      </c>
      <c r="B51" s="352" t="str">
        <f>IF($E51="","",VLOOKUP($E51,'1MD ELO (5)'!$A$7:$O$80,14))</f>
        <v/>
      </c>
      <c r="C51" s="352" t="str">
        <f>IF($E51="","",VLOOKUP($E51,'1MD ELO (5)'!$A$7:$O$80,15))</f>
        <v/>
      </c>
      <c r="D51" s="408" t="str">
        <f>IF($E51="","",VLOOKUP($E51,'1MD ELO (5)'!$A$7:$O$80,5))</f>
        <v/>
      </c>
      <c r="E51" s="123"/>
      <c r="F51" s="449" t="str">
        <f>UPPER(IF($E51="","",VLOOKUP($E51,'1MD ELO (5)'!$A$7:$O$80,2)))</f>
        <v/>
      </c>
      <c r="G51" s="449" t="str">
        <f>IF($E51="","",VLOOKUP($E51,'1MD ELO (5)'!$A$7:$O$80,3))</f>
        <v/>
      </c>
      <c r="H51" s="449"/>
      <c r="I51" s="449" t="str">
        <f>IF($E51="","",VLOOKUP($E51,'1MD ELO (5)'!$A$7:$O$80,4))</f>
        <v/>
      </c>
      <c r="J51" s="217"/>
      <c r="K51" s="141" t="str">
        <f>UPPER(IF(OR(J52="a",J52="as"),F51,IF(OR(J52="b",J52="bs"),F52,)))</f>
        <v/>
      </c>
      <c r="L51" s="149"/>
      <c r="M51" s="221"/>
      <c r="N51" s="222"/>
      <c r="O51" s="125"/>
      <c r="P51" s="150"/>
      <c r="Q51" s="150"/>
      <c r="R51" s="152"/>
      <c r="S51" s="133"/>
    </row>
    <row r="52" spans="1:19" s="37" customFormat="1" ht="9.6" customHeight="1" x14ac:dyDescent="0.25">
      <c r="A52" s="135" t="s">
        <v>52</v>
      </c>
      <c r="B52" s="352" t="str">
        <f>IF($E52="","",VLOOKUP($E52,'1MD ELO (5)'!$A$7:$O$80,14))</f>
        <v/>
      </c>
      <c r="C52" s="352" t="str">
        <f>IF($E52="","",VLOOKUP($E52,'1MD ELO (5)'!$A$7:$O$80,15))</f>
        <v/>
      </c>
      <c r="D52" s="408" t="str">
        <f>IF($E52="","",VLOOKUP($E52,'1MD ELO (5)'!$A$7:$O$80,5))</f>
        <v/>
      </c>
      <c r="E52" s="123"/>
      <c r="F52" s="449" t="str">
        <f>UPPER(IF($E52="","",VLOOKUP($E52,'1MD ELO (5)'!$A$7:$O$80,2)))</f>
        <v/>
      </c>
      <c r="G52" s="449" t="str">
        <f>IF($E52="","",VLOOKUP($E52,'1MD ELO (5)'!$A$7:$O$80,3))</f>
        <v/>
      </c>
      <c r="H52" s="449"/>
      <c r="I52" s="449" t="str">
        <f>IF($E52="","",VLOOKUP($E52,'1MD ELO (5)'!$A$7:$O$80,4))</f>
        <v/>
      </c>
      <c r="J52" s="219"/>
      <c r="K52" s="125"/>
      <c r="L52" s="140"/>
      <c r="M52" s="141" t="str">
        <f>UPPER(IF(OR(L52="a",L52="as"),K51,IF(OR(L52="b",L52="bs"),K53,)))</f>
        <v/>
      </c>
      <c r="N52" s="223"/>
      <c r="O52" s="150"/>
      <c r="P52" s="150"/>
      <c r="Q52" s="150"/>
      <c r="R52" s="152"/>
      <c r="S52" s="133"/>
    </row>
    <row r="53" spans="1:19" s="37" customFormat="1" ht="9.6" customHeight="1" x14ac:dyDescent="0.25">
      <c r="A53" s="218" t="s">
        <v>53</v>
      </c>
      <c r="B53" s="352" t="str">
        <f>IF($E53="","",VLOOKUP($E53,'1MD ELO (5)'!$A$7:$O$80,14))</f>
        <v/>
      </c>
      <c r="C53" s="352" t="str">
        <f>IF($E53="","",VLOOKUP($E53,'1MD ELO (5)'!$A$7:$O$80,15))</f>
        <v/>
      </c>
      <c r="D53" s="408" t="str">
        <f>IF($E53="","",VLOOKUP($E53,'1MD ELO (5)'!$A$7:$O$80,5))</f>
        <v/>
      </c>
      <c r="E53" s="123"/>
      <c r="F53" s="449" t="str">
        <f>UPPER(IF($E53="","",VLOOKUP($E53,'1MD ELO (5)'!$A$7:$O$80,2)))</f>
        <v/>
      </c>
      <c r="G53" s="449" t="str">
        <f>IF($E53="","",VLOOKUP($E53,'1MD ELO (5)'!$A$7:$O$80,3))</f>
        <v/>
      </c>
      <c r="H53" s="449"/>
      <c r="I53" s="449" t="str">
        <f>IF($E53="","",VLOOKUP($E53,'1MD ELO (5)'!$A$7:$O$80,4))</f>
        <v/>
      </c>
      <c r="J53" s="217"/>
      <c r="K53" s="141" t="str">
        <f>UPPER(IF(OR(J54="a",J54="as"),F53,IF(OR(J54="b",J54="bs"),F54,)))</f>
        <v/>
      </c>
      <c r="L53" s="158"/>
      <c r="M53" s="125"/>
      <c r="N53" s="150"/>
      <c r="O53" s="150"/>
      <c r="P53" s="150"/>
      <c r="Q53" s="150"/>
      <c r="R53" s="152"/>
      <c r="S53" s="133"/>
    </row>
    <row r="54" spans="1:19" s="37" customFormat="1" ht="9.6" customHeight="1" x14ac:dyDescent="0.25">
      <c r="A54" s="160" t="s">
        <v>54</v>
      </c>
      <c r="B54" s="352" t="str">
        <f>IF($E54="","",VLOOKUP($E54,'1MD ELO (5)'!$A$7:$O$80,14))</f>
        <v/>
      </c>
      <c r="C54" s="352" t="str">
        <f>IF($E54="","",VLOOKUP($E54,'1MD ELO (5)'!$A$7:$O$80,15))</f>
        <v/>
      </c>
      <c r="D54" s="408" t="str">
        <f>IF($E54="","",VLOOKUP($E54,'1MD ELO (5)'!$A$7:$O$80,5))</f>
        <v/>
      </c>
      <c r="E54" s="123"/>
      <c r="F54" s="124" t="str">
        <f>UPPER(IF($E54="","",VLOOKUP($E54,'1MD ELO (5)'!$A$7:$O$80,2)))</f>
        <v/>
      </c>
      <c r="G54" s="124" t="str">
        <f>IF($E54="","",VLOOKUP($E54,'1MD ELO (5)'!$A$7:$O$80,3))</f>
        <v/>
      </c>
      <c r="H54" s="124"/>
      <c r="I54" s="124" t="str">
        <f>IF($E54="","",VLOOKUP($E54,'1MD ELO (5)'!$A$7:$O$80,4))</f>
        <v/>
      </c>
      <c r="J54" s="219"/>
      <c r="K54" s="125"/>
      <c r="L54" s="150"/>
      <c r="M54" s="150"/>
      <c r="N54" s="224"/>
      <c r="O54" s="225" t="s">
        <v>131</v>
      </c>
      <c r="P54" s="214"/>
      <c r="Q54" s="141" t="str">
        <f>UPPER(IF(OR(P55="a",P55="as"),Q46,IF(OR(P55="b",P55="bs"),Q62,)))</f>
        <v/>
      </c>
      <c r="R54" s="215"/>
      <c r="S54" s="133"/>
    </row>
    <row r="55" spans="1:19" s="37" customFormat="1" ht="9.6" customHeight="1" x14ac:dyDescent="0.25">
      <c r="A55" s="121" t="s">
        <v>55</v>
      </c>
      <c r="B55" s="352" t="str">
        <f>IF($E55="","",VLOOKUP($E55,'1MD ELO (5)'!$A$7:$O$80,14))</f>
        <v/>
      </c>
      <c r="C55" s="352" t="str">
        <f>IF($E55="","",VLOOKUP($E55,'1MD ELO (5)'!$A$7:$O$80,15))</f>
        <v/>
      </c>
      <c r="D55" s="408" t="str">
        <f>IF($E55="","",VLOOKUP($E55,'1MD ELO (5)'!$A$7:$O$80,5))</f>
        <v/>
      </c>
      <c r="E55" s="123"/>
      <c r="F55" s="124" t="str">
        <f>UPPER(IF($E55="","",VLOOKUP($E55,'1MD ELO (5)'!$A$7:$O$80,2)))</f>
        <v/>
      </c>
      <c r="G55" s="124" t="str">
        <f>IF($E55="","",VLOOKUP($E55,'1MD ELO (5)'!$A$7:$O$80,3))</f>
        <v/>
      </c>
      <c r="H55" s="124"/>
      <c r="I55" s="124" t="str">
        <f>IF($E55="","",VLOOKUP($E55,'1MD ELO (5)'!$A$7:$O$80,4))</f>
        <v/>
      </c>
      <c r="J55" s="217"/>
      <c r="K55" s="141" t="str">
        <f>UPPER(IF(OR(J56="a",J56="as"),F55,IF(OR(J56="b",J56="bs"),F56,)))</f>
        <v/>
      </c>
      <c r="L55" s="149"/>
      <c r="M55" s="150"/>
      <c r="N55" s="150"/>
      <c r="O55" s="139" t="s">
        <v>0</v>
      </c>
      <c r="P55" s="216"/>
      <c r="Q55" s="125"/>
      <c r="R55" s="210"/>
      <c r="S55" s="133"/>
    </row>
    <row r="56" spans="1:19" s="37" customFormat="1" ht="9.6" customHeight="1" x14ac:dyDescent="0.25">
      <c r="A56" s="218" t="s">
        <v>56</v>
      </c>
      <c r="B56" s="352" t="str">
        <f>IF($E56="","",VLOOKUP($E56,'1MD ELO (5)'!$A$7:$O$80,14))</f>
        <v/>
      </c>
      <c r="C56" s="352" t="str">
        <f>IF($E56="","",VLOOKUP($E56,'1MD ELO (5)'!$A$7:$O$80,15))</f>
        <v/>
      </c>
      <c r="D56" s="408" t="str">
        <f>IF($E56="","",VLOOKUP($E56,'1MD ELO (5)'!$A$7:$O$80,5))</f>
        <v/>
      </c>
      <c r="E56" s="123"/>
      <c r="F56" s="449" t="str">
        <f>UPPER(IF($E56="","",VLOOKUP($E56,'1MD ELO (5)'!$A$7:$O$80,2)))</f>
        <v/>
      </c>
      <c r="G56" s="449" t="str">
        <f>IF($E56="","",VLOOKUP($E56,'1MD ELO (5)'!$A$7:$O$80,3))</f>
        <v/>
      </c>
      <c r="H56" s="449"/>
      <c r="I56" s="449" t="str">
        <f>IF($E56="","",VLOOKUP($E56,'1MD ELO (5)'!$A$7:$O$80,4))</f>
        <v/>
      </c>
      <c r="J56" s="219"/>
      <c r="K56" s="125"/>
      <c r="L56" s="140"/>
      <c r="M56" s="141" t="str">
        <f>UPPER(IF(OR(L56="a",L56="as"),K55,IF(OR(L56="b",L56="bs"),K57,)))</f>
        <v/>
      </c>
      <c r="N56" s="149"/>
      <c r="O56" s="150"/>
      <c r="P56" s="150"/>
      <c r="Q56" s="150"/>
      <c r="R56" s="152"/>
      <c r="S56" s="133"/>
    </row>
    <row r="57" spans="1:19" s="37" customFormat="1" ht="9.6" customHeight="1" x14ac:dyDescent="0.25">
      <c r="A57" s="135" t="s">
        <v>57</v>
      </c>
      <c r="B57" s="352" t="str">
        <f>IF($E57="","",VLOOKUP($E57,'1MD ELO (5)'!$A$7:$O$80,14))</f>
        <v/>
      </c>
      <c r="C57" s="352" t="str">
        <f>IF($E57="","",VLOOKUP($E57,'1MD ELO (5)'!$A$7:$O$80,15))</f>
        <v/>
      </c>
      <c r="D57" s="408" t="str">
        <f>IF($E57="","",VLOOKUP($E57,'1MD ELO (5)'!$A$7:$O$80,5))</f>
        <v/>
      </c>
      <c r="E57" s="123"/>
      <c r="F57" s="449" t="str">
        <f>UPPER(IF($E57="","",VLOOKUP($E57,'1MD ELO (5)'!$A$7:$O$80,2)))</f>
        <v/>
      </c>
      <c r="G57" s="449" t="str">
        <f>IF($E57="","",VLOOKUP($E57,'1MD ELO (5)'!$A$7:$O$80,3))</f>
        <v/>
      </c>
      <c r="H57" s="449"/>
      <c r="I57" s="449" t="str">
        <f>IF($E57="","",VLOOKUP($E57,'1MD ELO (5)'!$A$7:$O$80,4))</f>
        <v/>
      </c>
      <c r="J57" s="217"/>
      <c r="K57" s="141" t="str">
        <f>UPPER(IF(OR(J58="a",J58="as"),F57,IF(OR(J58="b",J58="bs"),F58,)))</f>
        <v/>
      </c>
      <c r="L57" s="220"/>
      <c r="M57" s="125"/>
      <c r="N57" s="152"/>
      <c r="O57" s="150"/>
      <c r="P57" s="150"/>
      <c r="Q57" s="862" t="str">
        <f>IF(Y3="","",CONCATENATE(AC1," pont"))</f>
        <v/>
      </c>
      <c r="R57" s="863"/>
      <c r="S57" s="133"/>
    </row>
    <row r="58" spans="1:19" s="37" customFormat="1" ht="9.6" customHeight="1" x14ac:dyDescent="0.25">
      <c r="A58" s="135" t="s">
        <v>58</v>
      </c>
      <c r="B58" s="352" t="str">
        <f>IF($E58="","",VLOOKUP($E58,'1MD ELO (5)'!$A$7:$O$80,14))</f>
        <v/>
      </c>
      <c r="C58" s="352" t="str">
        <f>IF($E58="","",VLOOKUP($E58,'1MD ELO (5)'!$A$7:$O$80,15))</f>
        <v/>
      </c>
      <c r="D58" s="408" t="str">
        <f>IF($E58="","",VLOOKUP($E58,'1MD ELO (5)'!$A$7:$O$80,5))</f>
        <v/>
      </c>
      <c r="E58" s="123"/>
      <c r="F58" s="449" t="str">
        <f>UPPER(IF($E58="","",VLOOKUP($E58,'1MD ELO (5)'!$A$7:$O$80,2)))</f>
        <v/>
      </c>
      <c r="G58" s="449" t="str">
        <f>IF($E58="","",VLOOKUP($E58,'1MD ELO (5)'!$A$7:$O$80,3))</f>
        <v/>
      </c>
      <c r="H58" s="449"/>
      <c r="I58" s="449" t="str">
        <f>IF($E58="","",VLOOKUP($E58,'1MD ELO (5)'!$A$7:$O$80,4))</f>
        <v/>
      </c>
      <c r="J58" s="219"/>
      <c r="K58" s="125"/>
      <c r="L58" s="150"/>
      <c r="M58" s="139" t="s">
        <v>0</v>
      </c>
      <c r="N58" s="148"/>
      <c r="O58" s="141" t="str">
        <f>UPPER(IF(OR(N58="a",N58="as"),M56,IF(OR(N58="b",N58="bs"),M60,)))</f>
        <v/>
      </c>
      <c r="P58" s="149"/>
      <c r="Q58" s="150"/>
      <c r="R58" s="152"/>
      <c r="S58" s="133"/>
    </row>
    <row r="59" spans="1:19" s="37" customFormat="1" ht="9.6" customHeight="1" x14ac:dyDescent="0.25">
      <c r="A59" s="135" t="s">
        <v>59</v>
      </c>
      <c r="B59" s="352" t="str">
        <f>IF($E59="","",VLOOKUP($E59,'1MD ELO (5)'!$A$7:$O$80,14))</f>
        <v/>
      </c>
      <c r="C59" s="352" t="str">
        <f>IF($E59="","",VLOOKUP($E59,'1MD ELO (5)'!$A$7:$O$80,15))</f>
        <v/>
      </c>
      <c r="D59" s="408" t="str">
        <f>IF($E59="","",VLOOKUP($E59,'1MD ELO (5)'!$A$7:$O$80,5))</f>
        <v/>
      </c>
      <c r="E59" s="123"/>
      <c r="F59" s="449" t="str">
        <f>UPPER(IF($E59="","",VLOOKUP($E59,'1MD ELO (5)'!$A$7:$O$80,2)))</f>
        <v/>
      </c>
      <c r="G59" s="449" t="str">
        <f>IF($E59="","",VLOOKUP($E59,'1MD ELO (5)'!$A$7:$O$80,3))</f>
        <v/>
      </c>
      <c r="H59" s="449"/>
      <c r="I59" s="449" t="str">
        <f>IF($E59="","",VLOOKUP($E59,'1MD ELO (5)'!$A$7:$O$80,4))</f>
        <v/>
      </c>
      <c r="J59" s="217"/>
      <c r="K59" s="141" t="str">
        <f>UPPER(IF(OR(J60="a",J60="as"),F59,IF(OR(J60="b",J60="bs"),F60,)))</f>
        <v/>
      </c>
      <c r="L59" s="149"/>
      <c r="M59" s="221"/>
      <c r="N59" s="222"/>
      <c r="O59" s="125"/>
      <c r="P59" s="152"/>
      <c r="Q59" s="150"/>
      <c r="R59" s="152"/>
      <c r="S59" s="133"/>
    </row>
    <row r="60" spans="1:19" s="37" customFormat="1" ht="9.6" customHeight="1" x14ac:dyDescent="0.25">
      <c r="A60" s="135" t="s">
        <v>60</v>
      </c>
      <c r="B60" s="352" t="str">
        <f>IF($E60="","",VLOOKUP($E60,'1MD ELO (5)'!$A$7:$O$80,14))</f>
        <v/>
      </c>
      <c r="C60" s="352" t="str">
        <f>IF($E60="","",VLOOKUP($E60,'1MD ELO (5)'!$A$7:$O$80,15))</f>
        <v/>
      </c>
      <c r="D60" s="408" t="str">
        <f>IF($E60="","",VLOOKUP($E60,'1MD ELO (5)'!$A$7:$O$80,5))</f>
        <v/>
      </c>
      <c r="E60" s="123"/>
      <c r="F60" s="449" t="str">
        <f>UPPER(IF($E60="","",VLOOKUP($E60,'1MD ELO (5)'!$A$7:$O$80,2)))</f>
        <v/>
      </c>
      <c r="G60" s="449" t="str">
        <f>IF($E60="","",VLOOKUP($E60,'1MD ELO (5)'!$A$7:$O$80,3))</f>
        <v/>
      </c>
      <c r="H60" s="449"/>
      <c r="I60" s="449" t="str">
        <f>IF($E60="","",VLOOKUP($E60,'1MD ELO (5)'!$A$7:$O$80,4))</f>
        <v/>
      </c>
      <c r="J60" s="219"/>
      <c r="K60" s="125"/>
      <c r="L60" s="140"/>
      <c r="M60" s="141" t="str">
        <f>UPPER(IF(OR(L60="a",L60="as"),K59,IF(OR(L60="b",L60="bs"),K61,)))</f>
        <v/>
      </c>
      <c r="N60" s="223"/>
      <c r="O60" s="150"/>
      <c r="P60" s="152"/>
      <c r="Q60" s="150"/>
      <c r="R60" s="152"/>
      <c r="S60" s="133"/>
    </row>
    <row r="61" spans="1:19" s="37" customFormat="1" ht="9.6" customHeight="1" x14ac:dyDescent="0.25">
      <c r="A61" s="218" t="s">
        <v>61</v>
      </c>
      <c r="B61" s="352" t="str">
        <f>IF($E61="","",VLOOKUP($E61,'1MD ELO (5)'!$A$7:$O$80,14))</f>
        <v/>
      </c>
      <c r="C61" s="352" t="str">
        <f>IF($E61="","",VLOOKUP($E61,'1MD ELO (5)'!$A$7:$O$80,15))</f>
        <v/>
      </c>
      <c r="D61" s="408" t="str">
        <f>IF($E61="","",VLOOKUP($E61,'1MD ELO (5)'!$A$7:$O$80,5))</f>
        <v/>
      </c>
      <c r="E61" s="123"/>
      <c r="F61" s="449" t="str">
        <f>UPPER(IF($E61="","",VLOOKUP($E61,'1MD ELO (5)'!$A$7:$O$80,2)))</f>
        <v/>
      </c>
      <c r="G61" s="449" t="str">
        <f>IF($E61="","",VLOOKUP($E61,'1MD ELO (5)'!$A$7:$O$80,3))</f>
        <v/>
      </c>
      <c r="H61" s="449"/>
      <c r="I61" s="449" t="str">
        <f>IF($E61="","",VLOOKUP($E61,'1MD ELO (5)'!$A$7:$O$80,4))</f>
        <v/>
      </c>
      <c r="J61" s="217"/>
      <c r="K61" s="141" t="str">
        <f>UPPER(IF(OR(J62="a",J62="as"),F61,IF(OR(J62="b",J62="bs"),F62,)))</f>
        <v/>
      </c>
      <c r="L61" s="158"/>
      <c r="M61" s="125"/>
      <c r="N61" s="150"/>
      <c r="O61" s="150"/>
      <c r="P61" s="152"/>
      <c r="Q61" s="150"/>
      <c r="R61" s="152"/>
      <c r="S61" s="133"/>
    </row>
    <row r="62" spans="1:19" s="37" customFormat="1" ht="9.6" customHeight="1" x14ac:dyDescent="0.25">
      <c r="A62" s="160" t="s">
        <v>62</v>
      </c>
      <c r="B62" s="352" t="str">
        <f>IF($E62="","",VLOOKUP($E62,'1MD ELO (5)'!$A$7:$O$80,14))</f>
        <v/>
      </c>
      <c r="C62" s="352" t="str">
        <f>IF($E62="","",VLOOKUP($E62,'1MD ELO (5)'!$A$7:$O$80,15))</f>
        <v/>
      </c>
      <c r="D62" s="408" t="str">
        <f>IF($E62="","",VLOOKUP($E62,'1MD ELO (5)'!$A$7:$O$80,5))</f>
        <v/>
      </c>
      <c r="E62" s="123"/>
      <c r="F62" s="124" t="str">
        <f>UPPER(IF($E62="","",VLOOKUP($E62,'1MD ELO (5)'!$A$7:$O$80,2)))</f>
        <v/>
      </c>
      <c r="G62" s="124" t="str">
        <f>IF($E62="","",VLOOKUP($E62,'1MD ELO (5)'!$A$7:$O$80,3))</f>
        <v/>
      </c>
      <c r="H62" s="124"/>
      <c r="I62" s="124" t="str">
        <f>IF($E62="","",VLOOKUP($E62,'1MD ELO (5)'!$A$7:$O$80,4))</f>
        <v/>
      </c>
      <c r="J62" s="219"/>
      <c r="K62" s="125"/>
      <c r="L62" s="150"/>
      <c r="M62" s="150"/>
      <c r="N62" s="224"/>
      <c r="O62" s="139" t="s">
        <v>0</v>
      </c>
      <c r="P62" s="148"/>
      <c r="Q62" s="141" t="str">
        <f>UPPER(IF(OR(P62="a",P62="as"),O58,IF(OR(P62="b",P62="bs"),O66,)))</f>
        <v/>
      </c>
      <c r="R62" s="158"/>
      <c r="S62" s="133"/>
    </row>
    <row r="63" spans="1:19" s="37" customFormat="1" ht="9.6" customHeight="1" x14ac:dyDescent="0.25">
      <c r="A63" s="121" t="s">
        <v>63</v>
      </c>
      <c r="B63" s="352" t="str">
        <f>IF($E63="","",VLOOKUP($E63,'1MD ELO (5)'!$A$7:$O$80,14))</f>
        <v/>
      </c>
      <c r="C63" s="352" t="str">
        <f>IF($E63="","",VLOOKUP($E63,'1MD ELO (5)'!$A$7:$O$80,15))</f>
        <v/>
      </c>
      <c r="D63" s="408" t="str">
        <f>IF($E63="","",VLOOKUP($E63,'1MD ELO (5)'!$A$7:$O$80,5))</f>
        <v/>
      </c>
      <c r="E63" s="123"/>
      <c r="F63" s="124" t="str">
        <f>UPPER(IF($E63="","",VLOOKUP($E63,'1MD ELO (5)'!$A$7:$O$80,2)))</f>
        <v/>
      </c>
      <c r="G63" s="124" t="str">
        <f>IF($E63="","",VLOOKUP($E63,'1MD ELO (5)'!$A$7:$O$80,3))</f>
        <v/>
      </c>
      <c r="H63" s="124"/>
      <c r="I63" s="124" t="str">
        <f>IF($E63="","",VLOOKUP($E63,'1MD ELO (5)'!$A$7:$O$80,4))</f>
        <v/>
      </c>
      <c r="J63" s="217"/>
      <c r="K63" s="141" t="str">
        <f>UPPER(IF(OR(J64="a",J64="as"),F63,IF(OR(J64="b",J64="bs"),F64,)))</f>
        <v/>
      </c>
      <c r="L63" s="149"/>
      <c r="M63" s="150"/>
      <c r="N63" s="150"/>
      <c r="O63" s="150"/>
      <c r="P63" s="152"/>
      <c r="Q63" s="125"/>
      <c r="R63" s="150"/>
      <c r="S63" s="133"/>
    </row>
    <row r="64" spans="1:19" s="37" customFormat="1" ht="9.6" customHeight="1" x14ac:dyDescent="0.25">
      <c r="A64" s="218" t="s">
        <v>64</v>
      </c>
      <c r="B64" s="352" t="str">
        <f>IF($E64="","",VLOOKUP($E64,'1MD ELO (5)'!$A$7:$O$80,14))</f>
        <v/>
      </c>
      <c r="C64" s="352" t="str">
        <f>IF($E64="","",VLOOKUP($E64,'1MD ELO (5)'!$A$7:$O$80,15))</f>
        <v/>
      </c>
      <c r="D64" s="408" t="str">
        <f>IF($E64="","",VLOOKUP($E64,'1MD ELO (5)'!$A$7:$O$80,5))</f>
        <v/>
      </c>
      <c r="E64" s="123"/>
      <c r="F64" s="449" t="str">
        <f>UPPER(IF($E64="","",VLOOKUP($E64,'1MD ELO (5)'!$A$7:$O$80,2)))</f>
        <v/>
      </c>
      <c r="G64" s="449" t="str">
        <f>IF($E64="","",VLOOKUP($E64,'1MD ELO (5)'!$A$7:$O$80,3))</f>
        <v/>
      </c>
      <c r="H64" s="449"/>
      <c r="I64" s="449" t="str">
        <f>IF($E64="","",VLOOKUP($E64,'1MD ELO (5)'!$A$7:$O$80,4))</f>
        <v/>
      </c>
      <c r="J64" s="219"/>
      <c r="K64" s="125"/>
      <c r="L64" s="140"/>
      <c r="M64" s="141" t="str">
        <f>UPPER(IF(OR(L64="a",L64="as"),K63,IF(OR(L64="b",L64="bs"),K65,)))</f>
        <v/>
      </c>
      <c r="N64" s="149"/>
      <c r="O64" s="150"/>
      <c r="P64" s="152"/>
      <c r="Q64" s="150"/>
      <c r="R64" s="150"/>
      <c r="S64" s="133"/>
    </row>
    <row r="65" spans="1:19" s="37" customFormat="1" ht="9.6" customHeight="1" x14ac:dyDescent="0.25">
      <c r="A65" s="135" t="s">
        <v>65</v>
      </c>
      <c r="B65" s="352" t="str">
        <f>IF($E65="","",VLOOKUP($E65,'1MD ELO (5)'!$A$7:$O$80,14))</f>
        <v/>
      </c>
      <c r="C65" s="352" t="str">
        <f>IF($E65="","",VLOOKUP($E65,'1MD ELO (5)'!$A$7:$O$80,15))</f>
        <v/>
      </c>
      <c r="D65" s="408" t="str">
        <f>IF($E65="","",VLOOKUP($E65,'1MD ELO (5)'!$A$7:$O$80,5))</f>
        <v/>
      </c>
      <c r="E65" s="123"/>
      <c r="F65" s="449" t="str">
        <f>UPPER(IF($E65="","",VLOOKUP($E65,'1MD ELO (5)'!$A$7:$O$80,2)))</f>
        <v/>
      </c>
      <c r="G65" s="449" t="str">
        <f>IF($E65="","",VLOOKUP($E65,'1MD ELO (5)'!$A$7:$O$80,3))</f>
        <v/>
      </c>
      <c r="H65" s="449"/>
      <c r="I65" s="449" t="str">
        <f>IF($E65="","",VLOOKUP($E65,'1MD ELO (5)'!$A$7:$O$80,4))</f>
        <v/>
      </c>
      <c r="J65" s="217"/>
      <c r="K65" s="141" t="str">
        <f>UPPER(IF(OR(J66="a",J66="as"),F65,IF(OR(J66="b",J66="bs"),F66,)))</f>
        <v/>
      </c>
      <c r="L65" s="220"/>
      <c r="M65" s="125"/>
      <c r="N65" s="152"/>
      <c r="O65" s="150"/>
      <c r="P65" s="152"/>
      <c r="Q65" s="150"/>
      <c r="R65" s="150"/>
      <c r="S65" s="133"/>
    </row>
    <row r="66" spans="1:19" s="37" customFormat="1" ht="9.6" customHeight="1" x14ac:dyDescent="0.25">
      <c r="A66" s="135" t="s">
        <v>66</v>
      </c>
      <c r="B66" s="352" t="str">
        <f>IF($E66="","",VLOOKUP($E66,'1MD ELO (5)'!$A$7:$O$80,14))</f>
        <v/>
      </c>
      <c r="C66" s="352" t="str">
        <f>IF($E66="","",VLOOKUP($E66,'1MD ELO (5)'!$A$7:$O$80,15))</f>
        <v/>
      </c>
      <c r="D66" s="408" t="str">
        <f>IF($E66="","",VLOOKUP($E66,'1MD ELO (5)'!$A$7:$O$80,5))</f>
        <v/>
      </c>
      <c r="E66" s="123"/>
      <c r="F66" s="449" t="str">
        <f>UPPER(IF($E66="","",VLOOKUP($E66,'1MD ELO (5)'!$A$7:$O$80,2)))</f>
        <v/>
      </c>
      <c r="G66" s="449" t="str">
        <f>IF($E66="","",VLOOKUP($E66,'1MD ELO (5)'!$A$7:$O$80,3))</f>
        <v/>
      </c>
      <c r="H66" s="449"/>
      <c r="I66" s="449" t="str">
        <f>IF($E66="","",VLOOKUP($E66,'1MD ELO (5)'!$A$7:$O$80,4))</f>
        <v/>
      </c>
      <c r="J66" s="219"/>
      <c r="K66" s="125"/>
      <c r="L66" s="150"/>
      <c r="M66" s="139" t="s">
        <v>0</v>
      </c>
      <c r="N66" s="148"/>
      <c r="O66" s="141" t="str">
        <f>UPPER(IF(OR(N66="a",N66="as"),M64,IF(OR(N66="b",N66="bs"),M68,)))</f>
        <v/>
      </c>
      <c r="P66" s="158"/>
      <c r="Q66" s="150"/>
      <c r="R66" s="150"/>
      <c r="S66" s="133"/>
    </row>
    <row r="67" spans="1:19" s="37" customFormat="1" ht="9.6" customHeight="1" x14ac:dyDescent="0.25">
      <c r="A67" s="135" t="s">
        <v>67</v>
      </c>
      <c r="B67" s="352" t="str">
        <f>IF($E67="","",VLOOKUP($E67,'1MD ELO (5)'!$A$7:$O$80,14))</f>
        <v/>
      </c>
      <c r="C67" s="352" t="str">
        <f>IF($E67="","",VLOOKUP($E67,'1MD ELO (5)'!$A$7:$O$80,15))</f>
        <v/>
      </c>
      <c r="D67" s="408" t="str">
        <f>IF($E67="","",VLOOKUP($E67,'1MD ELO (5)'!$A$7:$O$80,5))</f>
        <v/>
      </c>
      <c r="E67" s="123"/>
      <c r="F67" s="449" t="str">
        <f>UPPER(IF($E67="","",VLOOKUP($E67,'1MD ELO (5)'!$A$7:$O$80,2)))</f>
        <v/>
      </c>
      <c r="G67" s="449" t="str">
        <f>IF($E67="","",VLOOKUP($E67,'1MD ELO (5)'!$A$7:$O$80,3))</f>
        <v/>
      </c>
      <c r="H67" s="449"/>
      <c r="I67" s="449" t="str">
        <f>IF($E67="","",VLOOKUP($E67,'1MD ELO (5)'!$A$7:$O$80,4))</f>
        <v/>
      </c>
      <c r="J67" s="217"/>
      <c r="K67" s="141" t="str">
        <f>UPPER(IF(OR(J68="a",J68="as"),F67,IF(OR(J68="b",J68="bs"),F68,)))</f>
        <v/>
      </c>
      <c r="L67" s="149"/>
      <c r="M67" s="221"/>
      <c r="N67" s="222"/>
      <c r="O67" s="125"/>
      <c r="P67" s="150"/>
      <c r="Q67" s="150"/>
      <c r="R67" s="150"/>
      <c r="S67" s="133"/>
    </row>
    <row r="68" spans="1:19" s="37" customFormat="1" ht="9.6" customHeight="1" x14ac:dyDescent="0.25">
      <c r="A68" s="135" t="s">
        <v>68</v>
      </c>
      <c r="B68" s="352" t="str">
        <f>IF($E68="","",VLOOKUP($E68,'1MD ELO (5)'!$A$7:$O$80,14))</f>
        <v/>
      </c>
      <c r="C68" s="352" t="str">
        <f>IF($E68="","",VLOOKUP($E68,'1MD ELO (5)'!$A$7:$O$80,15))</f>
        <v/>
      </c>
      <c r="D68" s="408" t="str">
        <f>IF($E68="","",VLOOKUP($E68,'1MD ELO (5)'!$A$7:$O$80,5))</f>
        <v/>
      </c>
      <c r="E68" s="123"/>
      <c r="F68" s="449" t="str">
        <f>UPPER(IF($E68="","",VLOOKUP($E68,'1MD ELO (5)'!$A$7:$O$80,2)))</f>
        <v/>
      </c>
      <c r="G68" s="449" t="str">
        <f>IF($E68="","",VLOOKUP($E68,'1MD ELO (5)'!$A$7:$O$80,3))</f>
        <v/>
      </c>
      <c r="H68" s="449"/>
      <c r="I68" s="449" t="str">
        <f>IF($E68="","",VLOOKUP($E68,'1MD ELO (5)'!$A$7:$O$80,4))</f>
        <v/>
      </c>
      <c r="J68" s="219"/>
      <c r="K68" s="125"/>
      <c r="L68" s="140"/>
      <c r="M68" s="141" t="str">
        <f>UPPER(IF(OR(L68="a",L68="as"),K67,IF(OR(L68="b",L68="bs"),K69,)))</f>
        <v/>
      </c>
      <c r="N68" s="223"/>
      <c r="O68" s="150"/>
      <c r="P68" s="150"/>
      <c r="Q68" s="150"/>
      <c r="R68" s="150"/>
      <c r="S68" s="133"/>
    </row>
    <row r="69" spans="1:19" s="37" customFormat="1" ht="9.6" customHeight="1" x14ac:dyDescent="0.25">
      <c r="A69" s="218" t="s">
        <v>69</v>
      </c>
      <c r="B69" s="352" t="str">
        <f>IF($E69="","",VLOOKUP($E69,'1MD ELO (5)'!$A$7:$O$80,14))</f>
        <v/>
      </c>
      <c r="C69" s="352" t="str">
        <f>IF($E69="","",VLOOKUP($E69,'1MD ELO (5)'!$A$7:$O$80,15))</f>
        <v/>
      </c>
      <c r="D69" s="408" t="str">
        <f>IF($E69="","",VLOOKUP($E69,'1MD ELO (5)'!$A$7:$O$80,5))</f>
        <v/>
      </c>
      <c r="E69" s="123"/>
      <c r="F69" s="449" t="str">
        <f>UPPER(IF($E69="","",VLOOKUP($E69,'1MD ELO (5)'!$A$7:$O$80,2)))</f>
        <v/>
      </c>
      <c r="G69" s="449" t="str">
        <f>IF($E69="","",VLOOKUP($E69,'1MD ELO (5)'!$A$7:$O$80,3))</f>
        <v/>
      </c>
      <c r="H69" s="449"/>
      <c r="I69" s="449" t="str">
        <f>IF($E69="","",VLOOKUP($E69,'1MD ELO (5)'!$A$7:$O$80,4))</f>
        <v/>
      </c>
      <c r="J69" s="217"/>
      <c r="K69" s="141" t="str">
        <f>UPPER(IF(OR(J70="a",J70="as"),F69,IF(OR(J70="b",J70="bs"),F70,)))</f>
        <v/>
      </c>
      <c r="L69" s="158"/>
      <c r="M69" s="125"/>
      <c r="N69" s="150"/>
      <c r="O69" s="150"/>
      <c r="P69" s="150"/>
      <c r="Q69" s="150"/>
      <c r="R69" s="150"/>
      <c r="S69" s="133"/>
    </row>
    <row r="70" spans="1:19" s="37" customFormat="1" ht="9.6" customHeight="1" x14ac:dyDescent="0.25">
      <c r="A70" s="160" t="s">
        <v>70</v>
      </c>
      <c r="B70" s="352" t="str">
        <f>IF($E70="","",VLOOKUP($E70,'1MD ELO (5)'!$A$7:$O$80,14))</f>
        <v/>
      </c>
      <c r="C70" s="352" t="str">
        <f>IF($E70="","",VLOOKUP($E70,'1MD ELO (5)'!$A$7:$O$80,15))</f>
        <v/>
      </c>
      <c r="D70" s="408" t="str">
        <f>IF($E70="","",VLOOKUP($E70,'1MD ELO (5)'!$A$7:$O$80,5))</f>
        <v/>
      </c>
      <c r="E70" s="123"/>
      <c r="F70" s="124" t="str">
        <f>UPPER(IF($E70="","",VLOOKUP($E70,'1MD ELO (5)'!$A$7:$O$80,2)))</f>
        <v/>
      </c>
      <c r="G70" s="124" t="str">
        <f>IF($E70="","",VLOOKUP($E70,'1MD ELO (5)'!$A$7:$O$80,3))</f>
        <v/>
      </c>
      <c r="H70" s="124"/>
      <c r="I70" s="124" t="str">
        <f>IF($E70="","",VLOOKUP($E70,'1MD ELO (5)'!$A$7:$O$80,4))</f>
        <v/>
      </c>
      <c r="J70" s="219"/>
      <c r="K70" s="125"/>
      <c r="L70" s="150"/>
      <c r="M70" s="150"/>
      <c r="N70" s="224"/>
      <c r="O70" s="150"/>
      <c r="P70" s="150"/>
      <c r="Q70" s="150"/>
      <c r="R70" s="150"/>
      <c r="S70" s="133"/>
    </row>
    <row r="71" spans="1:19" s="37" customFormat="1" ht="6" customHeight="1" x14ac:dyDescent="0.25">
      <c r="A71" s="234"/>
      <c r="B71" s="235"/>
      <c r="C71" s="235"/>
      <c r="D71" s="235"/>
      <c r="E71" s="236"/>
      <c r="F71" s="237"/>
      <c r="G71" s="237"/>
      <c r="H71" s="238"/>
      <c r="I71" s="237"/>
      <c r="J71" s="239"/>
      <c r="K71" s="150"/>
      <c r="L71" s="150"/>
      <c r="M71" s="150"/>
      <c r="N71" s="224"/>
      <c r="O71" s="150"/>
      <c r="P71" s="150"/>
      <c r="Q71" s="150"/>
      <c r="R71" s="150"/>
      <c r="S71" s="133"/>
    </row>
    <row r="72" spans="1:19" s="18" customFormat="1" ht="10.5" customHeight="1" x14ac:dyDescent="0.25">
      <c r="A72" s="173" t="s">
        <v>102</v>
      </c>
      <c r="B72" s="174"/>
      <c r="C72" s="174"/>
      <c r="D72" s="413"/>
      <c r="E72" s="240" t="s">
        <v>6</v>
      </c>
      <c r="F72" s="177" t="s">
        <v>104</v>
      </c>
      <c r="G72" s="240" t="s">
        <v>6</v>
      </c>
      <c r="H72" s="437" t="s">
        <v>104</v>
      </c>
      <c r="I72" s="241"/>
      <c r="J72" s="240" t="s">
        <v>6</v>
      </c>
      <c r="K72" s="177" t="s">
        <v>122</v>
      </c>
      <c r="L72" s="180"/>
      <c r="M72" s="177" t="s">
        <v>123</v>
      </c>
      <c r="N72" s="181"/>
      <c r="O72" s="182" t="s">
        <v>124</v>
      </c>
      <c r="P72" s="182"/>
      <c r="Q72" s="183"/>
      <c r="R72" s="184"/>
    </row>
    <row r="73" spans="1:19" s="18" customFormat="1" ht="9" customHeight="1" x14ac:dyDescent="0.25">
      <c r="A73" s="414" t="s">
        <v>103</v>
      </c>
      <c r="B73" s="415"/>
      <c r="C73" s="416"/>
      <c r="D73" s="417"/>
      <c r="E73" s="188">
        <v>1</v>
      </c>
      <c r="F73" s="242" t="str">
        <f>IF(E73&gt;$R$80,,UPPER(VLOOKUP(E73,'1MD ELO (5)'!$A$7:$Q$134,2)))</f>
        <v/>
      </c>
      <c r="G73" s="188">
        <v>9</v>
      </c>
      <c r="H73" s="56" t="str">
        <f>IF(G73&gt;$R$80,,UPPER(VLOOKUP(G73,'1MD ELO (5)'!$A$7:$Q$134,2)))</f>
        <v/>
      </c>
      <c r="I73" s="55"/>
      <c r="J73" s="190" t="s">
        <v>7</v>
      </c>
      <c r="K73" s="185"/>
      <c r="L73" s="191"/>
      <c r="M73" s="185"/>
      <c r="N73" s="192"/>
      <c r="O73" s="193" t="s">
        <v>108</v>
      </c>
      <c r="P73" s="194"/>
      <c r="Q73" s="194"/>
      <c r="R73" s="195"/>
    </row>
    <row r="74" spans="1:19" s="18" customFormat="1" ht="9" customHeight="1" x14ac:dyDescent="0.25">
      <c r="A74" s="200" t="s">
        <v>121</v>
      </c>
      <c r="B74" s="198"/>
      <c r="C74" s="410"/>
      <c r="D74" s="201"/>
      <c r="E74" s="188">
        <v>2</v>
      </c>
      <c r="F74" s="242" t="str">
        <f>IF(E74&gt;$R$80,,UPPER(VLOOKUP(E74,'1MD ELO (5)'!$A$7:$Q$134,2)))</f>
        <v/>
      </c>
      <c r="G74" s="188">
        <v>10</v>
      </c>
      <c r="H74" s="56" t="str">
        <f>IF(G74&gt;$R$80,,UPPER(VLOOKUP(G74,'1MD ELO (5)'!$A$7:$Q$134,2)))</f>
        <v/>
      </c>
      <c r="I74" s="55"/>
      <c r="J74" s="190" t="s">
        <v>8</v>
      </c>
      <c r="K74" s="185"/>
      <c r="L74" s="191"/>
      <c r="M74" s="185"/>
      <c r="N74" s="192"/>
      <c r="O74" s="196"/>
      <c r="P74" s="197"/>
      <c r="Q74" s="198"/>
      <c r="R74" s="199"/>
    </row>
    <row r="75" spans="1:19" s="18" customFormat="1" ht="9" customHeight="1" x14ac:dyDescent="0.25">
      <c r="A75" s="341"/>
      <c r="B75" s="342"/>
      <c r="C75" s="411"/>
      <c r="D75" s="343"/>
      <c r="E75" s="188">
        <v>3</v>
      </c>
      <c r="F75" s="242" t="str">
        <f>IF(E75&gt;$R$80,,UPPER(VLOOKUP(E75,'1MD ELO (5)'!$A$7:$Q$134,2)))</f>
        <v/>
      </c>
      <c r="G75" s="188">
        <v>11</v>
      </c>
      <c r="H75" s="56" t="str">
        <f>IF(G75&gt;$R$80,,UPPER(VLOOKUP(G75,'1MD ELO (5)'!$A$7:$Q$134,2)))</f>
        <v/>
      </c>
      <c r="I75" s="55"/>
      <c r="J75" s="190" t="s">
        <v>9</v>
      </c>
      <c r="K75" s="185"/>
      <c r="L75" s="191"/>
      <c r="M75" s="185"/>
      <c r="N75" s="192"/>
      <c r="O75" s="193" t="s">
        <v>109</v>
      </c>
      <c r="P75" s="194"/>
      <c r="Q75" s="194"/>
      <c r="R75" s="195"/>
    </row>
    <row r="76" spans="1:19" s="18" customFormat="1" ht="9" customHeight="1" x14ac:dyDescent="0.25">
      <c r="A76" s="202"/>
      <c r="B76" s="405"/>
      <c r="C76" s="405"/>
      <c r="D76" s="203"/>
      <c r="E76" s="188">
        <v>4</v>
      </c>
      <c r="F76" s="242" t="str">
        <f>IF(E76&gt;$R$80,,UPPER(VLOOKUP(E76,'1MD ELO (5)'!$A$7:$Q$134,2)))</f>
        <v/>
      </c>
      <c r="G76" s="188">
        <v>12</v>
      </c>
      <c r="H76" s="56" t="str">
        <f>IF(G76&gt;$R$80,,UPPER(VLOOKUP(G76,'1MD ELO (5)'!$A$7:$Q$134,2)))</f>
        <v/>
      </c>
      <c r="I76" s="55"/>
      <c r="J76" s="190" t="s">
        <v>10</v>
      </c>
      <c r="K76" s="185"/>
      <c r="L76" s="191"/>
      <c r="M76" s="185"/>
      <c r="N76" s="192"/>
      <c r="O76" s="185"/>
      <c r="P76" s="191"/>
      <c r="Q76" s="185"/>
      <c r="R76" s="192"/>
    </row>
    <row r="77" spans="1:19" s="18" customFormat="1" ht="9" customHeight="1" x14ac:dyDescent="0.25">
      <c r="A77" s="330"/>
      <c r="B77" s="344"/>
      <c r="C77" s="344"/>
      <c r="D77" s="412"/>
      <c r="E77" s="188">
        <v>5</v>
      </c>
      <c r="F77" s="242" t="str">
        <f>IF(E77&gt;$R$80,,UPPER(VLOOKUP(E77,'1MD ELO (5)'!$A$7:$Q$134,2)))</f>
        <v/>
      </c>
      <c r="G77" s="188">
        <v>13</v>
      </c>
      <c r="H77" s="56" t="str">
        <f>IF(G77&gt;$R$80,,UPPER(VLOOKUP(G77,'1MD ELO (5)'!$A$7:$Q$134,2)))</f>
        <v/>
      </c>
      <c r="I77" s="55"/>
      <c r="J77" s="190" t="s">
        <v>11</v>
      </c>
      <c r="K77" s="185"/>
      <c r="L77" s="191"/>
      <c r="M77" s="185"/>
      <c r="N77" s="192"/>
      <c r="O77" s="198"/>
      <c r="P77" s="197"/>
      <c r="Q77" s="198"/>
      <c r="R77" s="199"/>
    </row>
    <row r="78" spans="1:19" s="18" customFormat="1" ht="9" customHeight="1" x14ac:dyDescent="0.25">
      <c r="A78" s="331"/>
      <c r="B78" s="350"/>
      <c r="C78" s="405"/>
      <c r="D78" s="203"/>
      <c r="E78" s="188">
        <v>6</v>
      </c>
      <c r="F78" s="242" t="str">
        <f>IF(E78&gt;$R$80,,UPPER(VLOOKUP(E78,'1MD ELO (5)'!$A$7:$Q$134,2)))</f>
        <v/>
      </c>
      <c r="G78" s="188">
        <v>14</v>
      </c>
      <c r="H78" s="56" t="str">
        <f>IF(G78&gt;$R$80,,UPPER(VLOOKUP(G78,'1MD ELO (5)'!$A$7:$Q$134,2)))</f>
        <v/>
      </c>
      <c r="I78" s="55"/>
      <c r="J78" s="190" t="s">
        <v>12</v>
      </c>
      <c r="K78" s="185"/>
      <c r="L78" s="191"/>
      <c r="M78" s="185"/>
      <c r="N78" s="192"/>
      <c r="O78" s="193" t="s">
        <v>89</v>
      </c>
      <c r="P78" s="194"/>
      <c r="Q78" s="194"/>
      <c r="R78" s="195"/>
    </row>
    <row r="79" spans="1:19" s="18" customFormat="1" ht="9" customHeight="1" x14ac:dyDescent="0.25">
      <c r="A79" s="331"/>
      <c r="B79" s="350"/>
      <c r="C79" s="406"/>
      <c r="D79" s="339"/>
      <c r="E79" s="188">
        <v>7</v>
      </c>
      <c r="F79" s="242" t="str">
        <f>IF(E79&gt;$R$80,,UPPER(VLOOKUP(E79,'1MD ELO (5)'!$A$7:$Q$134,2)))</f>
        <v/>
      </c>
      <c r="G79" s="188">
        <v>15</v>
      </c>
      <c r="H79" s="56" t="str">
        <f>IF(G79&gt;$R$80,,UPPER(VLOOKUP(G79,'1MD ELO (5)'!$A$7:$Q$134,2)))</f>
        <v/>
      </c>
      <c r="I79" s="55"/>
      <c r="J79" s="190" t="s">
        <v>13</v>
      </c>
      <c r="K79" s="185"/>
      <c r="L79" s="191"/>
      <c r="M79" s="185"/>
      <c r="N79" s="192"/>
      <c r="O79" s="185"/>
      <c r="P79" s="191"/>
      <c r="Q79" s="185"/>
      <c r="R79" s="192"/>
    </row>
    <row r="80" spans="1:19" s="18" customFormat="1" ht="9" customHeight="1" x14ac:dyDescent="0.25">
      <c r="A80" s="332"/>
      <c r="B80" s="329"/>
      <c r="C80" s="407"/>
      <c r="D80" s="340"/>
      <c r="E80" s="204">
        <v>8</v>
      </c>
      <c r="F80" s="243" t="str">
        <f>IF(E80&gt;$R$80,,UPPER(VLOOKUP(E80,'1MD ELO (5)'!$A$7:$Q$134,2)))</f>
        <v/>
      </c>
      <c r="G80" s="204">
        <v>16</v>
      </c>
      <c r="H80" s="205" t="str">
        <f>IF(G80&gt;$R$80,,UPPER(VLOOKUP(G80,'1MD ELO (5)'!$A$7:$Q$134,2)))</f>
        <v/>
      </c>
      <c r="I80" s="207"/>
      <c r="J80" s="208" t="s">
        <v>14</v>
      </c>
      <c r="K80" s="198"/>
      <c r="L80" s="197"/>
      <c r="M80" s="198"/>
      <c r="N80" s="199"/>
      <c r="O80" s="198" t="str">
        <f>R4</f>
        <v>Nagyistók-Nádasi Judit</v>
      </c>
      <c r="P80" s="197"/>
      <c r="Q80" s="198"/>
      <c r="R80" s="209">
        <f>MIN(16,'1MD ELO (5)'!Q5)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64" priority="15" stopIfTrue="1">
      <formula>AND($E7&lt;9,$C7&gt;0)</formula>
    </cfRule>
  </conditionalFormatting>
  <conditionalFormatting sqref="G7:G70 I7:I70">
    <cfRule type="expression" dxfId="63" priority="14" stopIfTrue="1">
      <formula>AND($E7&lt;17,$C7&gt;0)</formula>
    </cfRule>
  </conditionalFormatting>
  <conditionalFormatting sqref="M58 M42 M26 M10 M50 M34 M18 M66 O14 O30 O46 O62 O55 O23 O38">
    <cfRule type="expression" dxfId="62" priority="11" stopIfTrue="1">
      <formula>AND($O$1="CU",M10="Umpire")</formula>
    </cfRule>
    <cfRule type="expression" dxfId="61" priority="12" stopIfTrue="1">
      <formula>AND($O$1="CU",M10&lt;&gt;"Umpire",N10&lt;&gt;"")</formula>
    </cfRule>
    <cfRule type="expression" dxfId="60" priority="13" stopIfTrue="1">
      <formula>AND($O$1="CU",M10&lt;&gt;"Umpire")</formula>
    </cfRule>
  </conditionalFormatting>
  <conditionalFormatting sqref="M8 M12 M16 M20 M24 M28 M32 M36 M40 M44 M48 M52 M56 M60 M64 M68 O18 O26 O34 O42 O50 O58 O66 Q14 Q30 Q46 Q62 O10 Q38">
    <cfRule type="expression" dxfId="59" priority="9" stopIfTrue="1">
      <formula>L8="as"</formula>
    </cfRule>
    <cfRule type="expression" dxfId="58" priority="10" stopIfTrue="1">
      <formula>L8="bs"</formula>
    </cfRule>
  </conditionalFormatting>
  <conditionalFormatting sqref="K7 K9 K11 K13 K15 K17 K19 K21 K23 K25 K27 K29 K31 K33 K35 K37 K39 K41 K43 K45 K47 K49 K51 K53 K55 K57 K59 K61 K63 K65 K67 K69 Q22 Q54">
    <cfRule type="expression" dxfId="57" priority="7" stopIfTrue="1">
      <formula>J8="as"</formula>
    </cfRule>
    <cfRule type="expression" dxfId="56"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5" priority="6" stopIfTrue="1">
      <formula>$O$1="CU"</formula>
    </cfRule>
  </conditionalFormatting>
  <conditionalFormatting sqref="E7:E70">
    <cfRule type="expression" dxfId="54" priority="5" stopIfTrue="1">
      <formula>$E7&lt;17</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18 M26 M34 M42 M50 M58 M66 O14 O30 O46 O62 O55 O23 O38" xr:uid="{00000000-0002-0000-5C00-000000000000}">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8849"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18850"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46">
    <tabColor indexed="42"/>
  </sheetPr>
  <dimension ref="A1:P87"/>
  <sheetViews>
    <sheetView showGridLines="0" showZeros="0" zoomScale="86" workbookViewId="0">
      <pane ySplit="7" topLeftCell="A8" activePane="bottomLeft" state="frozen"/>
      <selection activeCell="F2" sqref="F2"/>
      <selection pane="bottomLeft" activeCell="S12" sqref="S12"/>
    </sheetView>
  </sheetViews>
  <sheetFormatPr defaultRowHeight="13.2" x14ac:dyDescent="0.25"/>
  <cols>
    <col min="1" max="1" width="4.33203125" customWidth="1"/>
    <col min="2" max="2" width="12.44140625" customWidth="1"/>
    <col min="3" max="3" width="12.6640625" customWidth="1"/>
    <col min="4" max="4" width="10.5546875" style="42" customWidth="1"/>
    <col min="5" max="5" width="11.6640625" style="42" customWidth="1"/>
    <col min="6" max="6" width="5.88671875" style="42" customWidth="1"/>
    <col min="7" max="7" width="1.6640625" style="42" customWidth="1"/>
    <col min="8" max="8" width="12.33203125" style="66" customWidth="1"/>
    <col min="9" max="9" width="12.5546875" style="42" customWidth="1"/>
    <col min="10" max="10" width="12.88671875" style="42" customWidth="1"/>
    <col min="11" max="11" width="10.88671875" style="42" customWidth="1"/>
    <col min="12" max="12" width="6.5546875" style="42" customWidth="1"/>
    <col min="13" max="13" width="6" style="42" customWidth="1"/>
    <col min="14" max="16" width="5.88671875" style="42" customWidth="1"/>
  </cols>
  <sheetData>
    <row r="1" spans="1:16" ht="24.6" x14ac:dyDescent="0.4">
      <c r="A1" s="57" t="str">
        <f>Altalanos!$A$6</f>
        <v>Baranya Vármegyei Tenisz Diákolimpia</v>
      </c>
      <c r="B1" s="57"/>
      <c r="C1" s="57"/>
      <c r="D1" s="58"/>
      <c r="E1" s="58"/>
      <c r="F1" s="347"/>
      <c r="G1" s="347"/>
      <c r="H1" s="400" t="s">
        <v>132</v>
      </c>
      <c r="I1" s="58"/>
      <c r="J1" s="59"/>
      <c r="K1" s="59"/>
      <c r="L1" s="59"/>
      <c r="M1" s="59"/>
      <c r="N1" s="59"/>
      <c r="O1" s="250"/>
      <c r="P1" s="73"/>
    </row>
    <row r="2" spans="1:16" ht="13.8" thickBot="1" x14ac:dyDescent="0.3">
      <c r="A2" s="60">
        <f>Altalanos!$A$8</f>
        <v>0</v>
      </c>
      <c r="B2" s="60" t="s">
        <v>119</v>
      </c>
      <c r="C2" s="427">
        <f>Altalanos!$E$8</f>
        <v>0</v>
      </c>
      <c r="D2" s="251"/>
      <c r="E2" s="251"/>
      <c r="F2" s="251"/>
      <c r="G2" s="251"/>
      <c r="H2" s="400" t="s">
        <v>133</v>
      </c>
      <c r="I2" s="67"/>
      <c r="J2" s="67"/>
      <c r="K2" s="50"/>
      <c r="L2" s="50"/>
      <c r="M2" s="50"/>
      <c r="N2" s="50"/>
      <c r="O2" s="252"/>
      <c r="P2" s="75"/>
    </row>
    <row r="3" spans="1:16" s="2" customFormat="1" x14ac:dyDescent="0.25">
      <c r="A3" s="439" t="s">
        <v>139</v>
      </c>
      <c r="B3" s="440"/>
      <c r="C3" s="441"/>
      <c r="D3" s="442"/>
      <c r="E3" s="443"/>
      <c r="F3" s="23"/>
      <c r="G3" s="23"/>
      <c r="H3" s="85"/>
      <c r="I3" s="23"/>
      <c r="J3" s="29"/>
      <c r="K3" s="29"/>
      <c r="L3" s="29"/>
      <c r="M3" s="253" t="s">
        <v>89</v>
      </c>
      <c r="N3" s="88"/>
      <c r="O3" s="88"/>
      <c r="P3" s="254"/>
    </row>
    <row r="4" spans="1:16" s="2" customFormat="1" x14ac:dyDescent="0.25">
      <c r="A4" s="45" t="s">
        <v>81</v>
      </c>
      <c r="B4" s="45"/>
      <c r="C4" s="43" t="s">
        <v>79</v>
      </c>
      <c r="D4" s="43"/>
      <c r="E4" s="43"/>
      <c r="F4" s="43"/>
      <c r="G4" s="43"/>
      <c r="H4" s="43" t="s">
        <v>84</v>
      </c>
      <c r="I4" s="45"/>
      <c r="J4" s="46"/>
      <c r="K4" s="46"/>
      <c r="L4" s="46" t="s">
        <v>85</v>
      </c>
      <c r="M4" s="247"/>
      <c r="N4" s="255"/>
      <c r="O4" s="255"/>
      <c r="P4" s="92"/>
    </row>
    <row r="5" spans="1:16" s="2" customFormat="1" ht="13.8" thickBot="1" x14ac:dyDescent="0.3">
      <c r="A5" s="859" t="str">
        <f>Altalanos!$A$10</f>
        <v>2024.04.25-26.</v>
      </c>
      <c r="B5" s="859"/>
      <c r="C5" s="110" t="str">
        <f>Altalanos!$C$10</f>
        <v>Pécs</v>
      </c>
      <c r="D5" s="62"/>
      <c r="E5" s="62"/>
      <c r="F5" s="62"/>
      <c r="G5" s="62"/>
      <c r="H5" s="112"/>
      <c r="I5" s="68"/>
      <c r="J5" s="53"/>
      <c r="K5" s="53"/>
      <c r="L5" s="53" t="str">
        <f>Altalanos!$E$10</f>
        <v>Nagyistók-Nádasi Judit</v>
      </c>
      <c r="M5" s="93"/>
      <c r="N5" s="68"/>
      <c r="O5" s="68"/>
      <c r="P5" s="94">
        <f>COUNTA(P8:P87)</f>
        <v>0</v>
      </c>
    </row>
    <row r="6" spans="1:16" s="256" customFormat="1" ht="12" customHeight="1" x14ac:dyDescent="0.25">
      <c r="A6" s="257"/>
      <c r="B6" s="864" t="s">
        <v>134</v>
      </c>
      <c r="C6" s="865"/>
      <c r="D6" s="865"/>
      <c r="E6" s="865"/>
      <c r="F6" s="865"/>
      <c r="G6" s="647"/>
      <c r="H6" s="866" t="s">
        <v>135</v>
      </c>
      <c r="I6" s="865"/>
      <c r="J6" s="865"/>
      <c r="K6" s="865"/>
      <c r="L6" s="867"/>
      <c r="M6" s="866" t="s">
        <v>136</v>
      </c>
      <c r="N6" s="865"/>
      <c r="O6" s="865"/>
      <c r="P6" s="867"/>
    </row>
    <row r="7" spans="1:16" ht="47.25" customHeight="1" thickBot="1" x14ac:dyDescent="0.3">
      <c r="A7" s="78" t="s">
        <v>86</v>
      </c>
      <c r="B7" s="79" t="s">
        <v>82</v>
      </c>
      <c r="C7" s="79" t="s">
        <v>83</v>
      </c>
      <c r="D7" s="79" t="s">
        <v>87</v>
      </c>
      <c r="E7" s="79" t="s">
        <v>88</v>
      </c>
      <c r="F7" s="707" t="s">
        <v>209</v>
      </c>
      <c r="G7" s="454" t="s">
        <v>208</v>
      </c>
      <c r="H7" s="78" t="s">
        <v>82</v>
      </c>
      <c r="I7" s="79" t="s">
        <v>83</v>
      </c>
      <c r="J7" s="79" t="s">
        <v>87</v>
      </c>
      <c r="K7" s="79" t="s">
        <v>88</v>
      </c>
      <c r="L7" s="80" t="s">
        <v>210</v>
      </c>
      <c r="M7" s="78" t="s">
        <v>208</v>
      </c>
      <c r="N7" s="248" t="s">
        <v>137</v>
      </c>
      <c r="O7" s="79" t="s">
        <v>138</v>
      </c>
      <c r="P7" s="80" t="s">
        <v>97</v>
      </c>
    </row>
    <row r="8" spans="1:16" s="11" customFormat="1" ht="18.899999999999999" customHeight="1" x14ac:dyDescent="0.25">
      <c r="A8" s="714">
        <v>1</v>
      </c>
      <c r="B8" s="458"/>
      <c r="C8" s="69"/>
      <c r="D8" s="70"/>
      <c r="E8" s="70"/>
      <c r="F8" s="83"/>
      <c r="G8" s="705"/>
      <c r="H8" s="455"/>
      <c r="I8" s="259"/>
      <c r="J8" s="70"/>
      <c r="K8" s="70"/>
      <c r="L8" s="71"/>
      <c r="M8" s="70"/>
      <c r="N8" s="71"/>
      <c r="O8" s="453">
        <f t="shared" ref="O8:O26" si="0">SUM(F8,L8)</f>
        <v>0</v>
      </c>
      <c r="P8" s="71"/>
    </row>
    <row r="9" spans="1:16" s="11" customFormat="1" ht="18.899999999999999" customHeight="1" x14ac:dyDescent="0.25">
      <c r="A9" s="715">
        <v>2</v>
      </c>
      <c r="B9" s="458"/>
      <c r="C9" s="69"/>
      <c r="D9" s="70"/>
      <c r="E9" s="70"/>
      <c r="F9" s="83"/>
      <c r="G9" s="705"/>
      <c r="H9" s="455"/>
      <c r="I9" s="259"/>
      <c r="J9" s="70"/>
      <c r="K9" s="70"/>
      <c r="L9" s="83"/>
      <c r="M9" s="70"/>
      <c r="N9" s="71"/>
      <c r="O9" s="453">
        <f t="shared" si="0"/>
        <v>0</v>
      </c>
      <c r="P9" s="71"/>
    </row>
    <row r="10" spans="1:16" s="11" customFormat="1" ht="18.899999999999999" customHeight="1" x14ac:dyDescent="0.25">
      <c r="A10" s="715">
        <v>3</v>
      </c>
      <c r="B10" s="458"/>
      <c r="C10" s="69"/>
      <c r="D10" s="70"/>
      <c r="E10" s="70"/>
      <c r="F10" s="83"/>
      <c r="G10" s="705"/>
      <c r="H10" s="455"/>
      <c r="I10" s="259"/>
      <c r="J10" s="70"/>
      <c r="K10" s="70"/>
      <c r="L10" s="83"/>
      <c r="M10" s="70"/>
      <c r="N10" s="71"/>
      <c r="O10" s="453">
        <f t="shared" si="0"/>
        <v>0</v>
      </c>
      <c r="P10" s="71"/>
    </row>
    <row r="11" spans="1:16" s="11" customFormat="1" ht="18.899999999999999" customHeight="1" x14ac:dyDescent="0.25">
      <c r="A11" s="715">
        <v>4</v>
      </c>
      <c r="B11" s="458"/>
      <c r="C11" s="69"/>
      <c r="D11" s="70"/>
      <c r="E11" s="731"/>
      <c r="F11" s="71"/>
      <c r="G11" s="705"/>
      <c r="H11" s="458"/>
      <c r="I11" s="69"/>
      <c r="J11" s="70"/>
      <c r="K11" s="731"/>
      <c r="L11" s="71"/>
      <c r="M11" s="70"/>
      <c r="N11" s="71"/>
      <c r="O11" s="453">
        <f t="shared" si="0"/>
        <v>0</v>
      </c>
      <c r="P11" s="71"/>
    </row>
    <row r="12" spans="1:16" s="11" customFormat="1" ht="18.899999999999999" customHeight="1" x14ac:dyDescent="0.25">
      <c r="A12" s="715">
        <v>5</v>
      </c>
      <c r="B12" s="458"/>
      <c r="C12" s="69"/>
      <c r="D12" s="70"/>
      <c r="E12" s="70"/>
      <c r="F12" s="83"/>
      <c r="G12" s="705"/>
      <c r="H12" s="455"/>
      <c r="I12" s="259"/>
      <c r="J12" s="70"/>
      <c r="K12" s="70"/>
      <c r="L12" s="83"/>
      <c r="M12" s="70"/>
      <c r="N12" s="71"/>
      <c r="O12" s="453">
        <f t="shared" si="0"/>
        <v>0</v>
      </c>
      <c r="P12" s="71"/>
    </row>
    <row r="13" spans="1:16" s="11" customFormat="1" ht="18.899999999999999" customHeight="1" x14ac:dyDescent="0.25">
      <c r="A13" s="715">
        <v>6</v>
      </c>
      <c r="B13" s="458"/>
      <c r="C13" s="69"/>
      <c r="D13" s="70"/>
      <c r="E13" s="731"/>
      <c r="F13" s="71"/>
      <c r="G13" s="705"/>
      <c r="H13" s="458"/>
      <c r="I13" s="69"/>
      <c r="J13" s="70"/>
      <c r="K13" s="731"/>
      <c r="L13" s="71"/>
      <c r="M13" s="70"/>
      <c r="N13" s="71"/>
      <c r="O13" s="453">
        <f t="shared" si="0"/>
        <v>0</v>
      </c>
      <c r="P13" s="71"/>
    </row>
    <row r="14" spans="1:16" s="11" customFormat="1" ht="18.899999999999999" customHeight="1" x14ac:dyDescent="0.25">
      <c r="A14" s="715">
        <v>7</v>
      </c>
      <c r="B14" s="458"/>
      <c r="C14" s="69"/>
      <c r="D14" s="70"/>
      <c r="E14" s="731"/>
      <c r="F14" s="71"/>
      <c r="G14" s="705"/>
      <c r="H14" s="458"/>
      <c r="I14" s="69"/>
      <c r="J14" s="70"/>
      <c r="K14" s="731"/>
      <c r="L14" s="71"/>
      <c r="M14" s="70"/>
      <c r="N14" s="71"/>
      <c r="O14" s="453">
        <f t="shared" si="0"/>
        <v>0</v>
      </c>
      <c r="P14" s="71"/>
    </row>
    <row r="15" spans="1:16" s="11" customFormat="1" ht="18.899999999999999" customHeight="1" x14ac:dyDescent="0.25">
      <c r="A15" s="715">
        <v>8</v>
      </c>
      <c r="B15" s="458"/>
      <c r="C15" s="69"/>
      <c r="D15" s="70"/>
      <c r="E15" s="731"/>
      <c r="F15" s="71"/>
      <c r="G15" s="705"/>
      <c r="H15" s="458"/>
      <c r="I15" s="69"/>
      <c r="J15" s="70"/>
      <c r="K15" s="731"/>
      <c r="L15" s="71"/>
      <c r="M15" s="70"/>
      <c r="N15" s="71"/>
      <c r="O15" s="453">
        <f t="shared" si="0"/>
        <v>0</v>
      </c>
      <c r="P15" s="71"/>
    </row>
    <row r="16" spans="1:16" s="11" customFormat="1" ht="18.899999999999999" customHeight="1" x14ac:dyDescent="0.25">
      <c r="A16" s="715">
        <v>9</v>
      </c>
      <c r="B16" s="458"/>
      <c r="C16" s="69"/>
      <c r="D16" s="70"/>
      <c r="E16" s="731"/>
      <c r="F16" s="71"/>
      <c r="G16" s="705"/>
      <c r="H16" s="458"/>
      <c r="I16" s="69"/>
      <c r="J16" s="70"/>
      <c r="K16" s="731"/>
      <c r="L16" s="71"/>
      <c r="M16" s="70"/>
      <c r="N16" s="260"/>
      <c r="O16" s="453">
        <f t="shared" si="0"/>
        <v>0</v>
      </c>
      <c r="P16" s="71"/>
    </row>
    <row r="17" spans="1:16" s="11" customFormat="1" ht="18.899999999999999" customHeight="1" x14ac:dyDescent="0.25">
      <c r="A17" s="715">
        <v>10</v>
      </c>
      <c r="B17" s="458"/>
      <c r="C17" s="69"/>
      <c r="D17" s="70"/>
      <c r="E17" s="731"/>
      <c r="F17" s="71"/>
      <c r="G17" s="705"/>
      <c r="H17" s="458"/>
      <c r="I17" s="69"/>
      <c r="J17" s="70"/>
      <c r="K17" s="731"/>
      <c r="L17" s="71"/>
      <c r="M17" s="70"/>
      <c r="N17" s="71"/>
      <c r="O17" s="453">
        <f t="shared" si="0"/>
        <v>0</v>
      </c>
      <c r="P17" s="71"/>
    </row>
    <row r="18" spans="1:16" s="11" customFormat="1" ht="18.899999999999999" customHeight="1" x14ac:dyDescent="0.25">
      <c r="A18" s="715">
        <v>11</v>
      </c>
      <c r="B18" s="458"/>
      <c r="C18" s="69"/>
      <c r="D18" s="70"/>
      <c r="E18" s="731"/>
      <c r="F18" s="71"/>
      <c r="G18" s="705"/>
      <c r="H18" s="458"/>
      <c r="I18" s="69"/>
      <c r="J18" s="70"/>
      <c r="K18" s="732"/>
      <c r="L18" s="71"/>
      <c r="M18" s="70"/>
      <c r="N18" s="71"/>
      <c r="O18" s="453">
        <f t="shared" si="0"/>
        <v>0</v>
      </c>
      <c r="P18" s="71"/>
    </row>
    <row r="19" spans="1:16" s="11" customFormat="1" ht="18.899999999999999" customHeight="1" x14ac:dyDescent="0.25">
      <c r="A19" s="715">
        <v>12</v>
      </c>
      <c r="B19" s="458"/>
      <c r="C19" s="69"/>
      <c r="D19" s="70"/>
      <c r="E19" s="731"/>
      <c r="F19" s="71"/>
      <c r="G19" s="705"/>
      <c r="H19" s="458"/>
      <c r="I19" s="69"/>
      <c r="J19" s="70"/>
      <c r="K19" s="731"/>
      <c r="L19" s="71"/>
      <c r="M19" s="70"/>
      <c r="N19" s="71"/>
      <c r="O19" s="453">
        <f t="shared" si="0"/>
        <v>0</v>
      </c>
      <c r="P19" s="71"/>
    </row>
    <row r="20" spans="1:16" s="11" customFormat="1" ht="18.899999999999999" customHeight="1" x14ac:dyDescent="0.25">
      <c r="A20" s="715">
        <v>13</v>
      </c>
      <c r="B20" s="458"/>
      <c r="C20" s="69"/>
      <c r="D20" s="70"/>
      <c r="E20" s="731"/>
      <c r="F20" s="71"/>
      <c r="G20" s="705"/>
      <c r="H20" s="458"/>
      <c r="I20" s="69"/>
      <c r="J20" s="70"/>
      <c r="K20" s="731"/>
      <c r="L20" s="71"/>
      <c r="M20" s="70"/>
      <c r="N20" s="71"/>
      <c r="O20" s="453">
        <f t="shared" si="0"/>
        <v>0</v>
      </c>
      <c r="P20" s="71"/>
    </row>
    <row r="21" spans="1:16" s="11" customFormat="1" ht="18.899999999999999" customHeight="1" x14ac:dyDescent="0.25">
      <c r="A21" s="715">
        <v>14</v>
      </c>
      <c r="B21" s="458"/>
      <c r="C21" s="69"/>
      <c r="D21" s="70"/>
      <c r="E21" s="731"/>
      <c r="F21" s="71"/>
      <c r="G21" s="705"/>
      <c r="H21" s="458"/>
      <c r="I21" s="69"/>
      <c r="J21" s="70"/>
      <c r="K21" s="733"/>
      <c r="L21" s="71"/>
      <c r="M21" s="70"/>
      <c r="N21" s="71"/>
      <c r="O21" s="453">
        <f t="shared" si="0"/>
        <v>0</v>
      </c>
      <c r="P21" s="71"/>
    </row>
    <row r="22" spans="1:16" s="11" customFormat="1" ht="18.899999999999999" customHeight="1" x14ac:dyDescent="0.25">
      <c r="A22" s="715">
        <v>15</v>
      </c>
      <c r="B22" s="458"/>
      <c r="C22" s="69"/>
      <c r="D22" s="70"/>
      <c r="E22" s="731"/>
      <c r="F22" s="71"/>
      <c r="G22" s="705"/>
      <c r="H22" s="458"/>
      <c r="I22" s="69"/>
      <c r="J22" s="70"/>
      <c r="K22" s="731"/>
      <c r="L22" s="71"/>
      <c r="M22" s="70"/>
      <c r="N22" s="71"/>
      <c r="O22" s="453">
        <f t="shared" si="0"/>
        <v>0</v>
      </c>
      <c r="P22" s="71"/>
    </row>
    <row r="23" spans="1:16" s="11" customFormat="1" ht="18.899999999999999" customHeight="1" x14ac:dyDescent="0.25">
      <c r="A23" s="457">
        <v>16</v>
      </c>
      <c r="B23" s="458"/>
      <c r="C23" s="69"/>
      <c r="D23" s="70"/>
      <c r="E23" s="731"/>
      <c r="F23" s="71"/>
      <c r="G23" s="705"/>
      <c r="H23" s="458"/>
      <c r="I23" s="69"/>
      <c r="J23" s="70"/>
      <c r="K23" s="731"/>
      <c r="L23" s="71"/>
      <c r="M23" s="70"/>
      <c r="N23" s="71"/>
      <c r="O23" s="453">
        <f t="shared" si="0"/>
        <v>0</v>
      </c>
      <c r="P23" s="71"/>
    </row>
    <row r="24" spans="1:16" s="34" customFormat="1" ht="18.899999999999999" customHeight="1" x14ac:dyDescent="0.2">
      <c r="A24" s="457">
        <v>17</v>
      </c>
      <c r="B24" s="458"/>
      <c r="C24" s="69"/>
      <c r="D24" s="70"/>
      <c r="E24" s="731"/>
      <c r="F24" s="71"/>
      <c r="G24" s="705"/>
      <c r="H24" s="458"/>
      <c r="I24" s="69"/>
      <c r="J24" s="70"/>
      <c r="K24" s="731"/>
      <c r="L24" s="71"/>
      <c r="M24" s="70"/>
      <c r="N24" s="71"/>
      <c r="O24" s="453">
        <f t="shared" si="0"/>
        <v>0</v>
      </c>
      <c r="P24" s="71"/>
    </row>
    <row r="25" spans="1:16" s="34" customFormat="1" ht="18.899999999999999" customHeight="1" x14ac:dyDescent="0.2">
      <c r="A25" s="457">
        <v>18</v>
      </c>
      <c r="B25" s="458"/>
      <c r="C25" s="69"/>
      <c r="D25" s="70"/>
      <c r="E25" s="731"/>
      <c r="F25" s="71"/>
      <c r="G25" s="705"/>
      <c r="H25" s="458"/>
      <c r="I25" s="69"/>
      <c r="J25" s="70"/>
      <c r="K25" s="731"/>
      <c r="L25" s="71"/>
      <c r="M25" s="70"/>
      <c r="N25" s="71"/>
      <c r="O25" s="453">
        <f t="shared" si="0"/>
        <v>0</v>
      </c>
      <c r="P25" s="71"/>
    </row>
    <row r="26" spans="1:16" s="34" customFormat="1" ht="18.899999999999999" customHeight="1" x14ac:dyDescent="0.2">
      <c r="A26" s="457">
        <v>19</v>
      </c>
      <c r="B26" s="458"/>
      <c r="C26" s="69"/>
      <c r="D26" s="70"/>
      <c r="E26" s="731"/>
      <c r="F26" s="71"/>
      <c r="G26" s="705"/>
      <c r="H26" s="458"/>
      <c r="I26" s="69"/>
      <c r="J26" s="70"/>
      <c r="K26" s="731"/>
      <c r="L26" s="71"/>
      <c r="M26" s="70"/>
      <c r="N26" s="71"/>
      <c r="O26" s="453">
        <f t="shared" si="0"/>
        <v>0</v>
      </c>
      <c r="P26" s="71"/>
    </row>
    <row r="27" spans="1:16" s="34" customFormat="1" ht="18.899999999999999" customHeight="1" x14ac:dyDescent="0.2">
      <c r="A27" s="457">
        <v>20</v>
      </c>
      <c r="B27" s="458"/>
      <c r="C27" s="69"/>
      <c r="D27" s="70"/>
      <c r="E27" s="70"/>
      <c r="F27" s="83"/>
      <c r="G27" s="705"/>
      <c r="H27" s="455"/>
      <c r="I27" s="259"/>
      <c r="J27" s="70"/>
      <c r="K27" s="70"/>
      <c r="L27" s="83"/>
      <c r="M27" s="70"/>
      <c r="N27" s="71"/>
      <c r="O27" s="453"/>
      <c r="P27" s="71"/>
    </row>
    <row r="28" spans="1:16" s="34" customFormat="1" ht="18.899999999999999" customHeight="1" thickBot="1" x14ac:dyDescent="0.25">
      <c r="A28" s="457">
        <v>21</v>
      </c>
      <c r="B28" s="458"/>
      <c r="C28" s="69"/>
      <c r="D28" s="70"/>
      <c r="E28" s="70"/>
      <c r="F28" s="83"/>
      <c r="G28" s="705"/>
      <c r="H28" s="455"/>
      <c r="I28" s="259"/>
      <c r="J28" s="70"/>
      <c r="K28" s="70"/>
      <c r="L28" s="83"/>
      <c r="M28" s="70"/>
      <c r="N28" s="71"/>
      <c r="O28" s="453"/>
      <c r="P28" s="71"/>
    </row>
    <row r="29" spans="1:16" s="34" customFormat="1" ht="18.899999999999999" customHeight="1" x14ac:dyDescent="0.2">
      <c r="A29" s="714">
        <v>22</v>
      </c>
      <c r="B29" s="458"/>
      <c r="C29" s="69"/>
      <c r="D29" s="70"/>
      <c r="E29" s="70"/>
      <c r="F29" s="83"/>
      <c r="G29" s="705"/>
      <c r="H29" s="455"/>
      <c r="I29" s="259"/>
      <c r="J29" s="70"/>
      <c r="K29" s="70"/>
      <c r="L29" s="83"/>
      <c r="M29" s="70"/>
      <c r="N29" s="71"/>
      <c r="O29" s="453"/>
      <c r="P29" s="71"/>
    </row>
    <row r="30" spans="1:16" s="34" customFormat="1" ht="18.899999999999999" customHeight="1" x14ac:dyDescent="0.2">
      <c r="A30" s="715">
        <v>23</v>
      </c>
      <c r="B30" s="458"/>
      <c r="C30" s="69"/>
      <c r="D30" s="70"/>
      <c r="E30" s="70"/>
      <c r="F30" s="83"/>
      <c r="G30" s="705"/>
      <c r="H30" s="455"/>
      <c r="I30" s="259"/>
      <c r="J30" s="70"/>
      <c r="K30" s="70"/>
      <c r="L30" s="83"/>
      <c r="M30" s="70"/>
      <c r="N30" s="71"/>
      <c r="O30" s="453"/>
      <c r="P30" s="71"/>
    </row>
    <row r="31" spans="1:16" s="34" customFormat="1" ht="18.899999999999999" customHeight="1" x14ac:dyDescent="0.2">
      <c r="A31" s="715">
        <v>24</v>
      </c>
      <c r="B31" s="458"/>
      <c r="C31" s="69"/>
      <c r="D31" s="70"/>
      <c r="E31" s="70"/>
      <c r="F31" s="83"/>
      <c r="G31" s="705"/>
      <c r="H31" s="455"/>
      <c r="I31" s="259"/>
      <c r="J31" s="70"/>
      <c r="K31" s="70"/>
      <c r="L31" s="83"/>
      <c r="M31" s="70"/>
      <c r="N31" s="71"/>
      <c r="O31" s="453"/>
      <c r="P31" s="71"/>
    </row>
    <row r="32" spans="1:16" ht="18.899999999999999" customHeight="1" thickBot="1" x14ac:dyDescent="0.3">
      <c r="A32" s="715">
        <v>25</v>
      </c>
      <c r="B32" s="458"/>
      <c r="C32" s="69"/>
      <c r="D32" s="70"/>
      <c r="E32" s="70"/>
      <c r="F32" s="83"/>
      <c r="G32" s="705"/>
      <c r="H32" s="455"/>
      <c r="I32" s="259"/>
      <c r="J32" s="70"/>
      <c r="K32" s="70"/>
      <c r="L32" s="83"/>
      <c r="M32" s="70"/>
      <c r="N32" s="71"/>
      <c r="O32" s="453"/>
      <c r="P32" s="71"/>
    </row>
    <row r="33" spans="1:16" ht="18.899999999999999" customHeight="1" x14ac:dyDescent="0.25">
      <c r="A33" s="714">
        <v>26</v>
      </c>
      <c r="B33" s="458"/>
      <c r="C33" s="69"/>
      <c r="D33" s="70"/>
      <c r="E33" s="70"/>
      <c r="F33" s="83"/>
      <c r="G33" s="705"/>
      <c r="H33" s="455"/>
      <c r="I33" s="259"/>
      <c r="J33" s="70"/>
      <c r="K33" s="70"/>
      <c r="L33" s="83"/>
      <c r="M33" s="70"/>
      <c r="N33" s="71"/>
      <c r="O33" s="453"/>
      <c r="P33" s="71"/>
    </row>
    <row r="34" spans="1:16" ht="18.899999999999999" customHeight="1" x14ac:dyDescent="0.25">
      <c r="A34" s="715">
        <v>27</v>
      </c>
      <c r="B34" s="458"/>
      <c r="C34" s="69"/>
      <c r="D34" s="70"/>
      <c r="E34" s="70"/>
      <c r="F34" s="83"/>
      <c r="G34" s="705"/>
      <c r="H34" s="455"/>
      <c r="I34" s="259"/>
      <c r="J34" s="70"/>
      <c r="K34" s="70"/>
      <c r="L34" s="83"/>
      <c r="M34" s="70"/>
      <c r="N34" s="71"/>
      <c r="O34" s="453"/>
      <c r="P34" s="71"/>
    </row>
    <row r="35" spans="1:16" ht="18.899999999999999" customHeight="1" x14ac:dyDescent="0.25">
      <c r="A35" s="715">
        <v>28</v>
      </c>
      <c r="B35" s="458"/>
      <c r="C35" s="69"/>
      <c r="D35" s="70"/>
      <c r="E35" s="70"/>
      <c r="F35" s="83"/>
      <c r="G35" s="705"/>
      <c r="H35" s="455"/>
      <c r="I35" s="259"/>
      <c r="J35" s="70"/>
      <c r="K35" s="70"/>
      <c r="L35" s="83"/>
      <c r="M35" s="70"/>
      <c r="N35" s="71"/>
      <c r="O35" s="453"/>
      <c r="P35" s="71"/>
    </row>
    <row r="36" spans="1:16" ht="18.899999999999999" customHeight="1" x14ac:dyDescent="0.25">
      <c r="A36" s="715">
        <v>29</v>
      </c>
      <c r="B36" s="458"/>
      <c r="C36" s="69"/>
      <c r="D36" s="70"/>
      <c r="E36" s="70"/>
      <c r="F36" s="83"/>
      <c r="G36" s="705"/>
      <c r="H36" s="455"/>
      <c r="I36" s="259"/>
      <c r="J36" s="70"/>
      <c r="K36" s="70"/>
      <c r="L36" s="83"/>
      <c r="M36" s="70"/>
      <c r="N36" s="71"/>
      <c r="O36" s="453"/>
      <c r="P36" s="71"/>
    </row>
    <row r="37" spans="1:16" ht="18.899999999999999" customHeight="1" x14ac:dyDescent="0.25">
      <c r="A37" s="715">
        <v>30</v>
      </c>
      <c r="B37" s="458"/>
      <c r="C37" s="69"/>
      <c r="D37" s="70"/>
      <c r="E37" s="70"/>
      <c r="F37" s="83"/>
      <c r="G37" s="705"/>
      <c r="H37" s="455"/>
      <c r="I37" s="259"/>
      <c r="J37" s="70"/>
      <c r="K37" s="70"/>
      <c r="L37" s="83"/>
      <c r="M37" s="70"/>
      <c r="N37" s="71"/>
      <c r="O37" s="453"/>
      <c r="P37" s="71"/>
    </row>
    <row r="38" spans="1:16" ht="18.899999999999999" customHeight="1" x14ac:dyDescent="0.25">
      <c r="A38" s="715">
        <v>31</v>
      </c>
      <c r="B38" s="458"/>
      <c r="C38" s="69"/>
      <c r="D38" s="70"/>
      <c r="E38" s="70"/>
      <c r="F38" s="83"/>
      <c r="G38" s="705"/>
      <c r="H38" s="455"/>
      <c r="I38" s="259"/>
      <c r="J38" s="70"/>
      <c r="K38" s="70"/>
      <c r="L38" s="83"/>
      <c r="M38" s="70"/>
      <c r="N38" s="71"/>
      <c r="O38" s="453"/>
      <c r="P38" s="71"/>
    </row>
    <row r="39" spans="1:16" ht="18.899999999999999" customHeight="1" x14ac:dyDescent="0.25">
      <c r="A39" s="715">
        <v>32</v>
      </c>
      <c r="B39" s="458"/>
      <c r="C39" s="69"/>
      <c r="D39" s="70"/>
      <c r="E39" s="70"/>
      <c r="F39" s="83"/>
      <c r="G39" s="705"/>
      <c r="H39" s="455"/>
      <c r="I39" s="259"/>
      <c r="J39" s="70"/>
      <c r="K39" s="70"/>
      <c r="L39" s="83"/>
      <c r="M39" s="70"/>
      <c r="N39" s="71"/>
      <c r="O39" s="453"/>
      <c r="P39" s="71"/>
    </row>
    <row r="40" spans="1:16" ht="18.899999999999999" customHeight="1" x14ac:dyDescent="0.25">
      <c r="A40" s="457"/>
      <c r="B40" s="458"/>
      <c r="C40" s="69"/>
      <c r="D40" s="70"/>
      <c r="E40" s="70"/>
      <c r="F40" s="83"/>
      <c r="G40" s="705"/>
      <c r="H40" s="455"/>
      <c r="I40" s="259"/>
      <c r="J40" s="70"/>
      <c r="K40" s="70"/>
      <c r="L40" s="83"/>
      <c r="M40" s="70"/>
      <c r="N40" s="71"/>
      <c r="O40" s="453"/>
      <c r="P40" s="71"/>
    </row>
    <row r="41" spans="1:16" ht="18.899999999999999" customHeight="1" x14ac:dyDescent="0.25">
      <c r="A41" s="457"/>
      <c r="B41" s="458"/>
      <c r="C41" s="69"/>
      <c r="D41" s="70"/>
      <c r="E41" s="70"/>
      <c r="F41" s="83"/>
      <c r="G41" s="705"/>
      <c r="H41" s="455"/>
      <c r="I41" s="259"/>
      <c r="J41" s="70"/>
      <c r="K41" s="70"/>
      <c r="L41" s="83"/>
      <c r="M41" s="70"/>
      <c r="N41" s="71"/>
      <c r="O41" s="453"/>
      <c r="P41" s="71"/>
    </row>
    <row r="42" spans="1:16" ht="18.899999999999999" customHeight="1" x14ac:dyDescent="0.25">
      <c r="A42" s="457"/>
      <c r="B42" s="458"/>
      <c r="C42" s="69"/>
      <c r="D42" s="70"/>
      <c r="E42" s="70"/>
      <c r="F42" s="83"/>
      <c r="G42" s="705"/>
      <c r="H42" s="455"/>
      <c r="I42" s="259"/>
      <c r="J42" s="70"/>
      <c r="K42" s="70"/>
      <c r="L42" s="83"/>
      <c r="M42" s="70"/>
      <c r="N42" s="71"/>
      <c r="O42" s="453"/>
      <c r="P42" s="71"/>
    </row>
    <row r="43" spans="1:16" ht="18.899999999999999" customHeight="1" x14ac:dyDescent="0.25">
      <c r="A43" s="457"/>
      <c r="B43" s="458"/>
      <c r="C43" s="69"/>
      <c r="D43" s="70"/>
      <c r="E43" s="70"/>
      <c r="F43" s="83"/>
      <c r="G43" s="705"/>
      <c r="H43" s="455"/>
      <c r="I43" s="259"/>
      <c r="J43" s="70"/>
      <c r="K43" s="70"/>
      <c r="L43" s="83"/>
      <c r="M43" s="70"/>
      <c r="N43" s="71"/>
      <c r="O43" s="453"/>
      <c r="P43" s="71"/>
    </row>
    <row r="44" spans="1:16" ht="18.899999999999999" customHeight="1" x14ac:dyDescent="0.25">
      <c r="A44" s="457"/>
      <c r="B44" s="458"/>
      <c r="C44" s="69"/>
      <c r="D44" s="70"/>
      <c r="E44" s="70"/>
      <c r="F44" s="83"/>
      <c r="G44" s="705"/>
      <c r="H44" s="455"/>
      <c r="I44" s="259"/>
      <c r="J44" s="70"/>
      <c r="K44" s="70"/>
      <c r="L44" s="83"/>
      <c r="M44" s="70"/>
      <c r="N44" s="71"/>
      <c r="O44" s="453"/>
      <c r="P44" s="71"/>
    </row>
    <row r="45" spans="1:16" ht="18.899999999999999" customHeight="1" x14ac:dyDescent="0.25">
      <c r="A45" s="457"/>
      <c r="B45" s="458"/>
      <c r="C45" s="69"/>
      <c r="D45" s="70"/>
      <c r="E45" s="70"/>
      <c r="F45" s="83"/>
      <c r="G45" s="705"/>
      <c r="H45" s="455"/>
      <c r="I45" s="259"/>
      <c r="J45" s="70"/>
      <c r="K45" s="70"/>
      <c r="L45" s="83"/>
      <c r="M45" s="70"/>
      <c r="N45" s="71"/>
      <c r="O45" s="453"/>
      <c r="P45" s="71"/>
    </row>
    <row r="46" spans="1:16" ht="18.899999999999999" customHeight="1" x14ac:dyDescent="0.25">
      <c r="A46" s="457"/>
      <c r="B46" s="458"/>
      <c r="C46" s="69"/>
      <c r="D46" s="70"/>
      <c r="E46" s="70"/>
      <c r="F46" s="83"/>
      <c r="G46" s="705"/>
      <c r="H46" s="455"/>
      <c r="I46" s="259"/>
      <c r="J46" s="70"/>
      <c r="K46" s="70"/>
      <c r="L46" s="83"/>
      <c r="M46" s="70"/>
      <c r="N46" s="71"/>
      <c r="O46" s="453"/>
      <c r="P46" s="71"/>
    </row>
    <row r="47" spans="1:16" ht="18.899999999999999" customHeight="1" x14ac:dyDescent="0.25">
      <c r="A47" s="457"/>
      <c r="B47" s="458"/>
      <c r="C47" s="69"/>
      <c r="D47" s="70"/>
      <c r="E47" s="70"/>
      <c r="F47" s="83"/>
      <c r="G47" s="705"/>
      <c r="H47" s="455"/>
      <c r="I47" s="259"/>
      <c r="J47" s="70"/>
      <c r="K47" s="70"/>
      <c r="L47" s="83"/>
      <c r="M47" s="70"/>
      <c r="N47" s="71"/>
      <c r="O47" s="453"/>
      <c r="P47" s="71"/>
    </row>
    <row r="48" spans="1:16" ht="18.899999999999999" customHeight="1" x14ac:dyDescent="0.25">
      <c r="A48" s="457"/>
      <c r="B48" s="458"/>
      <c r="C48" s="69"/>
      <c r="D48" s="70"/>
      <c r="E48" s="70"/>
      <c r="F48" s="83"/>
      <c r="G48" s="705"/>
      <c r="H48" s="455"/>
      <c r="I48" s="259"/>
      <c r="J48" s="70"/>
      <c r="K48" s="70"/>
      <c r="L48" s="83"/>
      <c r="M48" s="70"/>
      <c r="N48" s="71"/>
      <c r="O48" s="453"/>
      <c r="P48" s="71"/>
    </row>
    <row r="49" spans="1:16" ht="18.899999999999999" customHeight="1" x14ac:dyDescent="0.25">
      <c r="A49" s="457"/>
      <c r="B49" s="458"/>
      <c r="C49" s="69"/>
      <c r="D49" s="70"/>
      <c r="E49" s="70"/>
      <c r="F49" s="83"/>
      <c r="G49" s="705"/>
      <c r="H49" s="455"/>
      <c r="I49" s="259"/>
      <c r="J49" s="70"/>
      <c r="K49" s="70"/>
      <c r="L49" s="83"/>
      <c r="M49" s="70"/>
      <c r="N49" s="71"/>
      <c r="O49" s="453"/>
      <c r="P49" s="71"/>
    </row>
    <row r="50" spans="1:16" ht="18.899999999999999" customHeight="1" x14ac:dyDescent="0.25">
      <c r="A50" s="457"/>
      <c r="B50" s="458"/>
      <c r="C50" s="69"/>
      <c r="D50" s="70"/>
      <c r="E50" s="70"/>
      <c r="F50" s="83"/>
      <c r="G50" s="705"/>
      <c r="H50" s="455"/>
      <c r="I50" s="259"/>
      <c r="J50" s="70"/>
      <c r="K50" s="70"/>
      <c r="L50" s="83"/>
      <c r="M50" s="70"/>
      <c r="N50" s="71"/>
      <c r="O50" s="453"/>
      <c r="P50" s="71"/>
    </row>
    <row r="51" spans="1:16" ht="18.899999999999999" customHeight="1" x14ac:dyDescent="0.25">
      <c r="A51" s="457"/>
      <c r="B51" s="458"/>
      <c r="C51" s="69"/>
      <c r="D51" s="70"/>
      <c r="E51" s="70"/>
      <c r="F51" s="83"/>
      <c r="G51" s="705"/>
      <c r="H51" s="455"/>
      <c r="I51" s="259"/>
      <c r="J51" s="70"/>
      <c r="K51" s="70"/>
      <c r="L51" s="83"/>
      <c r="M51" s="70"/>
      <c r="N51" s="71"/>
      <c r="O51" s="453"/>
      <c r="P51" s="71"/>
    </row>
    <row r="52" spans="1:16" ht="18.899999999999999" customHeight="1" x14ac:dyDescent="0.25">
      <c r="A52" s="457"/>
      <c r="B52" s="458"/>
      <c r="C52" s="69"/>
      <c r="D52" s="70"/>
      <c r="E52" s="70"/>
      <c r="F52" s="83"/>
      <c r="G52" s="705"/>
      <c r="H52" s="455"/>
      <c r="I52" s="259"/>
      <c r="J52" s="70"/>
      <c r="K52" s="70"/>
      <c r="L52" s="83"/>
      <c r="M52" s="70"/>
      <c r="N52" s="71"/>
      <c r="O52" s="453"/>
      <c r="P52" s="71"/>
    </row>
    <row r="53" spans="1:16" ht="18.899999999999999" customHeight="1" x14ac:dyDescent="0.25">
      <c r="A53" s="457"/>
      <c r="B53" s="458"/>
      <c r="C53" s="69"/>
      <c r="D53" s="70"/>
      <c r="E53" s="70"/>
      <c r="F53" s="83"/>
      <c r="G53" s="705"/>
      <c r="H53" s="455"/>
      <c r="I53" s="259"/>
      <c r="J53" s="70"/>
      <c r="K53" s="70"/>
      <c r="L53" s="83"/>
      <c r="M53" s="70"/>
      <c r="N53" s="71"/>
      <c r="O53" s="453"/>
      <c r="P53" s="71"/>
    </row>
    <row r="54" spans="1:16" ht="18.899999999999999" customHeight="1" x14ac:dyDescent="0.25">
      <c r="A54" s="457"/>
      <c r="B54" s="458"/>
      <c r="C54" s="69"/>
      <c r="D54" s="70"/>
      <c r="E54" s="70"/>
      <c r="F54" s="83"/>
      <c r="G54" s="705"/>
      <c r="H54" s="455"/>
      <c r="I54" s="259"/>
      <c r="J54" s="70"/>
      <c r="K54" s="70"/>
      <c r="L54" s="83"/>
      <c r="M54" s="70"/>
      <c r="N54" s="71"/>
      <c r="O54" s="453"/>
      <c r="P54" s="71"/>
    </row>
    <row r="55" spans="1:16" ht="18.899999999999999" customHeight="1" x14ac:dyDescent="0.25">
      <c r="A55" s="457"/>
      <c r="B55" s="458"/>
      <c r="C55" s="69"/>
      <c r="D55" s="70"/>
      <c r="E55" s="70"/>
      <c r="F55" s="83"/>
      <c r="G55" s="705"/>
      <c r="H55" s="455"/>
      <c r="I55" s="259"/>
      <c r="J55" s="70"/>
      <c r="K55" s="70"/>
      <c r="L55" s="71"/>
      <c r="M55" s="70"/>
      <c r="N55" s="71"/>
      <c r="O55" s="453"/>
      <c r="P55" s="71"/>
    </row>
    <row r="56" spans="1:16" ht="18.899999999999999" customHeight="1" x14ac:dyDescent="0.25">
      <c r="A56" s="457"/>
      <c r="B56" s="458"/>
      <c r="C56" s="69"/>
      <c r="D56" s="70"/>
      <c r="E56" s="731"/>
      <c r="F56" s="71"/>
      <c r="G56" s="705"/>
      <c r="H56" s="458"/>
      <c r="I56" s="69"/>
      <c r="J56" s="70"/>
      <c r="K56" s="731"/>
      <c r="L56" s="71"/>
      <c r="M56" s="70"/>
      <c r="N56" s="71"/>
      <c r="O56" s="453"/>
      <c r="P56" s="71"/>
    </row>
    <row r="57" spans="1:16" ht="18.899999999999999" customHeight="1" x14ac:dyDescent="0.25">
      <c r="A57" s="457"/>
      <c r="B57" s="458"/>
      <c r="C57" s="69"/>
      <c r="D57" s="70"/>
      <c r="E57" s="70"/>
      <c r="F57" s="83"/>
      <c r="G57" s="705"/>
      <c r="H57" s="455"/>
      <c r="I57" s="259"/>
      <c r="J57" s="70"/>
      <c r="K57" s="70"/>
      <c r="L57" s="83"/>
      <c r="M57" s="70"/>
      <c r="N57" s="71"/>
      <c r="O57" s="453"/>
      <c r="P57" s="71"/>
    </row>
    <row r="58" spans="1:16" ht="18.899999999999999" customHeight="1" x14ac:dyDescent="0.25">
      <c r="A58" s="457"/>
      <c r="B58" s="458"/>
      <c r="C58" s="69"/>
      <c r="D58" s="70"/>
      <c r="E58" s="731"/>
      <c r="F58" s="71"/>
      <c r="G58" s="705"/>
      <c r="H58" s="458"/>
      <c r="I58" s="69"/>
      <c r="J58" s="70"/>
      <c r="K58" s="731"/>
      <c r="L58" s="71"/>
      <c r="M58" s="70"/>
      <c r="N58" s="71"/>
      <c r="O58" s="453"/>
      <c r="P58" s="71"/>
    </row>
    <row r="59" spans="1:16" ht="18.899999999999999" customHeight="1" x14ac:dyDescent="0.25">
      <c r="A59" s="457"/>
      <c r="B59" s="458"/>
      <c r="C59" s="69"/>
      <c r="D59" s="70"/>
      <c r="E59" s="731"/>
      <c r="F59" s="71"/>
      <c r="G59" s="705"/>
      <c r="H59" s="458"/>
      <c r="I59" s="69"/>
      <c r="J59" s="70"/>
      <c r="K59" s="731"/>
      <c r="L59" s="71"/>
      <c r="M59" s="70"/>
      <c r="N59" s="71"/>
      <c r="O59" s="453"/>
      <c r="P59" s="71"/>
    </row>
    <row r="60" spans="1:16" ht="18.899999999999999" customHeight="1" x14ac:dyDescent="0.25">
      <c r="A60" s="457"/>
      <c r="B60" s="458"/>
      <c r="C60" s="69"/>
      <c r="D60" s="70"/>
      <c r="E60" s="731"/>
      <c r="F60" s="71"/>
      <c r="G60" s="705"/>
      <c r="H60" s="458"/>
      <c r="I60" s="69"/>
      <c r="J60" s="70"/>
      <c r="K60" s="731"/>
      <c r="L60" s="71"/>
      <c r="M60" s="70"/>
      <c r="N60" s="71"/>
      <c r="O60" s="453"/>
      <c r="P60" s="71"/>
    </row>
    <row r="61" spans="1:16" ht="18.899999999999999" customHeight="1" x14ac:dyDescent="0.25">
      <c r="A61" s="457"/>
      <c r="B61" s="458"/>
      <c r="C61" s="69"/>
      <c r="D61" s="70"/>
      <c r="E61" s="731"/>
      <c r="F61" s="71"/>
      <c r="G61" s="705"/>
      <c r="H61" s="458"/>
      <c r="I61" s="69"/>
      <c r="J61" s="70"/>
      <c r="K61" s="731"/>
      <c r="L61" s="71"/>
      <c r="M61" s="70"/>
      <c r="N61" s="260"/>
      <c r="O61" s="453"/>
      <c r="P61" s="71"/>
    </row>
    <row r="62" spans="1:16" ht="18.899999999999999" customHeight="1" x14ac:dyDescent="0.25">
      <c r="A62" s="457"/>
      <c r="B62" s="458"/>
      <c r="C62" s="69"/>
      <c r="D62" s="70"/>
      <c r="E62" s="731"/>
      <c r="F62" s="71"/>
      <c r="G62" s="705"/>
      <c r="H62" s="458"/>
      <c r="I62" s="69"/>
      <c r="J62" s="70"/>
      <c r="K62" s="731"/>
      <c r="L62" s="71"/>
      <c r="M62" s="70"/>
      <c r="N62" s="71"/>
      <c r="O62" s="453"/>
      <c r="P62" s="71"/>
    </row>
    <row r="63" spans="1:16" ht="18.75" customHeight="1" x14ac:dyDescent="0.25">
      <c r="A63" s="457"/>
      <c r="B63" s="458"/>
      <c r="C63" s="69"/>
      <c r="D63" s="70"/>
      <c r="E63" s="731"/>
      <c r="F63" s="71"/>
      <c r="G63" s="705"/>
      <c r="H63" s="458"/>
      <c r="I63" s="69"/>
      <c r="J63" s="70"/>
      <c r="K63" s="732"/>
      <c r="L63" s="71"/>
      <c r="M63" s="70"/>
      <c r="N63" s="71"/>
      <c r="O63" s="453"/>
      <c r="P63" s="71"/>
    </row>
    <row r="64" spans="1:16" ht="18.899999999999999" customHeight="1" x14ac:dyDescent="0.25">
      <c r="A64" s="457"/>
      <c r="B64" s="458"/>
      <c r="C64" s="69"/>
      <c r="D64" s="70"/>
      <c r="E64" s="731"/>
      <c r="F64" s="71"/>
      <c r="G64" s="705"/>
      <c r="H64" s="458"/>
      <c r="I64" s="69"/>
      <c r="J64" s="70"/>
      <c r="K64" s="731"/>
      <c r="L64" s="71"/>
      <c r="M64" s="70"/>
      <c r="N64" s="71"/>
      <c r="O64" s="453"/>
      <c r="P64" s="71"/>
    </row>
    <row r="65" spans="1:16" ht="18.899999999999999" customHeight="1" x14ac:dyDescent="0.25">
      <c r="A65" s="457"/>
      <c r="B65" s="458"/>
      <c r="C65" s="69"/>
      <c r="D65" s="70"/>
      <c r="E65" s="731"/>
      <c r="F65" s="71"/>
      <c r="G65" s="705"/>
      <c r="H65" s="458"/>
      <c r="I65" s="69"/>
      <c r="J65" s="70"/>
      <c r="K65" s="731"/>
      <c r="L65" s="71"/>
      <c r="M65" s="70"/>
      <c r="N65" s="71"/>
      <c r="O65" s="453"/>
      <c r="P65" s="71"/>
    </row>
    <row r="66" spans="1:16" ht="18.899999999999999" customHeight="1" x14ac:dyDescent="0.25">
      <c r="A66" s="457"/>
      <c r="B66" s="458"/>
      <c r="C66" s="69"/>
      <c r="D66" s="70"/>
      <c r="E66" s="731"/>
      <c r="F66" s="71"/>
      <c r="G66" s="705"/>
      <c r="H66" s="458"/>
      <c r="I66" s="69"/>
      <c r="J66" s="70"/>
      <c r="K66" s="733"/>
      <c r="L66" s="71"/>
      <c r="M66" s="70"/>
      <c r="N66" s="71"/>
      <c r="O66" s="453"/>
      <c r="P66" s="71"/>
    </row>
    <row r="67" spans="1:16" ht="18.899999999999999" customHeight="1" x14ac:dyDescent="0.25">
      <c r="A67" s="457"/>
      <c r="B67" s="458"/>
      <c r="C67" s="69"/>
      <c r="D67" s="70"/>
      <c r="E67" s="731"/>
      <c r="F67" s="71"/>
      <c r="G67" s="705"/>
      <c r="H67" s="458"/>
      <c r="I67" s="69"/>
      <c r="J67" s="70"/>
      <c r="K67" s="731"/>
      <c r="L67" s="71"/>
      <c r="M67" s="70"/>
      <c r="N67" s="71"/>
      <c r="O67" s="453"/>
      <c r="P67" s="71"/>
    </row>
    <row r="68" spans="1:16" ht="19.5" customHeight="1" x14ac:dyDescent="0.25">
      <c r="A68" s="457"/>
      <c r="B68" s="458"/>
      <c r="C68" s="69"/>
      <c r="D68" s="70"/>
      <c r="E68" s="731"/>
      <c r="F68" s="71"/>
      <c r="G68" s="705"/>
      <c r="H68" s="458"/>
      <c r="I68" s="69"/>
      <c r="J68" s="70"/>
      <c r="K68" s="731"/>
      <c r="L68" s="71"/>
      <c r="M68" s="70"/>
      <c r="N68" s="71"/>
      <c r="O68" s="453"/>
      <c r="P68" s="71"/>
    </row>
    <row r="69" spans="1:16" ht="19.5" customHeight="1" x14ac:dyDescent="0.25">
      <c r="A69" s="457"/>
      <c r="B69" s="458"/>
      <c r="C69" s="69"/>
      <c r="D69" s="70"/>
      <c r="E69" s="731"/>
      <c r="F69" s="71"/>
      <c r="G69" s="705"/>
      <c r="H69" s="458"/>
      <c r="I69" s="69"/>
      <c r="J69" s="70"/>
      <c r="K69" s="731"/>
      <c r="L69" s="71"/>
      <c r="M69" s="70"/>
      <c r="N69" s="71"/>
      <c r="O69" s="453"/>
      <c r="P69" s="71"/>
    </row>
    <row r="70" spans="1:16" ht="19.5" customHeight="1" x14ac:dyDescent="0.25">
      <c r="A70" s="457"/>
      <c r="B70" s="458"/>
      <c r="C70" s="69"/>
      <c r="D70" s="70"/>
      <c r="E70" s="731"/>
      <c r="F70" s="71"/>
      <c r="G70" s="705"/>
      <c r="H70" s="458"/>
      <c r="I70" s="69"/>
      <c r="J70" s="70"/>
      <c r="K70" s="731"/>
      <c r="L70" s="71"/>
      <c r="M70" s="70"/>
      <c r="N70" s="71"/>
      <c r="O70" s="453"/>
      <c r="P70" s="71"/>
    </row>
    <row r="71" spans="1:16" ht="19.5" customHeight="1" x14ac:dyDescent="0.25">
      <c r="A71" s="457"/>
      <c r="B71" s="458"/>
      <c r="C71" s="69"/>
      <c r="D71" s="70"/>
      <c r="E71" s="731"/>
      <c r="F71" s="71"/>
      <c r="G71" s="705"/>
      <c r="H71" s="458"/>
      <c r="I71" s="69"/>
      <c r="J71" s="70"/>
      <c r="K71" s="731"/>
      <c r="L71" s="71"/>
      <c r="M71" s="70"/>
      <c r="N71" s="71"/>
      <c r="O71" s="453"/>
      <c r="P71" s="71"/>
    </row>
    <row r="72" spans="1:16" ht="19.5" customHeight="1" x14ac:dyDescent="0.25">
      <c r="A72" s="457"/>
      <c r="B72" s="458"/>
      <c r="C72" s="69"/>
      <c r="D72" s="70"/>
      <c r="E72" s="70"/>
      <c r="F72" s="83"/>
      <c r="G72" s="705"/>
      <c r="H72" s="455"/>
      <c r="I72" s="259"/>
      <c r="J72" s="70"/>
      <c r="K72" s="70"/>
      <c r="L72" s="71"/>
      <c r="M72" s="70"/>
      <c r="N72" s="71"/>
      <c r="O72" s="453"/>
      <c r="P72" s="71"/>
    </row>
    <row r="73" spans="1:16" ht="19.5" customHeight="1" x14ac:dyDescent="0.25">
      <c r="A73" s="457"/>
      <c r="B73" s="458"/>
      <c r="C73" s="69"/>
      <c r="D73" s="70"/>
      <c r="E73" s="731"/>
      <c r="F73" s="71"/>
      <c r="G73" s="705"/>
      <c r="H73" s="458"/>
      <c r="I73" s="69"/>
      <c r="J73" s="70"/>
      <c r="K73" s="731"/>
      <c r="L73" s="71"/>
      <c r="M73" s="70"/>
      <c r="N73" s="71"/>
      <c r="O73" s="453"/>
      <c r="P73" s="71"/>
    </row>
    <row r="74" spans="1:16" ht="19.5" customHeight="1" x14ac:dyDescent="0.25">
      <c r="A74" s="457"/>
      <c r="B74" s="458"/>
      <c r="C74" s="69"/>
      <c r="D74" s="70"/>
      <c r="E74" s="731"/>
      <c r="F74" s="71"/>
      <c r="G74" s="705"/>
      <c r="H74" s="458"/>
      <c r="I74" s="69"/>
      <c r="J74" s="70"/>
      <c r="K74" s="731"/>
      <c r="L74" s="71"/>
      <c r="M74" s="70"/>
      <c r="N74" s="71"/>
      <c r="O74" s="453"/>
      <c r="P74" s="71"/>
    </row>
    <row r="75" spans="1:16" ht="19.5" customHeight="1" x14ac:dyDescent="0.25">
      <c r="A75" s="457"/>
      <c r="B75" s="458"/>
      <c r="C75" s="69"/>
      <c r="D75" s="70"/>
      <c r="E75" s="731"/>
      <c r="F75" s="71"/>
      <c r="G75" s="705"/>
      <c r="H75" s="458"/>
      <c r="I75" s="69"/>
      <c r="J75" s="70"/>
      <c r="K75" s="731"/>
      <c r="L75" s="71"/>
      <c r="M75" s="70"/>
      <c r="N75" s="71"/>
      <c r="O75" s="453"/>
      <c r="P75" s="71"/>
    </row>
    <row r="76" spans="1:16" ht="19.5" customHeight="1" x14ac:dyDescent="0.25">
      <c r="A76" s="457"/>
      <c r="B76" s="458"/>
      <c r="C76" s="69"/>
      <c r="D76" s="70"/>
      <c r="E76" s="731"/>
      <c r="F76" s="71"/>
      <c r="G76" s="705"/>
      <c r="H76" s="458"/>
      <c r="I76" s="69"/>
      <c r="J76" s="70"/>
      <c r="K76" s="731"/>
      <c r="L76" s="71"/>
      <c r="M76" s="70"/>
      <c r="N76" s="71"/>
      <c r="O76" s="453"/>
      <c r="P76" s="71"/>
    </row>
    <row r="77" spans="1:16" ht="19.5" customHeight="1" x14ac:dyDescent="0.25">
      <c r="A77" s="457"/>
      <c r="B77" s="458"/>
      <c r="C77" s="69"/>
      <c r="D77" s="70"/>
      <c r="E77" s="731"/>
      <c r="F77" s="71"/>
      <c r="G77" s="705"/>
      <c r="H77" s="458"/>
      <c r="I77" s="69"/>
      <c r="J77" s="70"/>
      <c r="K77" s="731"/>
      <c r="L77" s="71"/>
      <c r="M77" s="70"/>
      <c r="N77" s="260"/>
      <c r="O77" s="453"/>
      <c r="P77" s="71"/>
    </row>
    <row r="78" spans="1:16" ht="19.5" customHeight="1" x14ac:dyDescent="0.25">
      <c r="A78" s="457"/>
      <c r="B78" s="458"/>
      <c r="C78" s="69"/>
      <c r="D78" s="70"/>
      <c r="E78" s="731"/>
      <c r="F78" s="71"/>
      <c r="G78" s="705"/>
      <c r="H78" s="458"/>
      <c r="I78" s="69"/>
      <c r="J78" s="70"/>
      <c r="K78" s="731"/>
      <c r="L78" s="71"/>
      <c r="M78" s="70"/>
      <c r="N78" s="71"/>
      <c r="O78" s="453"/>
      <c r="P78" s="71"/>
    </row>
    <row r="79" spans="1:16" ht="19.5" customHeight="1" x14ac:dyDescent="0.25">
      <c r="A79" s="457"/>
      <c r="B79" s="458"/>
      <c r="C79" s="69"/>
      <c r="D79" s="70"/>
      <c r="E79" s="731"/>
      <c r="F79" s="71"/>
      <c r="G79" s="705"/>
      <c r="H79" s="458"/>
      <c r="I79" s="69"/>
      <c r="J79" s="70"/>
      <c r="K79" s="732"/>
      <c r="L79" s="71"/>
      <c r="M79" s="70"/>
      <c r="N79" s="71"/>
      <c r="O79" s="453"/>
      <c r="P79" s="71"/>
    </row>
    <row r="80" spans="1:16" ht="19.5" customHeight="1" x14ac:dyDescent="0.25">
      <c r="A80" s="457"/>
      <c r="B80" s="458"/>
      <c r="C80" s="69"/>
      <c r="D80" s="70"/>
      <c r="E80" s="731"/>
      <c r="F80" s="71"/>
      <c r="G80" s="705"/>
      <c r="H80" s="458"/>
      <c r="I80" s="69"/>
      <c r="J80" s="70"/>
      <c r="K80" s="731"/>
      <c r="L80" s="71"/>
      <c r="M80" s="70"/>
      <c r="N80" s="71"/>
      <c r="O80" s="453"/>
      <c r="P80" s="71"/>
    </row>
    <row r="81" spans="1:16" ht="19.5" customHeight="1" x14ac:dyDescent="0.25">
      <c r="A81" s="457"/>
      <c r="B81" s="458"/>
      <c r="C81" s="69"/>
      <c r="D81" s="70"/>
      <c r="E81" s="731"/>
      <c r="F81" s="71"/>
      <c r="G81" s="705"/>
      <c r="H81" s="458"/>
      <c r="I81" s="69"/>
      <c r="J81" s="70"/>
      <c r="K81" s="731"/>
      <c r="L81" s="71"/>
      <c r="M81" s="70"/>
      <c r="N81" s="71"/>
      <c r="O81" s="453"/>
      <c r="P81" s="71"/>
    </row>
    <row r="82" spans="1:16" ht="19.5" customHeight="1" x14ac:dyDescent="0.25">
      <c r="A82" s="457"/>
      <c r="B82" s="458"/>
      <c r="C82" s="69"/>
      <c r="D82" s="70"/>
      <c r="E82" s="731"/>
      <c r="F82" s="71"/>
      <c r="G82" s="705"/>
      <c r="H82" s="458"/>
      <c r="I82" s="69"/>
      <c r="J82" s="70"/>
      <c r="K82" s="733"/>
      <c r="L82" s="71"/>
      <c r="M82" s="70"/>
      <c r="N82" s="71"/>
      <c r="O82" s="453"/>
      <c r="P82" s="71"/>
    </row>
    <row r="83" spans="1:16" ht="19.5" customHeight="1" x14ac:dyDescent="0.25">
      <c r="A83" s="457"/>
      <c r="B83" s="458"/>
      <c r="C83" s="69"/>
      <c r="D83" s="70"/>
      <c r="E83" s="731"/>
      <c r="F83" s="71"/>
      <c r="G83" s="705"/>
      <c r="H83" s="458"/>
      <c r="I83" s="69"/>
      <c r="J83" s="70"/>
      <c r="K83" s="731"/>
      <c r="L83" s="71"/>
      <c r="M83" s="70"/>
      <c r="N83" s="71"/>
      <c r="O83" s="453"/>
      <c r="P83" s="71"/>
    </row>
    <row r="84" spans="1:16" ht="19.5" customHeight="1" x14ac:dyDescent="0.25">
      <c r="A84" s="457"/>
      <c r="B84" s="458"/>
      <c r="C84" s="69"/>
      <c r="D84" s="70"/>
      <c r="E84" s="731"/>
      <c r="F84" s="71"/>
      <c r="G84" s="705"/>
      <c r="H84" s="458"/>
      <c r="I84" s="69"/>
      <c r="J84" s="70"/>
      <c r="K84" s="731"/>
      <c r="L84" s="71"/>
      <c r="M84" s="70"/>
      <c r="N84" s="71"/>
      <c r="O84" s="453"/>
      <c r="P84" s="71"/>
    </row>
    <row r="85" spans="1:16" ht="19.5" customHeight="1" x14ac:dyDescent="0.25">
      <c r="A85" s="457"/>
      <c r="B85" s="458"/>
      <c r="C85" s="69"/>
      <c r="D85" s="70"/>
      <c r="E85" s="731"/>
      <c r="F85" s="71"/>
      <c r="G85" s="705"/>
      <c r="H85" s="458"/>
      <c r="I85" s="69"/>
      <c r="J85" s="70"/>
      <c r="K85" s="731"/>
      <c r="L85" s="71"/>
      <c r="M85" s="70"/>
      <c r="N85" s="71"/>
      <c r="O85" s="453"/>
      <c r="P85" s="71"/>
    </row>
    <row r="86" spans="1:16" ht="19.5" customHeight="1" x14ac:dyDescent="0.25">
      <c r="A86" s="457"/>
      <c r="B86" s="458"/>
      <c r="C86" s="69"/>
      <c r="D86" s="70"/>
      <c r="E86" s="731"/>
      <c r="F86" s="71"/>
      <c r="G86" s="705"/>
      <c r="H86" s="458"/>
      <c r="I86" s="69"/>
      <c r="J86" s="70"/>
      <c r="K86" s="731"/>
      <c r="L86" s="71"/>
      <c r="M86" s="70"/>
      <c r="N86" s="71"/>
      <c r="O86" s="453"/>
      <c r="P86" s="71"/>
    </row>
    <row r="87" spans="1:16" ht="19.5" customHeight="1" thickBot="1" x14ac:dyDescent="0.3">
      <c r="A87" s="457"/>
      <c r="B87" s="459"/>
      <c r="C87" s="333"/>
      <c r="D87" s="456"/>
      <c r="E87" s="734"/>
      <c r="F87" s="735"/>
      <c r="G87" s="706"/>
      <c r="H87" s="459"/>
      <c r="I87" s="333"/>
      <c r="J87" s="456"/>
      <c r="K87" s="734"/>
      <c r="L87" s="735"/>
      <c r="M87" s="70"/>
      <c r="N87" s="71"/>
      <c r="O87" s="453"/>
      <c r="P87" s="71"/>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873"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3">
    <tabColor indexed="11"/>
  </sheetPr>
  <dimension ref="A1:AK43"/>
  <sheetViews>
    <sheetView topLeftCell="A3" workbookViewId="0">
      <selection activeCell="J27" sqref="J2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477" t="s">
        <v>263</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555"/>
      <c r="R3" s="557"/>
      <c r="S3" s="552"/>
      <c r="Y3" s="618" t="str">
        <f>IF(H4="OB","A",IF(H4="IX","W",H4))</f>
        <v>A</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159</v>
      </c>
      <c r="I4" s="482"/>
      <c r="J4" s="484"/>
      <c r="K4" s="485"/>
      <c r="L4" s="487" t="str">
        <f>Altalanos!$E$10</f>
        <v>Nagyistók-Nádasi Judit</v>
      </c>
      <c r="M4" s="485"/>
      <c r="N4" s="558"/>
      <c r="O4" s="559"/>
      <c r="P4" s="606" t="s">
        <v>173</v>
      </c>
      <c r="Q4" s="607" t="s">
        <v>182</v>
      </c>
      <c r="R4" s="607" t="s">
        <v>178</v>
      </c>
      <c r="S4" s="605"/>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608" t="s">
        <v>180</v>
      </c>
      <c r="Q5" s="609" t="s">
        <v>176</v>
      </c>
      <c r="R5" s="609" t="s">
        <v>183</v>
      </c>
      <c r="S5" s="605"/>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610" t="s">
        <v>181</v>
      </c>
      <c r="Q6" s="611" t="s">
        <v>184</v>
      </c>
      <c r="R6" s="611" t="s">
        <v>179</v>
      </c>
      <c r="S6" s="605"/>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93">
        <v>100919</v>
      </c>
      <c r="D7" s="593">
        <v>42</v>
      </c>
      <c r="E7" s="837" t="s">
        <v>250</v>
      </c>
      <c r="F7" s="838"/>
      <c r="G7" s="837" t="s">
        <v>251</v>
      </c>
      <c r="H7" s="838"/>
      <c r="I7" s="779" t="s">
        <v>252</v>
      </c>
      <c r="J7" s="521"/>
      <c r="K7" s="815" t="s">
        <v>422</v>
      </c>
      <c r="L7" s="620"/>
      <c r="M7" s="627"/>
      <c r="N7" s="552"/>
      <c r="O7" s="552"/>
      <c r="P7" s="606" t="s">
        <v>187</v>
      </c>
      <c r="Q7" s="607" t="s">
        <v>175</v>
      </c>
      <c r="R7" s="607" t="s">
        <v>185</v>
      </c>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95"/>
      <c r="D8" s="595"/>
      <c r="E8" s="595"/>
      <c r="F8" s="595"/>
      <c r="G8" s="595"/>
      <c r="H8" s="595"/>
      <c r="I8" s="595"/>
      <c r="J8" s="521"/>
      <c r="K8" s="560"/>
      <c r="L8" s="560"/>
      <c r="M8" s="628"/>
      <c r="N8" s="552"/>
      <c r="O8" s="552"/>
      <c r="P8" s="608" t="s">
        <v>188</v>
      </c>
      <c r="Q8" s="609" t="s">
        <v>177</v>
      </c>
      <c r="R8" s="609" t="s">
        <v>186</v>
      </c>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93">
        <v>111125</v>
      </c>
      <c r="D9" s="593">
        <v>98</v>
      </c>
      <c r="E9" s="837" t="s">
        <v>253</v>
      </c>
      <c r="F9" s="838"/>
      <c r="G9" s="837" t="s">
        <v>254</v>
      </c>
      <c r="H9" s="838"/>
      <c r="I9" s="779" t="s">
        <v>255</v>
      </c>
      <c r="J9" s="521"/>
      <c r="K9" s="815" t="s">
        <v>488</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95"/>
      <c r="D10" s="595"/>
      <c r="E10" s="595"/>
      <c r="F10" s="595"/>
      <c r="G10" s="595"/>
      <c r="H10" s="595"/>
      <c r="I10" s="595"/>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93">
        <v>110422</v>
      </c>
      <c r="D11" s="593">
        <v>111</v>
      </c>
      <c r="E11" s="837" t="s">
        <v>256</v>
      </c>
      <c r="F11" s="838"/>
      <c r="G11" s="837" t="s">
        <v>257</v>
      </c>
      <c r="H11" s="838"/>
      <c r="I11" s="779" t="s">
        <v>258</v>
      </c>
      <c r="J11" s="521"/>
      <c r="K11" s="815" t="s">
        <v>423</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60"/>
      <c r="B12" s="592"/>
      <c r="C12" s="595"/>
      <c r="D12" s="595"/>
      <c r="E12" s="595"/>
      <c r="F12" s="595"/>
      <c r="G12" s="595"/>
      <c r="H12" s="595"/>
      <c r="I12" s="595"/>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60" t="s">
        <v>166</v>
      </c>
      <c r="B13" s="591"/>
      <c r="C13" s="593">
        <v>100615</v>
      </c>
      <c r="D13" s="593">
        <v>20</v>
      </c>
      <c r="E13" s="837" t="s">
        <v>239</v>
      </c>
      <c r="F13" s="838"/>
      <c r="G13" s="837" t="s">
        <v>259</v>
      </c>
      <c r="H13" s="838"/>
      <c r="I13" s="779" t="s">
        <v>246</v>
      </c>
      <c r="J13" s="521"/>
      <c r="K13" s="815" t="s">
        <v>455</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592"/>
      <c r="C14" s="595"/>
      <c r="D14" s="595"/>
      <c r="E14" s="595"/>
      <c r="F14" s="595"/>
      <c r="G14" s="595"/>
      <c r="H14" s="595"/>
      <c r="I14" s="595"/>
      <c r="J14" s="521"/>
      <c r="K14" s="560"/>
      <c r="L14" s="560"/>
      <c r="M14" s="629"/>
      <c r="Y14" s="618"/>
      <c r="Z14" s="618"/>
      <c r="AA14" s="618"/>
      <c r="AB14" s="618"/>
      <c r="AC14" s="618"/>
      <c r="AD14" s="618"/>
      <c r="AE14" s="618"/>
      <c r="AF14" s="618"/>
      <c r="AG14" s="618"/>
      <c r="AH14" s="618"/>
      <c r="AI14" s="618"/>
      <c r="AJ14" s="618"/>
      <c r="AK14" s="618"/>
    </row>
    <row r="15" spans="1:37" x14ac:dyDescent="0.25">
      <c r="A15" s="560" t="s">
        <v>167</v>
      </c>
      <c r="B15" s="591"/>
      <c r="C15" s="593">
        <v>100908</v>
      </c>
      <c r="D15" s="593">
        <v>70</v>
      </c>
      <c r="E15" s="837" t="s">
        <v>260</v>
      </c>
      <c r="F15" s="838"/>
      <c r="G15" s="837" t="s">
        <v>261</v>
      </c>
      <c r="H15" s="838"/>
      <c r="I15" s="779" t="s">
        <v>262</v>
      </c>
      <c r="J15" s="521"/>
      <c r="K15" s="815" t="s">
        <v>424</v>
      </c>
      <c r="L15" s="620"/>
      <c r="M15" s="627"/>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GÖMÖRY</v>
      </c>
      <c r="E18" s="831"/>
      <c r="F18" s="831" t="str">
        <f>E9</f>
        <v>MAJÁK</v>
      </c>
      <c r="G18" s="831"/>
      <c r="H18" s="831" t="str">
        <f>E11</f>
        <v>SPITL</v>
      </c>
      <c r="I18" s="831"/>
      <c r="J18" s="831" t="str">
        <f>E13</f>
        <v>VARGA</v>
      </c>
      <c r="K18" s="831"/>
      <c r="L18" s="831" t="str">
        <f>E15</f>
        <v>MAYER</v>
      </c>
      <c r="M18" s="83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GÖMÖRY</v>
      </c>
      <c r="C19" s="835"/>
      <c r="D19" s="830"/>
      <c r="E19" s="830"/>
      <c r="F19" s="827" t="s">
        <v>476</v>
      </c>
      <c r="G19" s="828"/>
      <c r="H19" s="827" t="s">
        <v>476</v>
      </c>
      <c r="I19" s="828"/>
      <c r="J19" s="849" t="s">
        <v>455</v>
      </c>
      <c r="K19" s="831"/>
      <c r="L19" s="849" t="s">
        <v>476</v>
      </c>
      <c r="M19" s="831"/>
      <c r="N19" s="822" t="s">
        <v>484</v>
      </c>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MAJÁK</v>
      </c>
      <c r="C20" s="835"/>
      <c r="D20" s="827" t="s">
        <v>477</v>
      </c>
      <c r="E20" s="828"/>
      <c r="F20" s="830"/>
      <c r="G20" s="830"/>
      <c r="H20" s="827" t="s">
        <v>478</v>
      </c>
      <c r="I20" s="828"/>
      <c r="J20" s="827" t="s">
        <v>455</v>
      </c>
      <c r="K20" s="828"/>
      <c r="L20" s="849" t="s">
        <v>480</v>
      </c>
      <c r="M20" s="831"/>
      <c r="N20" s="822" t="s">
        <v>485</v>
      </c>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SPITL</v>
      </c>
      <c r="C21" s="835"/>
      <c r="D21" s="827" t="s">
        <v>477</v>
      </c>
      <c r="E21" s="828"/>
      <c r="F21" s="827" t="s">
        <v>479</v>
      </c>
      <c r="G21" s="828"/>
      <c r="H21" s="830"/>
      <c r="I21" s="830"/>
      <c r="J21" s="827" t="s">
        <v>455</v>
      </c>
      <c r="K21" s="828"/>
      <c r="L21" s="827" t="s">
        <v>482</v>
      </c>
      <c r="M21" s="828"/>
      <c r="N21" s="822" t="s">
        <v>486</v>
      </c>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96" t="s">
        <v>166</v>
      </c>
      <c r="B22" s="835" t="str">
        <f>E13</f>
        <v>VARGA</v>
      </c>
      <c r="C22" s="835"/>
      <c r="D22" s="827" t="s">
        <v>455</v>
      </c>
      <c r="E22" s="828"/>
      <c r="F22" s="827" t="s">
        <v>455</v>
      </c>
      <c r="G22" s="828"/>
      <c r="H22" s="849" t="s">
        <v>455</v>
      </c>
      <c r="I22" s="831"/>
      <c r="J22" s="830"/>
      <c r="K22" s="830"/>
      <c r="L22" s="827" t="s">
        <v>455</v>
      </c>
      <c r="M22" s="828"/>
      <c r="N22" s="822" t="s">
        <v>455</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167</v>
      </c>
      <c r="B23" s="835" t="str">
        <f>E15</f>
        <v>MAYER</v>
      </c>
      <c r="C23" s="835"/>
      <c r="D23" s="827" t="s">
        <v>477</v>
      </c>
      <c r="E23" s="828"/>
      <c r="F23" s="827" t="s">
        <v>481</v>
      </c>
      <c r="G23" s="828"/>
      <c r="H23" s="849" t="s">
        <v>483</v>
      </c>
      <c r="I23" s="831"/>
      <c r="J23" s="849" t="s">
        <v>455</v>
      </c>
      <c r="K23" s="831"/>
      <c r="L23" s="830"/>
      <c r="M23" s="830"/>
      <c r="N23" s="822" t="s">
        <v>487</v>
      </c>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587"/>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2"/>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50">
    <mergeCell ref="L18:M18"/>
    <mergeCell ref="L23:M23"/>
    <mergeCell ref="L19:M19"/>
    <mergeCell ref="L20:M20"/>
    <mergeCell ref="L21:M21"/>
    <mergeCell ref="L22:M22"/>
    <mergeCell ref="B23:C23"/>
    <mergeCell ref="D23:E23"/>
    <mergeCell ref="F23:G23"/>
    <mergeCell ref="H23:I23"/>
    <mergeCell ref="J22:K22"/>
    <mergeCell ref="B22:C22"/>
    <mergeCell ref="H22:I22"/>
    <mergeCell ref="E35:F35"/>
    <mergeCell ref="E15:F15"/>
    <mergeCell ref="G15:H15"/>
    <mergeCell ref="J23:K23"/>
    <mergeCell ref="J20:K20"/>
    <mergeCell ref="J21:K21"/>
    <mergeCell ref="J18:K18"/>
    <mergeCell ref="J19:K19"/>
    <mergeCell ref="D22:E22"/>
    <mergeCell ref="F22:G22"/>
    <mergeCell ref="E34:F34"/>
    <mergeCell ref="B21:C21"/>
    <mergeCell ref="D21:E21"/>
    <mergeCell ref="F21:G21"/>
    <mergeCell ref="H21:I21"/>
    <mergeCell ref="B20:C20"/>
    <mergeCell ref="D20:E20"/>
    <mergeCell ref="F20:G20"/>
    <mergeCell ref="H20:I20"/>
    <mergeCell ref="B19:C19"/>
    <mergeCell ref="D19:E19"/>
    <mergeCell ref="F19:G19"/>
    <mergeCell ref="H19:I19"/>
    <mergeCell ref="E13:F13"/>
    <mergeCell ref="G13:H13"/>
    <mergeCell ref="B18:C18"/>
    <mergeCell ref="D18:E18"/>
    <mergeCell ref="F18:G18"/>
    <mergeCell ref="H18:I18"/>
    <mergeCell ref="E9:F9"/>
    <mergeCell ref="G9:H9"/>
    <mergeCell ref="E11:F11"/>
    <mergeCell ref="G11:H11"/>
    <mergeCell ref="A1:F1"/>
    <mergeCell ref="A4:C4"/>
    <mergeCell ref="E7:F7"/>
    <mergeCell ref="G7:H7"/>
  </mergeCells>
  <phoneticPr fontId="68" type="noConversion"/>
  <conditionalFormatting sqref="E7 E9 E11 E13 E15">
    <cfRule type="cellIs" dxfId="432" priority="1" stopIfTrue="1" operator="equal">
      <formula>"Bye"</formula>
    </cfRule>
  </conditionalFormatting>
  <conditionalFormatting sqref="R41">
    <cfRule type="expression" dxfId="431"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47">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I1" s="346"/>
      <c r="J1" s="101"/>
      <c r="K1" s="261" t="s">
        <v>140</v>
      </c>
      <c r="L1" s="261"/>
      <c r="M1" s="262"/>
      <c r="N1" s="101"/>
      <c r="O1" s="101"/>
      <c r="P1" s="101"/>
      <c r="R1" s="101"/>
    </row>
    <row r="2" spans="1:21" s="72" customFormat="1" x14ac:dyDescent="0.25">
      <c r="A2" s="435" t="s">
        <v>119</v>
      </c>
      <c r="B2" s="60"/>
      <c r="C2" s="60"/>
      <c r="D2" s="60"/>
      <c r="E2" s="60"/>
      <c r="F2" s="427">
        <f>Altalanos!$E$8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394"/>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44" t="s">
        <v>143</v>
      </c>
      <c r="D5" s="47" t="s">
        <v>98</v>
      </c>
      <c r="E5" s="444" t="s">
        <v>88</v>
      </c>
      <c r="F5" s="48" t="s">
        <v>82</v>
      </c>
      <c r="G5" s="48" t="s">
        <v>83</v>
      </c>
      <c r="H5" s="48"/>
      <c r="I5" s="48" t="s">
        <v>87</v>
      </c>
      <c r="J5" s="48"/>
      <c r="K5" s="47" t="s">
        <v>99</v>
      </c>
      <c r="L5" s="268"/>
      <c r="M5" s="47" t="s">
        <v>126</v>
      </c>
      <c r="N5" s="268"/>
      <c r="O5" s="47" t="s">
        <v>141</v>
      </c>
      <c r="P5" s="268"/>
      <c r="Q5" s="47"/>
      <c r="R5" s="269"/>
    </row>
    <row r="6" spans="1:21" s="753" customFormat="1" ht="10.5" customHeight="1" thickBot="1" x14ac:dyDescent="0.3">
      <c r="A6" s="768"/>
      <c r="B6" s="748"/>
      <c r="C6" s="748"/>
      <c r="D6" s="748"/>
      <c r="E6" s="748"/>
      <c r="F6" s="769"/>
      <c r="G6" s="769"/>
      <c r="I6" s="769"/>
      <c r="J6" s="770"/>
      <c r="K6" s="748"/>
      <c r="L6" s="770"/>
      <c r="M6" s="748"/>
      <c r="N6" s="770"/>
      <c r="O6" s="748"/>
      <c r="P6" s="770"/>
      <c r="Q6" s="748"/>
      <c r="R6" s="771"/>
    </row>
    <row r="7" spans="1:21" s="37" customFormat="1" ht="10.5" customHeight="1" x14ac:dyDescent="0.25">
      <c r="A7" s="271">
        <v>1</v>
      </c>
      <c r="B7" s="352" t="str">
        <f>IF($D7="","",VLOOKUP($D7,'1D ELO (5)'!$A$7:$P$23,14))</f>
        <v/>
      </c>
      <c r="C7" s="352" t="str">
        <f>IF($D7="","",VLOOKUP($D7,'1D ELO (5)'!$A$7:$P$23,15))</f>
        <v/>
      </c>
      <c r="D7" s="123"/>
      <c r="E7" s="642" t="str">
        <f>UPPER(IF($D7="","",VLOOKUP($D7,'1D ELO (5)'!$A$7:$P$23,5)))</f>
        <v/>
      </c>
      <c r="F7" s="643" t="str">
        <f>UPPER(IF($D7="","",VLOOKUP($D7,'1D ELO (5)'!$A$7:$P$23,2)))</f>
        <v/>
      </c>
      <c r="G7" s="643" t="str">
        <f>IF($D7="","",VLOOKUP($D7,'1D ELO (5)'!$A$7:$P$23,3))</f>
        <v/>
      </c>
      <c r="H7" s="644"/>
      <c r="I7" s="643" t="str">
        <f>IF($D7="","",VLOOKUP($D7,'1D ELO (5)'!$A$7:$P$23,4))</f>
        <v/>
      </c>
      <c r="J7" s="273"/>
      <c r="K7" s="127"/>
      <c r="L7" s="129"/>
      <c r="M7" s="127"/>
      <c r="N7" s="129"/>
      <c r="O7" s="127"/>
      <c r="P7" s="129"/>
      <c r="Q7" s="127"/>
      <c r="R7" s="130"/>
      <c r="S7" s="133"/>
      <c r="U7" s="134" t="e">
        <f>#REF!</f>
        <v>#REF!</v>
      </c>
    </row>
    <row r="8" spans="1:21" s="37" customFormat="1" ht="9.6" customHeight="1" x14ac:dyDescent="0.25">
      <c r="A8" s="245"/>
      <c r="B8" s="274"/>
      <c r="C8" s="274"/>
      <c r="D8" s="274"/>
      <c r="E8" s="642" t="str">
        <f>UPPER(IF($D7="","",VLOOKUP($D7,'1D ELO (5)'!$A$7:$P$23,11)))</f>
        <v/>
      </c>
      <c r="F8" s="643" t="str">
        <f>UPPER(IF($D7="","",VLOOKUP($D7,'1D ELO (5)'!$A$7:$P$23,8)))</f>
        <v/>
      </c>
      <c r="G8" s="643" t="str">
        <f>IF($D7="","",VLOOKUP($D7,'1D ELO (5)'!$A$7:$P$23,9))</f>
        <v/>
      </c>
      <c r="H8" s="644"/>
      <c r="I8" s="643" t="str">
        <f>IF($D7="","",VLOOKUP($D7,'1D ELO (5)'!$A$7:$P$23,10))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13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2"/>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(5)'!$A$7:$P$23,14))</f>
        <v/>
      </c>
      <c r="C11" s="352" t="str">
        <f>IF($D11="","",VLOOKUP($D11,'1D ELO (5)'!$A$7:$P$23,15))</f>
        <v/>
      </c>
      <c r="D11" s="123"/>
      <c r="E11" s="460" t="str">
        <f>UPPER(IF($D11="","",VLOOKUP($D11,'1D ELO (5)'!$A$7:$P$23,5)))</f>
        <v/>
      </c>
      <c r="F11" s="449" t="str">
        <f>UPPER(IF($D11="","",VLOOKUP($D11,'1D ELO (5)'!$A$7:$P$23,2)))</f>
        <v/>
      </c>
      <c r="G11" s="449" t="str">
        <f>IF($D11="","",VLOOKUP($D11,'1D ELO (5)'!$A$7:$P$23,3))</f>
        <v/>
      </c>
      <c r="H11" s="461"/>
      <c r="I11" s="449" t="str">
        <f>IF($D11="","",VLOOKUP($D11,'1D ELO (5)'!$A$7:$P$23,4))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(5)'!$A$7:$P$23,11)))</f>
        <v/>
      </c>
      <c r="F12" s="449" t="str">
        <f>UPPER(IF($D11="","",VLOOKUP($D11,'1D ELO (5)'!$A$7:$P$23,8)))</f>
        <v/>
      </c>
      <c r="G12" s="449" t="str">
        <f>IF($D11="","",VLOOKUP($D11,'1D ELO (5)'!$A$7:$P$23,9))</f>
        <v/>
      </c>
      <c r="H12" s="461"/>
      <c r="I12" s="449" t="str">
        <f>IF($D11="","",VLOOKUP($D11,'1D ELO (5)'!$A$7:$P$23,10))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2"/>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2"/>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(5)'!$A$7:$P$23,14))</f>
        <v/>
      </c>
      <c r="C15" s="352" t="str">
        <f>IF($D15="","",VLOOKUP($D15,'1D ELO (5)'!$A$7:$P$23,15))</f>
        <v/>
      </c>
      <c r="D15" s="123"/>
      <c r="E15" s="460" t="str">
        <f>UPPER(IF($D15="","",VLOOKUP($D15,'1D ELO (5)'!$A$7:$P$23,5)))</f>
        <v/>
      </c>
      <c r="F15" s="449" t="str">
        <f>UPPER(IF($D15="","",VLOOKUP($D15,'1D ELO (5)'!$A$7:$P$23,2)))</f>
        <v/>
      </c>
      <c r="G15" s="449" t="str">
        <f>IF($D15="","",VLOOKUP($D15,'1D ELO (5)'!$A$7:$P$23,3))</f>
        <v/>
      </c>
      <c r="H15" s="461"/>
      <c r="I15" s="449" t="str">
        <f>IF($D15="","",VLOOKUP($D15,'1D ELO (5)'!$A$7:$P$23,4))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(5)'!$A$7:$P$23,11)))</f>
        <v/>
      </c>
      <c r="F16" s="449" t="str">
        <f>UPPER(IF($D15="","",VLOOKUP($D15,'1D ELO (5)'!$A$7:$P$23,8)))</f>
        <v/>
      </c>
      <c r="G16" s="449" t="str">
        <f>IF($D15="","",VLOOKUP($D15,'1D ELO (5)'!$A$7:$P$23,9))</f>
        <v/>
      </c>
      <c r="H16" s="461"/>
      <c r="I16" s="449" t="str">
        <f>IF($D15="","",VLOOKUP($D15,'1D ELO (5)'!$A$7:$P$23,10))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2"/>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2"/>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(5)'!$A$7:$P$23,14))</f>
        <v/>
      </c>
      <c r="C19" s="352" t="str">
        <f>IF($D19="","",VLOOKUP($D19,'1D ELO (5)'!$A$7:$P$23,15))</f>
        <v/>
      </c>
      <c r="D19" s="123"/>
      <c r="E19" s="460" t="str">
        <f>UPPER(IF($D19="","",VLOOKUP($D19,'1D ELO (5)'!$A$7:$P$23,5)))</f>
        <v/>
      </c>
      <c r="F19" s="449" t="str">
        <f>UPPER(IF($D19="","",VLOOKUP($D19,'1D ELO (5)'!$A$7:$P$23,2)))</f>
        <v/>
      </c>
      <c r="G19" s="449" t="str">
        <f>IF($D19="","",VLOOKUP($D19,'1D ELO (5)'!$A$7:$P$23,3))</f>
        <v/>
      </c>
      <c r="H19" s="461"/>
      <c r="I19" s="449" t="str">
        <f>IF($D19="","",VLOOKUP($D19,'1D ELO (5)'!$A$7:$P$23,4))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(5)'!$A$7:$P$23,11)))</f>
        <v/>
      </c>
      <c r="F20" s="449" t="str">
        <f>UPPER(IF($D19="","",VLOOKUP($D19,'1D ELO (5)'!$A$7:$P$23,8)))</f>
        <v/>
      </c>
      <c r="G20" s="449" t="str">
        <f>IF($D19="","",VLOOKUP($D19,'1D ELO (5)'!$A$7:$P$23,9))</f>
        <v/>
      </c>
      <c r="H20" s="461"/>
      <c r="I20" s="449" t="str">
        <f>IF($D19="","",VLOOKUP($D19,'1D ELO (5)'!$A$7:$P$23,10))</f>
        <v/>
      </c>
      <c r="J20" s="275"/>
      <c r="K20" s="127"/>
      <c r="L20" s="129"/>
      <c r="M20" s="249"/>
      <c r="N20" s="287"/>
      <c r="O20" s="127"/>
      <c r="P20" s="129"/>
      <c r="Q20" s="127"/>
      <c r="R20" s="130"/>
      <c r="S20" s="133"/>
    </row>
    <row r="21" spans="1:19" s="37" customFormat="1" ht="9.6" customHeight="1" x14ac:dyDescent="0.25">
      <c r="A21" s="245"/>
      <c r="B21" s="136"/>
      <c r="C21" s="136"/>
      <c r="D21" s="136"/>
      <c r="E21" s="462"/>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2"/>
      <c r="F22" s="463"/>
      <c r="G22" s="463"/>
      <c r="H22" s="464"/>
      <c r="I22" s="463"/>
      <c r="J22" s="284"/>
      <c r="K22" s="127"/>
      <c r="L22" s="129"/>
      <c r="M22" s="139" t="s">
        <v>0</v>
      </c>
      <c r="N22" s="148"/>
      <c r="O22" s="279" t="str">
        <f>UPPER(IF(OR(N22="a",N22="as"),M14,IF(OR(N22="b",N22="bs"),M30,)))</f>
        <v/>
      </c>
      <c r="P22" s="280"/>
      <c r="Q22" s="127"/>
      <c r="R22" s="130"/>
      <c r="S22" s="133"/>
    </row>
    <row r="23" spans="1:19" s="37" customFormat="1" ht="9.6" customHeight="1" x14ac:dyDescent="0.25">
      <c r="A23" s="245">
        <v>5</v>
      </c>
      <c r="B23" s="352" t="str">
        <f>IF($D23="","",VLOOKUP($D23,'1D ELO (5)'!$A$7:$P$23,14))</f>
        <v/>
      </c>
      <c r="C23" s="352" t="str">
        <f>IF($D23="","",VLOOKUP($D23,'1D ELO (5)'!$A$7:$P$23,15))</f>
        <v/>
      </c>
      <c r="D23" s="123"/>
      <c r="E23" s="460" t="str">
        <f>UPPER(IF($D23="","",VLOOKUP($D23,'1D ELO (5)'!$A$7:$P$23,5)))</f>
        <v/>
      </c>
      <c r="F23" s="449" t="str">
        <f>UPPER(IF($D23="","",VLOOKUP($D23,'1D ELO (5)'!$A$7:$P$23,2)))</f>
        <v/>
      </c>
      <c r="G23" s="449" t="str">
        <f>IF($D23="","",VLOOKUP($D23,'1D ELO (5)'!$A$7:$P$23,3))</f>
        <v/>
      </c>
      <c r="H23" s="461"/>
      <c r="I23" s="449" t="str">
        <f>IF($D23="","",VLOOKUP($D23,'1D ELO (5)'!$A$7:$P$23,4))</f>
        <v/>
      </c>
      <c r="J23" s="273"/>
      <c r="K23" s="127"/>
      <c r="L23" s="129"/>
      <c r="M23" s="127"/>
      <c r="N23" s="282"/>
      <c r="O23" s="127"/>
      <c r="P23" s="377"/>
      <c r="Q23" s="127"/>
      <c r="R23" s="130"/>
      <c r="S23" s="133"/>
    </row>
    <row r="24" spans="1:19" s="37" customFormat="1" ht="9.6" customHeight="1" x14ac:dyDescent="0.25">
      <c r="A24" s="245"/>
      <c r="B24" s="274"/>
      <c r="C24" s="274"/>
      <c r="D24" s="274"/>
      <c r="E24" s="460" t="str">
        <f>UPPER(IF($D23="","",VLOOKUP($D23,'1D ELO (5)'!$A$7:$P$23,11)))</f>
        <v/>
      </c>
      <c r="F24" s="449" t="str">
        <f>UPPER(IF($D23="","",VLOOKUP($D23,'1D ELO (5)'!$A$7:$P$23,8)))</f>
        <v/>
      </c>
      <c r="G24" s="449" t="str">
        <f>IF($D23="","",VLOOKUP($D23,'1D ELO (5)'!$A$7:$P$23,9))</f>
        <v/>
      </c>
      <c r="H24" s="461"/>
      <c r="I24" s="449" t="str">
        <f>IF($D23="","",VLOOKUP($D23,'1D ELO (5)'!$A$7:$P$23,10))</f>
        <v/>
      </c>
      <c r="J24" s="275"/>
      <c r="K24" s="120" t="str">
        <f>IF(J24="a",F23,IF(J24="b",F25,""))</f>
        <v/>
      </c>
      <c r="L24" s="129"/>
      <c r="M24" s="127"/>
      <c r="N24" s="282"/>
      <c r="O24" s="127"/>
      <c r="P24" s="365"/>
      <c r="Q24" s="127"/>
      <c r="R24" s="130"/>
      <c r="S24" s="133"/>
    </row>
    <row r="25" spans="1:19" s="37" customFormat="1" ht="9.6" customHeight="1" x14ac:dyDescent="0.25">
      <c r="A25" s="245"/>
      <c r="B25" s="136"/>
      <c r="C25" s="136"/>
      <c r="D25" s="136"/>
      <c r="E25" s="462"/>
      <c r="F25" s="463"/>
      <c r="G25" s="463"/>
      <c r="H25" s="464"/>
      <c r="I25" s="463"/>
      <c r="J25" s="276"/>
      <c r="K25" s="277" t="str">
        <f>UPPER(IF(OR(J26="a",J26="as"),F23,IF(OR(J26="b",J26="bs"),F27,)))</f>
        <v/>
      </c>
      <c r="L25" s="278"/>
      <c r="M25" s="127"/>
      <c r="N25" s="282"/>
      <c r="O25" s="127"/>
      <c r="P25" s="365"/>
      <c r="Q25" s="127"/>
      <c r="R25" s="130"/>
      <c r="S25" s="133"/>
    </row>
    <row r="26" spans="1:19" s="37" customFormat="1" ht="9.6" customHeight="1" x14ac:dyDescent="0.25">
      <c r="A26" s="245"/>
      <c r="B26" s="136"/>
      <c r="C26" s="136"/>
      <c r="D26" s="136"/>
      <c r="E26" s="462"/>
      <c r="F26" s="463"/>
      <c r="G26" s="463"/>
      <c r="H26" s="464"/>
      <c r="I26" s="452" t="s">
        <v>0</v>
      </c>
      <c r="J26" s="148"/>
      <c r="K26" s="279" t="str">
        <f>UPPER(IF(OR(J26="a",J26="as"),F24,IF(OR(J26="b",J26="bs"),F28,)))</f>
        <v/>
      </c>
      <c r="L26" s="280"/>
      <c r="M26" s="127"/>
      <c r="N26" s="282"/>
      <c r="O26" s="127"/>
      <c r="P26" s="365"/>
      <c r="Q26" s="127"/>
      <c r="R26" s="130"/>
      <c r="S26" s="133"/>
    </row>
    <row r="27" spans="1:19" s="37" customFormat="1" ht="9.6" customHeight="1" x14ac:dyDescent="0.25">
      <c r="A27" s="245">
        <v>6</v>
      </c>
      <c r="B27" s="352" t="str">
        <f>IF($D27="","",VLOOKUP($D27,'1D ELO (5)'!$A$7:$P$23,14))</f>
        <v/>
      </c>
      <c r="C27" s="352" t="str">
        <f>IF($D27="","",VLOOKUP($D27,'1D ELO (5)'!$A$7:$P$23,15))</f>
        <v/>
      </c>
      <c r="D27" s="123"/>
      <c r="E27" s="460" t="str">
        <f>UPPER(IF($D27="","",VLOOKUP($D27,'1D ELO (5)'!$A$7:$P$23,5)))</f>
        <v/>
      </c>
      <c r="F27" s="449" t="str">
        <f>UPPER(IF($D27="","",VLOOKUP($D27,'1D ELO (5)'!$A$7:$P$23,2)))</f>
        <v/>
      </c>
      <c r="G27" s="449" t="str">
        <f>IF($D27="","",VLOOKUP($D27,'1D ELO (5)'!$A$7:$P$23,3))</f>
        <v/>
      </c>
      <c r="H27" s="461"/>
      <c r="I27" s="449" t="str">
        <f>IF($D27="","",VLOOKUP($D27,'1D ELO (5)'!$A$7:$P$23,4))</f>
        <v/>
      </c>
      <c r="J27" s="281"/>
      <c r="K27" s="127"/>
      <c r="L27" s="282"/>
      <c r="M27" s="165"/>
      <c r="N27" s="286"/>
      <c r="O27" s="127"/>
      <c r="P27" s="365"/>
      <c r="Q27" s="127"/>
      <c r="R27" s="130"/>
      <c r="S27" s="133"/>
    </row>
    <row r="28" spans="1:19" s="37" customFormat="1" ht="9.6" customHeight="1" x14ac:dyDescent="0.25">
      <c r="A28" s="245"/>
      <c r="B28" s="274"/>
      <c r="C28" s="274"/>
      <c r="D28" s="274"/>
      <c r="E28" s="460" t="str">
        <f>UPPER(IF($D27="","",VLOOKUP($D27,'1D ELO (5)'!$A$7:$P$23,11)))</f>
        <v/>
      </c>
      <c r="F28" s="449" t="str">
        <f>UPPER(IF($D27="","",VLOOKUP($D27,'1D ELO (5)'!$A$7:$P$23,8)))</f>
        <v/>
      </c>
      <c r="G28" s="449" t="str">
        <f>IF($D27="","",VLOOKUP($D27,'1D ELO (5)'!$A$7:$P$23,9))</f>
        <v/>
      </c>
      <c r="H28" s="461"/>
      <c r="I28" s="449" t="str">
        <f>IF($D27="","",VLOOKUP($D27,'1D ELO (5)'!$A$7:$P$23,10))</f>
        <v/>
      </c>
      <c r="J28" s="275"/>
      <c r="K28" s="127"/>
      <c r="L28" s="282"/>
      <c r="M28" s="249"/>
      <c r="N28" s="287"/>
      <c r="O28" s="127"/>
      <c r="P28" s="365"/>
      <c r="Q28" s="127"/>
      <c r="R28" s="130"/>
      <c r="S28" s="133"/>
    </row>
    <row r="29" spans="1:19" s="37" customFormat="1" ht="9.6" customHeight="1" x14ac:dyDescent="0.25">
      <c r="A29" s="245"/>
      <c r="B29" s="136"/>
      <c r="C29" s="136"/>
      <c r="D29" s="146"/>
      <c r="E29" s="462"/>
      <c r="F29" s="463"/>
      <c r="G29" s="463"/>
      <c r="H29" s="464"/>
      <c r="I29" s="463"/>
      <c r="J29" s="284"/>
      <c r="K29" s="127"/>
      <c r="L29" s="276"/>
      <c r="M29" s="277" t="str">
        <f>UPPER(IF(OR(L30="a",L30="as"),K25,IF(OR(L30="b",L30="bs"),K33,)))</f>
        <v/>
      </c>
      <c r="N29" s="282"/>
      <c r="O29" s="127"/>
      <c r="P29" s="365"/>
      <c r="Q29" s="127"/>
      <c r="R29" s="130"/>
      <c r="S29" s="133"/>
    </row>
    <row r="30" spans="1:19" s="37" customFormat="1" ht="9.6" customHeight="1" x14ac:dyDescent="0.25">
      <c r="A30" s="245"/>
      <c r="B30" s="136"/>
      <c r="C30" s="136"/>
      <c r="D30" s="146"/>
      <c r="E30" s="462"/>
      <c r="F30" s="463"/>
      <c r="G30" s="463"/>
      <c r="H30" s="464"/>
      <c r="I30" s="463"/>
      <c r="J30" s="284"/>
      <c r="K30" s="139" t="s">
        <v>0</v>
      </c>
      <c r="L30" s="148"/>
      <c r="M30" s="279" t="str">
        <f>UPPER(IF(OR(L30="a",L30="as"),K26,IF(OR(L30="b",L30="bs"),K34,)))</f>
        <v/>
      </c>
      <c r="N30" s="275"/>
      <c r="O30" s="127"/>
      <c r="P30" s="365"/>
      <c r="Q30" s="127"/>
      <c r="R30" s="130"/>
      <c r="S30" s="133"/>
    </row>
    <row r="31" spans="1:19" s="37" customFormat="1" ht="9.6" customHeight="1" x14ac:dyDescent="0.25">
      <c r="A31" s="285">
        <v>7</v>
      </c>
      <c r="B31" s="352" t="str">
        <f>IF($D31="","",VLOOKUP($D31,'1D ELO (5)'!$A$7:$P$23,14))</f>
        <v/>
      </c>
      <c r="C31" s="352" t="str">
        <f>IF($D31="","",VLOOKUP($D31,'1D ELO (5)'!$A$7:$P$23,15))</f>
        <v/>
      </c>
      <c r="D31" s="123"/>
      <c r="E31" s="460" t="str">
        <f>UPPER(IF($D31="","",VLOOKUP($D31,'1D ELO (5)'!$A$7:$P$23,5)))</f>
        <v/>
      </c>
      <c r="F31" s="449" t="str">
        <f>UPPER(IF($D31="","",VLOOKUP($D31,'1D ELO (5)'!$A$7:$P$23,2)))</f>
        <v/>
      </c>
      <c r="G31" s="449" t="str">
        <f>IF($D31="","",VLOOKUP($D31,'1D ELO (5)'!$A$7:$P$23,3))</f>
        <v/>
      </c>
      <c r="H31" s="461"/>
      <c r="I31" s="449" t="str">
        <f>IF($D31="","",VLOOKUP($D31,'1D ELO (5)'!$A$7:$P$23,4))</f>
        <v/>
      </c>
      <c r="J31" s="273"/>
      <c r="K31" s="127"/>
      <c r="L31" s="282"/>
      <c r="M31" s="127"/>
      <c r="N31" s="129"/>
      <c r="O31" s="165"/>
      <c r="P31" s="365"/>
      <c r="Q31" s="127"/>
      <c r="R31" s="130"/>
      <c r="S31" s="133"/>
    </row>
    <row r="32" spans="1:19" s="37" customFormat="1" ht="9.6" customHeight="1" x14ac:dyDescent="0.25">
      <c r="A32" s="245"/>
      <c r="B32" s="274"/>
      <c r="C32" s="274"/>
      <c r="D32" s="274"/>
      <c r="E32" s="460" t="str">
        <f>UPPER(IF($D31="","",VLOOKUP($D31,'1D ELO (5)'!$A$7:$P$23,11)))</f>
        <v/>
      </c>
      <c r="F32" s="449" t="str">
        <f>UPPER(IF($D31="","",VLOOKUP($D31,'1D ELO (5)'!$A$7:$P$23,8)))</f>
        <v/>
      </c>
      <c r="G32" s="449" t="str">
        <f>IF($D31="","",VLOOKUP($D31,'1D ELO (5)'!$A$7:$P$23,9))</f>
        <v/>
      </c>
      <c r="H32" s="461"/>
      <c r="I32" s="449" t="str">
        <f>IF($D31="","",VLOOKUP($D31,'1D ELO (5)'!$A$7:$P$23,10))</f>
        <v/>
      </c>
      <c r="J32" s="275"/>
      <c r="K32" s="120" t="str">
        <f>IF(J32="a",F31,IF(J32="b",F33,""))</f>
        <v/>
      </c>
      <c r="L32" s="282"/>
      <c r="M32" s="127"/>
      <c r="N32" s="129"/>
      <c r="O32" s="127"/>
      <c r="P32" s="365"/>
      <c r="Q32" s="127"/>
      <c r="R32" s="130"/>
      <c r="S32" s="133"/>
    </row>
    <row r="33" spans="1:19" s="37" customFormat="1" ht="9.6" customHeight="1" x14ac:dyDescent="0.25">
      <c r="A33" s="245"/>
      <c r="B33" s="136"/>
      <c r="C33" s="136"/>
      <c r="D33" s="146"/>
      <c r="E33" s="136"/>
      <c r="F33" s="122"/>
      <c r="G33" s="122"/>
      <c r="H33" s="65"/>
      <c r="I33" s="122"/>
      <c r="J33" s="276"/>
      <c r="K33" s="277" t="str">
        <f>UPPER(IF(OR(J34="a",J34="as"),F31,IF(OR(J34="b",J34="bs"),F35,)))</f>
        <v/>
      </c>
      <c r="L33" s="286"/>
      <c r="M33" s="127"/>
      <c r="N33" s="129"/>
      <c r="O33" s="127"/>
      <c r="P33" s="365"/>
      <c r="Q33" s="127"/>
      <c r="R33" s="130"/>
      <c r="S33" s="133"/>
    </row>
    <row r="34" spans="1:19" s="37" customFormat="1" ht="9.6" customHeight="1" x14ac:dyDescent="0.25">
      <c r="A34" s="245"/>
      <c r="B34" s="136"/>
      <c r="C34" s="136"/>
      <c r="D34" s="146"/>
      <c r="E34" s="136"/>
      <c r="F34" s="122"/>
      <c r="G34" s="122"/>
      <c r="H34" s="65"/>
      <c r="I34" s="139" t="s">
        <v>0</v>
      </c>
      <c r="J34" s="148"/>
      <c r="K34" s="279" t="str">
        <f>UPPER(IF(OR(J34="a",J34="as"),F32,IF(OR(J34="b",J34="bs"),F36,)))</f>
        <v/>
      </c>
      <c r="L34" s="275"/>
      <c r="M34" s="127"/>
      <c r="N34" s="129"/>
      <c r="O34" s="127"/>
      <c r="P34" s="365"/>
      <c r="Q34" s="127"/>
      <c r="R34" s="130"/>
      <c r="S34" s="133"/>
    </row>
    <row r="35" spans="1:19" s="37" customFormat="1" ht="9.6" customHeight="1" x14ac:dyDescent="0.25">
      <c r="A35" s="271">
        <v>8</v>
      </c>
      <c r="B35" s="352" t="str">
        <f>IF($D35="","",VLOOKUP($D35,'1D ELO (5)'!$A$7:$P$23,14))</f>
        <v/>
      </c>
      <c r="C35" s="352" t="str">
        <f>IF($D35="","",VLOOKUP($D35,'1D ELO (5)'!$A$7:$P$23,15))</f>
        <v/>
      </c>
      <c r="D35" s="123"/>
      <c r="E35" s="460" t="str">
        <f>UPPER(IF($D35="","",VLOOKUP($D35,'1D ELO (5)'!$A$7:$P$23,5)))</f>
        <v/>
      </c>
      <c r="F35" s="124" t="str">
        <f>UPPER(IF($D35="","",VLOOKUP($D35,'1D ELO (5)'!$A$7:$P$23,2)))</f>
        <v/>
      </c>
      <c r="G35" s="124" t="str">
        <f>IF($D35="","",VLOOKUP($D35,'1D ELO (5)'!$A$7:$P$23,3))</f>
        <v/>
      </c>
      <c r="H35" s="272"/>
      <c r="I35" s="124" t="str">
        <f>IF($D35="","",VLOOKUP($D35,'1D ELO (5)'!$A$7:$P$23,4))</f>
        <v/>
      </c>
      <c r="J35" s="281"/>
      <c r="K35" s="127"/>
      <c r="L35" s="129"/>
      <c r="M35" s="165"/>
      <c r="N35" s="278"/>
      <c r="O35" s="127"/>
      <c r="P35" s="365"/>
      <c r="Q35" s="127"/>
      <c r="R35" s="130"/>
      <c r="S35" s="133"/>
    </row>
    <row r="36" spans="1:19" s="37" customFormat="1" ht="9.6" customHeight="1" x14ac:dyDescent="0.25">
      <c r="A36" s="245"/>
      <c r="B36" s="274"/>
      <c r="C36" s="274"/>
      <c r="D36" s="274"/>
      <c r="E36" s="642" t="str">
        <f>UPPER(IF($D35="","",VLOOKUP($D35,'1D ELO (5)'!$A$7:$P$23,11)))</f>
        <v/>
      </c>
      <c r="F36" s="643" t="str">
        <f>UPPER(IF($D35="","",VLOOKUP($D35,'1D ELO (5)'!$A$7:$P$23,8)))</f>
        <v/>
      </c>
      <c r="G36" s="643" t="str">
        <f>IF($D35="","",VLOOKUP($D35,'1D ELO (5)'!$A$7:$P$23,9))</f>
        <v/>
      </c>
      <c r="H36" s="644"/>
      <c r="I36" s="643" t="str">
        <f>IF($D35="","",VLOOKUP($D35,'1D ELO (5)'!$A$7:$P$23,10))</f>
        <v/>
      </c>
      <c r="J36" s="275"/>
      <c r="K36" s="127"/>
      <c r="L36" s="129"/>
      <c r="M36" s="249"/>
      <c r="N36" s="283"/>
      <c r="O36" s="127"/>
      <c r="P36" s="365"/>
      <c r="Q36" s="127"/>
      <c r="R36" s="130"/>
      <c r="S36" s="133"/>
    </row>
    <row r="37" spans="1:19" s="37" customFormat="1" ht="9.6" customHeight="1" x14ac:dyDescent="0.25">
      <c r="A37" s="379"/>
      <c r="B37" s="136"/>
      <c r="C37" s="136"/>
      <c r="D37" s="146"/>
      <c r="E37" s="136"/>
      <c r="F37" s="122"/>
      <c r="G37" s="122"/>
      <c r="H37" s="65"/>
      <c r="I37" s="122"/>
      <c r="J37" s="284"/>
      <c r="K37" s="127"/>
      <c r="L37" s="129"/>
      <c r="M37" s="127"/>
      <c r="N37" s="129"/>
      <c r="O37" s="129"/>
      <c r="P37" s="369"/>
      <c r="Q37" s="277" t="str">
        <f>UPPER(IF(OR(P38="a",P38="as"),O21,IF(OR(P38="b",P38="bs"),O53,)))</f>
        <v/>
      </c>
      <c r="R37" s="288"/>
      <c r="S37" s="133"/>
    </row>
    <row r="38" spans="1:19" s="37" customFormat="1" ht="9.6" customHeight="1" x14ac:dyDescent="0.25">
      <c r="A38" s="378"/>
      <c r="B38" s="359"/>
      <c r="C38" s="359"/>
      <c r="D38" s="360"/>
      <c r="E38" s="359"/>
      <c r="F38" s="361"/>
      <c r="G38" s="361"/>
      <c r="H38" s="362"/>
      <c r="I38" s="361"/>
      <c r="J38" s="363"/>
      <c r="K38" s="364"/>
      <c r="L38" s="365"/>
      <c r="M38" s="364"/>
      <c r="N38" s="365"/>
      <c r="O38" s="366"/>
      <c r="P38" s="365"/>
      <c r="Q38" s="367"/>
      <c r="R38" s="368"/>
      <c r="S38" s="133"/>
    </row>
    <row r="39" spans="1:19" s="37" customFormat="1" ht="9.6" customHeight="1" x14ac:dyDescent="0.25">
      <c r="A39" s="378"/>
      <c r="B39" s="359"/>
      <c r="C39" s="359"/>
      <c r="D39" s="360"/>
      <c r="E39" s="359"/>
      <c r="F39" s="361"/>
      <c r="G39" s="361"/>
      <c r="H39" s="362"/>
      <c r="I39" s="361"/>
      <c r="J39" s="363"/>
      <c r="K39" s="364"/>
      <c r="L39" s="365"/>
      <c r="M39" s="364"/>
      <c r="N39" s="365"/>
      <c r="O39" s="366"/>
      <c r="P39" s="365"/>
      <c r="Q39" s="367"/>
      <c r="R39" s="368"/>
      <c r="S39" s="133"/>
    </row>
    <row r="40" spans="1:19" s="37" customFormat="1" ht="9.6" customHeight="1" x14ac:dyDescent="0.25">
      <c r="A40" s="378"/>
      <c r="B40" s="359"/>
      <c r="C40" s="359"/>
      <c r="D40" s="360"/>
      <c r="E40" s="359"/>
      <c r="F40" s="361"/>
      <c r="G40" s="361"/>
      <c r="H40" s="362"/>
      <c r="I40" s="361"/>
      <c r="J40" s="363"/>
      <c r="K40" s="364"/>
      <c r="L40" s="365"/>
      <c r="M40" s="364"/>
      <c r="N40" s="365"/>
      <c r="O40" s="366"/>
      <c r="P40" s="365"/>
      <c r="Q40" s="367"/>
      <c r="R40" s="368"/>
      <c r="S40" s="133"/>
    </row>
    <row r="41" spans="1:19" s="37" customFormat="1" ht="9.6" customHeight="1" x14ac:dyDescent="0.25">
      <c r="A41" s="378"/>
      <c r="B41" s="359"/>
      <c r="C41" s="359"/>
      <c r="D41" s="360"/>
      <c r="E41" s="359"/>
      <c r="F41" s="361"/>
      <c r="G41" s="361"/>
      <c r="H41" s="362"/>
      <c r="I41" s="361"/>
      <c r="J41" s="363"/>
      <c r="K41" s="364"/>
      <c r="L41" s="365"/>
      <c r="M41" s="364"/>
      <c r="N41" s="365"/>
      <c r="O41" s="366"/>
      <c r="P41" s="365"/>
      <c r="Q41" s="367"/>
      <c r="R41" s="368"/>
      <c r="S41" s="133"/>
    </row>
    <row r="42" spans="1:19" s="37" customFormat="1" ht="9.6" customHeight="1" x14ac:dyDescent="0.25">
      <c r="A42" s="378"/>
      <c r="B42" s="359"/>
      <c r="C42" s="359"/>
      <c r="D42" s="360"/>
      <c r="E42" s="359"/>
      <c r="F42" s="361"/>
      <c r="G42" s="361"/>
      <c r="H42" s="362"/>
      <c r="I42" s="361"/>
      <c r="J42" s="363"/>
      <c r="K42" s="364"/>
      <c r="L42" s="365"/>
      <c r="M42" s="364"/>
      <c r="N42" s="365"/>
      <c r="O42" s="366"/>
      <c r="P42" s="365"/>
      <c r="Q42" s="367"/>
      <c r="R42" s="368"/>
      <c r="S42" s="133"/>
    </row>
    <row r="43" spans="1:19" s="37" customFormat="1" ht="9.6" customHeight="1" x14ac:dyDescent="0.25">
      <c r="A43" s="378"/>
      <c r="B43" s="359"/>
      <c r="C43" s="359"/>
      <c r="D43" s="360"/>
      <c r="E43" s="359"/>
      <c r="F43" s="361"/>
      <c r="G43" s="361"/>
      <c r="H43" s="362"/>
      <c r="I43" s="361"/>
      <c r="J43" s="363"/>
      <c r="K43" s="364"/>
      <c r="L43" s="365"/>
      <c r="M43" s="364"/>
      <c r="N43" s="365"/>
      <c r="O43" s="366"/>
      <c r="P43" s="365"/>
      <c r="Q43" s="367"/>
      <c r="R43" s="368"/>
      <c r="S43" s="133"/>
    </row>
    <row r="44" spans="1:19" s="37" customFormat="1" ht="9.6" customHeight="1" x14ac:dyDescent="0.25">
      <c r="A44" s="378"/>
      <c r="B44" s="359"/>
      <c r="C44" s="359"/>
      <c r="D44" s="360"/>
      <c r="E44" s="359"/>
      <c r="F44" s="361"/>
      <c r="G44" s="361"/>
      <c r="H44" s="362"/>
      <c r="I44" s="361"/>
      <c r="J44" s="363"/>
      <c r="K44" s="364"/>
      <c r="L44" s="365"/>
      <c r="M44" s="364"/>
      <c r="N44" s="365"/>
      <c r="O44" s="366"/>
      <c r="P44" s="365"/>
      <c r="Q44" s="367"/>
      <c r="R44" s="368"/>
      <c r="S44" s="133"/>
    </row>
    <row r="45" spans="1:19" s="37" customFormat="1" ht="9.6" customHeight="1" x14ac:dyDescent="0.25">
      <c r="A45" s="378"/>
      <c r="B45" s="359"/>
      <c r="C45" s="359"/>
      <c r="D45" s="360"/>
      <c r="E45" s="359"/>
      <c r="F45" s="361"/>
      <c r="G45" s="361"/>
      <c r="H45" s="362"/>
      <c r="I45" s="361"/>
      <c r="J45" s="363"/>
      <c r="K45" s="364"/>
      <c r="L45" s="365"/>
      <c r="M45" s="364"/>
      <c r="N45" s="365"/>
      <c r="O45" s="366"/>
      <c r="P45" s="365"/>
      <c r="Q45" s="367"/>
      <c r="R45" s="368"/>
      <c r="S45" s="133"/>
    </row>
    <row r="46" spans="1:19" s="37" customFormat="1" ht="9.6" customHeight="1" x14ac:dyDescent="0.25">
      <c r="A46" s="378"/>
      <c r="B46" s="359"/>
      <c r="C46" s="359"/>
      <c r="D46" s="360"/>
      <c r="E46" s="359"/>
      <c r="F46" s="361"/>
      <c r="G46" s="361"/>
      <c r="H46" s="362"/>
      <c r="I46" s="361"/>
      <c r="J46" s="363"/>
      <c r="K46" s="364"/>
      <c r="L46" s="365"/>
      <c r="M46" s="364"/>
      <c r="N46" s="365"/>
      <c r="O46" s="366"/>
      <c r="P46" s="365"/>
      <c r="Q46" s="367"/>
      <c r="R46" s="368"/>
      <c r="S46" s="133"/>
    </row>
    <row r="47" spans="1:19" s="37" customFormat="1" ht="9.6" customHeight="1" x14ac:dyDescent="0.25">
      <c r="A47" s="378"/>
      <c r="B47" s="359"/>
      <c r="C47" s="359"/>
      <c r="D47" s="360"/>
      <c r="E47" s="359"/>
      <c r="F47" s="361"/>
      <c r="G47" s="361"/>
      <c r="H47" s="362"/>
      <c r="I47" s="361"/>
      <c r="J47" s="363"/>
      <c r="K47" s="364"/>
      <c r="L47" s="365"/>
      <c r="M47" s="364"/>
      <c r="N47" s="365"/>
      <c r="O47" s="366"/>
      <c r="P47" s="365"/>
      <c r="Q47" s="367"/>
      <c r="R47" s="368"/>
      <c r="S47" s="133"/>
    </row>
    <row r="48" spans="1:19" s="37" customFormat="1" ht="9.6" customHeight="1" x14ac:dyDescent="0.25">
      <c r="A48" s="378"/>
      <c r="B48" s="359"/>
      <c r="C48" s="359"/>
      <c r="D48" s="360"/>
      <c r="E48" s="359"/>
      <c r="F48" s="361"/>
      <c r="G48" s="361"/>
      <c r="H48" s="362"/>
      <c r="I48" s="361"/>
      <c r="J48" s="363"/>
      <c r="K48" s="364"/>
      <c r="L48" s="365"/>
      <c r="M48" s="364"/>
      <c r="N48" s="365"/>
      <c r="O48" s="366"/>
      <c r="P48" s="365"/>
      <c r="Q48" s="367"/>
      <c r="R48" s="368"/>
      <c r="S48" s="133"/>
    </row>
    <row r="49" spans="1:19" s="37" customFormat="1" ht="9.6" customHeight="1" x14ac:dyDescent="0.25">
      <c r="A49" s="378"/>
      <c r="B49" s="359"/>
      <c r="C49" s="359"/>
      <c r="D49" s="360"/>
      <c r="E49" s="359"/>
      <c r="F49" s="361"/>
      <c r="G49" s="361"/>
      <c r="H49" s="362"/>
      <c r="I49" s="361"/>
      <c r="J49" s="363"/>
      <c r="K49" s="364"/>
      <c r="L49" s="365"/>
      <c r="M49" s="364"/>
      <c r="N49" s="365"/>
      <c r="O49" s="366"/>
      <c r="P49" s="365"/>
      <c r="Q49" s="367"/>
      <c r="R49" s="368"/>
      <c r="S49" s="133"/>
    </row>
    <row r="50" spans="1:19" s="37" customFormat="1" ht="9.6" customHeight="1" x14ac:dyDescent="0.25">
      <c r="A50" s="378"/>
      <c r="B50" s="359"/>
      <c r="C50" s="359"/>
      <c r="D50" s="360"/>
      <c r="E50" s="359"/>
      <c r="F50" s="361"/>
      <c r="G50" s="361"/>
      <c r="H50" s="362"/>
      <c r="I50" s="361"/>
      <c r="J50" s="363"/>
      <c r="K50" s="364"/>
      <c r="L50" s="365"/>
      <c r="M50" s="364"/>
      <c r="N50" s="365"/>
      <c r="O50" s="366"/>
      <c r="P50" s="365"/>
      <c r="Q50" s="367"/>
      <c r="R50" s="368"/>
      <c r="S50" s="133"/>
    </row>
    <row r="51" spans="1:19" s="37" customFormat="1" ht="9.6" customHeight="1" x14ac:dyDescent="0.25">
      <c r="A51" s="378"/>
      <c r="B51" s="359"/>
      <c r="C51" s="359"/>
      <c r="D51" s="360"/>
      <c r="E51" s="359"/>
      <c r="F51" s="361"/>
      <c r="G51" s="361"/>
      <c r="H51" s="362"/>
      <c r="I51" s="361"/>
      <c r="J51" s="363"/>
      <c r="K51" s="364"/>
      <c r="L51" s="365"/>
      <c r="M51" s="364"/>
      <c r="N51" s="365"/>
      <c r="O51" s="366"/>
      <c r="P51" s="365"/>
      <c r="Q51" s="367"/>
      <c r="R51" s="368"/>
      <c r="S51" s="133"/>
    </row>
    <row r="52" spans="1:19" s="37" customFormat="1" ht="9.6" customHeight="1" x14ac:dyDescent="0.25">
      <c r="A52" s="378"/>
      <c r="B52" s="359"/>
      <c r="C52" s="359"/>
      <c r="D52" s="360"/>
      <c r="E52" s="359"/>
      <c r="F52" s="361"/>
      <c r="G52" s="361"/>
      <c r="H52" s="362"/>
      <c r="I52" s="361"/>
      <c r="J52" s="363"/>
      <c r="K52" s="364"/>
      <c r="L52" s="365"/>
      <c r="M52" s="364"/>
      <c r="N52" s="365"/>
      <c r="O52" s="366"/>
      <c r="P52" s="365"/>
      <c r="Q52" s="367"/>
      <c r="R52" s="368"/>
      <c r="S52" s="133"/>
    </row>
    <row r="53" spans="1:19" s="37" customFormat="1" ht="9.6" customHeight="1" x14ac:dyDescent="0.25">
      <c r="A53" s="378"/>
      <c r="B53" s="359"/>
      <c r="C53" s="359"/>
      <c r="D53" s="360"/>
      <c r="E53" s="359"/>
      <c r="F53" s="361"/>
      <c r="G53" s="361"/>
      <c r="H53" s="362"/>
      <c r="I53" s="361"/>
      <c r="J53" s="363"/>
      <c r="K53" s="364"/>
      <c r="L53" s="365"/>
      <c r="M53" s="364"/>
      <c r="N53" s="365"/>
      <c r="O53" s="366"/>
      <c r="P53" s="365"/>
      <c r="Q53" s="367"/>
      <c r="R53" s="368"/>
      <c r="S53" s="133"/>
    </row>
    <row r="54" spans="1:19" s="37" customFormat="1" ht="9.6" customHeight="1" x14ac:dyDescent="0.25">
      <c r="A54" s="378"/>
      <c r="B54" s="359"/>
      <c r="C54" s="359"/>
      <c r="D54" s="360"/>
      <c r="E54" s="359"/>
      <c r="F54" s="361"/>
      <c r="G54" s="361"/>
      <c r="H54" s="362"/>
      <c r="I54" s="361"/>
      <c r="J54" s="363"/>
      <c r="K54" s="364"/>
      <c r="L54" s="365"/>
      <c r="M54" s="364"/>
      <c r="N54" s="365"/>
      <c r="O54" s="366"/>
      <c r="P54" s="365"/>
      <c r="Q54" s="367"/>
      <c r="R54" s="368"/>
      <c r="S54" s="133"/>
    </row>
    <row r="55" spans="1:19" s="37" customFormat="1" ht="9.6" customHeight="1" x14ac:dyDescent="0.25">
      <c r="A55" s="378"/>
      <c r="B55" s="359"/>
      <c r="C55" s="359"/>
      <c r="D55" s="360"/>
      <c r="E55" s="359"/>
      <c r="F55" s="361"/>
      <c r="G55" s="361"/>
      <c r="H55" s="362"/>
      <c r="I55" s="361"/>
      <c r="J55" s="363"/>
      <c r="K55" s="364"/>
      <c r="L55" s="365"/>
      <c r="M55" s="364"/>
      <c r="N55" s="365"/>
      <c r="O55" s="366"/>
      <c r="P55" s="365"/>
      <c r="Q55" s="367"/>
      <c r="R55" s="368"/>
      <c r="S55" s="133"/>
    </row>
    <row r="56" spans="1:19" s="37" customFormat="1" ht="9.6" customHeight="1" x14ac:dyDescent="0.25">
      <c r="A56" s="378"/>
      <c r="B56" s="359"/>
      <c r="C56" s="359"/>
      <c r="D56" s="360"/>
      <c r="E56" s="359"/>
      <c r="F56" s="361"/>
      <c r="G56" s="361"/>
      <c r="H56" s="362"/>
      <c r="I56" s="361"/>
      <c r="J56" s="363"/>
      <c r="K56" s="364"/>
      <c r="L56" s="365"/>
      <c r="M56" s="364"/>
      <c r="N56" s="365"/>
      <c r="O56" s="366"/>
      <c r="P56" s="365"/>
      <c r="Q56" s="367"/>
      <c r="R56" s="368"/>
      <c r="S56" s="133"/>
    </row>
    <row r="57" spans="1:19" s="37" customFormat="1" ht="9.6" customHeight="1" x14ac:dyDescent="0.25">
      <c r="A57" s="378"/>
      <c r="B57" s="359"/>
      <c r="C57" s="359"/>
      <c r="D57" s="360"/>
      <c r="E57" s="359"/>
      <c r="F57" s="361"/>
      <c r="G57" s="361"/>
      <c r="H57" s="362"/>
      <c r="I57" s="361"/>
      <c r="J57" s="363"/>
      <c r="K57" s="364"/>
      <c r="L57" s="365"/>
      <c r="M57" s="364"/>
      <c r="N57" s="365"/>
      <c r="O57" s="366"/>
      <c r="P57" s="365"/>
      <c r="Q57" s="367"/>
      <c r="R57" s="368"/>
      <c r="S57" s="133"/>
    </row>
    <row r="58" spans="1:19" s="37" customFormat="1" ht="9.6" customHeight="1" x14ac:dyDescent="0.25">
      <c r="A58" s="378"/>
      <c r="B58" s="359"/>
      <c r="C58" s="359"/>
      <c r="D58" s="360"/>
      <c r="E58" s="359"/>
      <c r="F58" s="361"/>
      <c r="G58" s="361"/>
      <c r="H58" s="362"/>
      <c r="I58" s="361"/>
      <c r="J58" s="363"/>
      <c r="K58" s="364"/>
      <c r="L58" s="365"/>
      <c r="M58" s="364"/>
      <c r="N58" s="365"/>
      <c r="O58" s="366"/>
      <c r="P58" s="365"/>
      <c r="Q58" s="367"/>
      <c r="R58" s="368"/>
      <c r="S58" s="133"/>
    </row>
    <row r="59" spans="1:19" s="37" customFormat="1" ht="9.6" customHeight="1" x14ac:dyDescent="0.25">
      <c r="A59" s="378"/>
      <c r="B59" s="359"/>
      <c r="C59" s="359"/>
      <c r="D59" s="360"/>
      <c r="E59" s="359"/>
      <c r="F59" s="361"/>
      <c r="G59" s="361"/>
      <c r="H59" s="362"/>
      <c r="I59" s="361"/>
      <c r="J59" s="363"/>
      <c r="K59" s="364"/>
      <c r="L59" s="365"/>
      <c r="M59" s="364"/>
      <c r="N59" s="365"/>
      <c r="O59" s="366"/>
      <c r="P59" s="365"/>
      <c r="Q59" s="367"/>
      <c r="R59" s="368"/>
      <c r="S59" s="133"/>
    </row>
    <row r="60" spans="1:19" s="37" customFormat="1" ht="9.6" customHeight="1" x14ac:dyDescent="0.25">
      <c r="A60" s="378"/>
      <c r="B60" s="359"/>
      <c r="C60" s="359"/>
      <c r="D60" s="360"/>
      <c r="E60" s="359"/>
      <c r="F60" s="361"/>
      <c r="G60" s="361"/>
      <c r="H60" s="362"/>
      <c r="I60" s="361"/>
      <c r="J60" s="363"/>
      <c r="K60" s="364"/>
      <c r="L60" s="365"/>
      <c r="M60" s="364"/>
      <c r="N60" s="365"/>
      <c r="O60" s="366"/>
      <c r="P60" s="365"/>
      <c r="Q60" s="367"/>
      <c r="R60" s="368"/>
      <c r="S60" s="133"/>
    </row>
    <row r="61" spans="1:19" s="37" customFormat="1" ht="9.6" customHeight="1" x14ac:dyDescent="0.25">
      <c r="A61" s="378"/>
      <c r="B61" s="359"/>
      <c r="C61" s="359"/>
      <c r="D61" s="360"/>
      <c r="E61" s="359"/>
      <c r="F61" s="361"/>
      <c r="G61" s="361"/>
      <c r="H61" s="362"/>
      <c r="I61" s="361"/>
      <c r="J61" s="363"/>
      <c r="K61" s="364"/>
      <c r="L61" s="365"/>
      <c r="M61" s="364"/>
      <c r="N61" s="365"/>
      <c r="O61" s="366"/>
      <c r="P61" s="365"/>
      <c r="Q61" s="367"/>
      <c r="R61" s="368"/>
      <c r="S61" s="133"/>
    </row>
    <row r="62" spans="1:19" s="37" customFormat="1" ht="9.6" customHeight="1" x14ac:dyDescent="0.25">
      <c r="A62" s="378"/>
      <c r="B62" s="359"/>
      <c r="C62" s="359"/>
      <c r="D62" s="360"/>
      <c r="E62" s="359"/>
      <c r="F62" s="361"/>
      <c r="G62" s="361"/>
      <c r="H62" s="362"/>
      <c r="I62" s="361"/>
      <c r="J62" s="363"/>
      <c r="K62" s="364"/>
      <c r="L62" s="365"/>
      <c r="M62" s="364"/>
      <c r="N62" s="365"/>
      <c r="O62" s="366"/>
      <c r="P62" s="365"/>
      <c r="Q62" s="367"/>
      <c r="R62" s="368"/>
      <c r="S62" s="133"/>
    </row>
    <row r="63" spans="1:19" s="37" customFormat="1" ht="9.6" customHeight="1" x14ac:dyDescent="0.25">
      <c r="A63" s="378"/>
      <c r="B63" s="359"/>
      <c r="C63" s="359"/>
      <c r="D63" s="360"/>
      <c r="E63" s="359"/>
      <c r="F63" s="361"/>
      <c r="G63" s="361"/>
      <c r="H63" s="362"/>
      <c r="I63" s="361"/>
      <c r="J63" s="363"/>
      <c r="K63" s="364"/>
      <c r="L63" s="365"/>
      <c r="M63" s="364"/>
      <c r="N63" s="365"/>
      <c r="O63" s="366"/>
      <c r="P63" s="365"/>
      <c r="Q63" s="367"/>
      <c r="R63" s="368"/>
      <c r="S63" s="133"/>
    </row>
    <row r="64" spans="1:19" s="37" customFormat="1" ht="9.6" customHeight="1" x14ac:dyDescent="0.25">
      <c r="A64" s="378"/>
      <c r="B64" s="359"/>
      <c r="C64" s="359"/>
      <c r="D64" s="360"/>
      <c r="E64" s="359"/>
      <c r="F64" s="361"/>
      <c r="G64" s="361"/>
      <c r="H64" s="362"/>
      <c r="I64" s="361"/>
      <c r="J64" s="363"/>
      <c r="K64" s="364"/>
      <c r="L64" s="365"/>
      <c r="M64" s="364"/>
      <c r="N64" s="365"/>
      <c r="O64" s="366"/>
      <c r="P64" s="365"/>
      <c r="Q64" s="367"/>
      <c r="R64" s="368"/>
      <c r="S64" s="133"/>
    </row>
    <row r="65" spans="1:19" s="37" customFormat="1" ht="9.6" customHeight="1" x14ac:dyDescent="0.25">
      <c r="A65" s="378"/>
      <c r="B65" s="359"/>
      <c r="C65" s="359"/>
      <c r="D65" s="360"/>
      <c r="E65" s="359"/>
      <c r="F65" s="361"/>
      <c r="G65" s="361"/>
      <c r="H65" s="362"/>
      <c r="I65" s="361"/>
      <c r="J65" s="363"/>
      <c r="K65" s="364"/>
      <c r="L65" s="365"/>
      <c r="M65" s="364"/>
      <c r="N65" s="365"/>
      <c r="O65" s="366"/>
      <c r="P65" s="365"/>
      <c r="Q65" s="367"/>
      <c r="R65" s="368"/>
      <c r="S65" s="133"/>
    </row>
    <row r="66" spans="1:19" s="37" customFormat="1" ht="9.6" customHeight="1" x14ac:dyDescent="0.25">
      <c r="A66" s="378"/>
      <c r="B66" s="359"/>
      <c r="C66" s="359"/>
      <c r="D66" s="360"/>
      <c r="E66" s="359"/>
      <c r="F66" s="361"/>
      <c r="G66" s="361"/>
      <c r="H66" s="362"/>
      <c r="I66" s="361"/>
      <c r="J66" s="363"/>
      <c r="K66" s="364"/>
      <c r="L66" s="365"/>
      <c r="M66" s="364"/>
      <c r="N66" s="365"/>
      <c r="O66" s="366"/>
      <c r="P66" s="365"/>
      <c r="Q66" s="367"/>
      <c r="R66" s="368"/>
      <c r="S66" s="133"/>
    </row>
    <row r="67" spans="1:19" s="37" customFormat="1" ht="9.6" customHeight="1" x14ac:dyDescent="0.25">
      <c r="A67" s="378"/>
      <c r="B67" s="359"/>
      <c r="C67" s="359"/>
      <c r="D67" s="360"/>
      <c r="E67" s="359"/>
      <c r="F67" s="361"/>
      <c r="G67" s="361"/>
      <c r="H67" s="362"/>
      <c r="I67" s="361"/>
      <c r="J67" s="363"/>
      <c r="K67" s="364"/>
      <c r="L67" s="365"/>
      <c r="M67" s="364"/>
      <c r="N67" s="365"/>
      <c r="O67" s="366"/>
      <c r="P67" s="365"/>
      <c r="Q67" s="367"/>
      <c r="R67" s="368"/>
      <c r="S67" s="133"/>
    </row>
    <row r="68" spans="1:19" s="37" customFormat="1" ht="9.6" customHeight="1" x14ac:dyDescent="0.25">
      <c r="A68" s="378"/>
      <c r="B68" s="359"/>
      <c r="C68" s="359"/>
      <c r="D68" s="360"/>
      <c r="E68" s="359"/>
      <c r="F68" s="361"/>
      <c r="G68" s="361"/>
      <c r="H68" s="362"/>
      <c r="I68" s="361"/>
      <c r="J68" s="363"/>
      <c r="K68" s="364"/>
      <c r="L68" s="365"/>
      <c r="M68" s="364"/>
      <c r="N68" s="365"/>
      <c r="O68" s="366"/>
      <c r="P68" s="365"/>
      <c r="Q68" s="367"/>
      <c r="R68" s="368"/>
      <c r="S68" s="133"/>
    </row>
    <row r="69" spans="1:19" s="37" customFormat="1" ht="9.6" customHeight="1" x14ac:dyDescent="0.25">
      <c r="A69" s="370"/>
      <c r="B69" s="371"/>
      <c r="C69" s="371"/>
      <c r="D69" s="372"/>
      <c r="E69" s="371"/>
      <c r="F69" s="373"/>
      <c r="G69" s="373"/>
      <c r="H69" s="374"/>
      <c r="I69" s="373"/>
      <c r="J69" s="375"/>
      <c r="K69" s="376"/>
      <c r="L69" s="358"/>
      <c r="M69" s="376"/>
      <c r="N69" s="358"/>
      <c r="O69" s="376"/>
      <c r="P69" s="358"/>
      <c r="Q69" s="376"/>
      <c r="R69" s="358"/>
      <c r="S69" s="133"/>
    </row>
    <row r="70" spans="1:19" s="2" customFormat="1" ht="6" customHeight="1" x14ac:dyDescent="0.25">
      <c r="A70" s="292"/>
      <c r="B70" s="293"/>
      <c r="C70" s="293"/>
      <c r="D70" s="294"/>
      <c r="E70" s="293"/>
      <c r="F70" s="163"/>
      <c r="G70" s="163"/>
      <c r="H70" s="296"/>
      <c r="I70" s="163"/>
      <c r="J70" s="295"/>
      <c r="K70" s="131"/>
      <c r="L70" s="132"/>
      <c r="M70" s="170"/>
      <c r="N70" s="171"/>
      <c r="O70" s="170"/>
      <c r="P70" s="171"/>
      <c r="Q70" s="170"/>
      <c r="R70" s="171"/>
      <c r="S70" s="172"/>
    </row>
    <row r="71" spans="1:19" s="18" customFormat="1" ht="10.5" customHeight="1" x14ac:dyDescent="0.25">
      <c r="A71" s="173" t="s">
        <v>102</v>
      </c>
      <c r="B71" s="174"/>
      <c r="C71" s="175"/>
      <c r="D71" s="176" t="s">
        <v>6</v>
      </c>
      <c r="E71" s="174"/>
      <c r="F71" s="177" t="s">
        <v>150</v>
      </c>
      <c r="G71" s="177"/>
      <c r="H71" s="177"/>
      <c r="I71" s="246"/>
      <c r="J71" s="177" t="s">
        <v>6</v>
      </c>
      <c r="K71" s="177" t="s">
        <v>105</v>
      </c>
      <c r="L71" s="180"/>
      <c r="M71" s="177" t="s">
        <v>106</v>
      </c>
      <c r="N71" s="181"/>
      <c r="O71" s="182" t="s">
        <v>151</v>
      </c>
      <c r="P71" s="182"/>
      <c r="Q71" s="183"/>
      <c r="R71" s="184"/>
    </row>
    <row r="72" spans="1:19" s="18" customFormat="1" ht="9" customHeight="1" x14ac:dyDescent="0.25">
      <c r="A72" s="186" t="s">
        <v>153</v>
      </c>
      <c r="B72" s="185"/>
      <c r="C72" s="187"/>
      <c r="D72" s="188">
        <v>1</v>
      </c>
      <c r="E72" s="404"/>
      <c r="F72" s="56">
        <f>IF(D72&gt;$R$79,,UPPER(VLOOKUP(D72,'1D ELO (5)'!$A$7:$L$23,2)))</f>
        <v>0</v>
      </c>
      <c r="G72" s="54"/>
      <c r="H72" s="54"/>
      <c r="I72" s="297"/>
      <c r="J72" s="298" t="s">
        <v>7</v>
      </c>
      <c r="K72" s="185"/>
      <c r="L72" s="191"/>
      <c r="M72" s="185"/>
      <c r="N72" s="192"/>
      <c r="O72" s="193" t="s">
        <v>152</v>
      </c>
      <c r="P72" s="194"/>
      <c r="Q72" s="194"/>
      <c r="R72" s="195"/>
    </row>
    <row r="73" spans="1:19" s="18" customFormat="1" ht="9" customHeight="1" x14ac:dyDescent="0.25">
      <c r="A73" s="200" t="s">
        <v>154</v>
      </c>
      <c r="B73" s="198"/>
      <c r="C73" s="201"/>
      <c r="D73" s="188"/>
      <c r="E73" s="404"/>
      <c r="F73" s="56">
        <f>IF(D72&gt;$R$79,,UPPER(VLOOKUP(D72,'1D ELO (5)'!$A$7:$L$23,8)))</f>
        <v>0</v>
      </c>
      <c r="G73" s="54"/>
      <c r="H73" s="54"/>
      <c r="I73" s="297"/>
      <c r="J73" s="298"/>
      <c r="K73" s="185"/>
      <c r="L73" s="191"/>
      <c r="M73" s="185"/>
      <c r="N73" s="192"/>
      <c r="O73" s="198"/>
      <c r="P73" s="197"/>
      <c r="Q73" s="198"/>
      <c r="R73" s="199"/>
    </row>
    <row r="74" spans="1:19" s="18" customFormat="1" ht="9" customHeight="1" x14ac:dyDescent="0.25">
      <c r="A74" s="341"/>
      <c r="B74" s="342"/>
      <c r="C74" s="343"/>
      <c r="D74" s="188">
        <v>2</v>
      </c>
      <c r="E74" s="405"/>
      <c r="F74" s="56">
        <f>IF(D74&gt;$R$79,,UPPER(VLOOKUP(D74,'1D ELO (5)'!$A$7:$L$23,2)))</f>
        <v>0</v>
      </c>
      <c r="G74" s="54"/>
      <c r="H74" s="54"/>
      <c r="I74" s="297"/>
      <c r="J74" s="298" t="s">
        <v>8</v>
      </c>
      <c r="K74" s="185"/>
      <c r="L74" s="191"/>
      <c r="M74" s="185"/>
      <c r="N74" s="192"/>
      <c r="O74" s="193" t="s">
        <v>109</v>
      </c>
      <c r="P74" s="194"/>
      <c r="Q74" s="194"/>
      <c r="R74" s="195"/>
    </row>
    <row r="75" spans="1:19" s="18" customFormat="1" ht="9" customHeight="1" x14ac:dyDescent="0.25">
      <c r="A75" s="202"/>
      <c r="B75" s="114"/>
      <c r="C75" s="203"/>
      <c r="D75" s="380"/>
      <c r="E75" s="405"/>
      <c r="F75" s="205">
        <f>IF(D74&gt;$R$79,,UPPER(VLOOKUP(D74,'1D ELO (5)'!$A$7:$L$23,8)))</f>
        <v>0</v>
      </c>
      <c r="G75" s="299"/>
      <c r="H75" s="299"/>
      <c r="I75" s="300"/>
      <c r="J75" s="298"/>
      <c r="K75" s="185"/>
      <c r="L75" s="191"/>
      <c r="M75" s="185"/>
      <c r="N75" s="192"/>
      <c r="O75" s="185"/>
      <c r="P75" s="191"/>
      <c r="Q75" s="185"/>
      <c r="R75" s="192"/>
    </row>
    <row r="76" spans="1:19" s="18" customFormat="1" ht="9" customHeight="1" x14ac:dyDescent="0.25">
      <c r="A76" s="330"/>
      <c r="B76" s="344"/>
      <c r="C76" s="345"/>
      <c r="D76" s="115"/>
      <c r="E76" s="344"/>
      <c r="F76" s="25"/>
      <c r="G76" s="24"/>
      <c r="H76" s="24"/>
      <c r="I76" s="381"/>
      <c r="J76" s="298" t="s">
        <v>9</v>
      </c>
      <c r="K76" s="185"/>
      <c r="L76" s="191"/>
      <c r="M76" s="185"/>
      <c r="N76" s="192"/>
      <c r="O76" s="198"/>
      <c r="P76" s="197"/>
      <c r="Q76" s="198"/>
      <c r="R76" s="199"/>
    </row>
    <row r="77" spans="1:19" s="18" customFormat="1" ht="9" customHeight="1" x14ac:dyDescent="0.25">
      <c r="A77" s="331"/>
      <c r="B77" s="24"/>
      <c r="C77" s="203"/>
      <c r="D77" s="115"/>
      <c r="E77" s="405"/>
      <c r="F77" s="25"/>
      <c r="G77" s="24"/>
      <c r="H77" s="24"/>
      <c r="I77" s="381"/>
      <c r="J77" s="298"/>
      <c r="K77" s="185"/>
      <c r="L77" s="191"/>
      <c r="M77" s="185"/>
      <c r="N77" s="192"/>
      <c r="O77" s="193" t="s">
        <v>89</v>
      </c>
      <c r="P77" s="194"/>
      <c r="Q77" s="194"/>
      <c r="R77" s="195"/>
    </row>
    <row r="78" spans="1:19" s="18" customFormat="1" ht="9" customHeight="1" x14ac:dyDescent="0.25">
      <c r="A78" s="331"/>
      <c r="B78" s="24"/>
      <c r="C78" s="339"/>
      <c r="D78" s="115"/>
      <c r="E78" s="406"/>
      <c r="F78" s="25"/>
      <c r="G78" s="24"/>
      <c r="H78" s="24"/>
      <c r="I78" s="381"/>
      <c r="J78" s="298" t="s">
        <v>10</v>
      </c>
      <c r="K78" s="185"/>
      <c r="L78" s="191"/>
      <c r="M78" s="185"/>
      <c r="N78" s="192"/>
      <c r="O78" s="185"/>
      <c r="P78" s="191"/>
      <c r="Q78" s="185"/>
      <c r="R78" s="192"/>
    </row>
    <row r="79" spans="1:19" s="18" customFormat="1" ht="9" customHeight="1" x14ac:dyDescent="0.25">
      <c r="A79" s="332"/>
      <c r="B79" s="329"/>
      <c r="C79" s="340"/>
      <c r="D79" s="353"/>
      <c r="E79" s="407"/>
      <c r="F79" s="351"/>
      <c r="G79" s="329"/>
      <c r="H79" s="329"/>
      <c r="I79" s="382"/>
      <c r="J79" s="301"/>
      <c r="K79" s="198"/>
      <c r="L79" s="197"/>
      <c r="M79" s="198"/>
      <c r="N79" s="199"/>
      <c r="O79" s="198" t="str">
        <f>R4</f>
        <v>Nagyistók-Nádasi Judit</v>
      </c>
      <c r="P79" s="197"/>
      <c r="Q79" s="198"/>
      <c r="R79" s="302">
        <f>MIN(4,'1D ELO (5)'!$P$5)</f>
        <v>0</v>
      </c>
    </row>
    <row r="80" spans="1:19" ht="15.75" customHeight="1" x14ac:dyDescent="0.25"/>
    <row r="81" ht="9" customHeight="1" x14ac:dyDescent="0.25"/>
  </sheetData>
  <mergeCells count="1">
    <mergeCell ref="A4:C4"/>
  </mergeCells>
  <conditionalFormatting sqref="I10 K30 M22 I34 I26 I18 K14 O38:O68">
    <cfRule type="expression" dxfId="49" priority="8" stopIfTrue="1">
      <formula>AND($O$1="CU",I10="Umpire")</formula>
    </cfRule>
    <cfRule type="expression" dxfId="48" priority="9" stopIfTrue="1">
      <formula>AND($O$1="CU",I10&lt;&gt;"Umpire",J10&lt;&gt;"")</formula>
    </cfRule>
    <cfRule type="expression" dxfId="47" priority="10" stopIfTrue="1">
      <formula>AND($O$1="CU",I10&lt;&gt;"Umpire")</formula>
    </cfRule>
  </conditionalFormatting>
  <conditionalFormatting sqref="M13 M29 K17 K25 O21 K33 Q37 K9">
    <cfRule type="expression" dxfId="46" priority="6" stopIfTrue="1">
      <formula>J10="as"</formula>
    </cfRule>
    <cfRule type="expression" dxfId="45" priority="7" stopIfTrue="1">
      <formula>J10="bs"</formula>
    </cfRule>
  </conditionalFormatting>
  <conditionalFormatting sqref="M14 M30 K18 K26 O22 K34 K10 Q38:Q68">
    <cfRule type="expression" dxfId="44" priority="4" stopIfTrue="1">
      <formula>J10="as"</formula>
    </cfRule>
    <cfRule type="expression" dxfId="43" priority="5" stopIfTrue="1">
      <formula>J10="bs"</formula>
    </cfRule>
  </conditionalFormatting>
  <conditionalFormatting sqref="J10 J18 J26 J34 L30 L14 N22">
    <cfRule type="expression" dxfId="42" priority="3" stopIfTrue="1">
      <formula>$O$1="CU"</formula>
    </cfRule>
  </conditionalFormatting>
  <conditionalFormatting sqref="E7:F7 E31:F31 E11:F11 E15:F15 E19:F19 E23:F23 E27:F27 E35:F35">
    <cfRule type="cellIs" dxfId="41" priority="2" stopIfTrue="1" operator="equal">
      <formula>"Bye"</formula>
    </cfRule>
  </conditionalFormatting>
  <conditionalFormatting sqref="D7 D11 D15 D19 D23 D27 D31 D35">
    <cfRule type="cellIs" dxfId="40" priority="1" stopIfTrue="1" operator="lessThan">
      <formula>3</formula>
    </cfRule>
  </conditionalFormatting>
  <dataValidations count="1">
    <dataValidation type="list" allowBlank="1" showInputMessage="1" sqref="I10 O38:O68 I34 K14 I26 M22 I18 K30" xr:uid="{00000000-0002-0000-5E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08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08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48">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customWidth="1"/>
    <col min="6" max="6" width="12.6640625" customWidth="1"/>
    <col min="7" max="7" width="2.6640625" customWidth="1"/>
    <col min="8" max="8" width="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I1" s="346"/>
      <c r="J1" s="101"/>
      <c r="K1" s="261" t="s">
        <v>140</v>
      </c>
      <c r="L1" s="261"/>
      <c r="M1" s="262"/>
      <c r="N1" s="101"/>
      <c r="O1" s="101"/>
      <c r="P1" s="101" t="s">
        <v>3</v>
      </c>
      <c r="R1" s="101"/>
    </row>
    <row r="2" spans="1:21" s="72" customFormat="1" x14ac:dyDescent="0.25">
      <c r="A2" s="448" t="s">
        <v>119</v>
      </c>
      <c r="B2" s="60"/>
      <c r="C2" s="60"/>
      <c r="D2" s="60"/>
      <c r="E2" s="60"/>
      <c r="F2" s="427">
        <f>Altalanos!$E$8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109"/>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7" t="s">
        <v>143</v>
      </c>
      <c r="D5" s="47" t="s">
        <v>98</v>
      </c>
      <c r="E5" s="444" t="s">
        <v>88</v>
      </c>
      <c r="F5" s="48" t="s">
        <v>82</v>
      </c>
      <c r="G5" s="48" t="s">
        <v>83</v>
      </c>
      <c r="H5" s="48"/>
      <c r="I5" s="48" t="s">
        <v>87</v>
      </c>
      <c r="J5" s="48"/>
      <c r="K5" s="47" t="s">
        <v>99</v>
      </c>
      <c r="L5" s="268"/>
      <c r="M5" s="47" t="s">
        <v>127</v>
      </c>
      <c r="N5" s="268"/>
      <c r="O5" s="47" t="s">
        <v>126</v>
      </c>
      <c r="P5" s="268"/>
      <c r="Q5" s="47" t="s">
        <v>144</v>
      </c>
      <c r="R5" s="269"/>
    </row>
    <row r="6" spans="1:21" s="753" customFormat="1" ht="11.25" customHeight="1" thickBot="1" x14ac:dyDescent="0.3">
      <c r="A6" s="768"/>
      <c r="B6" s="748"/>
      <c r="C6" s="748"/>
      <c r="D6" s="748"/>
      <c r="E6" s="748"/>
      <c r="F6" s="769"/>
      <c r="G6" s="769"/>
      <c r="I6" s="769"/>
      <c r="J6" s="770"/>
      <c r="K6" s="748"/>
      <c r="L6" s="770"/>
      <c r="M6" s="748"/>
      <c r="N6" s="770"/>
      <c r="O6" s="748"/>
      <c r="P6" s="770"/>
      <c r="Q6" s="748"/>
      <c r="R6" s="771"/>
    </row>
    <row r="7" spans="1:21" s="37" customFormat="1" ht="10.5" customHeight="1" x14ac:dyDescent="0.25">
      <c r="A7" s="271">
        <v>1</v>
      </c>
      <c r="B7" s="352" t="str">
        <f>IF($D7="","",VLOOKUP($D7,'1D ELO (5)'!$A$7:$P$23,14))</f>
        <v/>
      </c>
      <c r="C7" s="352" t="str">
        <f>IF($D7="","",VLOOKUP($D7,'1D ELO (5)'!$A$7:$P$33,15))</f>
        <v/>
      </c>
      <c r="D7" s="123"/>
      <c r="E7" s="465" t="str">
        <f>UPPER(IF($D7="","",VLOOKUP($D7,'1D ELO (5)'!$A$7:$P$33,5)))</f>
        <v/>
      </c>
      <c r="F7" s="124" t="str">
        <f>UPPER(IF($D7="","",VLOOKUP($D7,'1D ELO (5)'!$A$7:$P$33,2)))</f>
        <v/>
      </c>
      <c r="G7" s="124" t="str">
        <f>IF($D7="","",VLOOKUP($D7,'1D ELO (5)'!$A$7:$P$33,3))</f>
        <v/>
      </c>
      <c r="H7" s="272"/>
      <c r="I7" s="124" t="str">
        <f>IF($D7="","",VLOOKUP($D7,'1D ELO (5)'!$A$7:$P$33,4))</f>
        <v/>
      </c>
      <c r="J7" s="273"/>
      <c r="K7" s="127"/>
      <c r="L7" s="129"/>
      <c r="M7" s="127"/>
      <c r="N7" s="129"/>
      <c r="O7" s="127"/>
      <c r="P7" s="129"/>
      <c r="Q7" s="127"/>
      <c r="R7" s="130"/>
      <c r="S7" s="133"/>
      <c r="T7" s="742"/>
      <c r="U7" s="134" t="e">
        <f>#REF!</f>
        <v>#REF!</v>
      </c>
    </row>
    <row r="8" spans="1:21" s="37" customFormat="1" ht="9.6" customHeight="1" x14ac:dyDescent="0.25">
      <c r="A8" s="245"/>
      <c r="B8" s="274"/>
      <c r="C8" s="274"/>
      <c r="D8" s="274"/>
      <c r="E8" s="465" t="str">
        <f>UPPER(IF($D7="","",VLOOKUP($D7,'1D ELO (5)'!$A$7:$P$33,11)))</f>
        <v/>
      </c>
      <c r="F8" s="124" t="str">
        <f>UPPER(IF($D7="","",VLOOKUP($D7,'1D ELO (5)'!$A$7:$P$33,8)))</f>
        <v/>
      </c>
      <c r="G8" s="124" t="str">
        <f>IF($D7="","",VLOOKUP($D7,'1D ELO (5)'!$A$7:$P$33,9))</f>
        <v/>
      </c>
      <c r="H8" s="272"/>
      <c r="I8" s="124" t="str">
        <f>IF($D7="","",VLOOKUP($D7,'1D ELO (5)'!$A$7:$P$33,10))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46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7"/>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(5)'!$A$7:$P$23,14))</f>
        <v/>
      </c>
      <c r="C11" s="352" t="str">
        <f>IF($D11="","",VLOOKUP($D11,'1D ELO (5)'!$A$7:$P$33,15))</f>
        <v/>
      </c>
      <c r="D11" s="123"/>
      <c r="E11" s="460" t="str">
        <f>UPPER(IF($D11="","",VLOOKUP($D11,'1D ELO (5)'!$A$7:$P$33,5)))</f>
        <v/>
      </c>
      <c r="F11" s="449" t="str">
        <f>UPPER(IF($D11="","",VLOOKUP($D11,'1D ELO (5)'!$A$7:$P$33,2)))</f>
        <v/>
      </c>
      <c r="G11" s="449" t="str">
        <f>IF($D11="","",VLOOKUP($D11,'1D ELO (5)'!$A$7:$P$33,3))</f>
        <v/>
      </c>
      <c r="H11" s="461"/>
      <c r="I11" s="449" t="str">
        <f>IF($D11="","",VLOOKUP($D11,'1D ELO (5)'!$A$7:$P$33,4))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(5)'!$A$7:$P$33,11)))</f>
        <v/>
      </c>
      <c r="F12" s="449" t="str">
        <f>UPPER(IF($D11="","",VLOOKUP($D11,'1D ELO (5)'!$A$7:$P$33,8)))</f>
        <v/>
      </c>
      <c r="G12" s="449" t="str">
        <f>IF($D11="","",VLOOKUP($D11,'1D ELO (5)'!$A$7:$P$33,9))</f>
        <v/>
      </c>
      <c r="H12" s="461"/>
      <c r="I12" s="449" t="str">
        <f>IF($D11="","",VLOOKUP($D11,'1D ELO (5)'!$A$7:$P$33,10))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8"/>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8"/>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(5)'!$A$7:$P$23,14))</f>
        <v/>
      </c>
      <c r="C15" s="352" t="str">
        <f>IF($D15="","",VLOOKUP($D15,'1D ELO (5)'!$A$7:$P$33,15))</f>
        <v/>
      </c>
      <c r="D15" s="123"/>
      <c r="E15" s="460" t="str">
        <f>UPPER(IF($D15="","",VLOOKUP($D15,'1D ELO (5)'!$A$7:$P$33,5)))</f>
        <v/>
      </c>
      <c r="F15" s="449" t="str">
        <f>UPPER(IF($D15="","",VLOOKUP($D15,'1D ELO (5)'!$A$7:$P$33,2)))</f>
        <v/>
      </c>
      <c r="G15" s="449" t="str">
        <f>IF($D15="","",VLOOKUP($D15,'1D ELO (5)'!$A$7:$P$33,3))</f>
        <v/>
      </c>
      <c r="H15" s="461"/>
      <c r="I15" s="449" t="str">
        <f>IF($D15="","",VLOOKUP($D15,'1D ELO (5)'!$A$7:$P$33,4))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(5)'!$A$7:$P$33,11)))</f>
        <v/>
      </c>
      <c r="F16" s="449" t="str">
        <f>UPPER(IF($D15="","",VLOOKUP($D15,'1D ELO (5)'!$A$7:$P$33,8)))</f>
        <v/>
      </c>
      <c r="G16" s="449" t="str">
        <f>IF($D15="","",VLOOKUP($D15,'1D ELO (5)'!$A$7:$P$33,9))</f>
        <v/>
      </c>
      <c r="H16" s="461"/>
      <c r="I16" s="449" t="str">
        <f>IF($D15="","",VLOOKUP($D15,'1D ELO (5)'!$A$7:$P$33,10))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8"/>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8"/>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(5)'!$A$7:$P$23,14))</f>
        <v/>
      </c>
      <c r="C19" s="352" t="str">
        <f>IF($D19="","",VLOOKUP($D19,'1D ELO (5)'!$A$7:$P$33,15))</f>
        <v/>
      </c>
      <c r="D19" s="123"/>
      <c r="E19" s="460" t="str">
        <f>UPPER(IF($D19="","",VLOOKUP($D19,'1D ELO (5)'!$A$7:$P$33,5)))</f>
        <v/>
      </c>
      <c r="F19" s="449" t="str">
        <f>UPPER(IF($D19="","",VLOOKUP($D19,'1D ELO (5)'!$A$7:$P$33,2)))</f>
        <v/>
      </c>
      <c r="G19" s="449" t="str">
        <f>IF($D19="","",VLOOKUP($D19,'1D ELO (5)'!$A$7:$P$33,3))</f>
        <v/>
      </c>
      <c r="H19" s="461"/>
      <c r="I19" s="449" t="str">
        <f>IF($D19="","",VLOOKUP($D19,'1D ELO (5)'!$A$7:$P$33,4))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(5)'!$A$7:$P$33,11)))</f>
        <v/>
      </c>
      <c r="F20" s="449" t="str">
        <f>UPPER(IF($D19="","",VLOOKUP($D19,'1D ELO (5)'!$A$7:$P$33,8)))</f>
        <v/>
      </c>
      <c r="G20" s="449" t="str">
        <f>IF($D19="","",VLOOKUP($D19,'1D ELO (5)'!$A$7:$P$33,9))</f>
        <v/>
      </c>
      <c r="H20" s="461"/>
      <c r="I20" s="449" t="str">
        <f>IF($D19="","",VLOOKUP($D19,'1D ELO (5)'!$A$7:$P$33,10))</f>
        <v/>
      </c>
      <c r="J20" s="275"/>
      <c r="K20" s="127"/>
      <c r="L20" s="129"/>
      <c r="M20" s="249"/>
      <c r="N20" s="287"/>
      <c r="O20" s="127"/>
      <c r="P20" s="129"/>
      <c r="Q20" s="127"/>
      <c r="R20" s="130"/>
      <c r="S20" s="133"/>
    </row>
    <row r="21" spans="1:19" s="37" customFormat="1" ht="9.6" customHeight="1" x14ac:dyDescent="0.25">
      <c r="A21" s="245"/>
      <c r="B21" s="136"/>
      <c r="C21" s="136"/>
      <c r="D21" s="136"/>
      <c r="E21" s="467"/>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6"/>
      <c r="F22" s="122"/>
      <c r="G22" s="122"/>
      <c r="H22" s="65"/>
      <c r="I22" s="122"/>
      <c r="J22" s="284"/>
      <c r="K22" s="127"/>
      <c r="L22" s="129"/>
      <c r="M22" s="139" t="s">
        <v>0</v>
      </c>
      <c r="N22" s="148"/>
      <c r="O22" s="279" t="str">
        <f>UPPER(IF(OR(N22="a",N22="as"),M14,IF(OR(N22="b",N22="bs"),M30,)))</f>
        <v/>
      </c>
      <c r="P22" s="280"/>
      <c r="Q22" s="127"/>
      <c r="R22" s="130"/>
      <c r="S22" s="133"/>
    </row>
    <row r="23" spans="1:19" s="37" customFormat="1" ht="9.6" customHeight="1" x14ac:dyDescent="0.25">
      <c r="A23" s="271">
        <v>5</v>
      </c>
      <c r="B23" s="352" t="str">
        <f>IF($D23="","",VLOOKUP($D23,'1D ELO (5)'!$A$7:$P$23,14))</f>
        <v/>
      </c>
      <c r="C23" s="352" t="str">
        <f>IF($D23="","",VLOOKUP($D23,'1D ELO (5)'!$A$7:$P$33,15))</f>
        <v/>
      </c>
      <c r="D23" s="123"/>
      <c r="E23" s="465" t="str">
        <f>UPPER(IF($D23="","",VLOOKUP($D23,'1D ELO (5)'!$A$7:$P$33,5)))</f>
        <v/>
      </c>
      <c r="F23" s="124" t="str">
        <f>UPPER(IF($D23="","",VLOOKUP($D23,'1D ELO (5)'!$A$7:$P$33,2)))</f>
        <v/>
      </c>
      <c r="G23" s="124" t="str">
        <f>IF($D23="","",VLOOKUP($D23,'1D ELO (5)'!$A$7:$P$33,3))</f>
        <v/>
      </c>
      <c r="H23" s="272"/>
      <c r="I23" s="124" t="str">
        <f>IF($D23="","",VLOOKUP($D23,'1D ELO (5)'!$A$7:$P$33,4))</f>
        <v/>
      </c>
      <c r="J23" s="273"/>
      <c r="K23" s="127"/>
      <c r="L23" s="129"/>
      <c r="M23" s="127"/>
      <c r="N23" s="282"/>
      <c r="O23" s="127"/>
      <c r="P23" s="282"/>
      <c r="Q23" s="127"/>
      <c r="R23" s="130"/>
      <c r="S23" s="133"/>
    </row>
    <row r="24" spans="1:19" s="37" customFormat="1" ht="9.6" customHeight="1" x14ac:dyDescent="0.25">
      <c r="A24" s="245"/>
      <c r="B24" s="274"/>
      <c r="C24" s="274"/>
      <c r="D24" s="274"/>
      <c r="E24" s="642" t="str">
        <f>UPPER(IF($D23="","",VLOOKUP($D23,'1D ELO (5)'!$A$7:$P$33,11)))</f>
        <v/>
      </c>
      <c r="F24" s="643" t="str">
        <f>UPPER(IF($D23="","",VLOOKUP($D23,'1D ELO (5)'!$A$7:$P$33,8)))</f>
        <v/>
      </c>
      <c r="G24" s="643" t="str">
        <f>IF($D23="","",VLOOKUP($D23,'1D ELO (5)'!$A$7:$P$33,9))</f>
        <v/>
      </c>
      <c r="H24" s="644"/>
      <c r="I24" s="643" t="str">
        <f>IF($D23="","",VLOOKUP($D23,'1D ELO (5)'!$A$7:$P$33,10))</f>
        <v/>
      </c>
      <c r="J24" s="275"/>
      <c r="K24" s="120" t="str">
        <f>IF(J24="a",F23,IF(J24="b",F25,""))</f>
        <v/>
      </c>
      <c r="L24" s="129"/>
      <c r="M24" s="127"/>
      <c r="N24" s="282"/>
      <c r="O24" s="127"/>
      <c r="P24" s="282"/>
      <c r="Q24" s="127"/>
      <c r="R24" s="130"/>
      <c r="S24" s="133"/>
    </row>
    <row r="25" spans="1:19" s="37" customFormat="1" ht="9.6" customHeight="1" x14ac:dyDescent="0.25">
      <c r="A25" s="245"/>
      <c r="B25" s="136"/>
      <c r="C25" s="136"/>
      <c r="D25" s="136"/>
      <c r="E25" s="466"/>
      <c r="F25" s="122"/>
      <c r="G25" s="122"/>
      <c r="H25" s="65"/>
      <c r="I25" s="122"/>
      <c r="J25" s="276"/>
      <c r="K25" s="277" t="str">
        <f>UPPER(IF(OR(J26="a",J26="as"),F23,IF(OR(J26="b",J26="bs"),F27,)))</f>
        <v/>
      </c>
      <c r="L25" s="278"/>
      <c r="M25" s="127"/>
      <c r="N25" s="282"/>
      <c r="O25" s="127"/>
      <c r="P25" s="282"/>
      <c r="Q25" s="127"/>
      <c r="R25" s="130"/>
      <c r="S25" s="133"/>
    </row>
    <row r="26" spans="1:19" s="37" customFormat="1" ht="9.6" customHeight="1" x14ac:dyDescent="0.25">
      <c r="A26" s="245"/>
      <c r="B26" s="136"/>
      <c r="C26" s="136"/>
      <c r="D26" s="136"/>
      <c r="E26" s="467"/>
      <c r="F26" s="463"/>
      <c r="G26" s="463"/>
      <c r="H26" s="464"/>
      <c r="I26" s="452" t="s">
        <v>0</v>
      </c>
      <c r="J26" s="148"/>
      <c r="K26" s="279" t="str">
        <f>UPPER(IF(OR(J26="a",J26="as"),F24,IF(OR(J26="b",J26="bs"),F28,)))</f>
        <v/>
      </c>
      <c r="L26" s="280"/>
      <c r="M26" s="127"/>
      <c r="N26" s="282"/>
      <c r="O26" s="127"/>
      <c r="P26" s="282"/>
      <c r="Q26" s="127"/>
      <c r="R26" s="130"/>
      <c r="S26" s="133"/>
    </row>
    <row r="27" spans="1:19" s="37" customFormat="1" ht="9.6" customHeight="1" x14ac:dyDescent="0.25">
      <c r="A27" s="245">
        <v>6</v>
      </c>
      <c r="B27" s="352" t="str">
        <f>IF($D27="","",VLOOKUP($D27,'1D ELO (5)'!$A$7:$P$23,14))</f>
        <v/>
      </c>
      <c r="C27" s="352" t="str">
        <f>IF($D27="","",VLOOKUP($D27,'1D ELO (5)'!$A$7:$P$33,15))</f>
        <v/>
      </c>
      <c r="D27" s="123"/>
      <c r="E27" s="460" t="str">
        <f>UPPER(IF($D27="","",VLOOKUP($D27,'1D ELO (5)'!$A$7:$P$33,5)))</f>
        <v/>
      </c>
      <c r="F27" s="449" t="str">
        <f>UPPER(IF($D27="","",VLOOKUP($D27,'1D ELO (5)'!$A$7:$P$33,2)))</f>
        <v/>
      </c>
      <c r="G27" s="449" t="str">
        <f>IF($D27="","",VLOOKUP($D27,'1D ELO (5)'!$A$7:$P$33,3))</f>
        <v/>
      </c>
      <c r="H27" s="461"/>
      <c r="I27" s="449" t="str">
        <f>IF($D27="","",VLOOKUP($D27,'1D ELO (5)'!$A$7:$P$33,4))</f>
        <v/>
      </c>
      <c r="J27" s="281"/>
      <c r="K27" s="127"/>
      <c r="L27" s="282"/>
      <c r="M27" s="165"/>
      <c r="N27" s="286"/>
      <c r="O27" s="127"/>
      <c r="P27" s="282"/>
      <c r="Q27" s="127"/>
      <c r="R27" s="130"/>
      <c r="S27" s="133"/>
    </row>
    <row r="28" spans="1:19" s="37" customFormat="1" ht="9.6" customHeight="1" x14ac:dyDescent="0.25">
      <c r="A28" s="245"/>
      <c r="B28" s="274"/>
      <c r="C28" s="274"/>
      <c r="D28" s="274"/>
      <c r="E28" s="460" t="str">
        <f>UPPER(IF($D27="","",VLOOKUP($D27,'1D ELO (5)'!$A$7:$P$33,11)))</f>
        <v/>
      </c>
      <c r="F28" s="449" t="str">
        <f>UPPER(IF($D27="","",VLOOKUP($D27,'1D ELO (5)'!$A$7:$P$33,8)))</f>
        <v/>
      </c>
      <c r="G28" s="449" t="str">
        <f>IF($D27="","",VLOOKUP($D27,'1D ELO (5)'!$A$7:$P$33,9))</f>
        <v/>
      </c>
      <c r="H28" s="461"/>
      <c r="I28" s="449" t="str">
        <f>IF($D27="","",VLOOKUP($D27,'1D ELO (5)'!$A$7:$P$33,10))</f>
        <v/>
      </c>
      <c r="J28" s="275"/>
      <c r="K28" s="127"/>
      <c r="L28" s="282"/>
      <c r="M28" s="249"/>
      <c r="N28" s="287"/>
      <c r="O28" s="127"/>
      <c r="P28" s="282"/>
      <c r="Q28" s="127"/>
      <c r="R28" s="130"/>
      <c r="S28" s="133"/>
    </row>
    <row r="29" spans="1:19" s="37" customFormat="1" ht="9.6" customHeight="1" x14ac:dyDescent="0.25">
      <c r="A29" s="245"/>
      <c r="B29" s="136"/>
      <c r="C29" s="136"/>
      <c r="D29" s="146"/>
      <c r="E29" s="468"/>
      <c r="F29" s="463"/>
      <c r="G29" s="463"/>
      <c r="H29" s="464"/>
      <c r="I29" s="463"/>
      <c r="J29" s="284"/>
      <c r="K29" s="127"/>
      <c r="L29" s="276"/>
      <c r="M29" s="277" t="str">
        <f>UPPER(IF(OR(L30="a",L30="as"),K25,IF(OR(L30="b",L30="bs"),K33,)))</f>
        <v/>
      </c>
      <c r="N29" s="282"/>
      <c r="O29" s="127"/>
      <c r="P29" s="282"/>
      <c r="Q29" s="127"/>
      <c r="R29" s="130"/>
      <c r="S29" s="133"/>
    </row>
    <row r="30" spans="1:19" s="37" customFormat="1" ht="9.6" customHeight="1" x14ac:dyDescent="0.25">
      <c r="A30" s="245"/>
      <c r="B30" s="136"/>
      <c r="C30" s="136"/>
      <c r="D30" s="146"/>
      <c r="E30" s="468"/>
      <c r="F30" s="463"/>
      <c r="G30" s="463"/>
      <c r="H30" s="464"/>
      <c r="I30" s="463"/>
      <c r="J30" s="284"/>
      <c r="K30" s="139" t="s">
        <v>0</v>
      </c>
      <c r="L30" s="148"/>
      <c r="M30" s="279" t="str">
        <f>UPPER(IF(OR(L30="a",L30="as"),K26,IF(OR(L30="b",L30="bs"),K34,)))</f>
        <v/>
      </c>
      <c r="N30" s="275"/>
      <c r="O30" s="127"/>
      <c r="P30" s="282"/>
      <c r="Q30" s="127"/>
      <c r="R30" s="130"/>
      <c r="S30" s="133"/>
    </row>
    <row r="31" spans="1:19" s="37" customFormat="1" ht="9.6" customHeight="1" x14ac:dyDescent="0.25">
      <c r="A31" s="285">
        <v>7</v>
      </c>
      <c r="B31" s="352" t="str">
        <f>IF($D31="","",VLOOKUP($D31,'1D ELO (5)'!$A$7:$P$23,14))</f>
        <v/>
      </c>
      <c r="C31" s="352" t="str">
        <f>IF($D31="","",VLOOKUP($D31,'1D ELO (5)'!$A$7:$P$33,15))</f>
        <v/>
      </c>
      <c r="D31" s="123"/>
      <c r="E31" s="460" t="str">
        <f>UPPER(IF($D31="","",VLOOKUP($D31,'1D ELO (5)'!$A$7:$P$33,5)))</f>
        <v/>
      </c>
      <c r="F31" s="449" t="str">
        <f>UPPER(IF($D31="","",VLOOKUP($D31,'1D ELO (5)'!$A$7:$P$33,2)))</f>
        <v/>
      </c>
      <c r="G31" s="449" t="str">
        <f>IF($D31="","",VLOOKUP($D31,'1D ELO (5)'!$A$7:$P$33,3))</f>
        <v/>
      </c>
      <c r="H31" s="461"/>
      <c r="I31" s="449" t="str">
        <f>IF($D31="","",VLOOKUP($D31,'1D ELO (5)'!$A$7:$P$33,4))</f>
        <v/>
      </c>
      <c r="J31" s="273"/>
      <c r="K31" s="127"/>
      <c r="L31" s="282"/>
      <c r="M31" s="127"/>
      <c r="N31" s="129"/>
      <c r="O31" s="165"/>
      <c r="P31" s="282"/>
      <c r="Q31" s="127"/>
      <c r="R31" s="130"/>
      <c r="S31" s="133"/>
    </row>
    <row r="32" spans="1:19" s="37" customFormat="1" ht="9.6" customHeight="1" x14ac:dyDescent="0.25">
      <c r="A32" s="245"/>
      <c r="B32" s="274"/>
      <c r="C32" s="274"/>
      <c r="D32" s="274"/>
      <c r="E32" s="460" t="str">
        <f>UPPER(IF($D31="","",VLOOKUP($D31,'1D ELO (5)'!$A$7:$P$33,11)))</f>
        <v/>
      </c>
      <c r="F32" s="449" t="str">
        <f>UPPER(IF($D31="","",VLOOKUP($D31,'1D ELO (5)'!$A$7:$P$33,8)))</f>
        <v/>
      </c>
      <c r="G32" s="449" t="str">
        <f>IF($D31="","",VLOOKUP($D31,'1D ELO (5)'!$A$7:$P$33,9))</f>
        <v/>
      </c>
      <c r="H32" s="461"/>
      <c r="I32" s="449" t="str">
        <f>IF($D31="","",VLOOKUP($D31,'1D ELO (5)'!$A$7:$P$33,10))</f>
        <v/>
      </c>
      <c r="J32" s="275"/>
      <c r="K32" s="120" t="str">
        <f>IF(J32="a",F31,IF(J32="b",F33,""))</f>
        <v/>
      </c>
      <c r="L32" s="282"/>
      <c r="M32" s="127"/>
      <c r="N32" s="129"/>
      <c r="O32" s="127"/>
      <c r="P32" s="282"/>
      <c r="Q32" s="127"/>
      <c r="R32" s="130"/>
      <c r="S32" s="133"/>
    </row>
    <row r="33" spans="1:19" s="37" customFormat="1" ht="9.6" customHeight="1" x14ac:dyDescent="0.25">
      <c r="A33" s="245"/>
      <c r="B33" s="136"/>
      <c r="C33" s="136"/>
      <c r="D33" s="146"/>
      <c r="E33" s="468"/>
      <c r="F33" s="463"/>
      <c r="G33" s="463"/>
      <c r="H33" s="464"/>
      <c r="I33" s="463"/>
      <c r="J33" s="276"/>
      <c r="K33" s="277" t="str">
        <f>UPPER(IF(OR(J34="a",J34="as"),F31,IF(OR(J34="b",J34="bs"),F35,)))</f>
        <v/>
      </c>
      <c r="L33" s="286"/>
      <c r="M33" s="127"/>
      <c r="N33" s="129"/>
      <c r="O33" s="127"/>
      <c r="P33" s="282"/>
      <c r="Q33" s="127"/>
      <c r="R33" s="130"/>
      <c r="S33" s="133"/>
    </row>
    <row r="34" spans="1:19" s="37" customFormat="1" ht="9.6" customHeight="1" x14ac:dyDescent="0.25">
      <c r="A34" s="245"/>
      <c r="B34" s="136"/>
      <c r="C34" s="136"/>
      <c r="D34" s="146"/>
      <c r="E34" s="468"/>
      <c r="F34" s="463"/>
      <c r="G34" s="463"/>
      <c r="H34" s="464"/>
      <c r="I34" s="452" t="s">
        <v>0</v>
      </c>
      <c r="J34" s="148"/>
      <c r="K34" s="279" t="str">
        <f>UPPER(IF(OR(J34="a",J34="as"),F32,IF(OR(J34="b",J34="bs"),F36,)))</f>
        <v/>
      </c>
      <c r="L34" s="275"/>
      <c r="M34" s="127"/>
      <c r="N34" s="129"/>
      <c r="O34" s="127"/>
      <c r="P34" s="282"/>
      <c r="Q34" s="127"/>
      <c r="R34" s="130"/>
      <c r="S34" s="133"/>
    </row>
    <row r="35" spans="1:19" s="37" customFormat="1" ht="9.6" customHeight="1" x14ac:dyDescent="0.25">
      <c r="A35" s="245">
        <v>8</v>
      </c>
      <c r="B35" s="352" t="str">
        <f>IF($D35="","",VLOOKUP($D35,'1D ELO (5)'!$A$7:$P$23,14))</f>
        <v/>
      </c>
      <c r="C35" s="352" t="str">
        <f>IF($D35="","",VLOOKUP($D35,'1D ELO (5)'!$A$7:$P$33,15))</f>
        <v/>
      </c>
      <c r="D35" s="123"/>
      <c r="E35" s="460" t="str">
        <f>UPPER(IF($D35="","",VLOOKUP($D35,'1D ELO (5)'!$A$7:$P$33,5)))</f>
        <v/>
      </c>
      <c r="F35" s="449" t="str">
        <f>UPPER(IF($D35="","",VLOOKUP($D35,'1D ELO (5)'!$A$7:$P$33,2)))</f>
        <v/>
      </c>
      <c r="G35" s="449" t="str">
        <f>IF($D35="","",VLOOKUP($D35,'1D ELO (5)'!$A$7:$P$33,3))</f>
        <v/>
      </c>
      <c r="H35" s="461"/>
      <c r="I35" s="449" t="str">
        <f>IF($D35="","",VLOOKUP($D35,'1D ELO (5)'!$A$7:$P$33,4))</f>
        <v/>
      </c>
      <c r="J35" s="281"/>
      <c r="K35" s="127"/>
      <c r="L35" s="129"/>
      <c r="M35" s="165"/>
      <c r="N35" s="278"/>
      <c r="O35" s="127"/>
      <c r="P35" s="282"/>
      <c r="Q35" s="127"/>
      <c r="R35" s="130"/>
      <c r="S35" s="133"/>
    </row>
    <row r="36" spans="1:19" s="37" customFormat="1" ht="9.6" customHeight="1" x14ac:dyDescent="0.25">
      <c r="A36" s="245"/>
      <c r="B36" s="274"/>
      <c r="C36" s="274"/>
      <c r="D36" s="274"/>
      <c r="E36" s="460" t="str">
        <f>UPPER(IF($D35="","",VLOOKUP($D35,'1D ELO (5)'!$A$7:$P$33,11)))</f>
        <v/>
      </c>
      <c r="F36" s="449" t="str">
        <f>UPPER(IF($D35="","",VLOOKUP($D35,'1D ELO (5)'!$A$7:$P$33,8)))</f>
        <v/>
      </c>
      <c r="G36" s="449" t="str">
        <f>IF($D35="","",VLOOKUP($D35,'1D ELO (5)'!$A$7:$P$33,9))</f>
        <v/>
      </c>
      <c r="H36" s="461"/>
      <c r="I36" s="449" t="str">
        <f>IF($D35="","",VLOOKUP($D35,'1D ELO (5)'!$A$7:$P$33,10))</f>
        <v/>
      </c>
      <c r="J36" s="275"/>
      <c r="K36" s="127"/>
      <c r="L36" s="129"/>
      <c r="M36" s="249"/>
      <c r="N36" s="283"/>
      <c r="O36" s="127"/>
      <c r="P36" s="282"/>
      <c r="Q36" s="127"/>
      <c r="R36" s="130"/>
      <c r="S36" s="133"/>
    </row>
    <row r="37" spans="1:19" s="37" customFormat="1" ht="9.6" customHeight="1" x14ac:dyDescent="0.25">
      <c r="A37" s="245"/>
      <c r="B37" s="136"/>
      <c r="C37" s="136"/>
      <c r="D37" s="146"/>
      <c r="E37" s="468"/>
      <c r="F37" s="463"/>
      <c r="G37" s="463"/>
      <c r="H37" s="464"/>
      <c r="I37" s="463"/>
      <c r="J37" s="284"/>
      <c r="K37" s="127"/>
      <c r="L37" s="129"/>
      <c r="M37" s="127"/>
      <c r="N37" s="129"/>
      <c r="O37" s="129"/>
      <c r="P37" s="276"/>
      <c r="Q37" s="277" t="str">
        <f>UPPER(IF(OR(P38="a",P38="as"),O21,IF(OR(P38="b",P38="bs"),O53,)))</f>
        <v/>
      </c>
      <c r="R37" s="288"/>
      <c r="S37" s="133"/>
    </row>
    <row r="38" spans="1:19" s="37" customFormat="1" ht="9.6" customHeight="1" x14ac:dyDescent="0.25">
      <c r="A38" s="245"/>
      <c r="B38" s="136"/>
      <c r="C38" s="136"/>
      <c r="D38" s="146"/>
      <c r="E38" s="468"/>
      <c r="F38" s="463"/>
      <c r="G38" s="463"/>
      <c r="H38" s="464"/>
      <c r="I38" s="463"/>
      <c r="J38" s="284"/>
      <c r="K38" s="127"/>
      <c r="L38" s="129"/>
      <c r="M38" s="127"/>
      <c r="N38" s="129"/>
      <c r="O38" s="139" t="s">
        <v>0</v>
      </c>
      <c r="P38" s="148"/>
      <c r="Q38" s="279" t="str">
        <f>UPPER(IF(OR(P38="a",P38="as"),O22,IF(OR(P38="b",P38="bs"),O54,)))</f>
        <v/>
      </c>
      <c r="R38" s="289"/>
      <c r="S38" s="133"/>
    </row>
    <row r="39" spans="1:19" s="37" customFormat="1" ht="9.6" customHeight="1" x14ac:dyDescent="0.25">
      <c r="A39" s="285">
        <v>9</v>
      </c>
      <c r="B39" s="352" t="str">
        <f>IF($D39="","",VLOOKUP($D39,'1D ELO (5)'!$A$7:$P$23,14))</f>
        <v/>
      </c>
      <c r="C39" s="352" t="str">
        <f>IF($D39="","",VLOOKUP($D39,'1D ELO (5)'!$A$7:$P$33,15))</f>
        <v/>
      </c>
      <c r="D39" s="123"/>
      <c r="E39" s="460" t="str">
        <f>UPPER(IF($D39="","",VLOOKUP($D39,'1D ELO (5)'!$A$7:$P$33,5)))</f>
        <v/>
      </c>
      <c r="F39" s="449" t="str">
        <f>UPPER(IF($D39="","",VLOOKUP($D39,'1D ELO (5)'!$A$7:$P$33,2)))</f>
        <v/>
      </c>
      <c r="G39" s="449" t="str">
        <f>IF($D39="","",VLOOKUP($D39,'1D ELO (5)'!$A$7:$P$33,3))</f>
        <v/>
      </c>
      <c r="H39" s="461"/>
      <c r="I39" s="449" t="str">
        <f>IF($D39="","",VLOOKUP($D39,'1D ELO (5)'!$A$7:$P$33,4))</f>
        <v/>
      </c>
      <c r="J39" s="273"/>
      <c r="K39" s="127"/>
      <c r="L39" s="129"/>
      <c r="M39" s="127"/>
      <c r="N39" s="129"/>
      <c r="O39" s="127"/>
      <c r="P39" s="282"/>
      <c r="Q39" s="165"/>
      <c r="R39" s="130"/>
      <c r="S39" s="133"/>
    </row>
    <row r="40" spans="1:19" s="37" customFormat="1" ht="9.6" customHeight="1" x14ac:dyDescent="0.25">
      <c r="A40" s="245"/>
      <c r="B40" s="274"/>
      <c r="C40" s="274"/>
      <c r="D40" s="274"/>
      <c r="E40" s="460" t="str">
        <f>UPPER(IF($D39="","",VLOOKUP($D39,'1D ELO (5)'!$A$7:$P$33,11)))</f>
        <v/>
      </c>
      <c r="F40" s="449" t="str">
        <f>UPPER(IF($D39="","",VLOOKUP($D39,'1D ELO (5)'!$A$7:$P$33,8)))</f>
        <v/>
      </c>
      <c r="G40" s="449" t="str">
        <f>IF($D39="","",VLOOKUP($D39,'1D ELO (5)'!$A$7:$P$33,9))</f>
        <v/>
      </c>
      <c r="H40" s="461"/>
      <c r="I40" s="449" t="str">
        <f>IF($D39="","",VLOOKUP($D39,'1D ELO (5)'!$A$7:$P$33,10))</f>
        <v/>
      </c>
      <c r="J40" s="275"/>
      <c r="K40" s="120" t="str">
        <f>IF(J40="a",F39,IF(J40="b",F41,""))</f>
        <v/>
      </c>
      <c r="L40" s="129"/>
      <c r="M40" s="127"/>
      <c r="N40" s="129"/>
      <c r="O40" s="127"/>
      <c r="P40" s="282"/>
      <c r="Q40" s="249"/>
      <c r="R40" s="290"/>
      <c r="S40" s="133"/>
    </row>
    <row r="41" spans="1:19" s="37" customFormat="1" ht="9.6" customHeight="1" x14ac:dyDescent="0.25">
      <c r="A41" s="245"/>
      <c r="B41" s="136"/>
      <c r="C41" s="136"/>
      <c r="D41" s="146"/>
      <c r="E41" s="468"/>
      <c r="F41" s="463"/>
      <c r="G41" s="463"/>
      <c r="H41" s="464"/>
      <c r="I41" s="463"/>
      <c r="J41" s="276"/>
      <c r="K41" s="277" t="str">
        <f>UPPER(IF(OR(J42="a",J42="as"),F39,IF(OR(J42="b",J42="bs"),F43,)))</f>
        <v/>
      </c>
      <c r="L41" s="278"/>
      <c r="M41" s="127"/>
      <c r="N41" s="129"/>
      <c r="O41" s="127"/>
      <c r="P41" s="282"/>
      <c r="Q41" s="127"/>
      <c r="R41" s="130"/>
      <c r="S41" s="133"/>
    </row>
    <row r="42" spans="1:19" s="37" customFormat="1" ht="9.6" customHeight="1" x14ac:dyDescent="0.25">
      <c r="A42" s="245"/>
      <c r="B42" s="136"/>
      <c r="C42" s="136"/>
      <c r="D42" s="146"/>
      <c r="E42" s="468"/>
      <c r="F42" s="463"/>
      <c r="G42" s="463"/>
      <c r="H42" s="464"/>
      <c r="I42" s="452" t="s">
        <v>0</v>
      </c>
      <c r="J42" s="148"/>
      <c r="K42" s="279" t="str">
        <f>UPPER(IF(OR(J42="a",J42="as"),F40,IF(OR(J42="b",J42="bs"),F44,)))</f>
        <v/>
      </c>
      <c r="L42" s="280"/>
      <c r="M42" s="127"/>
      <c r="N42" s="129"/>
      <c r="O42" s="127"/>
      <c r="P42" s="282"/>
      <c r="Q42" s="127"/>
      <c r="R42" s="130"/>
      <c r="S42" s="133"/>
    </row>
    <row r="43" spans="1:19" s="37" customFormat="1" ht="9.6" customHeight="1" x14ac:dyDescent="0.25">
      <c r="A43" s="245">
        <v>10</v>
      </c>
      <c r="B43" s="352" t="str">
        <f>IF($D43="","",VLOOKUP($D43,'1D ELO (5)'!$A$7:$P$23,14))</f>
        <v/>
      </c>
      <c r="C43" s="352" t="str">
        <f>IF($D43="","",VLOOKUP($D43,'1D ELO (5)'!$A$7:$P$33,15))</f>
        <v/>
      </c>
      <c r="D43" s="123"/>
      <c r="E43" s="460" t="str">
        <f>UPPER(IF($D43="","",VLOOKUP($D43,'1D ELO (5)'!$A$7:$P$33,5)))</f>
        <v/>
      </c>
      <c r="F43" s="449" t="str">
        <f>UPPER(IF($D43="","",VLOOKUP($D43,'1D ELO (5)'!$A$7:$P$33,2)))</f>
        <v/>
      </c>
      <c r="G43" s="449" t="str">
        <f>IF($D43="","",VLOOKUP($D43,'1D ELO (5)'!$A$7:$P$33,3))</f>
        <v/>
      </c>
      <c r="H43" s="461"/>
      <c r="I43" s="449" t="str">
        <f>IF($D43="","",VLOOKUP($D43,'1D ELO (5)'!$A$7:$P$33,4))</f>
        <v/>
      </c>
      <c r="J43" s="281"/>
      <c r="K43" s="127"/>
      <c r="L43" s="282"/>
      <c r="M43" s="165"/>
      <c r="N43" s="278"/>
      <c r="O43" s="127"/>
      <c r="P43" s="282"/>
      <c r="Q43" s="127"/>
      <c r="R43" s="130"/>
      <c r="S43" s="133"/>
    </row>
    <row r="44" spans="1:19" s="37" customFormat="1" ht="9.6" customHeight="1" x14ac:dyDescent="0.25">
      <c r="A44" s="245"/>
      <c r="B44" s="274"/>
      <c r="C44" s="274"/>
      <c r="D44" s="274"/>
      <c r="E44" s="460" t="str">
        <f>UPPER(IF($D43="","",VLOOKUP($D43,'1D ELO (5)'!$A$7:$P$33,11)))</f>
        <v/>
      </c>
      <c r="F44" s="449" t="str">
        <f>UPPER(IF($D43="","",VLOOKUP($D43,'1D ELO (5)'!$A$7:$P$33,8)))</f>
        <v/>
      </c>
      <c r="G44" s="449" t="str">
        <f>IF($D43="","",VLOOKUP($D43,'1D ELO (5)'!$A$7:$P$33,9))</f>
        <v/>
      </c>
      <c r="H44" s="461"/>
      <c r="I44" s="449" t="str">
        <f>IF($D43="","",VLOOKUP($D43,'1D ELO (5)'!$A$7:$P$33,10))</f>
        <v/>
      </c>
      <c r="J44" s="275"/>
      <c r="K44" s="127"/>
      <c r="L44" s="282"/>
      <c r="M44" s="249"/>
      <c r="N44" s="283"/>
      <c r="O44" s="127"/>
      <c r="P44" s="282"/>
      <c r="Q44" s="127"/>
      <c r="R44" s="130"/>
      <c r="S44" s="133"/>
    </row>
    <row r="45" spans="1:19" s="37" customFormat="1" ht="9.6" customHeight="1" x14ac:dyDescent="0.25">
      <c r="A45" s="245"/>
      <c r="B45" s="136"/>
      <c r="C45" s="136"/>
      <c r="D45" s="146"/>
      <c r="E45" s="468"/>
      <c r="F45" s="463"/>
      <c r="G45" s="463"/>
      <c r="H45" s="464"/>
      <c r="I45" s="463"/>
      <c r="J45" s="284"/>
      <c r="K45" s="127"/>
      <c r="L45" s="276"/>
      <c r="M45" s="277" t="str">
        <f>UPPER(IF(OR(L46="a",L46="as"),K41,IF(OR(L46="b",L46="bs"),K49,)))</f>
        <v/>
      </c>
      <c r="N45" s="129"/>
      <c r="O45" s="127"/>
      <c r="P45" s="282"/>
      <c r="Q45" s="127"/>
      <c r="R45" s="130"/>
      <c r="S45" s="133"/>
    </row>
    <row r="46" spans="1:19" s="37" customFormat="1" ht="9.6" customHeight="1" x14ac:dyDescent="0.25">
      <c r="A46" s="245"/>
      <c r="B46" s="136"/>
      <c r="C46" s="136"/>
      <c r="D46" s="146"/>
      <c r="E46" s="468"/>
      <c r="F46" s="463"/>
      <c r="G46" s="463"/>
      <c r="H46" s="464"/>
      <c r="I46" s="463"/>
      <c r="J46" s="284"/>
      <c r="K46" s="139" t="s">
        <v>0</v>
      </c>
      <c r="L46" s="148"/>
      <c r="M46" s="279" t="str">
        <f>UPPER(IF(OR(L46="a",L46="as"),K42,IF(OR(L46="b",L46="bs"),K50,)))</f>
        <v/>
      </c>
      <c r="N46" s="280"/>
      <c r="O46" s="127"/>
      <c r="P46" s="282"/>
      <c r="Q46" s="127"/>
      <c r="R46" s="130"/>
      <c r="S46" s="133"/>
    </row>
    <row r="47" spans="1:19" s="37" customFormat="1" ht="9.6" customHeight="1" x14ac:dyDescent="0.25">
      <c r="A47" s="285">
        <v>11</v>
      </c>
      <c r="B47" s="352" t="str">
        <f>IF($D47="","",VLOOKUP($D47,'1D ELO (5)'!$A$7:$P$23,14))</f>
        <v/>
      </c>
      <c r="C47" s="352" t="str">
        <f>IF($D47="","",VLOOKUP($D47,'1D ELO (5)'!$A$7:$P$33,15))</f>
        <v/>
      </c>
      <c r="D47" s="123"/>
      <c r="E47" s="460" t="str">
        <f>UPPER(IF($D47="","",VLOOKUP($D47,'1D ELO (5)'!$A$7:$P$33,5)))</f>
        <v/>
      </c>
      <c r="F47" s="449" t="str">
        <f>UPPER(IF($D47="","",VLOOKUP($D47,'1D ELO (5)'!$A$7:$P$33,2)))</f>
        <v/>
      </c>
      <c r="G47" s="449" t="str">
        <f>IF($D47="","",VLOOKUP($D47,'1D ELO (5)'!$A$7:$P$33,3))</f>
        <v/>
      </c>
      <c r="H47" s="461"/>
      <c r="I47" s="449" t="str">
        <f>IF($D47="","",VLOOKUP($D47,'1D ELO (5)'!$A$7:$P$33,4))</f>
        <v/>
      </c>
      <c r="J47" s="273"/>
      <c r="K47" s="127"/>
      <c r="L47" s="282"/>
      <c r="M47" s="127"/>
      <c r="N47" s="282"/>
      <c r="O47" s="165"/>
      <c r="P47" s="282"/>
      <c r="Q47" s="127"/>
      <c r="R47" s="130"/>
      <c r="S47" s="133"/>
    </row>
    <row r="48" spans="1:19" s="37" customFormat="1" ht="9.6" customHeight="1" x14ac:dyDescent="0.25">
      <c r="A48" s="245"/>
      <c r="B48" s="274"/>
      <c r="C48" s="274"/>
      <c r="D48" s="274"/>
      <c r="E48" s="460" t="str">
        <f>UPPER(IF($D47="","",VLOOKUP($D47,'1D ELO (5)'!$A$7:$P$33,11)))</f>
        <v/>
      </c>
      <c r="F48" s="449" t="str">
        <f>UPPER(IF($D47="","",VLOOKUP($D47,'1D ELO (5)'!$A$7:$P$33,8)))</f>
        <v/>
      </c>
      <c r="G48" s="449" t="str">
        <f>IF($D47="","",VLOOKUP($D47,'1D ELO (5)'!$A$7:$P$33,9))</f>
        <v/>
      </c>
      <c r="H48" s="461"/>
      <c r="I48" s="449" t="str">
        <f>IF($D47="","",VLOOKUP($D47,'1D ELO (5)'!$A$7:$P$33,10))</f>
        <v/>
      </c>
      <c r="J48" s="275"/>
      <c r="K48" s="120" t="str">
        <f>IF(J48="a",F47,IF(J48="b",F49,""))</f>
        <v/>
      </c>
      <c r="L48" s="282"/>
      <c r="M48" s="127"/>
      <c r="N48" s="282"/>
      <c r="O48" s="127"/>
      <c r="P48" s="282"/>
      <c r="Q48" s="127"/>
      <c r="R48" s="130"/>
      <c r="S48" s="133"/>
    </row>
    <row r="49" spans="1:19" s="37" customFormat="1" ht="9.6" customHeight="1" x14ac:dyDescent="0.25">
      <c r="A49" s="245"/>
      <c r="B49" s="136"/>
      <c r="C49" s="136"/>
      <c r="D49" s="136"/>
      <c r="E49" s="467"/>
      <c r="F49" s="463"/>
      <c r="G49" s="463"/>
      <c r="H49" s="464"/>
      <c r="I49" s="463"/>
      <c r="J49" s="276"/>
      <c r="K49" s="277" t="str">
        <f>UPPER(IF(OR(J50="a",J50="as"),F47,IF(OR(J50="b",J50="bs"),F51,)))</f>
        <v/>
      </c>
      <c r="L49" s="286"/>
      <c r="M49" s="127"/>
      <c r="N49" s="282"/>
      <c r="O49" s="127"/>
      <c r="P49" s="282"/>
      <c r="Q49" s="127"/>
      <c r="R49" s="130"/>
      <c r="S49" s="133"/>
    </row>
    <row r="50" spans="1:19" s="37" customFormat="1" ht="9.6" customHeight="1" x14ac:dyDescent="0.25">
      <c r="A50" s="245"/>
      <c r="B50" s="136"/>
      <c r="C50" s="136"/>
      <c r="D50" s="136"/>
      <c r="E50" s="466"/>
      <c r="F50" s="122"/>
      <c r="G50" s="122"/>
      <c r="H50" s="65"/>
      <c r="I50" s="139" t="s">
        <v>0</v>
      </c>
      <c r="J50" s="148"/>
      <c r="K50" s="279" t="str">
        <f>UPPER(IF(OR(J50="a",J50="as"),F48,IF(OR(J50="b",J50="bs"),F52,)))</f>
        <v/>
      </c>
      <c r="L50" s="275"/>
      <c r="M50" s="127"/>
      <c r="N50" s="282"/>
      <c r="O50" s="127"/>
      <c r="P50" s="282"/>
      <c r="Q50" s="127"/>
      <c r="R50" s="130"/>
      <c r="S50" s="133"/>
    </row>
    <row r="51" spans="1:19" s="37" customFormat="1" ht="9.6" customHeight="1" x14ac:dyDescent="0.25">
      <c r="A51" s="291">
        <v>12</v>
      </c>
      <c r="B51" s="352" t="str">
        <f>IF($D51="","",VLOOKUP($D51,'1D ELO (5)'!$A$7:$P$23,14))</f>
        <v/>
      </c>
      <c r="C51" s="352" t="str">
        <f>IF($D51="","",VLOOKUP($D51,'1D ELO (5)'!$A$7:$P$33,15))</f>
        <v/>
      </c>
      <c r="D51" s="123"/>
      <c r="E51" s="465" t="str">
        <f>UPPER(IF($D51="","",VLOOKUP($D51,'1D ELO (5)'!$A$7:$P$33,5)))</f>
        <v/>
      </c>
      <c r="F51" s="124" t="str">
        <f>UPPER(IF($D51="","",VLOOKUP($D51,'1D ELO (5)'!$A$7:$P$33,2)))</f>
        <v/>
      </c>
      <c r="G51" s="124" t="str">
        <f>IF($D51="","",VLOOKUP($D51,'1D ELO (5)'!$A$7:$P$33,3))</f>
        <v/>
      </c>
      <c r="H51" s="272"/>
      <c r="I51" s="124" t="str">
        <f>IF($D51="","",VLOOKUP($D51,'1D ELO (5)'!$A$7:$P$33,4))</f>
        <v/>
      </c>
      <c r="J51" s="281"/>
      <c r="K51" s="127"/>
      <c r="L51" s="129"/>
      <c r="M51" s="165"/>
      <c r="N51" s="286"/>
      <c r="O51" s="127"/>
      <c r="P51" s="282"/>
      <c r="Q51" s="127"/>
      <c r="R51" s="130"/>
      <c r="S51" s="133"/>
    </row>
    <row r="52" spans="1:19" s="37" customFormat="1" ht="9.6" customHeight="1" x14ac:dyDescent="0.25">
      <c r="A52" s="245"/>
      <c r="B52" s="274"/>
      <c r="C52" s="274"/>
      <c r="D52" s="274"/>
      <c r="E52" s="642" t="str">
        <f>UPPER(IF($D51="","",VLOOKUP($D51,'1D ELO (5)'!$A$7:$P$33,11)))</f>
        <v/>
      </c>
      <c r="F52" s="643" t="str">
        <f>UPPER(IF($D51="","",VLOOKUP($D51,'1D ELO (5)'!$A$7:$P$33,8)))</f>
        <v/>
      </c>
      <c r="G52" s="643" t="str">
        <f>IF($D51="","",VLOOKUP($D51,'1D ELO (5)'!$A$7:$P$33,9))</f>
        <v/>
      </c>
      <c r="H52" s="644"/>
      <c r="I52" s="643" t="str">
        <f>IF($D51="","",VLOOKUP($D51,'1D ELO (5)'!$A$7:$P$33,10))</f>
        <v/>
      </c>
      <c r="J52" s="275"/>
      <c r="K52" s="127"/>
      <c r="L52" s="129"/>
      <c r="M52" s="249"/>
      <c r="N52" s="287"/>
      <c r="O52" s="127"/>
      <c r="P52" s="282"/>
      <c r="Q52" s="127"/>
      <c r="R52" s="130"/>
      <c r="S52" s="133"/>
    </row>
    <row r="53" spans="1:19" s="37" customFormat="1" ht="9.6" customHeight="1" x14ac:dyDescent="0.25">
      <c r="A53" s="245"/>
      <c r="B53" s="136"/>
      <c r="C53" s="136"/>
      <c r="D53" s="136"/>
      <c r="E53" s="466"/>
      <c r="F53" s="122"/>
      <c r="G53" s="122"/>
      <c r="H53" s="65"/>
      <c r="I53" s="122"/>
      <c r="J53" s="284"/>
      <c r="K53" s="127"/>
      <c r="L53" s="129"/>
      <c r="M53" s="127"/>
      <c r="N53" s="276"/>
      <c r="O53" s="277" t="str">
        <f>UPPER(IF(OR(N54="a",N54="as"),M45,IF(OR(N54="b",N54="bs"),M61,)))</f>
        <v/>
      </c>
      <c r="P53" s="282"/>
      <c r="Q53" s="127"/>
      <c r="R53" s="130"/>
      <c r="S53" s="133"/>
    </row>
    <row r="54" spans="1:19" s="37" customFormat="1" ht="9.6" customHeight="1" x14ac:dyDescent="0.25">
      <c r="A54" s="245"/>
      <c r="B54" s="136"/>
      <c r="C54" s="136"/>
      <c r="D54" s="136"/>
      <c r="E54" s="467"/>
      <c r="F54" s="463"/>
      <c r="G54" s="463"/>
      <c r="H54" s="464"/>
      <c r="I54" s="463"/>
      <c r="J54" s="284"/>
      <c r="K54" s="127"/>
      <c r="L54" s="129"/>
      <c r="M54" s="139" t="s">
        <v>0</v>
      </c>
      <c r="N54" s="148"/>
      <c r="O54" s="279" t="str">
        <f>UPPER(IF(OR(N54="a",N54="as"),M46,IF(OR(N54="b",N54="bs"),M62,)))</f>
        <v/>
      </c>
      <c r="P54" s="275"/>
      <c r="Q54" s="127"/>
      <c r="R54" s="130"/>
      <c r="S54" s="133"/>
    </row>
    <row r="55" spans="1:19" s="37" customFormat="1" ht="9.6" customHeight="1" x14ac:dyDescent="0.25">
      <c r="A55" s="285">
        <v>13</v>
      </c>
      <c r="B55" s="352" t="str">
        <f>IF($D55="","",VLOOKUP($D55,'1D ELO (5)'!$A$7:$P$23,14))</f>
        <v/>
      </c>
      <c r="C55" s="352" t="str">
        <f>IF($D55="","",VLOOKUP($D55,'1D ELO (5)'!$A$7:$P$33,15))</f>
        <v/>
      </c>
      <c r="D55" s="123"/>
      <c r="E55" s="460" t="str">
        <f>UPPER(IF($D55="","",VLOOKUP($D55,'1D ELO (5)'!$A$7:$P$33,5)))</f>
        <v/>
      </c>
      <c r="F55" s="449" t="str">
        <f>UPPER(IF($D55="","",VLOOKUP($D55,'1D ELO (5)'!$A$7:$P$33,2)))</f>
        <v/>
      </c>
      <c r="G55" s="449" t="str">
        <f>IF($D55="","",VLOOKUP($D55,'1D ELO (5)'!$A$7:$P$33,3))</f>
        <v/>
      </c>
      <c r="H55" s="461"/>
      <c r="I55" s="449" t="str">
        <f>IF($D55="","",VLOOKUP($D55,'1D ELO (5)'!$A$7:$P$33,4))</f>
        <v/>
      </c>
      <c r="J55" s="273"/>
      <c r="K55" s="127"/>
      <c r="L55" s="129"/>
      <c r="M55" s="127"/>
      <c r="N55" s="282"/>
      <c r="O55" s="127"/>
      <c r="P55" s="129"/>
      <c r="Q55" s="127"/>
      <c r="R55" s="130"/>
      <c r="S55" s="133"/>
    </row>
    <row r="56" spans="1:19" s="37" customFormat="1" ht="9.6" customHeight="1" x14ac:dyDescent="0.25">
      <c r="A56" s="245"/>
      <c r="B56" s="274"/>
      <c r="C56" s="274"/>
      <c r="D56" s="274"/>
      <c r="E56" s="460" t="str">
        <f>UPPER(IF($D55="","",VLOOKUP($D55,'1D ELO (5)'!$A$7:$P$33,11)))</f>
        <v/>
      </c>
      <c r="F56" s="449" t="str">
        <f>UPPER(IF($D55="","",VLOOKUP($D55,'1D ELO (5)'!$A$7:$P$33,8)))</f>
        <v/>
      </c>
      <c r="G56" s="449" t="str">
        <f>IF($D55="","",VLOOKUP($D55,'1D ELO (5)'!$A$7:$P$33,9))</f>
        <v/>
      </c>
      <c r="H56" s="461"/>
      <c r="I56" s="449" t="str">
        <f>IF($D55="","",VLOOKUP($D55,'1D ELO (5)'!$A$7:$P$33,10))</f>
        <v/>
      </c>
      <c r="J56" s="275"/>
      <c r="K56" s="120" t="str">
        <f>IF(J56="a",F55,IF(J56="b",F57,""))</f>
        <v/>
      </c>
      <c r="L56" s="129"/>
      <c r="M56" s="127"/>
      <c r="N56" s="282"/>
      <c r="O56" s="127"/>
      <c r="P56" s="129"/>
      <c r="Q56" s="127"/>
      <c r="R56" s="130"/>
      <c r="S56" s="133"/>
    </row>
    <row r="57" spans="1:19" s="37" customFormat="1" ht="9.6" customHeight="1" x14ac:dyDescent="0.25">
      <c r="A57" s="245"/>
      <c r="B57" s="136"/>
      <c r="C57" s="136"/>
      <c r="D57" s="146"/>
      <c r="E57" s="468"/>
      <c r="F57" s="463"/>
      <c r="G57" s="463"/>
      <c r="H57" s="464"/>
      <c r="I57" s="463"/>
      <c r="J57" s="276"/>
      <c r="K57" s="277" t="str">
        <f>UPPER(IF(OR(J58="a",J58="as"),F55,IF(OR(J58="b",J58="bs"),F59,)))</f>
        <v/>
      </c>
      <c r="L57" s="278"/>
      <c r="M57" s="127"/>
      <c r="N57" s="282"/>
      <c r="O57" s="127"/>
      <c r="P57" s="129"/>
      <c r="Q57" s="127"/>
      <c r="R57" s="130"/>
      <c r="S57" s="133"/>
    </row>
    <row r="58" spans="1:19" s="37" customFormat="1" ht="9.6" customHeight="1" x14ac:dyDescent="0.25">
      <c r="A58" s="245"/>
      <c r="B58" s="136"/>
      <c r="C58" s="136"/>
      <c r="D58" s="146"/>
      <c r="E58" s="468"/>
      <c r="F58" s="463"/>
      <c r="G58" s="463"/>
      <c r="H58" s="464"/>
      <c r="I58" s="452" t="s">
        <v>0</v>
      </c>
      <c r="J58" s="148"/>
      <c r="K58" s="279" t="str">
        <f>UPPER(IF(OR(J58="a",J58="as"),F56,IF(OR(J58="b",J58="bs"),F60,)))</f>
        <v/>
      </c>
      <c r="L58" s="280"/>
      <c r="M58" s="127"/>
      <c r="N58" s="282"/>
      <c r="O58" s="127"/>
      <c r="P58" s="129"/>
      <c r="Q58" s="127"/>
      <c r="R58" s="130"/>
      <c r="S58" s="133"/>
    </row>
    <row r="59" spans="1:19" s="37" customFormat="1" ht="9.6" customHeight="1" x14ac:dyDescent="0.25">
      <c r="A59" s="245">
        <v>14</v>
      </c>
      <c r="B59" s="352" t="str">
        <f>IF($D59="","",VLOOKUP($D59,'1D ELO (5)'!$A$7:$P$23,14))</f>
        <v/>
      </c>
      <c r="C59" s="352" t="str">
        <f>IF($D59="","",VLOOKUP($D59,'1D ELO (5)'!$A$7:$P$33,15))</f>
        <v/>
      </c>
      <c r="D59" s="123"/>
      <c r="E59" s="460" t="str">
        <f>UPPER(IF($D59="","",VLOOKUP($D59,'1D ELO (5)'!$A$7:$P$33,5)))</f>
        <v/>
      </c>
      <c r="F59" s="449" t="str">
        <f>UPPER(IF($D59="","",VLOOKUP($D59,'1D ELO (5)'!$A$7:$P$33,2)))</f>
        <v/>
      </c>
      <c r="G59" s="449" t="str">
        <f>IF($D59="","",VLOOKUP($D59,'1D ELO (5)'!$A$7:$P$33,3))</f>
        <v/>
      </c>
      <c r="H59" s="461"/>
      <c r="I59" s="449" t="str">
        <f>IF($D59="","",VLOOKUP($D59,'1D ELO (5)'!$A$7:$P$33,4))</f>
        <v/>
      </c>
      <c r="J59" s="281"/>
      <c r="K59" s="127"/>
      <c r="L59" s="282"/>
      <c r="M59" s="165"/>
      <c r="N59" s="286"/>
      <c r="O59" s="127"/>
      <c r="P59" s="129"/>
      <c r="Q59" s="127"/>
      <c r="R59" s="130"/>
      <c r="S59" s="133"/>
    </row>
    <row r="60" spans="1:19" s="37" customFormat="1" ht="9.6" customHeight="1" x14ac:dyDescent="0.25">
      <c r="A60" s="245"/>
      <c r="B60" s="274"/>
      <c r="C60" s="274"/>
      <c r="D60" s="274"/>
      <c r="E60" s="460" t="str">
        <f>UPPER(IF($D59="","",VLOOKUP($D59,'1D ELO (5)'!$A$7:$P$33,11)))</f>
        <v/>
      </c>
      <c r="F60" s="449" t="str">
        <f>UPPER(IF($D59="","",VLOOKUP($D59,'1D ELO (5)'!$A$7:$P$33,8)))</f>
        <v/>
      </c>
      <c r="G60" s="449" t="str">
        <f>IF($D59="","",VLOOKUP($D59,'1D ELO (5)'!$A$7:$P$33,9))</f>
        <v/>
      </c>
      <c r="H60" s="461"/>
      <c r="I60" s="449" t="str">
        <f>IF($D59="","",VLOOKUP($D59,'1D ELO (5)'!$A$7:$P$33,10))</f>
        <v/>
      </c>
      <c r="J60" s="275"/>
      <c r="K60" s="127"/>
      <c r="L60" s="282"/>
      <c r="M60" s="249"/>
      <c r="N60" s="287"/>
      <c r="O60" s="127"/>
      <c r="P60" s="129"/>
      <c r="Q60" s="127"/>
      <c r="R60" s="130"/>
      <c r="S60" s="133"/>
    </row>
    <row r="61" spans="1:19" s="37" customFormat="1" ht="9.6" customHeight="1" x14ac:dyDescent="0.25">
      <c r="A61" s="245"/>
      <c r="B61" s="136"/>
      <c r="C61" s="136"/>
      <c r="D61" s="146"/>
      <c r="E61" s="468"/>
      <c r="F61" s="463"/>
      <c r="G61" s="463"/>
      <c r="H61" s="464"/>
      <c r="I61" s="463"/>
      <c r="J61" s="284"/>
      <c r="K61" s="127"/>
      <c r="L61" s="276"/>
      <c r="M61" s="277" t="str">
        <f>UPPER(IF(OR(L62="a",L62="as"),K57,IF(OR(L62="b",L62="bs"),K65,)))</f>
        <v/>
      </c>
      <c r="N61" s="282"/>
      <c r="O61" s="127"/>
      <c r="P61" s="129"/>
      <c r="Q61" s="127"/>
      <c r="R61" s="130"/>
      <c r="S61" s="133"/>
    </row>
    <row r="62" spans="1:19" s="37" customFormat="1" ht="9.6" customHeight="1" x14ac:dyDescent="0.25">
      <c r="A62" s="245"/>
      <c r="B62" s="136"/>
      <c r="C62" s="136"/>
      <c r="D62" s="146"/>
      <c r="E62" s="468"/>
      <c r="F62" s="463"/>
      <c r="G62" s="463"/>
      <c r="H62" s="464"/>
      <c r="I62" s="463"/>
      <c r="J62" s="284"/>
      <c r="K62" s="139" t="s">
        <v>0</v>
      </c>
      <c r="L62" s="148"/>
      <c r="M62" s="279" t="str">
        <f>UPPER(IF(OR(L62="a",L62="as"),K58,IF(OR(L62="b",L62="bs"),K66,)))</f>
        <v/>
      </c>
      <c r="N62" s="275"/>
      <c r="O62" s="127"/>
      <c r="P62" s="129"/>
      <c r="Q62" s="127"/>
      <c r="R62" s="130"/>
      <c r="S62" s="133"/>
    </row>
    <row r="63" spans="1:19" s="37" customFormat="1" ht="9.6" customHeight="1" x14ac:dyDescent="0.25">
      <c r="A63" s="285">
        <v>15</v>
      </c>
      <c r="B63" s="352" t="str">
        <f>IF($D63="","",VLOOKUP($D63,'1D ELO (5)'!$A$7:$P$23,14))</f>
        <v/>
      </c>
      <c r="C63" s="352" t="str">
        <f>IF($D63="","",VLOOKUP($D63,'1D ELO (5)'!$A$7:$P$33,15))</f>
        <v/>
      </c>
      <c r="D63" s="123"/>
      <c r="E63" s="460" t="str">
        <f>UPPER(IF($D63="","",VLOOKUP($D63,'1D ELO (5)'!$A$7:$P$33,5)))</f>
        <v/>
      </c>
      <c r="F63" s="449" t="str">
        <f>UPPER(IF($D63="","",VLOOKUP($D63,'1D ELO (5)'!$A$7:$P$33,2)))</f>
        <v/>
      </c>
      <c r="G63" s="449" t="str">
        <f>IF($D63="","",VLOOKUP($D63,'1D ELO (5)'!$A$7:$P$33,3))</f>
        <v/>
      </c>
      <c r="H63" s="461"/>
      <c r="I63" s="449" t="str">
        <f>IF($D63="","",VLOOKUP($D63,'1D ELO (5)'!$A$7:$P$33,4))</f>
        <v/>
      </c>
      <c r="J63" s="273"/>
      <c r="K63" s="127"/>
      <c r="L63" s="282"/>
      <c r="M63" s="127"/>
      <c r="N63" s="129"/>
      <c r="O63" s="165"/>
      <c r="P63" s="129"/>
      <c r="Q63" s="127"/>
      <c r="R63" s="130"/>
      <c r="S63" s="133"/>
    </row>
    <row r="64" spans="1:19" s="37" customFormat="1" ht="9.6" customHeight="1" x14ac:dyDescent="0.25">
      <c r="A64" s="245"/>
      <c r="B64" s="274"/>
      <c r="C64" s="274"/>
      <c r="D64" s="274"/>
      <c r="E64" s="460" t="str">
        <f>UPPER(IF($D63="","",VLOOKUP($D63,'1D ELO (5)'!$A$7:$P$33,11)))</f>
        <v/>
      </c>
      <c r="F64" s="449" t="str">
        <f>UPPER(IF($D63="","",VLOOKUP($D63,'1D ELO (5)'!$A$7:$P$33,8)))</f>
        <v/>
      </c>
      <c r="G64" s="449" t="str">
        <f>IF($D63="","",VLOOKUP($D63,'1D ELO (5)'!$A$7:$P$33,9))</f>
        <v/>
      </c>
      <c r="H64" s="461"/>
      <c r="I64" s="449" t="str">
        <f>IF($D63="","",VLOOKUP($D63,'1D ELO (5)'!$A$7:$P$33,10))</f>
        <v/>
      </c>
      <c r="J64" s="275"/>
      <c r="K64" s="120" t="str">
        <f>IF(J64="a",F63,IF(J64="b",F65,""))</f>
        <v/>
      </c>
      <c r="L64" s="282"/>
      <c r="M64" s="127"/>
      <c r="N64" s="129"/>
      <c r="O64" s="127"/>
      <c r="P64" s="129"/>
      <c r="Q64" s="127"/>
      <c r="R64" s="130"/>
      <c r="S64" s="133"/>
    </row>
    <row r="65" spans="1:19" s="37" customFormat="1" ht="9.6" customHeight="1" x14ac:dyDescent="0.25">
      <c r="A65" s="245"/>
      <c r="B65" s="136"/>
      <c r="C65" s="136"/>
      <c r="D65" s="136"/>
      <c r="E65" s="467"/>
      <c r="F65" s="463"/>
      <c r="G65" s="463"/>
      <c r="H65" s="464"/>
      <c r="I65" s="463"/>
      <c r="J65" s="276"/>
      <c r="K65" s="277" t="str">
        <f>UPPER(IF(OR(J66="a",J66="as"),F63,IF(OR(J66="b",J66="bs"),F67,)))</f>
        <v/>
      </c>
      <c r="L65" s="286"/>
      <c r="M65" s="127"/>
      <c r="N65" s="129"/>
      <c r="O65" s="127"/>
      <c r="P65" s="129"/>
      <c r="Q65" s="127"/>
      <c r="R65" s="130"/>
      <c r="S65" s="133"/>
    </row>
    <row r="66" spans="1:19" s="37" customFormat="1" ht="9.6" customHeight="1" x14ac:dyDescent="0.25">
      <c r="A66" s="245"/>
      <c r="B66" s="136"/>
      <c r="C66" s="136"/>
      <c r="D66" s="136"/>
      <c r="E66" s="466"/>
      <c r="F66" s="127"/>
      <c r="G66" s="127"/>
      <c r="H66" s="65"/>
      <c r="I66" s="139" t="s">
        <v>0</v>
      </c>
      <c r="J66" s="148"/>
      <c r="K66" s="279" t="str">
        <f>UPPER(IF(OR(J66="a",J66="as"),F64,IF(OR(J66="b",J66="bs"),F68,)))</f>
        <v/>
      </c>
      <c r="L66" s="275"/>
      <c r="M66" s="127"/>
      <c r="N66" s="129"/>
      <c r="O66" s="127"/>
      <c r="P66" s="129"/>
      <c r="Q66" s="127"/>
      <c r="R66" s="130"/>
      <c r="S66" s="133"/>
    </row>
    <row r="67" spans="1:19" s="37" customFormat="1" ht="9.6" customHeight="1" x14ac:dyDescent="0.25">
      <c r="A67" s="291">
        <v>16</v>
      </c>
      <c r="B67" s="352" t="str">
        <f>IF($D67="","",VLOOKUP($D67,'1D ELO (5)'!$A$7:$P$23,14))</f>
        <v/>
      </c>
      <c r="C67" s="352" t="str">
        <f>IF($D67="","",VLOOKUP($D67,'1D ELO (5)'!$A$7:$P$33,15))</f>
        <v/>
      </c>
      <c r="D67" s="123"/>
      <c r="E67" s="465" t="str">
        <f>UPPER(IF($D67="","",VLOOKUP($D67,'1D ELO (5)'!$A$7:$P$33,5)))</f>
        <v/>
      </c>
      <c r="F67" s="124" t="str">
        <f>UPPER(IF($D67="","",VLOOKUP($D67,'1D ELO (5)'!$A$7:$P$33,2)))</f>
        <v/>
      </c>
      <c r="G67" s="124" t="str">
        <f>IF($D67="","",VLOOKUP($D67,'1D ELO (5)'!$A$7:$P$33,3))</f>
        <v/>
      </c>
      <c r="H67" s="272"/>
      <c r="I67" s="124" t="str">
        <f>IF($D67="","",VLOOKUP($D67,'1D ELO (5)'!$A$7:$P$33,4))</f>
        <v/>
      </c>
      <c r="J67" s="281"/>
      <c r="K67" s="127"/>
      <c r="L67" s="129"/>
      <c r="M67" s="165"/>
      <c r="N67" s="278"/>
      <c r="O67" s="127"/>
      <c r="P67" s="129"/>
      <c r="Q67" s="127"/>
      <c r="R67" s="130"/>
      <c r="S67" s="133"/>
    </row>
    <row r="68" spans="1:19" s="37" customFormat="1" ht="9.6" customHeight="1" x14ac:dyDescent="0.25">
      <c r="A68" s="245"/>
      <c r="B68" s="274"/>
      <c r="C68" s="274"/>
      <c r="D68" s="274"/>
      <c r="E68" s="642" t="str">
        <f>UPPER(IF($D67="","",VLOOKUP($D67,'1D ELO (5)'!$A$7:$P$33,11)))</f>
        <v/>
      </c>
      <c r="F68" s="643" t="str">
        <f>UPPER(IF($D67="","",VLOOKUP($D67,'1D ELO (5)'!$A$7:$P$33,8)))</f>
        <v/>
      </c>
      <c r="G68" s="643" t="str">
        <f>IF($D67="","",VLOOKUP($D67,'1D ELO (5)'!$A$7:$P$33,9))</f>
        <v/>
      </c>
      <c r="H68" s="644"/>
      <c r="I68" s="643" t="str">
        <f>IF($D67="","",VLOOKUP($D67,'1D ELO (5)'!$A$7:$P$33,10))</f>
        <v/>
      </c>
      <c r="J68" s="275"/>
      <c r="K68" s="127"/>
      <c r="L68" s="129"/>
      <c r="M68" s="249"/>
      <c r="N68" s="283"/>
      <c r="O68" s="127"/>
      <c r="P68" s="129"/>
      <c r="Q68" s="127"/>
      <c r="R68" s="130"/>
      <c r="S68" s="133"/>
    </row>
    <row r="69" spans="1:19" s="37" customFormat="1" ht="9.6" customHeight="1" x14ac:dyDescent="0.25">
      <c r="A69" s="292"/>
      <c r="B69" s="293"/>
      <c r="C69" s="293"/>
      <c r="D69" s="294"/>
      <c r="E69" s="294"/>
      <c r="F69" s="163"/>
      <c r="G69" s="163"/>
      <c r="H69" s="119"/>
      <c r="I69" s="163"/>
      <c r="J69" s="295"/>
      <c r="K69" s="131"/>
      <c r="L69" s="132"/>
      <c r="M69" s="131"/>
      <c r="N69" s="132"/>
      <c r="O69" s="131"/>
      <c r="P69" s="132"/>
      <c r="Q69" s="131"/>
      <c r="R69" s="132"/>
      <c r="S69" s="133"/>
    </row>
    <row r="70" spans="1:19" s="2" customFormat="1" ht="6" customHeight="1" x14ac:dyDescent="0.25">
      <c r="A70" s="292"/>
      <c r="B70" s="293"/>
      <c r="C70" s="293"/>
      <c r="D70" s="294"/>
      <c r="E70" s="294"/>
      <c r="F70" s="163"/>
      <c r="G70" s="163"/>
      <c r="H70" s="296"/>
      <c r="I70" s="163"/>
      <c r="J70" s="295"/>
      <c r="K70" s="131"/>
      <c r="L70" s="132"/>
      <c r="M70" s="170"/>
      <c r="N70" s="171"/>
      <c r="O70" s="170"/>
      <c r="P70" s="171"/>
      <c r="Q70" s="170"/>
      <c r="R70" s="171"/>
      <c r="S70" s="172"/>
    </row>
    <row r="71" spans="1:19" s="18" customFormat="1" ht="10.5" customHeight="1" x14ac:dyDescent="0.25">
      <c r="A71" s="173" t="s">
        <v>102</v>
      </c>
      <c r="B71" s="174"/>
      <c r="C71" s="175"/>
      <c r="D71" s="176" t="s">
        <v>6</v>
      </c>
      <c r="E71" s="176"/>
      <c r="F71" s="177" t="s">
        <v>150</v>
      </c>
      <c r="G71" s="177"/>
      <c r="H71" s="177"/>
      <c r="I71" s="246"/>
      <c r="J71" s="177" t="s">
        <v>6</v>
      </c>
      <c r="K71" s="177" t="s">
        <v>105</v>
      </c>
      <c r="L71" s="180"/>
      <c r="M71" s="177" t="s">
        <v>106</v>
      </c>
      <c r="N71" s="181"/>
      <c r="O71" s="182" t="s">
        <v>151</v>
      </c>
      <c r="P71" s="182"/>
      <c r="Q71" s="183"/>
      <c r="R71" s="184"/>
    </row>
    <row r="72" spans="1:19" s="18" customFormat="1" ht="9" customHeight="1" x14ac:dyDescent="0.25">
      <c r="A72" s="186" t="s">
        <v>153</v>
      </c>
      <c r="B72" s="185"/>
      <c r="C72" s="187"/>
      <c r="D72" s="188">
        <v>1</v>
      </c>
      <c r="E72" s="188"/>
      <c r="F72" s="56">
        <f>IF(D72&gt;$R$79,,UPPER(VLOOKUP(D72,'1D ELO (5)'!$A$7:$L$23,2)))</f>
        <v>0</v>
      </c>
      <c r="G72" s="54"/>
      <c r="H72" s="54"/>
      <c r="I72" s="297"/>
      <c r="J72" s="298" t="s">
        <v>7</v>
      </c>
      <c r="K72" s="185"/>
      <c r="L72" s="191"/>
      <c r="M72" s="185"/>
      <c r="N72" s="192"/>
      <c r="O72" s="193" t="s">
        <v>152</v>
      </c>
      <c r="P72" s="194"/>
      <c r="Q72" s="194"/>
      <c r="R72" s="195"/>
    </row>
    <row r="73" spans="1:19" s="18" customFormat="1" ht="9" customHeight="1" x14ac:dyDescent="0.25">
      <c r="A73" s="200" t="s">
        <v>121</v>
      </c>
      <c r="B73" s="198"/>
      <c r="C73" s="201"/>
      <c r="D73" s="188"/>
      <c r="E73" s="188"/>
      <c r="F73" s="56">
        <f>IF(D72&gt;$R$79,,UPPER(VLOOKUP(D72,'1D ELO (5)'!$A$7:$L$23,8)))</f>
        <v>0</v>
      </c>
      <c r="G73" s="54"/>
      <c r="H73" s="54"/>
      <c r="I73" s="297"/>
      <c r="J73" s="298"/>
      <c r="K73" s="185"/>
      <c r="L73" s="191"/>
      <c r="M73" s="185"/>
      <c r="N73" s="192"/>
      <c r="O73" s="198"/>
      <c r="P73" s="197"/>
      <c r="Q73" s="198"/>
      <c r="R73" s="199"/>
    </row>
    <row r="74" spans="1:19" s="18" customFormat="1" ht="9" customHeight="1" x14ac:dyDescent="0.25">
      <c r="A74" s="341"/>
      <c r="B74" s="342"/>
      <c r="C74" s="343"/>
      <c r="D74" s="188">
        <v>2</v>
      </c>
      <c r="E74" s="188"/>
      <c r="F74" s="56">
        <f>IF(D74&gt;$R$79,,UPPER(VLOOKUP(D74,'1D ELO (5)'!$A$7:$L$23,2)))</f>
        <v>0</v>
      </c>
      <c r="G74" s="54"/>
      <c r="H74" s="54"/>
      <c r="I74" s="297"/>
      <c r="J74" s="298" t="s">
        <v>8</v>
      </c>
      <c r="K74" s="185"/>
      <c r="L74" s="191"/>
      <c r="M74" s="185"/>
      <c r="N74" s="192"/>
      <c r="O74" s="193" t="s">
        <v>109</v>
      </c>
      <c r="P74" s="194"/>
      <c r="Q74" s="194"/>
      <c r="R74" s="195"/>
    </row>
    <row r="75" spans="1:19" s="18" customFormat="1" ht="9" customHeight="1" x14ac:dyDescent="0.25">
      <c r="A75" s="202"/>
      <c r="B75" s="114"/>
      <c r="C75" s="203"/>
      <c r="D75" s="188"/>
      <c r="E75" s="188"/>
      <c r="F75" s="56">
        <f>IF(D74&gt;$R$79,,UPPER(VLOOKUP(D74,'1D ELO (5)'!$A$7:$L$23,8)))</f>
        <v>0</v>
      </c>
      <c r="G75" s="54"/>
      <c r="H75" s="54"/>
      <c r="I75" s="297"/>
      <c r="J75" s="298"/>
      <c r="K75" s="185"/>
      <c r="L75" s="191"/>
      <c r="M75" s="185"/>
      <c r="N75" s="192"/>
      <c r="O75" s="185"/>
      <c r="P75" s="191"/>
      <c r="Q75" s="185"/>
      <c r="R75" s="192"/>
    </row>
    <row r="76" spans="1:19" s="18" customFormat="1" ht="9" customHeight="1" x14ac:dyDescent="0.25">
      <c r="A76" s="330"/>
      <c r="B76" s="344"/>
      <c r="C76" s="345"/>
      <c r="D76" s="188">
        <v>3</v>
      </c>
      <c r="E76" s="188"/>
      <c r="F76" s="56">
        <f>IF(D76&gt;$R$79,,UPPER(VLOOKUP(D76,'1D ELO (5)'!$A$7:$L$23,2)))</f>
        <v>0</v>
      </c>
      <c r="G76" s="54"/>
      <c r="H76" s="54"/>
      <c r="I76" s="297"/>
      <c r="J76" s="298" t="s">
        <v>9</v>
      </c>
      <c r="K76" s="185"/>
      <c r="L76" s="191"/>
      <c r="M76" s="185"/>
      <c r="N76" s="192"/>
      <c r="O76" s="198"/>
      <c r="P76" s="197"/>
      <c r="Q76" s="198"/>
      <c r="R76" s="199"/>
    </row>
    <row r="77" spans="1:19" s="18" customFormat="1" ht="9" customHeight="1" x14ac:dyDescent="0.25">
      <c r="A77" s="331"/>
      <c r="B77" s="24"/>
      <c r="C77" s="203"/>
      <c r="D77" s="188"/>
      <c r="E77" s="188"/>
      <c r="F77" s="56">
        <f>IF(D76&gt;$R$79,,UPPER(VLOOKUP(D76,'1D ELO (5)'!$A$7:$L$23,8)))</f>
        <v>0</v>
      </c>
      <c r="G77" s="54"/>
      <c r="H77" s="54"/>
      <c r="I77" s="297"/>
      <c r="J77" s="298"/>
      <c r="K77" s="185"/>
      <c r="L77" s="191"/>
      <c r="M77" s="185"/>
      <c r="N77" s="192"/>
      <c r="O77" s="193" t="s">
        <v>89</v>
      </c>
      <c r="P77" s="194"/>
      <c r="Q77" s="194"/>
      <c r="R77" s="195"/>
    </row>
    <row r="78" spans="1:19" s="18" customFormat="1" ht="9" customHeight="1" x14ac:dyDescent="0.25">
      <c r="A78" s="331"/>
      <c r="B78" s="24"/>
      <c r="C78" s="339"/>
      <c r="D78" s="188">
        <v>4</v>
      </c>
      <c r="E78" s="188"/>
      <c r="F78" s="56">
        <f>IF(D78&gt;$R$79,,UPPER(VLOOKUP(D78,'1D ELO (5)'!$A$7:$L$23,2)))</f>
        <v>0</v>
      </c>
      <c r="G78" s="54"/>
      <c r="H78" s="54"/>
      <c r="I78" s="297"/>
      <c r="J78" s="298" t="s">
        <v>10</v>
      </c>
      <c r="K78" s="185"/>
      <c r="L78" s="191"/>
      <c r="M78" s="185"/>
      <c r="N78" s="192"/>
      <c r="O78" s="185"/>
      <c r="P78" s="191"/>
      <c r="Q78" s="185"/>
      <c r="R78" s="192"/>
    </row>
    <row r="79" spans="1:19" s="18" customFormat="1" ht="9" customHeight="1" x14ac:dyDescent="0.25">
      <c r="A79" s="332"/>
      <c r="B79" s="329"/>
      <c r="C79" s="340"/>
      <c r="D79" s="204"/>
      <c r="E79" s="204"/>
      <c r="F79" s="56">
        <f>IF(D78&gt;$R$79,,UPPER(VLOOKUP(D78,'1D ELO (5)'!$A$7:$L$23,8)))</f>
        <v>0</v>
      </c>
      <c r="G79" s="299"/>
      <c r="H79" s="299"/>
      <c r="I79" s="300"/>
      <c r="J79" s="301"/>
      <c r="K79" s="198"/>
      <c r="L79" s="197"/>
      <c r="M79" s="198"/>
      <c r="N79" s="199"/>
      <c r="O79" s="198" t="str">
        <f>R4</f>
        <v>Nagyistók-Nádasi Judit</v>
      </c>
      <c r="P79" s="197"/>
      <c r="Q79" s="198"/>
      <c r="R79" s="302">
        <f>MIN(4,'1D ELO (5)'!$P$5)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 priority="8" stopIfTrue="1">
      <formula>AND($O$1="CU",I10="Umpire")</formula>
    </cfRule>
    <cfRule type="expression" dxfId="38" priority="9" stopIfTrue="1">
      <formula>AND($O$1="CU",I10&lt;&gt;"Umpire",J10&lt;&gt;"")</formula>
    </cfRule>
    <cfRule type="expression" dxfId="37" priority="10" stopIfTrue="1">
      <formula>AND($O$1="CU",I10&lt;&gt;"Umpire")</formula>
    </cfRule>
  </conditionalFormatting>
  <conditionalFormatting sqref="M13 M29 M45 M61 O21 O53 Q37 K9 K17 K25 K33 K41 K49 K57 K65">
    <cfRule type="expression" dxfId="36" priority="6" stopIfTrue="1">
      <formula>J10="as"</formula>
    </cfRule>
    <cfRule type="expression" dxfId="35" priority="7" stopIfTrue="1">
      <formula>J10="bs"</formula>
    </cfRule>
  </conditionalFormatting>
  <conditionalFormatting sqref="M14 M30 M46 M62 O22 O54 Q38 K10 K18 K26 K34 K42 K50 K58 K66">
    <cfRule type="expression" dxfId="34" priority="4" stopIfTrue="1">
      <formula>J10="as"</formula>
    </cfRule>
    <cfRule type="expression" dxfId="33" priority="5" stopIfTrue="1">
      <formula>J10="bs"</formula>
    </cfRule>
  </conditionalFormatting>
  <conditionalFormatting sqref="J10 J18 J26 J34 J42 J50 J58 J66 L62 L46 L30 L14 N22 N54 P38">
    <cfRule type="expression" dxfId="32" priority="3" stopIfTrue="1">
      <formula>$O$1="CU"</formula>
    </cfRule>
  </conditionalFormatting>
  <conditionalFormatting sqref="E7:F7 E63:F63 E11:F11 E15:F15 E19:F19 E23:F23 E27:F27 E31:F31 E35:F35 E39:F39 E43:F43 E47:F47 E51:F51 E55:F55 E59:F59 E67:F67">
    <cfRule type="cellIs" dxfId="31" priority="2" stopIfTrue="1" operator="equal">
      <formula>"Bye"</formula>
    </cfRule>
  </conditionalFormatting>
  <conditionalFormatting sqref="D63 D7 D11 D15 D19 D23 D27 D31 D35 D39 D43 D47 D51 D55 D59 D67">
    <cfRule type="cellIs" dxfId="30" priority="1" stopIfTrue="1" operator="lessThan">
      <formula>5</formula>
    </cfRule>
  </conditionalFormatting>
  <dataValidations count="1">
    <dataValidation type="list" allowBlank="1" showInputMessage="1" sqref="I10 K14 M22 K30 O38 M54 K46 K62 I66 I34 I50 I26 I58 I18 I42" xr:uid="{00000000-0002-0000-5F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1921"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1922"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49">
    <tabColor indexed="17"/>
  </sheetPr>
  <dimension ref="A1:U154"/>
  <sheetViews>
    <sheetView showGridLines="0" showZeros="0" workbookViewId="0">
      <selection activeCell="S20" sqref="S20"/>
    </sheetView>
  </sheetViews>
  <sheetFormatPr defaultRowHeight="13.2" x14ac:dyDescent="0.25"/>
  <cols>
    <col min="1" max="2" width="3.33203125" customWidth="1"/>
    <col min="3" max="3" width="4.6640625" customWidth="1"/>
    <col min="4" max="4" width="4.33203125" customWidth="1"/>
    <col min="5" max="5" width="6.88671875" style="2" customWidth="1"/>
    <col min="6" max="6" width="10.109375" customWidth="1"/>
    <col min="7" max="7" width="2.6640625" customWidth="1"/>
    <col min="8" max="8" width="6.109375" customWidth="1"/>
    <col min="9" max="9" width="5.88671875" customWidth="1"/>
    <col min="10" max="10" width="1.6640625" style="98" customWidth="1"/>
    <col min="11" max="11" width="10.6640625" customWidth="1"/>
    <col min="12" max="12" width="1.6640625" style="98" customWidth="1"/>
    <col min="13" max="13" width="10.6640625" customWidth="1"/>
    <col min="14" max="14" width="1.6640625" style="99" customWidth="1"/>
    <col min="15" max="15" width="10.6640625" customWidth="1"/>
    <col min="16" max="16" width="1.6640625" style="98" customWidth="1"/>
    <col min="17" max="17" width="10.6640625" customWidth="1"/>
    <col min="18" max="18" width="1.6640625" style="99" customWidth="1"/>
    <col min="20" max="20" width="8.6640625" customWidth="1"/>
    <col min="21" max="21" width="8.88671875" hidden="1" customWidth="1"/>
    <col min="22" max="22" width="5.6640625" customWidth="1"/>
  </cols>
  <sheetData>
    <row r="1" spans="1:21" s="100" customFormat="1" ht="21.75" customHeight="1" x14ac:dyDescent="0.4">
      <c r="A1" s="57" t="str">
        <f>Altalanos!$A$6</f>
        <v>Baranya Vármegyei Tenisz Diákolimpia</v>
      </c>
      <c r="B1" s="102"/>
      <c r="E1" s="6"/>
      <c r="I1" s="346"/>
      <c r="J1" s="101"/>
      <c r="K1" s="261" t="s">
        <v>140</v>
      </c>
      <c r="L1" s="261"/>
      <c r="M1" s="262"/>
      <c r="N1" s="101"/>
      <c r="O1" s="101"/>
      <c r="P1" s="101"/>
      <c r="R1" s="101"/>
    </row>
    <row r="2" spans="1:21" s="72" customFormat="1" x14ac:dyDescent="0.25">
      <c r="A2" s="448" t="s">
        <v>119</v>
      </c>
      <c r="B2" s="60"/>
      <c r="C2" s="60"/>
      <c r="D2" s="60"/>
      <c r="E2" s="51"/>
      <c r="F2" s="426">
        <f>Altalanos!$D$8</f>
        <v>0</v>
      </c>
      <c r="G2" s="105"/>
      <c r="J2" s="99"/>
      <c r="K2" s="261"/>
      <c r="L2" s="261"/>
      <c r="M2" s="261"/>
      <c r="N2" s="99"/>
      <c r="P2" s="99"/>
      <c r="R2" s="99"/>
    </row>
    <row r="3" spans="1:21" s="19" customFormat="1" ht="10.5" customHeight="1" x14ac:dyDescent="0.25">
      <c r="A3" s="44" t="s">
        <v>81</v>
      </c>
      <c r="B3" s="44"/>
      <c r="C3" s="44"/>
      <c r="D3" s="44"/>
      <c r="E3" s="44"/>
      <c r="F3" s="44"/>
      <c r="G3" s="44" t="s">
        <v>79</v>
      </c>
      <c r="H3" s="44"/>
      <c r="I3" s="44"/>
      <c r="J3" s="263"/>
      <c r="K3" s="45" t="s">
        <v>84</v>
      </c>
      <c r="L3" s="108"/>
      <c r="M3" s="52"/>
      <c r="N3" s="263"/>
      <c r="O3" s="44"/>
      <c r="P3" s="263"/>
      <c r="Q3" s="44"/>
      <c r="R3" s="264" t="s">
        <v>85</v>
      </c>
    </row>
    <row r="4" spans="1:21" s="30" customFormat="1" ht="11.25" customHeight="1" thickBot="1" x14ac:dyDescent="0.3">
      <c r="A4" s="859" t="str">
        <f>Altalanos!$A$10</f>
        <v>2024.04.25-26.</v>
      </c>
      <c r="B4" s="859"/>
      <c r="C4" s="859"/>
      <c r="D4" s="109"/>
      <c r="E4" s="109"/>
      <c r="F4" s="109"/>
      <c r="G4" s="110" t="str">
        <f>Altalanos!$C$10</f>
        <v>Pécs</v>
      </c>
      <c r="H4" s="265"/>
      <c r="I4" s="109"/>
      <c r="J4" s="266"/>
      <c r="K4" s="112"/>
      <c r="L4" s="111"/>
      <c r="M4" s="68"/>
      <c r="N4" s="266"/>
      <c r="O4" s="109"/>
      <c r="P4" s="266"/>
      <c r="Q4" s="109"/>
      <c r="R4" s="53" t="str">
        <f>Altalanos!$E$10</f>
        <v>Nagyistók-Nádasi Judit</v>
      </c>
    </row>
    <row r="5" spans="1:21" s="19" customFormat="1" ht="9.6" x14ac:dyDescent="0.25">
      <c r="A5" s="267"/>
      <c r="B5" s="47" t="s">
        <v>4</v>
      </c>
      <c r="C5" s="47" t="s">
        <v>147</v>
      </c>
      <c r="D5" s="47" t="s">
        <v>117</v>
      </c>
      <c r="E5" s="47" t="s">
        <v>157</v>
      </c>
      <c r="F5" s="48" t="s">
        <v>82</v>
      </c>
      <c r="G5" s="48" t="s">
        <v>83</v>
      </c>
      <c r="H5" s="48"/>
      <c r="I5" s="48" t="s">
        <v>87</v>
      </c>
      <c r="J5" s="48"/>
      <c r="K5" s="47" t="s">
        <v>99</v>
      </c>
      <c r="L5" s="268"/>
      <c r="M5" s="47" t="s">
        <v>113</v>
      </c>
      <c r="N5" s="268"/>
      <c r="O5" s="47" t="s">
        <v>146</v>
      </c>
      <c r="P5" s="268"/>
      <c r="Q5" s="47" t="s">
        <v>145</v>
      </c>
      <c r="R5" s="269"/>
    </row>
    <row r="6" spans="1:21" s="753" customFormat="1" ht="12" customHeight="1" thickBot="1" x14ac:dyDescent="0.3">
      <c r="A6" s="768"/>
      <c r="B6" s="748"/>
      <c r="C6" s="748"/>
      <c r="D6" s="748"/>
      <c r="E6" s="748"/>
      <c r="F6" s="769"/>
      <c r="G6" s="769"/>
      <c r="I6" s="769"/>
      <c r="J6" s="770"/>
      <c r="K6" s="748"/>
      <c r="L6" s="770"/>
      <c r="M6" s="748"/>
      <c r="N6" s="770"/>
      <c r="O6" s="748"/>
      <c r="P6" s="770"/>
      <c r="Q6" s="748"/>
      <c r="R6" s="771"/>
    </row>
    <row r="7" spans="1:21" s="37" customFormat="1" ht="10.5" customHeight="1" x14ac:dyDescent="0.25">
      <c r="A7" s="271">
        <v>1</v>
      </c>
      <c r="B7" s="352" t="str">
        <f>IF($D7="","",VLOOKUP($D7,'1D ELO (5)'!$A$7:$P$39,14))</f>
        <v/>
      </c>
      <c r="C7" s="352" t="str">
        <f>IF($D7="","",VLOOKUP($D7,'1D ELO (5)'!$A$7:$P$39,15))</f>
        <v/>
      </c>
      <c r="D7" s="123"/>
      <c r="E7" s="465" t="str">
        <f>UPPER(IF($D7="","",VLOOKUP($D7,'1D ELO (5)'!$A$7:$P$33,5)))</f>
        <v/>
      </c>
      <c r="F7" s="124" t="str">
        <f>UPPER(IF($D7="","",VLOOKUP($D7,'1D ELO (5)'!$A$7:$P$33,2)))</f>
        <v/>
      </c>
      <c r="G7" s="124" t="str">
        <f>IF($D7="","",VLOOKUP($D7,'1D ELO (5)'!$A$7:$P$33,3))</f>
        <v/>
      </c>
      <c r="H7" s="272"/>
      <c r="I7" s="124" t="str">
        <f>IF($D7="","",VLOOKUP($D7,'1D ELO (5)'!$A$7:$P$33,4))</f>
        <v/>
      </c>
      <c r="J7" s="273"/>
      <c r="K7" s="127"/>
      <c r="L7" s="129"/>
      <c r="M7" s="127"/>
      <c r="N7" s="129"/>
      <c r="O7" s="127"/>
      <c r="P7" s="129"/>
      <c r="Q7" s="127"/>
      <c r="R7" s="244" t="s">
        <v>148</v>
      </c>
      <c r="S7" s="133"/>
      <c r="U7" s="134" t="e">
        <f>#REF!</f>
        <v>#REF!</v>
      </c>
    </row>
    <row r="8" spans="1:21" s="37" customFormat="1" ht="9.6" customHeight="1" x14ac:dyDescent="0.25">
      <c r="A8" s="245"/>
      <c r="B8" s="274"/>
      <c r="C8" s="274"/>
      <c r="D8" s="274"/>
      <c r="E8" s="465" t="str">
        <f>UPPER(IF($D7="","",VLOOKUP($D7,'1D ELO (5)'!$A$7:$P$33,11)))</f>
        <v/>
      </c>
      <c r="F8" s="124" t="str">
        <f>UPPER(IF($D7="","",VLOOKUP($D7,'1D ELO (5)'!$A$7:$P$33,8)))</f>
        <v/>
      </c>
      <c r="G8" s="124" t="str">
        <f>IF($D7="","",VLOOKUP($D7,'1D ELO (5)'!$A$7:$P$33,9))</f>
        <v/>
      </c>
      <c r="H8" s="272"/>
      <c r="I8" s="124" t="str">
        <f>IF($D7="","",VLOOKUP($D7,'1D ELO (5)'!$A$7:$P$33,10))</f>
        <v/>
      </c>
      <c r="J8" s="275"/>
      <c r="K8" s="120" t="str">
        <f>IF(J8="a",F7,IF(J8="b",F9,""))</f>
        <v/>
      </c>
      <c r="L8" s="129"/>
      <c r="M8" s="127"/>
      <c r="N8" s="129"/>
      <c r="O8" s="127"/>
      <c r="P8" s="129"/>
      <c r="Q8" s="127"/>
      <c r="R8" s="130"/>
      <c r="S8" s="133"/>
      <c r="U8" s="142" t="e">
        <f>#REF!</f>
        <v>#REF!</v>
      </c>
    </row>
    <row r="9" spans="1:21" s="37" customFormat="1" ht="9.6" customHeight="1" x14ac:dyDescent="0.25">
      <c r="A9" s="245"/>
      <c r="B9" s="136"/>
      <c r="C9" s="136"/>
      <c r="D9" s="136"/>
      <c r="E9" s="466"/>
      <c r="F9" s="122"/>
      <c r="G9" s="122"/>
      <c r="H9" s="65"/>
      <c r="I9" s="122"/>
      <c r="J9" s="276"/>
      <c r="K9" s="277" t="str">
        <f>UPPER(IF(OR(J10="a",J10="as"),F7,IF(OR(J10="b",J10="bs"),F11,)))</f>
        <v/>
      </c>
      <c r="L9" s="278"/>
      <c r="M9" s="127"/>
      <c r="N9" s="129"/>
      <c r="O9" s="127"/>
      <c r="P9" s="129"/>
      <c r="Q9" s="127"/>
      <c r="R9" s="130"/>
      <c r="S9" s="133"/>
      <c r="U9" s="142" t="e">
        <f>#REF!</f>
        <v>#REF!</v>
      </c>
    </row>
    <row r="10" spans="1:21" s="37" customFormat="1" ht="9.6" customHeight="1" x14ac:dyDescent="0.25">
      <c r="A10" s="245"/>
      <c r="B10" s="136"/>
      <c r="C10" s="136"/>
      <c r="D10" s="136"/>
      <c r="E10" s="467"/>
      <c r="F10" s="463"/>
      <c r="G10" s="463"/>
      <c r="H10" s="464"/>
      <c r="I10" s="452" t="s">
        <v>0</v>
      </c>
      <c r="J10" s="148"/>
      <c r="K10" s="279" t="str">
        <f>UPPER(IF(OR(J10="a",J10="as"),F8,IF(OR(J10="b",J10="bs"),F12,)))</f>
        <v/>
      </c>
      <c r="L10" s="280"/>
      <c r="M10" s="127"/>
      <c r="N10" s="129"/>
      <c r="O10" s="127"/>
      <c r="P10" s="129"/>
      <c r="Q10" s="127"/>
      <c r="R10" s="130"/>
      <c r="S10" s="133"/>
      <c r="U10" s="142" t="e">
        <f>#REF!</f>
        <v>#REF!</v>
      </c>
    </row>
    <row r="11" spans="1:21" s="37" customFormat="1" ht="9.6" customHeight="1" x14ac:dyDescent="0.25">
      <c r="A11" s="245">
        <v>2</v>
      </c>
      <c r="B11" s="352" t="str">
        <f>IF($D11="","",VLOOKUP($D11,'1D ELO (5)'!$A$7:$P$39,14))</f>
        <v/>
      </c>
      <c r="C11" s="352" t="str">
        <f>IF($D11="","",VLOOKUP($D11,'1D ELO (5)'!$A$7:$P$39,15))</f>
        <v/>
      </c>
      <c r="D11" s="123"/>
      <c r="E11" s="460" t="str">
        <f>UPPER(IF($D11="","",VLOOKUP($D11,'1D ELO (5)'!$A$7:$P$39,5)))</f>
        <v/>
      </c>
      <c r="F11" s="449" t="str">
        <f>UPPER(IF($D11="","",VLOOKUP($D11,'1D ELO (5)'!$A$7:$P$39,2)))</f>
        <v/>
      </c>
      <c r="G11" s="449" t="str">
        <f>IF($D11="","",VLOOKUP($D11,'1D ELO (5)'!$A$7:$P$39,3))</f>
        <v/>
      </c>
      <c r="H11" s="461"/>
      <c r="I11" s="449" t="str">
        <f>IF($D11="","",VLOOKUP($D11,'1D ELO (5)'!$A$7:$P$39,4))</f>
        <v/>
      </c>
      <c r="J11" s="281"/>
      <c r="K11" s="127"/>
      <c r="L11" s="282"/>
      <c r="M11" s="165"/>
      <c r="N11" s="278"/>
      <c r="O11" s="127"/>
      <c r="P11" s="129"/>
      <c r="Q11" s="127"/>
      <c r="R11" s="130"/>
      <c r="S11" s="133"/>
      <c r="U11" s="142" t="e">
        <f>#REF!</f>
        <v>#REF!</v>
      </c>
    </row>
    <row r="12" spans="1:21" s="37" customFormat="1" ht="9.6" customHeight="1" x14ac:dyDescent="0.25">
      <c r="A12" s="245"/>
      <c r="B12" s="274"/>
      <c r="C12" s="274"/>
      <c r="D12" s="274"/>
      <c r="E12" s="460" t="str">
        <f>UPPER(IF($D11="","",VLOOKUP($D11,'1D ELO (5)'!$A$7:$P$33,11)))</f>
        <v/>
      </c>
      <c r="F12" s="449" t="str">
        <f>UPPER(IF($D11="","",VLOOKUP($D11,'1D ELO (5)'!$A$7:$P$33,8)))</f>
        <v/>
      </c>
      <c r="G12" s="449" t="str">
        <f>IF($D11="","",VLOOKUP($D11,'1D ELO (5)'!$A$7:$P$33,9))</f>
        <v/>
      </c>
      <c r="H12" s="461"/>
      <c r="I12" s="449" t="str">
        <f>IF($D11="","",VLOOKUP($D11,'1D ELO (5)'!$A$7:$P$33,10))</f>
        <v/>
      </c>
      <c r="J12" s="275"/>
      <c r="K12" s="127"/>
      <c r="L12" s="282"/>
      <c r="M12" s="249"/>
      <c r="N12" s="283"/>
      <c r="O12" s="127"/>
      <c r="P12" s="129"/>
      <c r="Q12" s="127"/>
      <c r="R12" s="130"/>
      <c r="S12" s="133"/>
      <c r="U12" s="142" t="e">
        <f>#REF!</f>
        <v>#REF!</v>
      </c>
    </row>
    <row r="13" spans="1:21" s="37" customFormat="1" ht="9.6" customHeight="1" x14ac:dyDescent="0.25">
      <c r="A13" s="245"/>
      <c r="B13" s="136"/>
      <c r="C13" s="136"/>
      <c r="D13" s="146"/>
      <c r="E13" s="468"/>
      <c r="F13" s="463"/>
      <c r="G13" s="463"/>
      <c r="H13" s="464"/>
      <c r="I13" s="463"/>
      <c r="J13" s="284"/>
      <c r="K13" s="127"/>
      <c r="L13" s="276"/>
      <c r="M13" s="277" t="str">
        <f>UPPER(IF(OR(L14="a",L14="as"),K9,IF(OR(L14="b",L14="bs"),K17,)))</f>
        <v/>
      </c>
      <c r="N13" s="129"/>
      <c r="O13" s="127"/>
      <c r="P13" s="129"/>
      <c r="Q13" s="127"/>
      <c r="R13" s="130"/>
      <c r="S13" s="133"/>
      <c r="U13" s="142" t="e">
        <f>#REF!</f>
        <v>#REF!</v>
      </c>
    </row>
    <row r="14" spans="1:21" s="37" customFormat="1" ht="9.6" customHeight="1" x14ac:dyDescent="0.25">
      <c r="A14" s="245"/>
      <c r="B14" s="136"/>
      <c r="C14" s="136"/>
      <c r="D14" s="146"/>
      <c r="E14" s="468"/>
      <c r="F14" s="463"/>
      <c r="G14" s="463"/>
      <c r="H14" s="464"/>
      <c r="I14" s="463"/>
      <c r="J14" s="284"/>
      <c r="K14" s="139" t="s">
        <v>0</v>
      </c>
      <c r="L14" s="148"/>
      <c r="M14" s="279" t="str">
        <f>UPPER(IF(OR(L14="a",L14="as"),K10,IF(OR(L14="b",L14="bs"),K18,)))</f>
        <v/>
      </c>
      <c r="N14" s="280"/>
      <c r="O14" s="127"/>
      <c r="P14" s="129"/>
      <c r="Q14" s="127"/>
      <c r="R14" s="130"/>
      <c r="S14" s="133"/>
      <c r="U14" s="142" t="e">
        <f>#REF!</f>
        <v>#REF!</v>
      </c>
    </row>
    <row r="15" spans="1:21" s="37" customFormat="1" ht="9.6" customHeight="1" x14ac:dyDescent="0.25">
      <c r="A15" s="285">
        <v>3</v>
      </c>
      <c r="B15" s="352" t="str">
        <f>IF($D15="","",VLOOKUP($D15,'1D ELO (5)'!$A$7:$P$39,14))</f>
        <v/>
      </c>
      <c r="C15" s="352" t="str">
        <f>IF($D15="","",VLOOKUP($D15,'1D ELO (5)'!$A$7:$P$39,15))</f>
        <v/>
      </c>
      <c r="D15" s="123"/>
      <c r="E15" s="460" t="str">
        <f>UPPER(IF($D15="","",VLOOKUP($D15,'1D ELO (5)'!$A$7:$P$39,5)))</f>
        <v/>
      </c>
      <c r="F15" s="449" t="str">
        <f>UPPER(IF($D15="","",VLOOKUP($D15,'1D ELO (5)'!$A$7:$P$39,2)))</f>
        <v/>
      </c>
      <c r="G15" s="449" t="str">
        <f>IF($D15="","",VLOOKUP($D15,'1D ELO (5)'!$A$7:$P$39,3))</f>
        <v/>
      </c>
      <c r="H15" s="461"/>
      <c r="I15" s="449" t="str">
        <f>IF($D15="","",VLOOKUP($D15,'1D ELO (5)'!$A$7:$P$39,4))</f>
        <v/>
      </c>
      <c r="J15" s="273"/>
      <c r="K15" s="127"/>
      <c r="L15" s="282"/>
      <c r="M15" s="127"/>
      <c r="N15" s="282"/>
      <c r="O15" s="165"/>
      <c r="P15" s="129"/>
      <c r="Q15" s="127"/>
      <c r="R15" s="130"/>
      <c r="S15" s="133"/>
      <c r="U15" s="142" t="e">
        <f>#REF!</f>
        <v>#REF!</v>
      </c>
    </row>
    <row r="16" spans="1:21" s="37" customFormat="1" ht="9.6" customHeight="1" thickBot="1" x14ac:dyDescent="0.3">
      <c r="A16" s="245"/>
      <c r="B16" s="274"/>
      <c r="C16" s="274"/>
      <c r="D16" s="274"/>
      <c r="E16" s="460" t="str">
        <f>UPPER(IF($D15="","",VLOOKUP($D15,'1D ELO (5)'!$A$7:$P$33,11)))</f>
        <v/>
      </c>
      <c r="F16" s="449" t="str">
        <f>UPPER(IF($D15="","",VLOOKUP($D15,'1D ELO (5)'!$A$7:$P$33,8)))</f>
        <v/>
      </c>
      <c r="G16" s="449" t="str">
        <f>IF($D15="","",VLOOKUP($D15,'1D ELO (5)'!$A$7:$P$33,9))</f>
        <v/>
      </c>
      <c r="H16" s="461"/>
      <c r="I16" s="449" t="str">
        <f>IF($D15="","",VLOOKUP($D15,'1D ELO (5)'!$A$7:$P$33,10))</f>
        <v/>
      </c>
      <c r="J16" s="275"/>
      <c r="K16" s="120" t="str">
        <f>IF(J16="a",F15,IF(J16="b",F17,""))</f>
        <v/>
      </c>
      <c r="L16" s="282"/>
      <c r="M16" s="127"/>
      <c r="N16" s="282"/>
      <c r="O16" s="127"/>
      <c r="P16" s="129"/>
      <c r="Q16" s="127"/>
      <c r="R16" s="130"/>
      <c r="S16" s="133"/>
      <c r="U16" s="157" t="e">
        <f>#REF!</f>
        <v>#REF!</v>
      </c>
    </row>
    <row r="17" spans="1:19" s="37" customFormat="1" ht="9.6" customHeight="1" x14ac:dyDescent="0.25">
      <c r="A17" s="245"/>
      <c r="B17" s="136"/>
      <c r="C17" s="136"/>
      <c r="D17" s="146"/>
      <c r="E17" s="468"/>
      <c r="F17" s="463"/>
      <c r="G17" s="463"/>
      <c r="H17" s="464"/>
      <c r="I17" s="463"/>
      <c r="J17" s="276"/>
      <c r="K17" s="277" t="str">
        <f>UPPER(IF(OR(J18="a",J18="as"),F15,IF(OR(J18="b",J18="bs"),F19,)))</f>
        <v/>
      </c>
      <c r="L17" s="286"/>
      <c r="M17" s="127"/>
      <c r="N17" s="282"/>
      <c r="O17" s="127"/>
      <c r="P17" s="129"/>
      <c r="Q17" s="127"/>
      <c r="R17" s="130"/>
      <c r="S17" s="133"/>
    </row>
    <row r="18" spans="1:19" s="37" customFormat="1" ht="9.6" customHeight="1" x14ac:dyDescent="0.25">
      <c r="A18" s="245"/>
      <c r="B18" s="136"/>
      <c r="C18" s="136"/>
      <c r="D18" s="146"/>
      <c r="E18" s="468"/>
      <c r="F18" s="463"/>
      <c r="G18" s="463"/>
      <c r="H18" s="464"/>
      <c r="I18" s="452" t="s">
        <v>0</v>
      </c>
      <c r="J18" s="148"/>
      <c r="K18" s="279" t="str">
        <f>UPPER(IF(OR(J18="a",J18="as"),F16,IF(OR(J18="b",J18="bs"),F20,)))</f>
        <v/>
      </c>
      <c r="L18" s="275"/>
      <c r="M18" s="127"/>
      <c r="N18" s="282"/>
      <c r="O18" s="127"/>
      <c r="P18" s="129"/>
      <c r="Q18" s="127"/>
      <c r="R18" s="130"/>
      <c r="S18" s="133"/>
    </row>
    <row r="19" spans="1:19" s="37" customFormat="1" ht="9.6" customHeight="1" x14ac:dyDescent="0.25">
      <c r="A19" s="245">
        <v>4</v>
      </c>
      <c r="B19" s="352" t="str">
        <f>IF($D19="","",VLOOKUP($D19,'1D ELO (5)'!$A$7:$P$39,14))</f>
        <v/>
      </c>
      <c r="C19" s="352" t="str">
        <f>IF($D19="","",VLOOKUP($D19,'1D ELO (5)'!$A$7:$P$39,15))</f>
        <v/>
      </c>
      <c r="D19" s="123"/>
      <c r="E19" s="460" t="str">
        <f>UPPER(IF($D19="","",VLOOKUP($D19,'1D ELO (5)'!$A$7:$P$39,5)))</f>
        <v/>
      </c>
      <c r="F19" s="449" t="str">
        <f>UPPER(IF($D19="","",VLOOKUP($D19,'1D ELO (5)'!$A$7:$P$39,2)))</f>
        <v/>
      </c>
      <c r="G19" s="449" t="str">
        <f>IF($D19="","",VLOOKUP($D19,'1D ELO (5)'!$A$7:$P$39,3))</f>
        <v/>
      </c>
      <c r="H19" s="461"/>
      <c r="I19" s="449" t="str">
        <f>IF($D19="","",VLOOKUP($D19,'1D ELO (5)'!$A$7:$P$39,4))</f>
        <v/>
      </c>
      <c r="J19" s="281"/>
      <c r="K19" s="127"/>
      <c r="L19" s="129"/>
      <c r="M19" s="165"/>
      <c r="N19" s="286"/>
      <c r="O19" s="127"/>
      <c r="P19" s="129"/>
      <c r="Q19" s="127"/>
      <c r="R19" s="130"/>
      <c r="S19" s="133"/>
    </row>
    <row r="20" spans="1:19" s="37" customFormat="1" ht="9.6" customHeight="1" x14ac:dyDescent="0.25">
      <c r="A20" s="245"/>
      <c r="B20" s="274"/>
      <c r="C20" s="274"/>
      <c r="D20" s="274"/>
      <c r="E20" s="460" t="str">
        <f>UPPER(IF($D19="","",VLOOKUP($D19,'1D ELO (5)'!$A$7:$P$33,11)))</f>
        <v/>
      </c>
      <c r="F20" s="449" t="str">
        <f>UPPER(IF($D19="","",VLOOKUP($D19,'1D ELO (5)'!$A$7:$P$33,8)))</f>
        <v/>
      </c>
      <c r="G20" s="449" t="str">
        <f>IF($D19="","",VLOOKUP($D19,'1D ELO (5)'!$A$7:$P$33,9))</f>
        <v/>
      </c>
      <c r="H20" s="461"/>
      <c r="I20" s="449" t="str">
        <f>IF($D19="","",VLOOKUP($D19,'1D ELO (5)'!$A$7:$P$33,10))</f>
        <v/>
      </c>
      <c r="J20" s="275"/>
      <c r="K20" s="127"/>
      <c r="L20" s="129"/>
      <c r="M20" s="249"/>
      <c r="N20" s="287"/>
      <c r="O20" s="127"/>
      <c r="P20" s="129"/>
      <c r="Q20" s="127"/>
      <c r="R20" s="130"/>
      <c r="S20" s="133"/>
    </row>
    <row r="21" spans="1:19" s="37" customFormat="1" ht="9.6" customHeight="1" x14ac:dyDescent="0.25">
      <c r="A21" s="245"/>
      <c r="B21" s="136"/>
      <c r="C21" s="136"/>
      <c r="D21" s="136"/>
      <c r="E21" s="467"/>
      <c r="F21" s="463"/>
      <c r="G21" s="463"/>
      <c r="H21" s="464"/>
      <c r="I21" s="463"/>
      <c r="J21" s="284"/>
      <c r="K21" s="127"/>
      <c r="L21" s="129"/>
      <c r="M21" s="127"/>
      <c r="N21" s="276"/>
      <c r="O21" s="277" t="str">
        <f>UPPER(IF(OR(N22="a",N22="as"),M13,IF(OR(N22="b",N22="bs"),M29,)))</f>
        <v/>
      </c>
      <c r="P21" s="129"/>
      <c r="Q21" s="127"/>
      <c r="R21" s="130"/>
      <c r="S21" s="133"/>
    </row>
    <row r="22" spans="1:19" s="37" customFormat="1" ht="9.6" customHeight="1" x14ac:dyDescent="0.25">
      <c r="A22" s="245"/>
      <c r="B22" s="136"/>
      <c r="C22" s="136"/>
      <c r="D22" s="136"/>
      <c r="E22" s="467"/>
      <c r="F22" s="463"/>
      <c r="G22" s="463"/>
      <c r="H22" s="464"/>
      <c r="I22" s="463"/>
      <c r="J22" s="284"/>
      <c r="K22" s="127"/>
      <c r="L22" s="129"/>
      <c r="M22" s="139" t="s">
        <v>0</v>
      </c>
      <c r="N22" s="148"/>
      <c r="O22" s="279" t="str">
        <f>UPPER(IF(OR(N22="a",N22="as"),M14,IF(OR(N22="b",N22="bs"),M30,)))</f>
        <v/>
      </c>
      <c r="P22" s="280"/>
      <c r="Q22" s="127"/>
      <c r="R22" s="130"/>
      <c r="S22" s="133"/>
    </row>
    <row r="23" spans="1:19" s="37" customFormat="1" ht="9.6" customHeight="1" x14ac:dyDescent="0.25">
      <c r="A23" s="245">
        <v>5</v>
      </c>
      <c r="B23" s="352" t="str">
        <f>IF($D23="","",VLOOKUP($D23,'1D ELO (5)'!$A$7:$P$39,14))</f>
        <v/>
      </c>
      <c r="C23" s="352" t="str">
        <f>IF($D23="","",VLOOKUP($D23,'1D ELO (5)'!$A$7:$P$39,15))</f>
        <v/>
      </c>
      <c r="D23" s="123"/>
      <c r="E23" s="460" t="str">
        <f>UPPER(IF($D23="","",VLOOKUP($D23,'1D ELO (5)'!$A$7:$P$39,5)))</f>
        <v/>
      </c>
      <c r="F23" s="449" t="str">
        <f>UPPER(IF($D23="","",VLOOKUP($D23,'1D ELO (5)'!$A$7:$P$39,2)))</f>
        <v/>
      </c>
      <c r="G23" s="449" t="str">
        <f>IF($D23="","",VLOOKUP($D23,'1D ELO (5)'!$A$7:$P$39,3))</f>
        <v/>
      </c>
      <c r="H23" s="461"/>
      <c r="I23" s="449" t="str">
        <f>IF($D23="","",VLOOKUP($D23,'1D ELO (5)'!$A$7:$P$39,4))</f>
        <v/>
      </c>
      <c r="J23" s="273"/>
      <c r="K23" s="127"/>
      <c r="L23" s="129"/>
      <c r="M23" s="127"/>
      <c r="N23" s="282"/>
      <c r="O23" s="127"/>
      <c r="P23" s="282"/>
      <c r="Q23" s="127"/>
      <c r="R23" s="130"/>
      <c r="S23" s="133"/>
    </row>
    <row r="24" spans="1:19" s="37" customFormat="1" ht="9.6" customHeight="1" x14ac:dyDescent="0.25">
      <c r="A24" s="245"/>
      <c r="B24" s="274"/>
      <c r="C24" s="274"/>
      <c r="D24" s="274"/>
      <c r="E24" s="460" t="str">
        <f>UPPER(IF($D23="","",VLOOKUP($D23,'1D ELO (5)'!$A$7:$P$33,11)))</f>
        <v/>
      </c>
      <c r="F24" s="449" t="str">
        <f>UPPER(IF($D23="","",VLOOKUP($D23,'1D ELO (5)'!$A$7:$P$33,8)))</f>
        <v/>
      </c>
      <c r="G24" s="449" t="str">
        <f>IF($D23="","",VLOOKUP($D23,'1D ELO (5)'!$A$7:$P$33,9))</f>
        <v/>
      </c>
      <c r="H24" s="461"/>
      <c r="I24" s="449" t="str">
        <f>IF($D23="","",VLOOKUP($D23,'1D ELO (5)'!$A$7:$P$33,10))</f>
        <v/>
      </c>
      <c r="J24" s="275"/>
      <c r="K24" s="120" t="str">
        <f>IF(J24="a",F23,IF(J24="b",F25,""))</f>
        <v/>
      </c>
      <c r="L24" s="129"/>
      <c r="M24" s="127"/>
      <c r="N24" s="282"/>
      <c r="O24" s="127"/>
      <c r="P24" s="282"/>
      <c r="Q24" s="127"/>
      <c r="R24" s="130"/>
      <c r="S24" s="133"/>
    </row>
    <row r="25" spans="1:19" s="37" customFormat="1" ht="9.6" customHeight="1" x14ac:dyDescent="0.25">
      <c r="A25" s="245"/>
      <c r="B25" s="136"/>
      <c r="C25" s="136"/>
      <c r="D25" s="136"/>
      <c r="E25" s="467"/>
      <c r="F25" s="463"/>
      <c r="G25" s="463"/>
      <c r="H25" s="464"/>
      <c r="I25" s="463"/>
      <c r="J25" s="276"/>
      <c r="K25" s="277" t="str">
        <f>UPPER(IF(OR(J26="a",J26="as"),F23,IF(OR(J26="b",J26="bs"),F27,)))</f>
        <v/>
      </c>
      <c r="L25" s="278"/>
      <c r="M25" s="127"/>
      <c r="N25" s="282"/>
      <c r="O25" s="127"/>
      <c r="P25" s="282"/>
      <c r="Q25" s="127"/>
      <c r="R25" s="130"/>
      <c r="S25" s="133"/>
    </row>
    <row r="26" spans="1:19" s="37" customFormat="1" ht="9.6" customHeight="1" x14ac:dyDescent="0.25">
      <c r="A26" s="245"/>
      <c r="B26" s="136"/>
      <c r="C26" s="136"/>
      <c r="D26" s="136"/>
      <c r="E26" s="467"/>
      <c r="F26" s="463"/>
      <c r="G26" s="463"/>
      <c r="H26" s="464"/>
      <c r="I26" s="452" t="s">
        <v>0</v>
      </c>
      <c r="J26" s="148"/>
      <c r="K26" s="279" t="str">
        <f>UPPER(IF(OR(J26="a",J26="as"),F24,IF(OR(J26="b",J26="bs"),F28,)))</f>
        <v/>
      </c>
      <c r="L26" s="280"/>
      <c r="M26" s="127"/>
      <c r="N26" s="282"/>
      <c r="O26" s="127"/>
      <c r="P26" s="282"/>
      <c r="Q26" s="127"/>
      <c r="R26" s="130"/>
      <c r="S26" s="133"/>
    </row>
    <row r="27" spans="1:19" s="37" customFormat="1" ht="9.6" customHeight="1" x14ac:dyDescent="0.25">
      <c r="A27" s="245">
        <v>6</v>
      </c>
      <c r="B27" s="352" t="str">
        <f>IF($D27="","",VLOOKUP($D27,'1D ELO (5)'!$A$7:$P$39,14))</f>
        <v/>
      </c>
      <c r="C27" s="352" t="str">
        <f>IF($D27="","",VLOOKUP($D27,'1D ELO (5)'!$A$7:$P$39,15))</f>
        <v/>
      </c>
      <c r="D27" s="123"/>
      <c r="E27" s="460" t="str">
        <f>UPPER(IF($D27="","",VLOOKUP($D27,'1D ELO (5)'!$A$7:$P$39,5)))</f>
        <v/>
      </c>
      <c r="F27" s="449" t="str">
        <f>UPPER(IF($D27="","",VLOOKUP($D27,'1D ELO (5)'!$A$7:$P$39,2)))</f>
        <v/>
      </c>
      <c r="G27" s="449" t="str">
        <f>IF($D27="","",VLOOKUP($D27,'1D ELO (5)'!$A$7:$P$39,3))</f>
        <v/>
      </c>
      <c r="H27" s="461"/>
      <c r="I27" s="449" t="str">
        <f>IF($D27="","",VLOOKUP($D27,'1D ELO (5)'!$A$7:$P$39,4))</f>
        <v/>
      </c>
      <c r="J27" s="281"/>
      <c r="K27" s="127"/>
      <c r="L27" s="282"/>
      <c r="M27" s="165"/>
      <c r="N27" s="286"/>
      <c r="O27" s="127"/>
      <c r="P27" s="282"/>
      <c r="Q27" s="127"/>
      <c r="R27" s="130"/>
      <c r="S27" s="133"/>
    </row>
    <row r="28" spans="1:19" s="37" customFormat="1" ht="9.6" customHeight="1" x14ac:dyDescent="0.25">
      <c r="A28" s="245"/>
      <c r="B28" s="274"/>
      <c r="C28" s="274"/>
      <c r="D28" s="274"/>
      <c r="E28" s="460" t="str">
        <f>UPPER(IF($D27="","",VLOOKUP($D27,'1D ELO (5)'!$A$7:$P$33,11)))</f>
        <v/>
      </c>
      <c r="F28" s="449" t="str">
        <f>UPPER(IF($D27="","",VLOOKUP($D27,'1D ELO (5)'!$A$7:$P$33,8)))</f>
        <v/>
      </c>
      <c r="G28" s="449" t="str">
        <f>IF($D27="","",VLOOKUP($D27,'1D ELO (5)'!$A$7:$P$33,9))</f>
        <v/>
      </c>
      <c r="H28" s="461"/>
      <c r="I28" s="449" t="str">
        <f>IF($D27="","",VLOOKUP($D27,'1D ELO (5)'!$A$7:$P$33,10))</f>
        <v/>
      </c>
      <c r="J28" s="275"/>
      <c r="K28" s="127"/>
      <c r="L28" s="282"/>
      <c r="M28" s="249"/>
      <c r="N28" s="287"/>
      <c r="O28" s="127"/>
      <c r="P28" s="282"/>
      <c r="Q28" s="127"/>
      <c r="R28" s="130"/>
      <c r="S28" s="133"/>
    </row>
    <row r="29" spans="1:19" s="37" customFormat="1" ht="9.6" customHeight="1" x14ac:dyDescent="0.25">
      <c r="A29" s="245"/>
      <c r="B29" s="136"/>
      <c r="C29" s="136"/>
      <c r="D29" s="146"/>
      <c r="E29" s="468"/>
      <c r="F29" s="463"/>
      <c r="G29" s="463"/>
      <c r="H29" s="464"/>
      <c r="I29" s="463"/>
      <c r="J29" s="284"/>
      <c r="K29" s="127"/>
      <c r="L29" s="276"/>
      <c r="M29" s="277" t="str">
        <f>UPPER(IF(OR(L30="a",L30="as"),K25,IF(OR(L30="b",L30="bs"),K33,)))</f>
        <v/>
      </c>
      <c r="N29" s="282"/>
      <c r="O29" s="127"/>
      <c r="P29" s="282"/>
      <c r="Q29" s="127"/>
      <c r="R29" s="130"/>
      <c r="S29" s="133"/>
    </row>
    <row r="30" spans="1:19" s="37" customFormat="1" ht="9.6" customHeight="1" x14ac:dyDescent="0.25">
      <c r="A30" s="245"/>
      <c r="B30" s="136"/>
      <c r="C30" s="136"/>
      <c r="D30" s="146"/>
      <c r="E30" s="468"/>
      <c r="F30" s="463"/>
      <c r="G30" s="463"/>
      <c r="H30" s="464"/>
      <c r="I30" s="463"/>
      <c r="J30" s="284"/>
      <c r="K30" s="139" t="s">
        <v>0</v>
      </c>
      <c r="L30" s="148"/>
      <c r="M30" s="279" t="str">
        <f>UPPER(IF(OR(L30="a",L30="as"),K26,IF(OR(L30="b",L30="bs"),K34,)))</f>
        <v/>
      </c>
      <c r="N30" s="275"/>
      <c r="O30" s="127"/>
      <c r="P30" s="282"/>
      <c r="Q30" s="127"/>
      <c r="R30" s="130"/>
      <c r="S30" s="133"/>
    </row>
    <row r="31" spans="1:19" s="37" customFormat="1" ht="9.6" customHeight="1" x14ac:dyDescent="0.25">
      <c r="A31" s="285">
        <v>7</v>
      </c>
      <c r="B31" s="352" t="str">
        <f>IF($D31="","",VLOOKUP($D31,'1D ELO (5)'!$A$7:$P$39,14))</f>
        <v/>
      </c>
      <c r="C31" s="352" t="str">
        <f>IF($D31="","",VLOOKUP($D31,'1D ELO (5)'!$A$7:$P$39,15))</f>
        <v/>
      </c>
      <c r="D31" s="123"/>
      <c r="E31" s="460" t="str">
        <f>UPPER(IF($D31="","",VLOOKUP($D31,'1D ELO (5)'!$A$7:$P$39,5)))</f>
        <v/>
      </c>
      <c r="F31" s="449" t="str">
        <f>UPPER(IF($D31="","",VLOOKUP($D31,'1D ELO (5)'!$A$7:$P$39,2)))</f>
        <v/>
      </c>
      <c r="G31" s="449" t="str">
        <f>IF($D31="","",VLOOKUP($D31,'1D ELO (5)'!$A$7:$P$39,3))</f>
        <v/>
      </c>
      <c r="H31" s="461"/>
      <c r="I31" s="449" t="str">
        <f>IF($D31="","",VLOOKUP($D31,'1D ELO (5)'!$A$7:$P$39,4))</f>
        <v/>
      </c>
      <c r="J31" s="273"/>
      <c r="K31" s="127"/>
      <c r="L31" s="282"/>
      <c r="M31" s="127"/>
      <c r="N31" s="129"/>
      <c r="O31" s="165"/>
      <c r="P31" s="282"/>
      <c r="Q31" s="127"/>
      <c r="R31" s="130"/>
      <c r="S31" s="133"/>
    </row>
    <row r="32" spans="1:19" s="37" customFormat="1" ht="9.6" customHeight="1" x14ac:dyDescent="0.25">
      <c r="A32" s="245"/>
      <c r="B32" s="274"/>
      <c r="C32" s="274"/>
      <c r="D32" s="274"/>
      <c r="E32" s="460" t="str">
        <f>UPPER(IF($D31="","",VLOOKUP($D31,'1D ELO (5)'!$A$7:$P$33,11)))</f>
        <v/>
      </c>
      <c r="F32" s="449" t="str">
        <f>UPPER(IF($D31="","",VLOOKUP($D31,'1D ELO (5)'!$A$7:$P$33,8)))</f>
        <v/>
      </c>
      <c r="G32" s="449" t="str">
        <f>IF($D31="","",VLOOKUP($D31,'1D ELO (5)'!$A$7:$P$33,9))</f>
        <v/>
      </c>
      <c r="H32" s="461"/>
      <c r="I32" s="449" t="str">
        <f>IF($D31="","",VLOOKUP($D31,'1D ELO (5)'!$A$7:$P$33,10))</f>
        <v/>
      </c>
      <c r="J32" s="275"/>
      <c r="K32" s="120" t="str">
        <f>IF(J32="a",F31,IF(J32="b",F33,""))</f>
        <v/>
      </c>
      <c r="L32" s="282"/>
      <c r="M32" s="127"/>
      <c r="N32" s="129"/>
      <c r="O32" s="127"/>
      <c r="P32" s="282"/>
      <c r="Q32" s="127"/>
      <c r="R32" s="130"/>
      <c r="S32" s="133"/>
    </row>
    <row r="33" spans="1:19" s="37" customFormat="1" ht="9.6" customHeight="1" x14ac:dyDescent="0.25">
      <c r="A33" s="245"/>
      <c r="B33" s="136"/>
      <c r="C33" s="136"/>
      <c r="D33" s="146"/>
      <c r="E33" s="468"/>
      <c r="F33" s="463"/>
      <c r="G33" s="463"/>
      <c r="H33" s="464"/>
      <c r="I33" s="463"/>
      <c r="J33" s="276"/>
      <c r="K33" s="277" t="str">
        <f>UPPER(IF(OR(J34="a",J34="as"),F31,IF(OR(J34="b",J34="bs"),F35,)))</f>
        <v/>
      </c>
      <c r="L33" s="286"/>
      <c r="M33" s="127"/>
      <c r="N33" s="129"/>
      <c r="O33" s="127"/>
      <c r="P33" s="282"/>
      <c r="Q33" s="127"/>
      <c r="R33" s="130"/>
      <c r="S33" s="133"/>
    </row>
    <row r="34" spans="1:19" s="37" customFormat="1" ht="9.6" customHeight="1" x14ac:dyDescent="0.25">
      <c r="A34" s="245"/>
      <c r="B34" s="136"/>
      <c r="C34" s="136"/>
      <c r="D34" s="146"/>
      <c r="E34" s="468"/>
      <c r="F34" s="463"/>
      <c r="G34" s="463"/>
      <c r="H34" s="464"/>
      <c r="I34" s="452" t="s">
        <v>0</v>
      </c>
      <c r="J34" s="148"/>
      <c r="K34" s="279" t="str">
        <f>UPPER(IF(OR(J34="a",J34="as"),F32,IF(OR(J34="b",J34="bs"),F36,)))</f>
        <v/>
      </c>
      <c r="L34" s="275"/>
      <c r="M34" s="127"/>
      <c r="N34" s="129"/>
      <c r="O34" s="127"/>
      <c r="P34" s="282"/>
      <c r="Q34" s="127"/>
      <c r="R34" s="130"/>
      <c r="S34" s="133"/>
    </row>
    <row r="35" spans="1:19" s="37" customFormat="1" ht="9.6" customHeight="1" x14ac:dyDescent="0.25">
      <c r="A35" s="271">
        <v>8</v>
      </c>
      <c r="B35" s="352" t="str">
        <f>IF($D35="","",VLOOKUP($D35,'1D ELO (5)'!$A$7:$P$39,14))</f>
        <v/>
      </c>
      <c r="C35" s="352" t="str">
        <f>IF($D35="","",VLOOKUP($D35,'1D ELO (5)'!$A$7:$P$39,15))</f>
        <v/>
      </c>
      <c r="D35" s="123"/>
      <c r="E35" s="642" t="str">
        <f>UPPER(IF($D35="","",VLOOKUP($D35,'1D ELO (5)'!$A$7:$P$39,5)))</f>
        <v/>
      </c>
      <c r="F35" s="643" t="str">
        <f>UPPER(IF($D35="","",VLOOKUP($D35,'1D ELO (5)'!$A$7:$P$39,2)))</f>
        <v/>
      </c>
      <c r="G35" s="643" t="str">
        <f>IF($D35="","",VLOOKUP($D35,'1D ELO (5)'!$A$7:$P$39,3))</f>
        <v/>
      </c>
      <c r="H35" s="644"/>
      <c r="I35" s="643" t="str">
        <f>IF($D35="","",VLOOKUP($D35,'1D ELO (5)'!$A$7:$P$39,4))</f>
        <v/>
      </c>
      <c r="J35" s="281"/>
      <c r="K35" s="127"/>
      <c r="L35" s="129"/>
      <c r="M35" s="165"/>
      <c r="N35" s="278"/>
      <c r="O35" s="127"/>
      <c r="P35" s="282"/>
      <c r="Q35" s="127"/>
      <c r="R35" s="130"/>
      <c r="S35" s="133"/>
    </row>
    <row r="36" spans="1:19" s="37" customFormat="1" ht="9.6" customHeight="1" x14ac:dyDescent="0.25">
      <c r="A36" s="245"/>
      <c r="B36" s="274"/>
      <c r="C36" s="274"/>
      <c r="D36" s="274"/>
      <c r="E36" s="642" t="str">
        <f>UPPER(IF($D35="","",VLOOKUP($D35,'1D ELO (5)'!$A$7:$P$33,11)))</f>
        <v/>
      </c>
      <c r="F36" s="643" t="str">
        <f>UPPER(IF($D35="","",VLOOKUP($D35,'1D ELO (5)'!$A$7:$P$33,8)))</f>
        <v/>
      </c>
      <c r="G36" s="643" t="str">
        <f>IF($D35="","",VLOOKUP($D35,'1D ELO (5)'!$A$7:$P$33,9))</f>
        <v/>
      </c>
      <c r="H36" s="644"/>
      <c r="I36" s="643" t="str">
        <f>IF($D35="","",VLOOKUP($D35,'1D ELO (5)'!$A$7:$P$33,10))</f>
        <v/>
      </c>
      <c r="J36" s="275"/>
      <c r="K36" s="127"/>
      <c r="L36" s="129"/>
      <c r="M36" s="249"/>
      <c r="N36" s="283"/>
      <c r="O36" s="127"/>
      <c r="P36" s="282"/>
      <c r="Q36" s="127"/>
      <c r="R36" s="130"/>
      <c r="S36" s="133"/>
    </row>
    <row r="37" spans="1:19" s="37" customFormat="1" ht="9.6" customHeight="1" x14ac:dyDescent="0.25">
      <c r="A37" s="245"/>
      <c r="B37" s="136"/>
      <c r="C37" s="136"/>
      <c r="D37" s="146"/>
      <c r="E37" s="468"/>
      <c r="F37" s="463"/>
      <c r="G37" s="463"/>
      <c r="H37" s="464"/>
      <c r="I37" s="463"/>
      <c r="J37" s="284"/>
      <c r="K37" s="127"/>
      <c r="L37" s="129"/>
      <c r="M37" s="127"/>
      <c r="N37" s="129"/>
      <c r="O37" s="129"/>
      <c r="P37" s="276"/>
      <c r="Q37" s="277" t="str">
        <f>UPPER(IF(OR(P38="a",P38="as"),O21,IF(OR(P38="b",P38="bs"),O53,)))</f>
        <v/>
      </c>
      <c r="R37" s="288"/>
      <c r="S37" s="133"/>
    </row>
    <row r="38" spans="1:19" s="37" customFormat="1" ht="9.6" customHeight="1" x14ac:dyDescent="0.25">
      <c r="A38" s="245"/>
      <c r="B38" s="136"/>
      <c r="C38" s="136"/>
      <c r="D38" s="146"/>
      <c r="E38" s="468"/>
      <c r="F38" s="463"/>
      <c r="G38" s="463"/>
      <c r="H38" s="464"/>
      <c r="I38" s="463"/>
      <c r="J38" s="284"/>
      <c r="K38" s="127"/>
      <c r="L38" s="129"/>
      <c r="M38" s="127"/>
      <c r="N38" s="129"/>
      <c r="O38" s="139" t="s">
        <v>0</v>
      </c>
      <c r="P38" s="148"/>
      <c r="Q38" s="279" t="str">
        <f>UPPER(IF(OR(P38="a",P38="as"),O22,IF(OR(P38="b",P38="bs"),O54,)))</f>
        <v/>
      </c>
      <c r="R38" s="289"/>
      <c r="S38" s="133"/>
    </row>
    <row r="39" spans="1:19" s="37" customFormat="1" ht="9.6" customHeight="1" x14ac:dyDescent="0.25">
      <c r="A39" s="271">
        <v>9</v>
      </c>
      <c r="B39" s="352" t="str">
        <f>IF($D39="","",VLOOKUP($D39,'1D ELO (5)'!$A$7:$P$39,14))</f>
        <v/>
      </c>
      <c r="C39" s="352" t="str">
        <f>IF($D39="","",VLOOKUP($D39,'1D ELO (5)'!$A$7:$P$39,15))</f>
        <v/>
      </c>
      <c r="D39" s="123"/>
      <c r="E39" s="465" t="str">
        <f>UPPER(IF($D39="","",VLOOKUP($D39,'1D ELO (5)'!$A$7:$P$39,5)))</f>
        <v/>
      </c>
      <c r="F39" s="643" t="str">
        <f>UPPER(IF($D39="","",VLOOKUP($D39,'1D ELO (5)'!$A$7:$P$39,2)))</f>
        <v/>
      </c>
      <c r="G39" s="643" t="str">
        <f>IF($D39="","",VLOOKUP($D39,'1D ELO (5)'!$A$7:$P$39,3))</f>
        <v/>
      </c>
      <c r="H39" s="644"/>
      <c r="I39" s="643" t="str">
        <f>IF($D39="","",VLOOKUP($D39,'1D ELO (5)'!$A$7:$P$39,4))</f>
        <v/>
      </c>
      <c r="J39" s="273"/>
      <c r="K39" s="127"/>
      <c r="L39" s="129"/>
      <c r="M39" s="127"/>
      <c r="N39" s="129"/>
      <c r="O39" s="127"/>
      <c r="P39" s="282"/>
      <c r="Q39" s="165"/>
      <c r="R39" s="130"/>
      <c r="S39" s="133"/>
    </row>
    <row r="40" spans="1:19" s="37" customFormat="1" ht="9.6" customHeight="1" x14ac:dyDescent="0.25">
      <c r="A40" s="245"/>
      <c r="B40" s="274"/>
      <c r="C40" s="274"/>
      <c r="D40" s="274"/>
      <c r="E40" s="465" t="str">
        <f>UPPER(IF($D39="","",VLOOKUP($D39,'1D ELO (5)'!$A$7:$P$33,11)))</f>
        <v/>
      </c>
      <c r="F40" s="124" t="str">
        <f>UPPER(IF($D39="","",VLOOKUP($D39,'1D ELO (5)'!$A$7:$P$33,8)))</f>
        <v/>
      </c>
      <c r="G40" s="124" t="str">
        <f>IF($D39="","",VLOOKUP($D39,'1D ELO (5)'!$A$7:$P$33,9))</f>
        <v/>
      </c>
      <c r="H40" s="272"/>
      <c r="I40" s="124" t="str">
        <f>IF($D39="","",VLOOKUP($D39,'1D ELO (5)'!$A$7:$P$33,10))</f>
        <v/>
      </c>
      <c r="J40" s="275"/>
      <c r="K40" s="120" t="str">
        <f>IF(J40="a",F39,IF(J40="b",F41,""))</f>
        <v/>
      </c>
      <c r="L40" s="129"/>
      <c r="M40" s="127"/>
      <c r="N40" s="129"/>
      <c r="O40" s="127"/>
      <c r="P40" s="282"/>
      <c r="Q40" s="249"/>
      <c r="R40" s="290"/>
      <c r="S40" s="133"/>
    </row>
    <row r="41" spans="1:19" s="37" customFormat="1" ht="9.6" customHeight="1" x14ac:dyDescent="0.25">
      <c r="A41" s="245"/>
      <c r="B41" s="136"/>
      <c r="C41" s="136"/>
      <c r="D41" s="146"/>
      <c r="E41" s="468"/>
      <c r="F41" s="463"/>
      <c r="G41" s="463"/>
      <c r="H41" s="464"/>
      <c r="I41" s="463"/>
      <c r="J41" s="276"/>
      <c r="K41" s="277" t="str">
        <f>UPPER(IF(OR(J42="a",J42="as"),F39,IF(OR(J42="b",J42="bs"),F43,)))</f>
        <v/>
      </c>
      <c r="L41" s="278"/>
      <c r="M41" s="127"/>
      <c r="N41" s="129"/>
      <c r="O41" s="127"/>
      <c r="P41" s="282"/>
      <c r="Q41" s="127"/>
      <c r="R41" s="130"/>
      <c r="S41" s="133"/>
    </row>
    <row r="42" spans="1:19" s="37" customFormat="1" ht="9.6" customHeight="1" x14ac:dyDescent="0.25">
      <c r="A42" s="245"/>
      <c r="B42" s="136"/>
      <c r="C42" s="136"/>
      <c r="D42" s="146"/>
      <c r="E42" s="468"/>
      <c r="F42" s="463"/>
      <c r="G42" s="463"/>
      <c r="H42" s="464"/>
      <c r="I42" s="452" t="s">
        <v>0</v>
      </c>
      <c r="J42" s="148"/>
      <c r="K42" s="279" t="str">
        <f>UPPER(IF(OR(J42="a",J42="as"),F40,IF(OR(J42="b",J42="bs"),F44,)))</f>
        <v/>
      </c>
      <c r="L42" s="280"/>
      <c r="M42" s="127"/>
      <c r="N42" s="129"/>
      <c r="O42" s="127"/>
      <c r="P42" s="282"/>
      <c r="Q42" s="127"/>
      <c r="R42" s="130"/>
      <c r="S42" s="133"/>
    </row>
    <row r="43" spans="1:19" s="37" customFormat="1" ht="9.6" customHeight="1" x14ac:dyDescent="0.25">
      <c r="A43" s="245">
        <v>10</v>
      </c>
      <c r="B43" s="352" t="str">
        <f>IF($D43="","",VLOOKUP($D43,'1D ELO (5)'!$A$7:$P$39,13))</f>
        <v/>
      </c>
      <c r="C43" s="352" t="str">
        <f>IF($D43="","",VLOOKUP($D43,'1D ELO (5)'!$A$7:$P$39,15))</f>
        <v/>
      </c>
      <c r="D43" s="123"/>
      <c r="E43" s="460" t="str">
        <f>UPPER(IF($D43="","",VLOOKUP($D43,'1D ELO (5)'!$A$7:$P$39,5)))</f>
        <v/>
      </c>
      <c r="F43" s="449" t="str">
        <f>UPPER(IF($D43="","",VLOOKUP($D43,'1D ELO (5)'!$A$7:$P$39,2)))</f>
        <v/>
      </c>
      <c r="G43" s="449" t="str">
        <f>IF($D43="","",VLOOKUP($D43,'1D ELO (5)'!$A$7:$P$39,3))</f>
        <v/>
      </c>
      <c r="H43" s="461"/>
      <c r="I43" s="449" t="str">
        <f>IF($D43="","",VLOOKUP($D43,'1D ELO (5)'!$A$7:$P$39,4))</f>
        <v/>
      </c>
      <c r="J43" s="281"/>
      <c r="K43" s="127"/>
      <c r="L43" s="282"/>
      <c r="M43" s="165"/>
      <c r="N43" s="278"/>
      <c r="O43" s="127"/>
      <c r="P43" s="282"/>
      <c r="Q43" s="127"/>
      <c r="R43" s="130"/>
      <c r="S43" s="133"/>
    </row>
    <row r="44" spans="1:19" s="37" customFormat="1" ht="9.6" customHeight="1" x14ac:dyDescent="0.25">
      <c r="A44" s="245"/>
      <c r="B44" s="274"/>
      <c r="C44" s="274"/>
      <c r="D44" s="274"/>
      <c r="E44" s="460" t="str">
        <f>UPPER(IF($D43="","",VLOOKUP($D43,'1D ELO (5)'!$A$7:$P$33,11)))</f>
        <v/>
      </c>
      <c r="F44" s="449" t="str">
        <f>UPPER(IF($D43="","",VLOOKUP($D43,'1D ELO (5)'!$A$7:$P$33,8)))</f>
        <v/>
      </c>
      <c r="G44" s="449" t="str">
        <f>IF($D43="","",VLOOKUP($D43,'1D ELO (5)'!$A$7:$P$33,9))</f>
        <v/>
      </c>
      <c r="H44" s="461"/>
      <c r="I44" s="449" t="str">
        <f>IF($D43="","",VLOOKUP($D43,'1D ELO (5)'!$A$7:$P$33,10))</f>
        <v/>
      </c>
      <c r="J44" s="275"/>
      <c r="K44" s="127"/>
      <c r="L44" s="282"/>
      <c r="M44" s="249"/>
      <c r="N44" s="283"/>
      <c r="O44" s="127"/>
      <c r="P44" s="282"/>
      <c r="Q44" s="127"/>
      <c r="R44" s="130"/>
      <c r="S44" s="133"/>
    </row>
    <row r="45" spans="1:19" s="37" customFormat="1" ht="9.6" customHeight="1" x14ac:dyDescent="0.25">
      <c r="A45" s="245"/>
      <c r="B45" s="136"/>
      <c r="C45" s="136"/>
      <c r="D45" s="146"/>
      <c r="E45" s="468"/>
      <c r="F45" s="463"/>
      <c r="G45" s="463"/>
      <c r="H45" s="464"/>
      <c r="I45" s="463"/>
      <c r="J45" s="284"/>
      <c r="K45" s="127"/>
      <c r="L45" s="276"/>
      <c r="M45" s="277" t="str">
        <f>UPPER(IF(OR(L46="a",L46="as"),K41,IF(OR(L46="b",L46="bs"),K49,)))</f>
        <v/>
      </c>
      <c r="N45" s="129"/>
      <c r="O45" s="127"/>
      <c r="P45" s="282"/>
      <c r="Q45" s="127"/>
      <c r="R45" s="130"/>
      <c r="S45" s="133"/>
    </row>
    <row r="46" spans="1:19" s="37" customFormat="1" ht="9.6" customHeight="1" x14ac:dyDescent="0.25">
      <c r="A46" s="245"/>
      <c r="B46" s="136"/>
      <c r="C46" s="136"/>
      <c r="D46" s="146"/>
      <c r="E46" s="468"/>
      <c r="F46" s="463"/>
      <c r="G46" s="463"/>
      <c r="H46" s="464"/>
      <c r="I46" s="463"/>
      <c r="J46" s="284"/>
      <c r="K46" s="139" t="s">
        <v>0</v>
      </c>
      <c r="L46" s="148"/>
      <c r="M46" s="279" t="str">
        <f>UPPER(IF(OR(L46="a",L46="as"),K42,IF(OR(L46="b",L46="bs"),K50,)))</f>
        <v/>
      </c>
      <c r="N46" s="280"/>
      <c r="O46" s="127"/>
      <c r="P46" s="282"/>
      <c r="Q46" s="127"/>
      <c r="R46" s="130"/>
      <c r="S46" s="133"/>
    </row>
    <row r="47" spans="1:19" s="37" customFormat="1" ht="9.6" customHeight="1" x14ac:dyDescent="0.25">
      <c r="A47" s="285">
        <v>11</v>
      </c>
      <c r="B47" s="352" t="str">
        <f>IF($D47="","",VLOOKUP($D47,'1D ELO (5)'!$A$7:$P$39,14))</f>
        <v/>
      </c>
      <c r="C47" s="352" t="str">
        <f>IF($D47="","",VLOOKUP($D47,'1D ELO (5)'!$A$7:$P$39,15))</f>
        <v/>
      </c>
      <c r="D47" s="123"/>
      <c r="E47" s="460" t="str">
        <f>UPPER(IF($D47="","",VLOOKUP($D47,'1D ELO (5)'!$A$7:$P$39,5)))</f>
        <v/>
      </c>
      <c r="F47" s="449" t="str">
        <f>UPPER(IF($D47="","",VLOOKUP($D47,'1D ELO (5)'!$A$7:$P$39,2)))</f>
        <v/>
      </c>
      <c r="G47" s="449" t="str">
        <f>IF($D47="","",VLOOKUP($D47,'1D ELO (5)'!$A$7:$P$39,3))</f>
        <v/>
      </c>
      <c r="H47" s="461"/>
      <c r="I47" s="449" t="str">
        <f>IF($D47="","",VLOOKUP($D47,'1D ELO (5)'!$A$7:$P$39,4))</f>
        <v/>
      </c>
      <c r="J47" s="273"/>
      <c r="K47" s="127"/>
      <c r="L47" s="282"/>
      <c r="M47" s="127"/>
      <c r="N47" s="282"/>
      <c r="O47" s="165"/>
      <c r="P47" s="282"/>
      <c r="Q47" s="127"/>
      <c r="R47" s="130"/>
      <c r="S47" s="133"/>
    </row>
    <row r="48" spans="1:19" s="37" customFormat="1" ht="9.6" customHeight="1" x14ac:dyDescent="0.25">
      <c r="A48" s="245"/>
      <c r="B48" s="274"/>
      <c r="C48" s="274"/>
      <c r="D48" s="274"/>
      <c r="E48" s="460" t="str">
        <f>UPPER(IF($D47="","",VLOOKUP($D47,'1D ELO (5)'!$A$7:$P$33,11)))</f>
        <v/>
      </c>
      <c r="F48" s="449" t="str">
        <f>UPPER(IF($D47="","",VLOOKUP($D47,'1D ELO (5)'!$A$7:$P$33,8)))</f>
        <v/>
      </c>
      <c r="G48" s="449" t="str">
        <f>IF($D47="","",VLOOKUP($D47,'1D ELO (5)'!$A$7:$P$33,9))</f>
        <v/>
      </c>
      <c r="H48" s="461"/>
      <c r="I48" s="449" t="str">
        <f>IF($D47="","",VLOOKUP($D47,'1D ELO (5)'!$A$7:$P$33,10))</f>
        <v/>
      </c>
      <c r="J48" s="275"/>
      <c r="K48" s="120" t="str">
        <f>IF(J48="a",F47,IF(J48="b",F49,""))</f>
        <v/>
      </c>
      <c r="L48" s="282"/>
      <c r="M48" s="127"/>
      <c r="N48" s="282"/>
      <c r="O48" s="127"/>
      <c r="P48" s="282"/>
      <c r="Q48" s="127"/>
      <c r="R48" s="130"/>
      <c r="S48" s="133"/>
    </row>
    <row r="49" spans="1:19" s="37" customFormat="1" ht="9.6" customHeight="1" x14ac:dyDescent="0.25">
      <c r="A49" s="245"/>
      <c r="B49" s="136"/>
      <c r="C49" s="136"/>
      <c r="D49" s="136"/>
      <c r="E49" s="467"/>
      <c r="F49" s="463"/>
      <c r="G49" s="463"/>
      <c r="H49" s="464"/>
      <c r="I49" s="463"/>
      <c r="J49" s="276"/>
      <c r="K49" s="277" t="str">
        <f>UPPER(IF(OR(J50="a",J50="as"),F47,IF(OR(J50="b",J50="bs"),F51,)))</f>
        <v/>
      </c>
      <c r="L49" s="286"/>
      <c r="M49" s="127"/>
      <c r="N49" s="282"/>
      <c r="O49" s="127"/>
      <c r="P49" s="282"/>
      <c r="Q49" s="127"/>
      <c r="R49" s="130"/>
      <c r="S49" s="133"/>
    </row>
    <row r="50" spans="1:19" s="37" customFormat="1" ht="9.6" customHeight="1" x14ac:dyDescent="0.25">
      <c r="A50" s="245"/>
      <c r="B50" s="136"/>
      <c r="C50" s="136"/>
      <c r="D50" s="136"/>
      <c r="E50" s="467"/>
      <c r="F50" s="463"/>
      <c r="G50" s="463"/>
      <c r="H50" s="464"/>
      <c r="I50" s="452" t="s">
        <v>0</v>
      </c>
      <c r="J50" s="148"/>
      <c r="K50" s="279" t="str">
        <f>UPPER(IF(OR(J50="a",J50="as"),F48,IF(OR(J50="b",J50="bs"),F52,)))</f>
        <v/>
      </c>
      <c r="L50" s="275"/>
      <c r="M50" s="127"/>
      <c r="N50" s="282"/>
      <c r="O50" s="127"/>
      <c r="P50" s="282"/>
      <c r="Q50" s="127"/>
      <c r="R50" s="130"/>
      <c r="S50" s="133"/>
    </row>
    <row r="51" spans="1:19" s="37" customFormat="1" ht="9.6" customHeight="1" x14ac:dyDescent="0.25">
      <c r="A51" s="245">
        <v>12</v>
      </c>
      <c r="B51" s="352" t="str">
        <f>IF($D51="","",VLOOKUP($D51,'1D ELO (5)'!$A$7:$P$39,14))</f>
        <v/>
      </c>
      <c r="C51" s="352" t="str">
        <f>IF($D51="","",VLOOKUP($D51,'1D ELO (5)'!$A$7:$P$39,15))</f>
        <v/>
      </c>
      <c r="D51" s="123"/>
      <c r="E51" s="460" t="str">
        <f>UPPER(IF($D51="","",VLOOKUP($D51,'1D ELO (5)'!$A$7:$P$39,5)))</f>
        <v/>
      </c>
      <c r="F51" s="449" t="str">
        <f>UPPER(IF($D51="","",VLOOKUP($D51,'1D ELO (5)'!$A$7:$P$39,2)))</f>
        <v/>
      </c>
      <c r="G51" s="449" t="str">
        <f>IF($D51="","",VLOOKUP($D51,'1D ELO (5)'!$A$7:$P$39,3))</f>
        <v/>
      </c>
      <c r="H51" s="461"/>
      <c r="I51" s="449" t="str">
        <f>IF($D51="","",VLOOKUP($D51,'1D ELO (5)'!$A$7:$P$39,4))</f>
        <v/>
      </c>
      <c r="J51" s="281"/>
      <c r="K51" s="127"/>
      <c r="L51" s="129"/>
      <c r="M51" s="165"/>
      <c r="N51" s="286"/>
      <c r="O51" s="127"/>
      <c r="P51" s="282"/>
      <c r="Q51" s="127"/>
      <c r="R51" s="130"/>
      <c r="S51" s="133"/>
    </row>
    <row r="52" spans="1:19" s="37" customFormat="1" ht="9.6" customHeight="1" x14ac:dyDescent="0.25">
      <c r="A52" s="245"/>
      <c r="B52" s="274"/>
      <c r="C52" s="274"/>
      <c r="D52" s="274"/>
      <c r="E52" s="460" t="str">
        <f>UPPER(IF($D51="","",VLOOKUP($D51,'1D ELO (5)'!$A$7:$P$33,11)))</f>
        <v/>
      </c>
      <c r="F52" s="449" t="str">
        <f>UPPER(IF($D51="","",VLOOKUP($D51,'1D ELO (5)'!$A$7:$P$33,8)))</f>
        <v/>
      </c>
      <c r="G52" s="449" t="str">
        <f>IF($D51="","",VLOOKUP($D51,'1D ELO (5)'!$A$7:$P$33,9))</f>
        <v/>
      </c>
      <c r="H52" s="461"/>
      <c r="I52" s="449" t="str">
        <f>IF($D51="","",VLOOKUP($D51,'1D ELO (5)'!$A$7:$P$33,10))</f>
        <v/>
      </c>
      <c r="J52" s="275"/>
      <c r="K52" s="127"/>
      <c r="L52" s="129"/>
      <c r="M52" s="249"/>
      <c r="N52" s="287"/>
      <c r="O52" s="127"/>
      <c r="P52" s="282"/>
      <c r="Q52" s="127"/>
      <c r="R52" s="130"/>
      <c r="S52" s="133"/>
    </row>
    <row r="53" spans="1:19" s="37" customFormat="1" ht="9.6" customHeight="1" x14ac:dyDescent="0.25">
      <c r="A53" s="245"/>
      <c r="B53" s="136"/>
      <c r="C53" s="136"/>
      <c r="D53" s="136"/>
      <c r="E53" s="467"/>
      <c r="F53" s="463"/>
      <c r="G53" s="463"/>
      <c r="H53" s="464"/>
      <c r="I53" s="463"/>
      <c r="J53" s="284"/>
      <c r="K53" s="127"/>
      <c r="L53" s="129"/>
      <c r="M53" s="127"/>
      <c r="N53" s="276"/>
      <c r="O53" s="277" t="str">
        <f>UPPER(IF(OR(N54="a",N54="as"),M45,IF(OR(N54="b",N54="bs"),M61,)))</f>
        <v/>
      </c>
      <c r="P53" s="282"/>
      <c r="Q53" s="127"/>
      <c r="R53" s="130"/>
      <c r="S53" s="133"/>
    </row>
    <row r="54" spans="1:19" s="37" customFormat="1" ht="9.6" customHeight="1" x14ac:dyDescent="0.25">
      <c r="A54" s="245"/>
      <c r="B54" s="136"/>
      <c r="C54" s="136"/>
      <c r="D54" s="136"/>
      <c r="E54" s="467"/>
      <c r="F54" s="463"/>
      <c r="G54" s="463"/>
      <c r="H54" s="464"/>
      <c r="I54" s="463"/>
      <c r="J54" s="284"/>
      <c r="K54" s="127"/>
      <c r="L54" s="129"/>
      <c r="M54" s="139" t="s">
        <v>0</v>
      </c>
      <c r="N54" s="148"/>
      <c r="O54" s="279" t="str">
        <f>UPPER(IF(OR(N54="a",N54="as"),M46,IF(OR(N54="b",N54="bs"),M62,)))</f>
        <v/>
      </c>
      <c r="P54" s="275"/>
      <c r="Q54" s="127"/>
      <c r="R54" s="130"/>
      <c r="S54" s="133"/>
    </row>
    <row r="55" spans="1:19" s="37" customFormat="1" ht="9.6" customHeight="1" x14ac:dyDescent="0.25">
      <c r="A55" s="285">
        <v>13</v>
      </c>
      <c r="B55" s="352" t="str">
        <f>IF($D55="","",VLOOKUP($D55,'1D ELO (5)'!$A$7:$P$39,14))</f>
        <v/>
      </c>
      <c r="C55" s="352" t="str">
        <f>IF($D55="","",VLOOKUP($D55,'1D ELO (5)'!$A$7:$P$39,15))</f>
        <v/>
      </c>
      <c r="D55" s="123"/>
      <c r="E55" s="460" t="str">
        <f>UPPER(IF($D55="","",VLOOKUP($D55,'1D ELO (5)'!$A$7:$P$39,5)))</f>
        <v/>
      </c>
      <c r="F55" s="449" t="str">
        <f>UPPER(IF($D55="","",VLOOKUP($D55,'1D ELO (5)'!$A$7:$P$39,2)))</f>
        <v/>
      </c>
      <c r="G55" s="449" t="str">
        <f>IF($D55="","",VLOOKUP($D55,'1D ELO (5)'!$A$7:$P$39,3))</f>
        <v/>
      </c>
      <c r="H55" s="461"/>
      <c r="I55" s="449" t="str">
        <f>IF($D55="","",VLOOKUP($D55,'1D ELO (5)'!$A$7:$P$39,4))</f>
        <v/>
      </c>
      <c r="J55" s="273"/>
      <c r="K55" s="127"/>
      <c r="L55" s="129"/>
      <c r="M55" s="127"/>
      <c r="N55" s="282"/>
      <c r="O55" s="127"/>
      <c r="P55" s="129"/>
      <c r="Q55" s="127"/>
      <c r="R55" s="130"/>
      <c r="S55" s="133"/>
    </row>
    <row r="56" spans="1:19" s="37" customFormat="1" ht="9.6" customHeight="1" x14ac:dyDescent="0.25">
      <c r="A56" s="245"/>
      <c r="B56" s="274"/>
      <c r="C56" s="274"/>
      <c r="D56" s="274"/>
      <c r="E56" s="460" t="str">
        <f>UPPER(IF($D55="","",VLOOKUP($D55,'1D ELO (5)'!$A$7:$P$33,11)))</f>
        <v/>
      </c>
      <c r="F56" s="449" t="str">
        <f>UPPER(IF($D55="","",VLOOKUP($D55,'1D ELO (5)'!$A$7:$P$33,8)))</f>
        <v/>
      </c>
      <c r="G56" s="449" t="str">
        <f>IF($D55="","",VLOOKUP($D55,'1D ELO (5)'!$A$7:$P$33,9))</f>
        <v/>
      </c>
      <c r="H56" s="461"/>
      <c r="I56" s="449" t="str">
        <f>IF($D55="","",VLOOKUP($D55,'1D ELO (5)'!$A$7:$P$33,10))</f>
        <v/>
      </c>
      <c r="J56" s="275"/>
      <c r="K56" s="120" t="str">
        <f>IF(J56="a",F55,IF(J56="b",F57,""))</f>
        <v/>
      </c>
      <c r="L56" s="129"/>
      <c r="M56" s="127"/>
      <c r="N56" s="282"/>
      <c r="O56" s="127"/>
      <c r="P56" s="129"/>
      <c r="Q56" s="127"/>
      <c r="R56" s="130"/>
      <c r="S56" s="133"/>
    </row>
    <row r="57" spans="1:19" s="37" customFormat="1" ht="9.6" customHeight="1" x14ac:dyDescent="0.25">
      <c r="A57" s="245"/>
      <c r="B57" s="136"/>
      <c r="C57" s="136"/>
      <c r="D57" s="146"/>
      <c r="E57" s="468"/>
      <c r="F57" s="463"/>
      <c r="G57" s="463"/>
      <c r="H57" s="464"/>
      <c r="I57" s="463"/>
      <c r="J57" s="276"/>
      <c r="K57" s="277" t="str">
        <f>UPPER(IF(OR(J58="a",J58="as"),F55,IF(OR(J58="b",J58="bs"),F59,)))</f>
        <v/>
      </c>
      <c r="L57" s="278"/>
      <c r="M57" s="127"/>
      <c r="N57" s="282"/>
      <c r="O57" s="127"/>
      <c r="P57" s="129"/>
      <c r="Q57" s="127"/>
      <c r="R57" s="130"/>
      <c r="S57" s="133"/>
    </row>
    <row r="58" spans="1:19" s="37" customFormat="1" ht="9.6" customHeight="1" x14ac:dyDescent="0.25">
      <c r="A58" s="245"/>
      <c r="B58" s="136"/>
      <c r="C58" s="136"/>
      <c r="D58" s="146"/>
      <c r="E58" s="468"/>
      <c r="F58" s="463"/>
      <c r="G58" s="463"/>
      <c r="H58" s="464"/>
      <c r="I58" s="452" t="s">
        <v>0</v>
      </c>
      <c r="J58" s="148"/>
      <c r="K58" s="279" t="str">
        <f>UPPER(IF(OR(J58="a",J58="as"),F56,IF(OR(J58="b",J58="bs"),F60,)))</f>
        <v/>
      </c>
      <c r="L58" s="280"/>
      <c r="M58" s="127"/>
      <c r="N58" s="282"/>
      <c r="O58" s="127"/>
      <c r="P58" s="129"/>
      <c r="Q58" s="127"/>
      <c r="R58" s="130"/>
      <c r="S58" s="133"/>
    </row>
    <row r="59" spans="1:19" s="37" customFormat="1" ht="9.6" customHeight="1" x14ac:dyDescent="0.25">
      <c r="A59" s="245">
        <v>14</v>
      </c>
      <c r="B59" s="352" t="str">
        <f>IF($D59="","",VLOOKUP($D59,'1D ELO (5)'!$A$7:$P$39,14))</f>
        <v/>
      </c>
      <c r="C59" s="352" t="str">
        <f>IF($D59="","",VLOOKUP($D59,'1D ELO (5)'!$A$7:$P$39,15))</f>
        <v/>
      </c>
      <c r="D59" s="123"/>
      <c r="E59" s="460" t="str">
        <f>UPPER(IF($D59="","",VLOOKUP($D59,'1D ELO (5)'!$A$7:$P$39,5)))</f>
        <v/>
      </c>
      <c r="F59" s="449" t="str">
        <f>UPPER(IF($D59="","",VLOOKUP($D59,'1D ELO (5)'!$A$7:$P$39,2)))</f>
        <v/>
      </c>
      <c r="G59" s="449" t="str">
        <f>IF($D59="","",VLOOKUP($D59,'1D ELO (5)'!$A$7:$P$39,3))</f>
        <v/>
      </c>
      <c r="H59" s="461"/>
      <c r="I59" s="449" t="str">
        <f>IF($D59="","",VLOOKUP($D59,'1D ELO (5)'!$A$7:$P$39,4))</f>
        <v/>
      </c>
      <c r="J59" s="281"/>
      <c r="K59" s="127"/>
      <c r="L59" s="282"/>
      <c r="M59" s="165"/>
      <c r="N59" s="286"/>
      <c r="O59" s="127"/>
      <c r="P59" s="129"/>
      <c r="Q59" s="127"/>
      <c r="R59" s="130"/>
      <c r="S59" s="133"/>
    </row>
    <row r="60" spans="1:19" s="37" customFormat="1" ht="9.6" customHeight="1" x14ac:dyDescent="0.25">
      <c r="A60" s="245"/>
      <c r="B60" s="274"/>
      <c r="C60" s="274"/>
      <c r="D60" s="274"/>
      <c r="E60" s="460" t="str">
        <f>UPPER(IF($D59="","",VLOOKUP($D59,'1D ELO (5)'!$A$7:$P$33,11)))</f>
        <v/>
      </c>
      <c r="F60" s="449" t="str">
        <f>UPPER(IF($D59="","",VLOOKUP($D59,'1D ELO (5)'!$A$7:$P$33,8)))</f>
        <v/>
      </c>
      <c r="G60" s="449" t="str">
        <f>IF($D59="","",VLOOKUP($D59,'1D ELO (5)'!$A$7:$P$33,9))</f>
        <v/>
      </c>
      <c r="H60" s="461"/>
      <c r="I60" s="449" t="str">
        <f>IF($D59="","",VLOOKUP($D59,'1D ELO (5)'!$A$7:$P$33,10))</f>
        <v/>
      </c>
      <c r="J60" s="275"/>
      <c r="K60" s="127"/>
      <c r="L60" s="282"/>
      <c r="M60" s="249"/>
      <c r="N60" s="287"/>
      <c r="O60" s="127"/>
      <c r="P60" s="129"/>
      <c r="Q60" s="127"/>
      <c r="R60" s="130"/>
      <c r="S60" s="133"/>
    </row>
    <row r="61" spans="1:19" s="37" customFormat="1" ht="9.6" customHeight="1" x14ac:dyDescent="0.25">
      <c r="A61" s="245"/>
      <c r="B61" s="136"/>
      <c r="C61" s="136"/>
      <c r="D61" s="146"/>
      <c r="E61" s="468"/>
      <c r="F61" s="463"/>
      <c r="G61" s="463"/>
      <c r="H61" s="464"/>
      <c r="I61" s="463"/>
      <c r="J61" s="284"/>
      <c r="K61" s="127"/>
      <c r="L61" s="276"/>
      <c r="M61" s="277" t="str">
        <f>UPPER(IF(OR(L62="a",L62="as"),K57,IF(OR(L62="b",L62="bs"),K65,)))</f>
        <v/>
      </c>
      <c r="N61" s="282"/>
      <c r="O61" s="127"/>
      <c r="P61" s="129"/>
      <c r="Q61" s="127"/>
      <c r="R61" s="130"/>
      <c r="S61" s="133"/>
    </row>
    <row r="62" spans="1:19" s="37" customFormat="1" ht="9.6" customHeight="1" x14ac:dyDescent="0.25">
      <c r="A62" s="245"/>
      <c r="B62" s="136"/>
      <c r="C62" s="136"/>
      <c r="D62" s="146"/>
      <c r="E62" s="468"/>
      <c r="F62" s="463"/>
      <c r="G62" s="463"/>
      <c r="H62" s="464"/>
      <c r="I62" s="463"/>
      <c r="J62" s="284"/>
      <c r="K62" s="139" t="s">
        <v>0</v>
      </c>
      <c r="L62" s="148"/>
      <c r="M62" s="279" t="str">
        <f>UPPER(IF(OR(L62="a",L62="as"),K58,IF(OR(L62="b",L62="bs"),K66,)))</f>
        <v/>
      </c>
      <c r="N62" s="275"/>
      <c r="O62" s="127"/>
      <c r="P62" s="129"/>
      <c r="Q62" s="127"/>
      <c r="R62" s="130"/>
      <c r="S62" s="133"/>
    </row>
    <row r="63" spans="1:19" s="37" customFormat="1" ht="9.6" customHeight="1" x14ac:dyDescent="0.25">
      <c r="A63" s="285">
        <v>15</v>
      </c>
      <c r="B63" s="352" t="str">
        <f>IF($D63="","",VLOOKUP($D63,'1D ELO (5)'!$A$7:$P$39,14))</f>
        <v/>
      </c>
      <c r="C63" s="352" t="str">
        <f>IF($D63="","",VLOOKUP($D63,'1D ELO (5)'!$A$7:$P$39,15))</f>
        <v/>
      </c>
      <c r="D63" s="123"/>
      <c r="E63" s="460" t="str">
        <f>UPPER(IF($D63="","",VLOOKUP($D63,'1D ELO (5)'!$A$7:$P$39,5)))</f>
        <v/>
      </c>
      <c r="F63" s="449" t="str">
        <f>UPPER(IF($D63="","",VLOOKUP($D63,'1D ELO (5)'!$A$7:$P$39,2)))</f>
        <v/>
      </c>
      <c r="G63" s="449" t="str">
        <f>IF($D63="","",VLOOKUP($D63,'1D ELO (5)'!$A$7:$P$39,3))</f>
        <v/>
      </c>
      <c r="H63" s="461"/>
      <c r="I63" s="449" t="str">
        <f>IF($D63="","",VLOOKUP($D63,'1D ELO (5)'!$A$7:$P$39,4))</f>
        <v/>
      </c>
      <c r="J63" s="273"/>
      <c r="K63" s="127"/>
      <c r="L63" s="282"/>
      <c r="M63" s="127"/>
      <c r="N63" s="129"/>
      <c r="O63" s="303" t="s">
        <v>126</v>
      </c>
      <c r="P63" s="304"/>
      <c r="Q63" s="303" t="s">
        <v>144</v>
      </c>
      <c r="R63" s="304"/>
      <c r="S63" s="133"/>
    </row>
    <row r="64" spans="1:19" s="37" customFormat="1" ht="9.6" customHeight="1" x14ac:dyDescent="0.25">
      <c r="A64" s="245"/>
      <c r="B64" s="274"/>
      <c r="C64" s="274"/>
      <c r="D64" s="274"/>
      <c r="E64" s="460" t="str">
        <f>UPPER(IF($D63="","",VLOOKUP($D63,'1D ELO (5)'!$A$7:$P$33,11)))</f>
        <v/>
      </c>
      <c r="F64" s="449" t="str">
        <f>UPPER(IF($D63="","",VLOOKUP($D63,'1D ELO (5)'!$A$7:$P$33,8)))</f>
        <v/>
      </c>
      <c r="G64" s="449" t="str">
        <f>IF($D63="","",VLOOKUP($D63,'1D ELO (5)'!$A$7:$P$33,9))</f>
        <v/>
      </c>
      <c r="H64" s="461"/>
      <c r="I64" s="449" t="str">
        <f>IF($D63="","",VLOOKUP($D63,'1D ELO (5)'!$A$7:$P$33,10))</f>
        <v/>
      </c>
      <c r="J64" s="275"/>
      <c r="K64" s="120" t="str">
        <f>IF(J64="a",F63,IF(J64="b",F65,""))</f>
        <v/>
      </c>
      <c r="L64" s="282"/>
      <c r="M64" s="127"/>
      <c r="N64" s="129"/>
      <c r="O64" s="357" t="str">
        <f>UPPER(IF(OR(P38="a",P38="as"),O21,IF(OR(P38="b",P38="bs"),O53,)))</f>
        <v/>
      </c>
      <c r="P64" s="306"/>
      <c r="Q64" s="307"/>
      <c r="R64" s="304"/>
      <c r="S64" s="133"/>
    </row>
    <row r="65" spans="1:19" s="37" customFormat="1" ht="9.6" customHeight="1" x14ac:dyDescent="0.25">
      <c r="A65" s="245"/>
      <c r="B65" s="136"/>
      <c r="C65" s="136"/>
      <c r="D65" s="136"/>
      <c r="E65" s="467"/>
      <c r="F65" s="463"/>
      <c r="G65" s="463"/>
      <c r="H65" s="464"/>
      <c r="I65" s="463"/>
      <c r="J65" s="276"/>
      <c r="K65" s="277" t="str">
        <f>UPPER(IF(OR(J66="a",J66="as"),F63,IF(OR(J66="b",J66="bs"),F67,)))</f>
        <v/>
      </c>
      <c r="L65" s="286"/>
      <c r="M65" s="127"/>
      <c r="N65" s="129"/>
      <c r="O65" s="308" t="str">
        <f>UPPER(IF(OR(P38="a",P38="as"),O22,IF(OR(P38="b",P38="bs"),O54,)))</f>
        <v/>
      </c>
      <c r="P65" s="309"/>
      <c r="Q65" s="307"/>
      <c r="R65" s="304"/>
      <c r="S65" s="133"/>
    </row>
    <row r="66" spans="1:19" s="37" customFormat="1" ht="9.6" customHeight="1" x14ac:dyDescent="0.25">
      <c r="A66" s="245"/>
      <c r="B66" s="136"/>
      <c r="C66" s="136"/>
      <c r="D66" s="136"/>
      <c r="E66" s="467"/>
      <c r="F66" s="463"/>
      <c r="G66" s="463"/>
      <c r="H66" s="464"/>
      <c r="I66" s="452" t="s">
        <v>0</v>
      </c>
      <c r="J66" s="148"/>
      <c r="K66" s="279" t="str">
        <f>UPPER(IF(OR(J66="a",J66="as"),F64,IF(OR(J66="b",J66="bs"),F68,)))</f>
        <v/>
      </c>
      <c r="L66" s="275"/>
      <c r="M66" s="127"/>
      <c r="N66" s="129"/>
      <c r="O66" s="304"/>
      <c r="P66" s="310"/>
      <c r="Q66" s="305" t="str">
        <f>UPPER(IF(OR(P67="a",P67="as"),O64,IF(OR(P67="b",P67="bs"),O68,)))</f>
        <v/>
      </c>
      <c r="R66" s="311"/>
      <c r="S66" s="133"/>
    </row>
    <row r="67" spans="1:19" s="37" customFormat="1" ht="9.6" customHeight="1" x14ac:dyDescent="0.25">
      <c r="A67" s="291">
        <v>16</v>
      </c>
      <c r="B67" s="352" t="str">
        <f>IF($D67="","",VLOOKUP($D67,'1D ELO (5)'!$A$7:$P$39,14))</f>
        <v/>
      </c>
      <c r="C67" s="352" t="str">
        <f>IF($D67="","",VLOOKUP($D67,'1D ELO (5)'!$A$7:$P$39,15))</f>
        <v/>
      </c>
      <c r="D67" s="123"/>
      <c r="E67" s="465" t="str">
        <f>UPPER(IF($D67="","",VLOOKUP($D67,'1D ELO (5)'!$A$7:$P$39,5)))</f>
        <v/>
      </c>
      <c r="F67" s="643" t="str">
        <f>UPPER(IF($D67="","",VLOOKUP($D67,'1D ELO (5)'!$A$7:$P$39,2)))</f>
        <v/>
      </c>
      <c r="G67" s="643" t="str">
        <f>IF($D67="","",VLOOKUP($D67,'1D ELO (5)'!$A$7:$P$39,3))</f>
        <v/>
      </c>
      <c r="H67" s="644"/>
      <c r="I67" s="643" t="str">
        <f>IF($D67="","",VLOOKUP($D67,'1D ELO (5)'!$A$7:$P$39,4))</f>
        <v/>
      </c>
      <c r="J67" s="281"/>
      <c r="K67" s="127"/>
      <c r="L67" s="129"/>
      <c r="M67" s="165"/>
      <c r="N67" s="278"/>
      <c r="O67" s="231" t="s">
        <v>0</v>
      </c>
      <c r="P67" s="312"/>
      <c r="Q67" s="308" t="str">
        <f>UPPER(IF(OR(P67="a",P67="as"),O65,IF(OR(P67="b",P67="bs"),O69,)))</f>
        <v/>
      </c>
      <c r="R67" s="313"/>
      <c r="S67" s="133"/>
    </row>
    <row r="68" spans="1:19" s="37" customFormat="1" ht="9.6" customHeight="1" x14ac:dyDescent="0.25">
      <c r="A68" s="245"/>
      <c r="B68" s="274"/>
      <c r="C68" s="274"/>
      <c r="D68" s="274"/>
      <c r="E68" s="465" t="str">
        <f>UPPER(IF($D67="","",VLOOKUP($D67,'1D ELO (5)'!$A$7:$P$33,11)))</f>
        <v/>
      </c>
      <c r="F68" s="124" t="str">
        <f>UPPER(IF($D67="","",VLOOKUP($D67,'1D ELO (5)'!$A$7:$P$33,8)))</f>
        <v/>
      </c>
      <c r="G68" s="124" t="str">
        <f>IF($D67="","",VLOOKUP($D67,'1D ELO (5)'!$A$7:$P$33,9))</f>
        <v/>
      </c>
      <c r="H68" s="272"/>
      <c r="I68" s="124" t="str">
        <f>IF($D67="","",VLOOKUP($D67,'1D ELO (5)'!$A$7:$P$33,10))</f>
        <v/>
      </c>
      <c r="J68" s="275"/>
      <c r="K68" s="127"/>
      <c r="L68" s="129"/>
      <c r="M68" s="249"/>
      <c r="N68" s="283"/>
      <c r="O68" s="357" t="str">
        <f>UPPER(IF(OR(P113="a",P113="as"),O96,IF(OR(P113="b",P113="bs"),O128,)))</f>
        <v/>
      </c>
      <c r="P68" s="314"/>
      <c r="Q68" s="307"/>
      <c r="R68" s="304"/>
      <c r="S68" s="133"/>
    </row>
    <row r="69" spans="1:19" s="37" customFormat="1" ht="9.6" customHeight="1" x14ac:dyDescent="0.25">
      <c r="A69" s="292"/>
      <c r="B69" s="293"/>
      <c r="C69" s="293"/>
      <c r="D69" s="294"/>
      <c r="E69" s="294"/>
      <c r="F69" s="163"/>
      <c r="G69" s="163"/>
      <c r="H69" s="119"/>
      <c r="I69" s="163"/>
      <c r="J69" s="295"/>
      <c r="K69" s="131"/>
      <c r="L69" s="132"/>
      <c r="M69" s="131"/>
      <c r="N69" s="132"/>
      <c r="O69" s="308" t="str">
        <f>UPPER(IF(OR(P113="a",P113="as"),O97,IF(OR(P113="b",P113="bs"),O129,)))</f>
        <v/>
      </c>
      <c r="P69" s="315"/>
      <c r="Q69" s="307"/>
      <c r="R69" s="304"/>
      <c r="S69" s="133"/>
    </row>
    <row r="70" spans="1:19" s="2" customFormat="1" ht="6" customHeight="1" x14ac:dyDescent="0.25">
      <c r="A70" s="292"/>
      <c r="B70" s="293"/>
      <c r="C70" s="293"/>
      <c r="D70" s="294"/>
      <c r="E70" s="294"/>
      <c r="F70" s="163"/>
      <c r="G70" s="163"/>
      <c r="H70" s="296"/>
      <c r="I70" s="163"/>
      <c r="J70" s="295"/>
      <c r="K70" s="131"/>
      <c r="L70" s="132"/>
      <c r="M70" s="170"/>
      <c r="N70" s="171"/>
      <c r="O70" s="316"/>
      <c r="P70" s="317"/>
      <c r="Q70" s="316"/>
      <c r="R70" s="317"/>
      <c r="S70" s="172"/>
    </row>
    <row r="71" spans="1:19" s="18" customFormat="1" ht="10.5" customHeight="1" x14ac:dyDescent="0.25">
      <c r="A71" s="173" t="s">
        <v>102</v>
      </c>
      <c r="B71" s="174"/>
      <c r="C71" s="175"/>
      <c r="D71" s="176" t="s">
        <v>6</v>
      </c>
      <c r="E71" s="176"/>
      <c r="F71" s="177" t="s">
        <v>150</v>
      </c>
      <c r="G71" s="176" t="s">
        <v>6</v>
      </c>
      <c r="H71" s="177" t="s">
        <v>150</v>
      </c>
      <c r="I71" s="318"/>
      <c r="J71" s="177" t="s">
        <v>6</v>
      </c>
      <c r="K71" s="177" t="s">
        <v>105</v>
      </c>
      <c r="L71" s="180"/>
      <c r="M71" s="177" t="s">
        <v>106</v>
      </c>
      <c r="N71" s="181"/>
      <c r="O71" s="182" t="s">
        <v>151</v>
      </c>
      <c r="P71" s="182"/>
      <c r="Q71" s="183"/>
      <c r="R71" s="184"/>
    </row>
    <row r="72" spans="1:19" s="18" customFormat="1" ht="9" customHeight="1" x14ac:dyDescent="0.25">
      <c r="A72" s="186" t="s">
        <v>155</v>
      </c>
      <c r="B72" s="185"/>
      <c r="C72" s="187"/>
      <c r="D72" s="188">
        <v>1</v>
      </c>
      <c r="E72" s="188"/>
      <c r="F72" s="56">
        <f>IF(D72&gt;$R$79,,UPPER(VLOOKUP(D72,'1D ELO (5)'!$A$7:$L$23,2)))</f>
        <v>0</v>
      </c>
      <c r="G72" s="319">
        <v>5</v>
      </c>
      <c r="H72" s="56">
        <f>IF(G72&gt;$R$79,,UPPER(VLOOKUP(G72,'1D ELO (5)'!$A$7:$L$23,2)))</f>
        <v>0</v>
      </c>
      <c r="I72" s="297"/>
      <c r="J72" s="298" t="s">
        <v>7</v>
      </c>
      <c r="K72" s="185"/>
      <c r="L72" s="191"/>
      <c r="M72" s="185"/>
      <c r="N72" s="192"/>
      <c r="O72" s="193" t="s">
        <v>156</v>
      </c>
      <c r="P72" s="194"/>
      <c r="Q72" s="194"/>
      <c r="R72" s="195"/>
    </row>
    <row r="73" spans="1:19" s="18" customFormat="1" ht="9" customHeight="1" x14ac:dyDescent="0.25">
      <c r="A73" s="200" t="s">
        <v>121</v>
      </c>
      <c r="B73" s="198"/>
      <c r="C73" s="201"/>
      <c r="D73" s="188"/>
      <c r="E73" s="188"/>
      <c r="F73" s="56">
        <f>IF(D72&gt;$R$79,,UPPER(VLOOKUP(D72,'1D ELO (5)'!$A$7:$L$23,8)))</f>
        <v>0</v>
      </c>
      <c r="G73" s="319"/>
      <c r="H73" s="56">
        <f>IF(G72&gt;$R$79,,UPPER(VLOOKUP(G72,'1D ELO (5)'!$A$7:$L$23,8)))</f>
        <v>0</v>
      </c>
      <c r="I73" s="297"/>
      <c r="J73" s="298"/>
      <c r="K73" s="56">
        <f>IF(J72&gt;$R$79,,UPPER(VLOOKUP(J72,'1D ELO (5)'!$A$7:$L$23,8)))</f>
        <v>0</v>
      </c>
      <c r="L73" s="191"/>
      <c r="M73" s="185"/>
      <c r="N73" s="192"/>
      <c r="O73" s="198"/>
      <c r="P73" s="197"/>
      <c r="Q73" s="198"/>
      <c r="R73" s="199"/>
    </row>
    <row r="74" spans="1:19" s="18" customFormat="1" ht="9" customHeight="1" x14ac:dyDescent="0.25">
      <c r="A74" s="341"/>
      <c r="B74" s="342"/>
      <c r="C74" s="343"/>
      <c r="D74" s="188">
        <v>2</v>
      </c>
      <c r="E74" s="188"/>
      <c r="F74" s="56">
        <f>IF(D74&gt;$R$79,,UPPER(VLOOKUP(D74,'1D ELO (5)'!$A$7:$L$23,2)))</f>
        <v>0</v>
      </c>
      <c r="G74" s="319">
        <v>6</v>
      </c>
      <c r="H74" s="56">
        <f>IF(G74&gt;$R$79,,UPPER(VLOOKUP(G74,'1D ELO (5)'!$A$7:$L$23,2)))</f>
        <v>0</v>
      </c>
      <c r="I74" s="297"/>
      <c r="J74" s="298" t="s">
        <v>8</v>
      </c>
      <c r="K74" s="185"/>
      <c r="L74" s="191"/>
      <c r="M74" s="185"/>
      <c r="N74" s="192"/>
      <c r="O74" s="193" t="s">
        <v>109</v>
      </c>
      <c r="P74" s="194"/>
      <c r="Q74" s="194"/>
      <c r="R74" s="195"/>
    </row>
    <row r="75" spans="1:19" s="18" customFormat="1" ht="9" customHeight="1" x14ac:dyDescent="0.25">
      <c r="A75" s="202"/>
      <c r="B75" s="114"/>
      <c r="C75" s="203"/>
      <c r="D75" s="188"/>
      <c r="E75" s="188"/>
      <c r="F75" s="56">
        <f>IF(D74&gt;$R$79,,UPPER(VLOOKUP(D74,'1D ELO (5)'!$A$7:$L$23,8)))</f>
        <v>0</v>
      </c>
      <c r="G75" s="319"/>
      <c r="H75" s="56">
        <f>IF(G74&gt;$R$79,,UPPER(VLOOKUP(G74,'1D ELO (5)'!$A$7:$L$23,8)))</f>
        <v>0</v>
      </c>
      <c r="I75" s="297"/>
      <c r="J75" s="298"/>
      <c r="K75" s="185"/>
      <c r="L75" s="191"/>
      <c r="M75" s="185"/>
      <c r="N75" s="192"/>
      <c r="O75" s="185"/>
      <c r="P75" s="191"/>
      <c r="Q75" s="185"/>
      <c r="R75" s="192"/>
    </row>
    <row r="76" spans="1:19" s="18" customFormat="1" ht="9" customHeight="1" x14ac:dyDescent="0.25">
      <c r="A76" s="330"/>
      <c r="B76" s="344"/>
      <c r="C76" s="345"/>
      <c r="D76" s="188">
        <v>3</v>
      </c>
      <c r="E76" s="188"/>
      <c r="F76" s="56">
        <f>IF(D76&gt;$R$79,,UPPER(VLOOKUP(D76,'1D ELO (5)'!$A$7:$L$23,2)))</f>
        <v>0</v>
      </c>
      <c r="G76" s="319">
        <v>7</v>
      </c>
      <c r="H76" s="56">
        <f>IF(G76&gt;$R$79,,UPPER(VLOOKUP(G76,'1D ELO (5)'!$A$7:$L$23,2)))</f>
        <v>0</v>
      </c>
      <c r="I76" s="297"/>
      <c r="J76" s="298" t="s">
        <v>9</v>
      </c>
      <c r="K76" s="185"/>
      <c r="L76" s="191"/>
      <c r="M76" s="185"/>
      <c r="N76" s="192"/>
      <c r="O76" s="198"/>
      <c r="P76" s="197"/>
      <c r="Q76" s="198"/>
      <c r="R76" s="199"/>
    </row>
    <row r="77" spans="1:19" s="18" customFormat="1" ht="9" customHeight="1" x14ac:dyDescent="0.25">
      <c r="A77" s="331"/>
      <c r="B77" s="24"/>
      <c r="C77" s="203"/>
      <c r="D77" s="188"/>
      <c r="E77" s="188"/>
      <c r="F77" s="56">
        <f>IF(D76&gt;$R$79,,UPPER(VLOOKUP(D76,'1D ELO (5)'!$A$7:$L$23,8)))</f>
        <v>0</v>
      </c>
      <c r="G77" s="319"/>
      <c r="H77" s="56">
        <f>IF(G76&gt;$R$79,,UPPER(VLOOKUP(G76,'1D ELO (5)'!$A$7:$L$23,8)))</f>
        <v>0</v>
      </c>
      <c r="I77" s="297"/>
      <c r="J77" s="298"/>
      <c r="K77" s="185"/>
      <c r="L77" s="191"/>
      <c r="M77" s="185"/>
      <c r="N77" s="192"/>
      <c r="O77" s="193" t="s">
        <v>89</v>
      </c>
      <c r="P77" s="194"/>
      <c r="Q77" s="194"/>
      <c r="R77" s="195"/>
    </row>
    <row r="78" spans="1:19" s="18" customFormat="1" ht="9" customHeight="1" x14ac:dyDescent="0.25">
      <c r="A78" s="331"/>
      <c r="B78" s="24"/>
      <c r="C78" s="339"/>
      <c r="D78" s="188">
        <v>4</v>
      </c>
      <c r="E78" s="188"/>
      <c r="F78" s="56">
        <f>IF(D78&gt;$R$79,,UPPER(VLOOKUP(D78,'1D ELO (5)'!$A$7:$L$23,2)))</f>
        <v>0</v>
      </c>
      <c r="G78" s="319">
        <v>8</v>
      </c>
      <c r="H78" s="56">
        <f>IF(G78&gt;$R$79,,UPPER(VLOOKUP(G78,'1D ELO (5)'!$A$7:$L$23,2)))</f>
        <v>0</v>
      </c>
      <c r="I78" s="297"/>
      <c r="J78" s="298" t="s">
        <v>10</v>
      </c>
      <c r="K78" s="185"/>
      <c r="L78" s="191"/>
      <c r="M78" s="185"/>
      <c r="N78" s="192"/>
      <c r="O78" s="185"/>
      <c r="P78" s="191"/>
      <c r="Q78" s="185"/>
      <c r="R78" s="192"/>
    </row>
    <row r="79" spans="1:19" s="18" customFormat="1" ht="9" customHeight="1" x14ac:dyDescent="0.25">
      <c r="A79" s="332"/>
      <c r="B79" s="329"/>
      <c r="C79" s="340"/>
      <c r="D79" s="204"/>
      <c r="E79" s="204"/>
      <c r="F79" s="56">
        <f>IF(D78&gt;$R$79,,UPPER(VLOOKUP(D78,'1D ELO (5)'!$A$7:$L$23,8)))</f>
        <v>0</v>
      </c>
      <c r="G79" s="320"/>
      <c r="H79" s="205">
        <f>IF(G78&gt;$R$79,,UPPER(VLOOKUP(G78,'1D ELO (5)'!$A$7:$L$23,8)))</f>
        <v>0</v>
      </c>
      <c r="I79" s="300"/>
      <c r="J79" s="301"/>
      <c r="K79" s="198"/>
      <c r="L79" s="197"/>
      <c r="M79" s="198"/>
      <c r="N79" s="199"/>
      <c r="O79" s="198" t="str">
        <f>R4</f>
        <v>Nagyistók-Nádasi Judit</v>
      </c>
      <c r="P79" s="197"/>
      <c r="Q79" s="198"/>
      <c r="R79" s="321">
        <f>'1D ELO (5)'!$P$5</f>
        <v>0</v>
      </c>
    </row>
    <row r="80" spans="1:19" s="19" customFormat="1" ht="9.6" x14ac:dyDescent="0.25">
      <c r="A80" s="267"/>
      <c r="B80" s="47" t="s">
        <v>4</v>
      </c>
      <c r="C80" s="47" t="s">
        <v>147</v>
      </c>
      <c r="D80" s="47" t="s">
        <v>117</v>
      </c>
      <c r="E80" s="47" t="s">
        <v>157</v>
      </c>
      <c r="F80" s="48" t="s">
        <v>82</v>
      </c>
      <c r="G80" s="48" t="s">
        <v>83</v>
      </c>
      <c r="H80" s="48"/>
      <c r="I80" s="48" t="s">
        <v>87</v>
      </c>
      <c r="J80" s="48"/>
      <c r="K80" s="47" t="s">
        <v>99</v>
      </c>
      <c r="L80" s="268"/>
      <c r="M80" s="47" t="s">
        <v>113</v>
      </c>
      <c r="N80" s="268"/>
      <c r="O80" s="47" t="s">
        <v>146</v>
      </c>
      <c r="P80" s="268"/>
      <c r="Q80" s="47" t="s">
        <v>145</v>
      </c>
      <c r="R80" s="269"/>
    </row>
    <row r="81" spans="1:21" s="19" customFormat="1" ht="3.75" customHeight="1" thickBot="1" x14ac:dyDescent="0.3">
      <c r="A81" s="270"/>
      <c r="B81" s="63"/>
      <c r="C81" s="63"/>
      <c r="D81" s="63"/>
      <c r="E81" s="63"/>
      <c r="F81" s="22"/>
      <c r="G81" s="22"/>
      <c r="H81" s="65"/>
      <c r="I81" s="22"/>
      <c r="J81" s="86"/>
      <c r="K81" s="63"/>
      <c r="L81" s="86"/>
      <c r="M81" s="63"/>
      <c r="N81" s="86"/>
      <c r="O81" s="63"/>
      <c r="P81" s="86"/>
      <c r="Q81" s="63"/>
      <c r="R81" s="107"/>
    </row>
    <row r="82" spans="1:21" s="37" customFormat="1" ht="10.5" customHeight="1" x14ac:dyDescent="0.25">
      <c r="A82" s="271">
        <v>17</v>
      </c>
      <c r="B82" s="352" t="str">
        <f>IF($D82="","",VLOOKUP($D82,'1D ELO (5)'!$A$7:$P$39,14))</f>
        <v/>
      </c>
      <c r="C82" s="352" t="str">
        <f>IF($D82="","",VLOOKUP($D82,'1D ELO (5)'!$A$7:$P$39,15))</f>
        <v/>
      </c>
      <c r="D82" s="123"/>
      <c r="E82" s="642" t="str">
        <f>UPPER(IF($D82="","",VLOOKUP($D82,'1D ELO (5)'!$A$7:$P$39,5)))</f>
        <v/>
      </c>
      <c r="F82" s="643" t="str">
        <f>UPPER(IF($D82="","",VLOOKUP($D82,'1D ELO (5)'!$A$7:$P$39,2)))</f>
        <v/>
      </c>
      <c r="G82" s="643" t="str">
        <f>IF($D82="","",VLOOKUP($D82,'1D ELO (5)'!$A$7:$P$39,3))</f>
        <v/>
      </c>
      <c r="H82" s="644"/>
      <c r="I82" s="643" t="str">
        <f>IF($D82="","",VLOOKUP($D82,'1D ELO (5)'!$A$7:$P$39,4))</f>
        <v/>
      </c>
      <c r="J82" s="273"/>
      <c r="K82" s="127"/>
      <c r="L82" s="129"/>
      <c r="M82" s="127"/>
      <c r="N82" s="129"/>
      <c r="O82" s="127"/>
      <c r="P82" s="129"/>
      <c r="Q82" s="127"/>
      <c r="R82" s="244" t="s">
        <v>149</v>
      </c>
      <c r="S82" s="133"/>
      <c r="U82" s="134" t="e">
        <f>#REF!</f>
        <v>#REF!</v>
      </c>
    </row>
    <row r="83" spans="1:21" s="37" customFormat="1" ht="9.6" customHeight="1" x14ac:dyDescent="0.25">
      <c r="A83" s="245"/>
      <c r="B83" s="274"/>
      <c r="C83" s="274"/>
      <c r="D83" s="274"/>
      <c r="E83" s="642" t="str">
        <f>UPPER(IF($D82="","",VLOOKUP($D82,'1D ELO (5)'!$A$7:$P$33,11)))</f>
        <v/>
      </c>
      <c r="F83" s="643" t="str">
        <f>UPPER(IF($D82="","",VLOOKUP($D82,'1D ELO (5)'!$A$7:$P$33,8)))</f>
        <v/>
      </c>
      <c r="G83" s="643" t="str">
        <f>IF($D82="","",VLOOKUP($D82,'1D ELO (5)'!$A$7:$P$33,9))</f>
        <v/>
      </c>
      <c r="H83" s="644"/>
      <c r="I83" s="643" t="str">
        <f>IF($D82="","",VLOOKUP($D82,'1D ELO (5)'!$A$7:$P$33,10))</f>
        <v/>
      </c>
      <c r="J83" s="275"/>
      <c r="K83" s="120" t="str">
        <f>IF(J83="a",F82,IF(J83="b",F84,""))</f>
        <v/>
      </c>
      <c r="L83" s="129"/>
      <c r="M83" s="127"/>
      <c r="N83" s="129"/>
      <c r="O83" s="127"/>
      <c r="P83" s="129"/>
      <c r="Q83" s="127"/>
      <c r="R83" s="130"/>
      <c r="S83" s="133"/>
      <c r="U83" s="142" t="e">
        <f>#REF!</f>
        <v>#REF!</v>
      </c>
    </row>
    <row r="84" spans="1:21" s="37" customFormat="1" ht="9.6" customHeight="1" x14ac:dyDescent="0.25">
      <c r="A84" s="245"/>
      <c r="B84" s="136"/>
      <c r="C84" s="136"/>
      <c r="D84" s="136"/>
      <c r="E84" s="466"/>
      <c r="F84" s="122"/>
      <c r="G84" s="122"/>
      <c r="H84" s="65"/>
      <c r="I84" s="122"/>
      <c r="J84" s="276"/>
      <c r="K84" s="277" t="str">
        <f>UPPER(IF(OR(J85="a",J85="as"),F82,IF(OR(J85="b",J85="bs"),F86,)))</f>
        <v/>
      </c>
      <c r="L84" s="278"/>
      <c r="M84" s="127"/>
      <c r="N84" s="129"/>
      <c r="O84" s="127"/>
      <c r="P84" s="129"/>
      <c r="Q84" s="127"/>
      <c r="R84" s="130"/>
      <c r="S84" s="133"/>
      <c r="U84" s="142" t="e">
        <f>#REF!</f>
        <v>#REF!</v>
      </c>
    </row>
    <row r="85" spans="1:21" s="37" customFormat="1" ht="9.6" customHeight="1" x14ac:dyDescent="0.25">
      <c r="A85" s="245"/>
      <c r="B85" s="136"/>
      <c r="C85" s="136"/>
      <c r="D85" s="136"/>
      <c r="E85" s="467"/>
      <c r="F85" s="463"/>
      <c r="G85" s="463"/>
      <c r="H85" s="464"/>
      <c r="I85" s="452" t="s">
        <v>0</v>
      </c>
      <c r="J85" s="148"/>
      <c r="K85" s="279" t="str">
        <f>UPPER(IF(OR(J85="a",J85="as"),F83,IF(OR(J85="b",J85="bs"),F87,)))</f>
        <v/>
      </c>
      <c r="L85" s="280"/>
      <c r="M85" s="127"/>
      <c r="N85" s="129"/>
      <c r="O85" s="127"/>
      <c r="P85" s="129"/>
      <c r="Q85" s="127"/>
      <c r="R85" s="130"/>
      <c r="S85" s="133"/>
      <c r="U85" s="142" t="e">
        <f>#REF!</f>
        <v>#REF!</v>
      </c>
    </row>
    <row r="86" spans="1:21" s="37" customFormat="1" ht="9.6" customHeight="1" x14ac:dyDescent="0.25">
      <c r="A86" s="245">
        <v>18</v>
      </c>
      <c r="B86" s="352" t="str">
        <f>IF($D86="","",VLOOKUP($D86,'1D ELO (5)'!$A$7:$P$39,14))</f>
        <v/>
      </c>
      <c r="C86" s="352" t="str">
        <f>IF($D86="","",VLOOKUP($D86,'1D ELO (5)'!$A$7:$P$39,15))</f>
        <v/>
      </c>
      <c r="D86" s="123"/>
      <c r="E86" s="460" t="str">
        <f>UPPER(IF($D86="","",VLOOKUP($D86,'1D ELO (5)'!$A$7:$P$39,5)))</f>
        <v/>
      </c>
      <c r="F86" s="449" t="str">
        <f>UPPER(IF($D86="","",VLOOKUP($D86,'1D ELO (5)'!$A$7:$P$39,2)))</f>
        <v/>
      </c>
      <c r="G86" s="449" t="str">
        <f>IF($D86="","",VLOOKUP($D86,'1D ELO (5)'!$A$7:$P$39,3))</f>
        <v/>
      </c>
      <c r="H86" s="461"/>
      <c r="I86" s="449" t="str">
        <f>IF($D86="","",VLOOKUP($D86,'1D ELO (5)'!$A$7:$P$39,4))</f>
        <v/>
      </c>
      <c r="J86" s="281"/>
      <c r="K86" s="127"/>
      <c r="L86" s="282"/>
      <c r="M86" s="165"/>
      <c r="N86" s="278"/>
      <c r="O86" s="127"/>
      <c r="P86" s="129"/>
      <c r="Q86" s="127"/>
      <c r="R86" s="130"/>
      <c r="S86" s="133"/>
      <c r="U86" s="142" t="e">
        <f>#REF!</f>
        <v>#REF!</v>
      </c>
    </row>
    <row r="87" spans="1:21" s="37" customFormat="1" ht="9.6" customHeight="1" x14ac:dyDescent="0.25">
      <c r="A87" s="245"/>
      <c r="B87" s="274"/>
      <c r="C87" s="274"/>
      <c r="D87" s="274"/>
      <c r="E87" s="460" t="str">
        <f>UPPER(IF($D86="","",VLOOKUP($D86,'1D ELO (5)'!$A$7:$P$33,11)))</f>
        <v/>
      </c>
      <c r="F87" s="449" t="str">
        <f>UPPER(IF($D86="","",VLOOKUP($D86,'1D ELO (5)'!$A$7:$P$33,8)))</f>
        <v/>
      </c>
      <c r="G87" s="449" t="str">
        <f>IF($D86="","",VLOOKUP($D86,'1D ELO (5)'!$A$7:$P$33,9))</f>
        <v/>
      </c>
      <c r="H87" s="461"/>
      <c r="I87" s="449" t="str">
        <f>IF($D86="","",VLOOKUP($D86,'1D ELO (5)'!$A$7:$P$33,10))</f>
        <v/>
      </c>
      <c r="J87" s="275"/>
      <c r="K87" s="127"/>
      <c r="L87" s="282"/>
      <c r="M87" s="249"/>
      <c r="N87" s="283"/>
      <c r="O87" s="127"/>
      <c r="P87" s="129"/>
      <c r="Q87" s="127"/>
      <c r="R87" s="130"/>
      <c r="S87" s="133"/>
      <c r="U87" s="142" t="e">
        <f>#REF!</f>
        <v>#REF!</v>
      </c>
    </row>
    <row r="88" spans="1:21" s="37" customFormat="1" ht="9.6" customHeight="1" x14ac:dyDescent="0.25">
      <c r="A88" s="245"/>
      <c r="B88" s="136"/>
      <c r="C88" s="136"/>
      <c r="D88" s="146"/>
      <c r="E88" s="468"/>
      <c r="F88" s="463"/>
      <c r="G88" s="463"/>
      <c r="H88" s="464"/>
      <c r="I88" s="463"/>
      <c r="J88" s="284"/>
      <c r="K88" s="127"/>
      <c r="L88" s="276"/>
      <c r="M88" s="277" t="str">
        <f>UPPER(IF(OR(L89="a",L89="as"),K84,IF(OR(L89="b",L89="bs"),K92,)))</f>
        <v/>
      </c>
      <c r="N88" s="129"/>
      <c r="O88" s="127"/>
      <c r="P88" s="129"/>
      <c r="Q88" s="127"/>
      <c r="R88" s="130"/>
      <c r="S88" s="133"/>
      <c r="U88" s="142" t="e">
        <f>#REF!</f>
        <v>#REF!</v>
      </c>
    </row>
    <row r="89" spans="1:21" s="37" customFormat="1" ht="9.6" customHeight="1" x14ac:dyDescent="0.25">
      <c r="A89" s="245"/>
      <c r="B89" s="136"/>
      <c r="C89" s="136"/>
      <c r="D89" s="146"/>
      <c r="E89" s="468"/>
      <c r="F89" s="463"/>
      <c r="G89" s="463"/>
      <c r="H89" s="464"/>
      <c r="I89" s="463"/>
      <c r="J89" s="284"/>
      <c r="K89" s="139" t="s">
        <v>0</v>
      </c>
      <c r="L89" s="148"/>
      <c r="M89" s="279" t="str">
        <f>UPPER(IF(OR(L89="a",L89="as"),K85,IF(OR(L89="b",L89="bs"),K93,)))</f>
        <v/>
      </c>
      <c r="N89" s="280"/>
      <c r="O89" s="127"/>
      <c r="P89" s="129"/>
      <c r="Q89" s="127"/>
      <c r="R89" s="130"/>
      <c r="S89" s="133"/>
      <c r="U89" s="142" t="e">
        <f>#REF!</f>
        <v>#REF!</v>
      </c>
    </row>
    <row r="90" spans="1:21" s="37" customFormat="1" ht="9.6" customHeight="1" x14ac:dyDescent="0.25">
      <c r="A90" s="285">
        <v>19</v>
      </c>
      <c r="B90" s="352" t="str">
        <f>IF($D90="","",VLOOKUP($D90,'1D ELO (5)'!$A$7:$P$39,14))</f>
        <v/>
      </c>
      <c r="C90" s="352" t="str">
        <f>IF($D90="","",VLOOKUP($D90,'1D ELO (5)'!$A$7:$P$39,15))</f>
        <v/>
      </c>
      <c r="D90" s="123"/>
      <c r="E90" s="460" t="str">
        <f>UPPER(IF($D90="","",VLOOKUP($D90,'1D ELO (5)'!$A$7:$P$39,5)))</f>
        <v/>
      </c>
      <c r="F90" s="449" t="str">
        <f>UPPER(IF($D90="","",VLOOKUP($D90,'1D ELO (5)'!$A$7:$P$39,2)))</f>
        <v/>
      </c>
      <c r="G90" s="449" t="str">
        <f>IF($D90="","",VLOOKUP($D90,'1D ELO (5)'!$A$7:$P$39,3))</f>
        <v/>
      </c>
      <c r="H90" s="461"/>
      <c r="I90" s="449" t="str">
        <f>IF($D90="","",VLOOKUP($D90,'1D ELO (5)'!$A$7:$P$39,4))</f>
        <v/>
      </c>
      <c r="J90" s="273"/>
      <c r="K90" s="127"/>
      <c r="L90" s="282"/>
      <c r="M90" s="127"/>
      <c r="N90" s="282"/>
      <c r="O90" s="165"/>
      <c r="P90" s="129"/>
      <c r="Q90" s="127"/>
      <c r="R90" s="130"/>
      <c r="S90" s="133"/>
      <c r="U90" s="142" t="e">
        <f>#REF!</f>
        <v>#REF!</v>
      </c>
    </row>
    <row r="91" spans="1:21" s="37" customFormat="1" ht="9.6" customHeight="1" thickBot="1" x14ac:dyDescent="0.3">
      <c r="A91" s="245"/>
      <c r="B91" s="274"/>
      <c r="C91" s="274"/>
      <c r="D91" s="274"/>
      <c r="E91" s="460" t="str">
        <f>UPPER(IF($D90="","",VLOOKUP($D90,'1D ELO (5)'!$A$7:$P$33,11)))</f>
        <v/>
      </c>
      <c r="F91" s="449" t="str">
        <f>UPPER(IF($D90="","",VLOOKUP($D90,'1D ELO (5)'!$A$7:$P$33,8)))</f>
        <v/>
      </c>
      <c r="G91" s="449" t="str">
        <f>IF($D90="","",VLOOKUP($D90,'1D ELO (5)'!$A$7:$P$33,9))</f>
        <v/>
      </c>
      <c r="H91" s="461"/>
      <c r="I91" s="449" t="str">
        <f>IF($D90="","",VLOOKUP($D90,'1D ELO (5)'!$A$7:$P$33,10))</f>
        <v/>
      </c>
      <c r="J91" s="275"/>
      <c r="K91" s="120" t="str">
        <f>IF(J91="a",F90,IF(J91="b",F92,""))</f>
        <v/>
      </c>
      <c r="L91" s="282"/>
      <c r="M91" s="127"/>
      <c r="N91" s="282"/>
      <c r="O91" s="127"/>
      <c r="P91" s="129"/>
      <c r="Q91" s="127"/>
      <c r="R91" s="130"/>
      <c r="S91" s="133"/>
      <c r="U91" s="157" t="e">
        <f>#REF!</f>
        <v>#REF!</v>
      </c>
    </row>
    <row r="92" spans="1:21" s="37" customFormat="1" ht="9.6" customHeight="1" x14ac:dyDescent="0.25">
      <c r="A92" s="245"/>
      <c r="B92" s="136"/>
      <c r="C92" s="136"/>
      <c r="D92" s="146"/>
      <c r="E92" s="468"/>
      <c r="F92" s="463"/>
      <c r="G92" s="463"/>
      <c r="H92" s="464"/>
      <c r="I92" s="463"/>
      <c r="J92" s="276"/>
      <c r="K92" s="277" t="str">
        <f>UPPER(IF(OR(J93="a",J93="as"),F90,IF(OR(J93="b",J93="bs"),F94,)))</f>
        <v/>
      </c>
      <c r="L92" s="286"/>
      <c r="M92" s="127"/>
      <c r="N92" s="282"/>
      <c r="O92" s="127"/>
      <c r="P92" s="129"/>
      <c r="Q92" s="127"/>
      <c r="R92" s="130"/>
      <c r="S92" s="133"/>
    </row>
    <row r="93" spans="1:21" s="37" customFormat="1" ht="9.6" customHeight="1" x14ac:dyDescent="0.25">
      <c r="A93" s="245"/>
      <c r="B93" s="136"/>
      <c r="C93" s="136"/>
      <c r="D93" s="146"/>
      <c r="E93" s="468"/>
      <c r="F93" s="463"/>
      <c r="G93" s="463"/>
      <c r="H93" s="464"/>
      <c r="I93" s="452" t="s">
        <v>0</v>
      </c>
      <c r="J93" s="148"/>
      <c r="K93" s="279" t="str">
        <f>UPPER(IF(OR(J93="a",J93="as"),F91,IF(OR(J93="b",J93="bs"),F95,)))</f>
        <v/>
      </c>
      <c r="L93" s="275"/>
      <c r="M93" s="127"/>
      <c r="N93" s="282"/>
      <c r="O93" s="127"/>
      <c r="P93" s="129"/>
      <c r="Q93" s="127"/>
      <c r="R93" s="130"/>
      <c r="S93" s="133"/>
    </row>
    <row r="94" spans="1:21" s="37" customFormat="1" ht="9.6" customHeight="1" x14ac:dyDescent="0.25">
      <c r="A94" s="245">
        <v>20</v>
      </c>
      <c r="B94" s="352" t="str">
        <f>IF($D94="","",VLOOKUP($D94,'1D ELO (5)'!$A$7:$P$39,14))</f>
        <v/>
      </c>
      <c r="C94" s="352" t="str">
        <f>IF($D94="","",VLOOKUP($D94,'1D ELO (5)'!$A$7:$P$39,15))</f>
        <v/>
      </c>
      <c r="D94" s="123"/>
      <c r="E94" s="460" t="str">
        <f>UPPER(IF($D94="","",VLOOKUP($D94,'1D ELO (5)'!$A$7:$P$39,5)))</f>
        <v/>
      </c>
      <c r="F94" s="449" t="str">
        <f>UPPER(IF($D94="","",VLOOKUP($D94,'1D ELO (5)'!$A$7:$P$39,2)))</f>
        <v/>
      </c>
      <c r="G94" s="449" t="str">
        <f>IF($D94="","",VLOOKUP($D94,'1D ELO (5)'!$A$7:$P$39,3))</f>
        <v/>
      </c>
      <c r="H94" s="461"/>
      <c r="I94" s="449" t="str">
        <f>IF($D94="","",VLOOKUP($D94,'1D ELO (5)'!$A$7:$P$39,4))</f>
        <v/>
      </c>
      <c r="J94" s="281"/>
      <c r="K94" s="127"/>
      <c r="L94" s="129"/>
      <c r="M94" s="165"/>
      <c r="N94" s="286"/>
      <c r="O94" s="127"/>
      <c r="P94" s="129"/>
      <c r="Q94" s="127"/>
      <c r="R94" s="130"/>
      <c r="S94" s="133"/>
    </row>
    <row r="95" spans="1:21" s="37" customFormat="1" ht="9.6" customHeight="1" x14ac:dyDescent="0.25">
      <c r="A95" s="245"/>
      <c r="B95" s="274"/>
      <c r="C95" s="274"/>
      <c r="D95" s="274"/>
      <c r="E95" s="460" t="str">
        <f>UPPER(IF($D94="","",VLOOKUP($D94,'1D ELO (5)'!$A$7:$P$33,11)))</f>
        <v/>
      </c>
      <c r="F95" s="449" t="str">
        <f>UPPER(IF($D94="","",VLOOKUP($D94,'1D ELO (5)'!$A$7:$P$33,8)))</f>
        <v/>
      </c>
      <c r="G95" s="449" t="str">
        <f>IF($D94="","",VLOOKUP($D94,'1D ELO (5)'!$A$7:$P$33,9))</f>
        <v/>
      </c>
      <c r="H95" s="461"/>
      <c r="I95" s="449" t="str">
        <f>IF($D94="","",VLOOKUP($D94,'1D ELO (5)'!$A$7:$P$33,10))</f>
        <v/>
      </c>
      <c r="J95" s="275"/>
      <c r="K95" s="127"/>
      <c r="L95" s="129"/>
      <c r="M95" s="249"/>
      <c r="N95" s="287"/>
      <c r="O95" s="127"/>
      <c r="P95" s="129"/>
      <c r="Q95" s="127"/>
      <c r="R95" s="130"/>
      <c r="S95" s="133"/>
    </row>
    <row r="96" spans="1:21" s="37" customFormat="1" ht="9.6" customHeight="1" x14ac:dyDescent="0.25">
      <c r="A96" s="245"/>
      <c r="B96" s="136"/>
      <c r="C96" s="136"/>
      <c r="D96" s="136"/>
      <c r="E96" s="467"/>
      <c r="F96" s="463"/>
      <c r="G96" s="463"/>
      <c r="H96" s="464"/>
      <c r="I96" s="463"/>
      <c r="J96" s="284"/>
      <c r="K96" s="127"/>
      <c r="L96" s="129"/>
      <c r="M96" s="127"/>
      <c r="N96" s="276"/>
      <c r="O96" s="277" t="str">
        <f>UPPER(IF(OR(N97="a",N97="as"),M88,IF(OR(N97="b",N97="bs"),M104,)))</f>
        <v/>
      </c>
      <c r="P96" s="129"/>
      <c r="Q96" s="127"/>
      <c r="R96" s="130"/>
      <c r="S96" s="133"/>
    </row>
    <row r="97" spans="1:19" s="37" customFormat="1" ht="9.6" customHeight="1" x14ac:dyDescent="0.25">
      <c r="A97" s="245"/>
      <c r="B97" s="136"/>
      <c r="C97" s="136"/>
      <c r="D97" s="136"/>
      <c r="E97" s="467"/>
      <c r="F97" s="463"/>
      <c r="G97" s="463"/>
      <c r="H97" s="464"/>
      <c r="I97" s="463"/>
      <c r="J97" s="284"/>
      <c r="K97" s="127"/>
      <c r="L97" s="129"/>
      <c r="M97" s="139" t="s">
        <v>0</v>
      </c>
      <c r="N97" s="148"/>
      <c r="O97" s="279" t="str">
        <f>UPPER(IF(OR(N97="a",N97="as"),M89,IF(OR(N97="b",N97="bs"),M105,)))</f>
        <v/>
      </c>
      <c r="P97" s="280"/>
      <c r="Q97" s="127"/>
      <c r="R97" s="130"/>
      <c r="S97" s="133"/>
    </row>
    <row r="98" spans="1:19" s="37" customFormat="1" ht="9.6" customHeight="1" x14ac:dyDescent="0.25">
      <c r="A98" s="245">
        <v>21</v>
      </c>
      <c r="B98" s="352" t="str">
        <f>IF($D98="","",VLOOKUP($D98,'1D ELO (5)'!$A$7:$P$39,14))</f>
        <v/>
      </c>
      <c r="C98" s="352" t="str">
        <f>IF($D98="","",VLOOKUP($D98,'1D ELO (5)'!$A$7:$P$39,15))</f>
        <v/>
      </c>
      <c r="D98" s="123"/>
      <c r="E98" s="460" t="str">
        <f>UPPER(IF($D98="","",VLOOKUP($D98,'1D ELO (5)'!$A$7:$P$39,5)))</f>
        <v/>
      </c>
      <c r="F98" s="449" t="str">
        <f>UPPER(IF($D98="","",VLOOKUP($D98,'1D ELO (5)'!$A$7:$P$39,2)))</f>
        <v/>
      </c>
      <c r="G98" s="449" t="str">
        <f>IF($D98="","",VLOOKUP($D98,'1D ELO (5)'!$A$7:$P$39,3))</f>
        <v/>
      </c>
      <c r="H98" s="461"/>
      <c r="I98" s="449" t="str">
        <f>IF($D98="","",VLOOKUP($D98,'1D ELO (5)'!$A$7:$P$39,4))</f>
        <v/>
      </c>
      <c r="J98" s="273"/>
      <c r="K98" s="127"/>
      <c r="L98" s="129"/>
      <c r="M98" s="127"/>
      <c r="N98" s="282"/>
      <c r="O98" s="127"/>
      <c r="P98" s="282"/>
      <c r="Q98" s="127"/>
      <c r="R98" s="130"/>
      <c r="S98" s="133"/>
    </row>
    <row r="99" spans="1:19" s="37" customFormat="1" ht="9.6" customHeight="1" x14ac:dyDescent="0.25">
      <c r="A99" s="245"/>
      <c r="B99" s="274"/>
      <c r="C99" s="274"/>
      <c r="D99" s="274"/>
      <c r="E99" s="460" t="str">
        <f>UPPER(IF($D98="","",VLOOKUP($D98,'1D ELO (5)'!$A$7:$P$33,11)))</f>
        <v/>
      </c>
      <c r="F99" s="449" t="str">
        <f>UPPER(IF($D98="","",VLOOKUP($D98,'1D ELO (5)'!$A$7:$P$33,8)))</f>
        <v/>
      </c>
      <c r="G99" s="449" t="str">
        <f>IF($D98="","",VLOOKUP($D98,'1D ELO (5)'!$A$7:$P$33,9))</f>
        <v/>
      </c>
      <c r="H99" s="461"/>
      <c r="I99" s="449" t="str">
        <f>IF($D98="","",VLOOKUP($D98,'1D ELO (5)'!$A$7:$P$33,10))</f>
        <v/>
      </c>
      <c r="J99" s="275"/>
      <c r="K99" s="120" t="str">
        <f>IF(J99="a",F98,IF(J99="b",F100,""))</f>
        <v/>
      </c>
      <c r="L99" s="129"/>
      <c r="M99" s="127"/>
      <c r="N99" s="282"/>
      <c r="O99" s="127"/>
      <c r="P99" s="282"/>
      <c r="Q99" s="127"/>
      <c r="R99" s="130"/>
      <c r="S99" s="133"/>
    </row>
    <row r="100" spans="1:19" s="37" customFormat="1" ht="9.6" customHeight="1" x14ac:dyDescent="0.25">
      <c r="A100" s="245"/>
      <c r="B100" s="136"/>
      <c r="C100" s="136"/>
      <c r="D100" s="136"/>
      <c r="E100" s="467"/>
      <c r="F100" s="463"/>
      <c r="G100" s="463"/>
      <c r="H100" s="464"/>
      <c r="I100" s="463"/>
      <c r="J100" s="276"/>
      <c r="K100" s="277" t="str">
        <f>UPPER(IF(OR(J101="a",J101="as"),F98,IF(OR(J101="b",J101="bs"),F102,)))</f>
        <v/>
      </c>
      <c r="L100" s="278"/>
      <c r="M100" s="127"/>
      <c r="N100" s="282"/>
      <c r="O100" s="127"/>
      <c r="P100" s="282"/>
      <c r="Q100" s="127"/>
      <c r="R100" s="130"/>
      <c r="S100" s="133"/>
    </row>
    <row r="101" spans="1:19" s="37" customFormat="1" ht="9.6" customHeight="1" x14ac:dyDescent="0.25">
      <c r="A101" s="245"/>
      <c r="B101" s="136"/>
      <c r="C101" s="136"/>
      <c r="D101" s="136"/>
      <c r="E101" s="467"/>
      <c r="F101" s="463"/>
      <c r="G101" s="463"/>
      <c r="H101" s="464"/>
      <c r="I101" s="452" t="s">
        <v>0</v>
      </c>
      <c r="J101" s="148"/>
      <c r="K101" s="279" t="str">
        <f>UPPER(IF(OR(J101="a",J101="as"),F99,IF(OR(J101="b",J101="bs"),F103,)))</f>
        <v/>
      </c>
      <c r="L101" s="280"/>
      <c r="M101" s="127"/>
      <c r="N101" s="282"/>
      <c r="O101" s="127"/>
      <c r="P101" s="282"/>
      <c r="Q101" s="127"/>
      <c r="R101" s="130"/>
      <c r="S101" s="133"/>
    </row>
    <row r="102" spans="1:19" s="37" customFormat="1" ht="9.6" customHeight="1" x14ac:dyDescent="0.25">
      <c r="A102" s="245">
        <v>22</v>
      </c>
      <c r="B102" s="352" t="str">
        <f>IF($D102="","",VLOOKUP($D102,'1D ELO (5)'!$A$7:$P$39,14))</f>
        <v/>
      </c>
      <c r="C102" s="352" t="str">
        <f>IF($D102="","",VLOOKUP($D102,'1D ELO (5)'!$A$7:$P$39,15))</f>
        <v/>
      </c>
      <c r="D102" s="123"/>
      <c r="E102" s="460" t="str">
        <f>UPPER(IF($D102="","",VLOOKUP($D102,'1D ELO (5)'!$A$7:$P$39,5)))</f>
        <v/>
      </c>
      <c r="F102" s="449" t="str">
        <f>UPPER(IF($D102="","",VLOOKUP($D102,'1D ELO (5)'!$A$7:$P$39,2)))</f>
        <v/>
      </c>
      <c r="G102" s="449" t="str">
        <f>IF($D102="","",VLOOKUP($D102,'1D ELO (5)'!$A$7:$P$39,3))</f>
        <v/>
      </c>
      <c r="H102" s="461"/>
      <c r="I102" s="449" t="str">
        <f>IF($D102="","",VLOOKUP($D102,'1D ELO (5)'!$A$7:$P$39,4))</f>
        <v/>
      </c>
      <c r="J102" s="281"/>
      <c r="K102" s="127"/>
      <c r="L102" s="282"/>
      <c r="M102" s="165"/>
      <c r="N102" s="286"/>
      <c r="O102" s="127"/>
      <c r="P102" s="282"/>
      <c r="Q102" s="127"/>
      <c r="R102" s="130"/>
      <c r="S102" s="133"/>
    </row>
    <row r="103" spans="1:19" s="37" customFormat="1" ht="9.6" customHeight="1" x14ac:dyDescent="0.25">
      <c r="A103" s="245"/>
      <c r="B103" s="274"/>
      <c r="C103" s="274"/>
      <c r="D103" s="274"/>
      <c r="E103" s="460" t="str">
        <f>UPPER(IF($D102="","",VLOOKUP($D102,'1D ELO (5)'!$A$7:$P$33,11)))</f>
        <v/>
      </c>
      <c r="F103" s="449" t="str">
        <f>UPPER(IF($D102="","",VLOOKUP($D102,'1D ELO (5)'!$A$7:$P$33,8)))</f>
        <v/>
      </c>
      <c r="G103" s="449" t="str">
        <f>IF($D102="","",VLOOKUP($D102,'1D ELO (5)'!$A$7:$P$33,9))</f>
        <v/>
      </c>
      <c r="H103" s="461"/>
      <c r="I103" s="449" t="str">
        <f>IF($D102="","",VLOOKUP($D102,'1D ELO (5)'!$A$7:$P$33,10))</f>
        <v/>
      </c>
      <c r="J103" s="275"/>
      <c r="K103" s="127"/>
      <c r="L103" s="282"/>
      <c r="M103" s="249"/>
      <c r="N103" s="287"/>
      <c r="O103" s="127"/>
      <c r="P103" s="282"/>
      <c r="Q103" s="127"/>
      <c r="R103" s="130"/>
      <c r="S103" s="133"/>
    </row>
    <row r="104" spans="1:19" s="37" customFormat="1" ht="9.6" customHeight="1" x14ac:dyDescent="0.25">
      <c r="A104" s="245"/>
      <c r="B104" s="136"/>
      <c r="C104" s="136"/>
      <c r="D104" s="146"/>
      <c r="E104" s="468"/>
      <c r="F104" s="463"/>
      <c r="G104" s="463"/>
      <c r="H104" s="464"/>
      <c r="I104" s="463"/>
      <c r="J104" s="284"/>
      <c r="K104" s="127"/>
      <c r="L104" s="276"/>
      <c r="M104" s="277" t="str">
        <f>UPPER(IF(OR(L105="a",L105="as"),K100,IF(OR(L105="b",L105="bs"),K108,)))</f>
        <v/>
      </c>
      <c r="N104" s="282"/>
      <c r="O104" s="127"/>
      <c r="P104" s="282"/>
      <c r="Q104" s="127"/>
      <c r="R104" s="130"/>
      <c r="S104" s="133"/>
    </row>
    <row r="105" spans="1:19" s="37" customFormat="1" ht="9.6" customHeight="1" x14ac:dyDescent="0.25">
      <c r="A105" s="245"/>
      <c r="B105" s="136"/>
      <c r="C105" s="136"/>
      <c r="D105" s="146"/>
      <c r="E105" s="468"/>
      <c r="F105" s="463"/>
      <c r="G105" s="463"/>
      <c r="H105" s="464"/>
      <c r="I105" s="463"/>
      <c r="J105" s="284"/>
      <c r="K105" s="139" t="s">
        <v>0</v>
      </c>
      <c r="L105" s="148"/>
      <c r="M105" s="279" t="str">
        <f>UPPER(IF(OR(L105="a",L105="as"),K101,IF(OR(L105="b",L105="bs"),K109,)))</f>
        <v/>
      </c>
      <c r="N105" s="275"/>
      <c r="O105" s="127"/>
      <c r="P105" s="282"/>
      <c r="Q105" s="127"/>
      <c r="R105" s="130"/>
      <c r="S105" s="133"/>
    </row>
    <row r="106" spans="1:19" s="37" customFormat="1" ht="9.6" customHeight="1" x14ac:dyDescent="0.25">
      <c r="A106" s="285">
        <v>23</v>
      </c>
      <c r="B106" s="352" t="str">
        <f>IF($D106="","",VLOOKUP($D106,'1D ELO (5)'!$A$7:$P$39,14))</f>
        <v/>
      </c>
      <c r="C106" s="352" t="str">
        <f>IF($D106="","",VLOOKUP($D106,'1D ELO (5)'!$A$7:$P$39,15))</f>
        <v/>
      </c>
      <c r="D106" s="123"/>
      <c r="E106" s="460" t="str">
        <f>UPPER(IF($D106="","",VLOOKUP($D106,'1D ELO (5)'!$A$7:$P$39,5)))</f>
        <v/>
      </c>
      <c r="F106" s="449" t="str">
        <f>UPPER(IF($D106="","",VLOOKUP($D106,'1D ELO (5)'!$A$7:$P$39,2)))</f>
        <v/>
      </c>
      <c r="G106" s="449" t="str">
        <f>IF($D106="","",VLOOKUP($D106,'1D ELO (5)'!$A$7:$P$39,3))</f>
        <v/>
      </c>
      <c r="H106" s="461"/>
      <c r="I106" s="449" t="str">
        <f>IF($D106="","",VLOOKUP($D106,'1D ELO (5)'!$A$7:$P$39,4))</f>
        <v/>
      </c>
      <c r="J106" s="273"/>
      <c r="K106" s="127"/>
      <c r="L106" s="282"/>
      <c r="M106" s="127"/>
      <c r="N106" s="129"/>
      <c r="O106" s="165"/>
      <c r="P106" s="282"/>
      <c r="Q106" s="127"/>
      <c r="R106" s="130"/>
      <c r="S106" s="133"/>
    </row>
    <row r="107" spans="1:19" s="37" customFormat="1" ht="9.6" customHeight="1" x14ac:dyDescent="0.25">
      <c r="A107" s="245"/>
      <c r="B107" s="274"/>
      <c r="C107" s="274"/>
      <c r="D107" s="274"/>
      <c r="E107" s="460" t="str">
        <f>UPPER(IF($D106="","",VLOOKUP($D106,'1D ELO (5)'!$A$7:$P$33,11)))</f>
        <v/>
      </c>
      <c r="F107" s="449" t="str">
        <f>UPPER(IF($D106="","",VLOOKUP($D106,'1D ELO (5)'!$A$7:$P$33,8)))</f>
        <v/>
      </c>
      <c r="G107" s="449" t="str">
        <f>IF($D106="","",VLOOKUP($D106,'1D ELO (5)'!$A$7:$P$33,9))</f>
        <v/>
      </c>
      <c r="H107" s="461"/>
      <c r="I107" s="449" t="str">
        <f>IF($D106="","",VLOOKUP($D106,'1D ELO (5)'!$A$7:$P$33,10))</f>
        <v/>
      </c>
      <c r="J107" s="275"/>
      <c r="K107" s="120" t="str">
        <f>IF(J107="a",F106,IF(J107="b",F108,""))</f>
        <v/>
      </c>
      <c r="L107" s="282"/>
      <c r="M107" s="127"/>
      <c r="N107" s="129"/>
      <c r="O107" s="127"/>
      <c r="P107" s="282"/>
      <c r="Q107" s="127"/>
      <c r="R107" s="130"/>
      <c r="S107" s="133"/>
    </row>
    <row r="108" spans="1:19" s="37" customFormat="1" ht="9.6" customHeight="1" x14ac:dyDescent="0.25">
      <c r="A108" s="245"/>
      <c r="B108" s="136"/>
      <c r="C108" s="136"/>
      <c r="D108" s="146"/>
      <c r="E108" s="468"/>
      <c r="F108" s="463"/>
      <c r="G108" s="463"/>
      <c r="H108" s="464"/>
      <c r="I108" s="463"/>
      <c r="J108" s="276"/>
      <c r="K108" s="277" t="str">
        <f>UPPER(IF(OR(J109="a",J109="as"),F106,IF(OR(J109="b",J109="bs"),F110,)))</f>
        <v/>
      </c>
      <c r="L108" s="286"/>
      <c r="M108" s="127"/>
      <c r="N108" s="129"/>
      <c r="O108" s="127"/>
      <c r="P108" s="282"/>
      <c r="Q108" s="127"/>
      <c r="R108" s="130"/>
      <c r="S108" s="133"/>
    </row>
    <row r="109" spans="1:19" s="37" customFormat="1" ht="9.6" customHeight="1" x14ac:dyDescent="0.25">
      <c r="A109" s="245"/>
      <c r="B109" s="136"/>
      <c r="C109" s="136"/>
      <c r="D109" s="146"/>
      <c r="E109" s="468"/>
      <c r="F109" s="463"/>
      <c r="G109" s="463"/>
      <c r="H109" s="464"/>
      <c r="I109" s="452" t="s">
        <v>0</v>
      </c>
      <c r="J109" s="148"/>
      <c r="K109" s="279" t="str">
        <f>UPPER(IF(OR(J109="a",J109="as"),F107,IF(OR(J109="b",J109="bs"),F111,)))</f>
        <v/>
      </c>
      <c r="L109" s="275"/>
      <c r="M109" s="127"/>
      <c r="N109" s="129"/>
      <c r="O109" s="127"/>
      <c r="P109" s="282"/>
      <c r="Q109" s="127"/>
      <c r="R109" s="130"/>
      <c r="S109" s="133"/>
    </row>
    <row r="110" spans="1:19" s="37" customFormat="1" ht="9.6" customHeight="1" x14ac:dyDescent="0.25">
      <c r="A110" s="271">
        <v>24</v>
      </c>
      <c r="B110" s="352" t="str">
        <f>IF($D110="","",VLOOKUP($D110,'1D ELO (5)'!$A$7:$P$39,14))</f>
        <v/>
      </c>
      <c r="C110" s="352" t="str">
        <f>IF($D110="","",VLOOKUP($D110,'1D ELO (5)'!$A$7:$P$39,15))</f>
        <v/>
      </c>
      <c r="D110" s="123"/>
      <c r="E110" s="642" t="str">
        <f>UPPER(IF($D110="","",VLOOKUP($D110,'1D ELO (5)'!$A$7:$P$39,5)))</f>
        <v/>
      </c>
      <c r="F110" s="643" t="str">
        <f>UPPER(IF($D110="","",VLOOKUP($D110,'1D ELO (5)'!$A$7:$P$39,2)))</f>
        <v/>
      </c>
      <c r="G110" s="643" t="str">
        <f>IF($D110="","",VLOOKUP($D110,'1D ELO (5)'!$A$7:$P$39,3))</f>
        <v/>
      </c>
      <c r="H110" s="644"/>
      <c r="I110" s="643" t="str">
        <f>IF($D110="","",VLOOKUP($D110,'1D ELO (5)'!$A$7:$P$39,4))</f>
        <v/>
      </c>
      <c r="J110" s="281"/>
      <c r="K110" s="127"/>
      <c r="L110" s="129"/>
      <c r="M110" s="165"/>
      <c r="N110" s="278"/>
      <c r="O110" s="127"/>
      <c r="P110" s="282"/>
      <c r="Q110" s="127"/>
      <c r="R110" s="130"/>
      <c r="S110" s="133"/>
    </row>
    <row r="111" spans="1:19" s="37" customFormat="1" ht="9.6" customHeight="1" x14ac:dyDescent="0.25">
      <c r="A111" s="245"/>
      <c r="B111" s="274"/>
      <c r="C111" s="274"/>
      <c r="D111" s="274"/>
      <c r="E111" s="642" t="str">
        <f>UPPER(IF($D110="","",VLOOKUP($D110,'1D ELO (5)'!$A$7:$P$33,11)))</f>
        <v/>
      </c>
      <c r="F111" s="643" t="str">
        <f>UPPER(IF($D110="","",VLOOKUP($D110,'1D ELO (5)'!$A$7:$P$33,8)))</f>
        <v/>
      </c>
      <c r="G111" s="643" t="str">
        <f>IF($D110="","",VLOOKUP($D110,'1D ELO (5)'!$A$7:$P$33,9))</f>
        <v/>
      </c>
      <c r="H111" s="644"/>
      <c r="I111" s="643" t="str">
        <f>IF($D110="","",VLOOKUP($D110,'1D ELO (5)'!$A$7:$P$33,10))</f>
        <v/>
      </c>
      <c r="J111" s="275"/>
      <c r="K111" s="127"/>
      <c r="L111" s="129"/>
      <c r="M111" s="249"/>
      <c r="N111" s="283"/>
      <c r="O111" s="127"/>
      <c r="P111" s="282"/>
      <c r="Q111" s="127"/>
      <c r="R111" s="130"/>
      <c r="S111" s="133"/>
    </row>
    <row r="112" spans="1:19" s="37" customFormat="1" ht="9.6" customHeight="1" x14ac:dyDescent="0.25">
      <c r="A112" s="245"/>
      <c r="B112" s="136"/>
      <c r="C112" s="136"/>
      <c r="D112" s="146"/>
      <c r="E112" s="468"/>
      <c r="F112" s="463"/>
      <c r="G112" s="463"/>
      <c r="H112" s="464"/>
      <c r="I112" s="463"/>
      <c r="J112" s="284"/>
      <c r="K112" s="127"/>
      <c r="L112" s="129"/>
      <c r="M112" s="127"/>
      <c r="N112" s="129"/>
      <c r="O112" s="129"/>
      <c r="P112" s="276"/>
      <c r="Q112" s="277" t="str">
        <f>UPPER(IF(OR(P113="a",P113="as"),O96,IF(OR(P113="b",P113="bs"),O128,)))</f>
        <v/>
      </c>
      <c r="R112" s="288"/>
      <c r="S112" s="133"/>
    </row>
    <row r="113" spans="1:19" s="37" customFormat="1" ht="9.6" customHeight="1" x14ac:dyDescent="0.25">
      <c r="A113" s="245"/>
      <c r="B113" s="136"/>
      <c r="C113" s="136"/>
      <c r="D113" s="146"/>
      <c r="E113" s="468"/>
      <c r="F113" s="463"/>
      <c r="G113" s="463"/>
      <c r="H113" s="464"/>
      <c r="I113" s="463"/>
      <c r="J113" s="284"/>
      <c r="K113" s="127"/>
      <c r="L113" s="129"/>
      <c r="M113" s="127"/>
      <c r="N113" s="129"/>
      <c r="O113" s="139" t="s">
        <v>0</v>
      </c>
      <c r="P113" s="148"/>
      <c r="Q113" s="279" t="str">
        <f>UPPER(IF(OR(P113="a",P113="as"),O97,IF(OR(P113="b",P113="bs"),O129,)))</f>
        <v/>
      </c>
      <c r="R113" s="289"/>
      <c r="S113" s="133"/>
    </row>
    <row r="114" spans="1:19" s="37" customFormat="1" ht="9.6" customHeight="1" x14ac:dyDescent="0.25">
      <c r="A114" s="271">
        <v>25</v>
      </c>
      <c r="B114" s="352" t="str">
        <f>IF($D114="","",VLOOKUP($D114,'1D ELO (5)'!$A$7:$P$39,14))</f>
        <v/>
      </c>
      <c r="C114" s="352" t="str">
        <f>IF($D114="","",VLOOKUP($D114,'1D ELO (5)'!$A$7:$P$39,15))</f>
        <v/>
      </c>
      <c r="D114" s="123"/>
      <c r="E114" s="642" t="str">
        <f>UPPER(IF($D114="","",VLOOKUP($D114,'1D ELO (5)'!$A$7:$P$39,5)))</f>
        <v/>
      </c>
      <c r="F114" s="643" t="str">
        <f>UPPER(IF($D114="","",VLOOKUP($D114,'1D ELO (5)'!$A$7:$P$39,2)))</f>
        <v/>
      </c>
      <c r="G114" s="643" t="str">
        <f>IF($D114="","",VLOOKUP($D114,'1D ELO (5)'!$A$7:$P$39,3))</f>
        <v/>
      </c>
      <c r="H114" s="644"/>
      <c r="I114" s="643" t="str">
        <f>IF($D114="","",VLOOKUP($D114,'1D ELO (5)'!$A$7:$P$39,4))</f>
        <v/>
      </c>
      <c r="J114" s="273"/>
      <c r="K114" s="127"/>
      <c r="L114" s="129"/>
      <c r="M114" s="127"/>
      <c r="N114" s="129"/>
      <c r="O114" s="127"/>
      <c r="P114" s="282"/>
      <c r="Q114" s="165"/>
      <c r="R114" s="130"/>
      <c r="S114" s="133"/>
    </row>
    <row r="115" spans="1:19" s="37" customFormat="1" ht="9.6" customHeight="1" x14ac:dyDescent="0.25">
      <c r="A115" s="245"/>
      <c r="B115" s="274"/>
      <c r="C115" s="274"/>
      <c r="D115" s="274"/>
      <c r="E115" s="642" t="str">
        <f>UPPER(IF($D114="","",VLOOKUP($D114,'1D ELO (5)'!$A$7:$P$33,11)))</f>
        <v/>
      </c>
      <c r="F115" s="643" t="str">
        <f>UPPER(IF($D114="","",VLOOKUP($D114,'1D ELO (5)'!$A$7:$P$33,8)))</f>
        <v/>
      </c>
      <c r="G115" s="643" t="str">
        <f>IF($D114="","",VLOOKUP($D114,'1D ELO (5)'!$A$7:$P$33,9))</f>
        <v/>
      </c>
      <c r="H115" s="644"/>
      <c r="I115" s="643" t="str">
        <f>IF($D114="","",VLOOKUP($D114,'1D ELO (5)'!$A$7:$P$33,10))</f>
        <v/>
      </c>
      <c r="J115" s="275"/>
      <c r="K115" s="120" t="str">
        <f>IF(J115="a",F114,IF(J115="b",F116,""))</f>
        <v/>
      </c>
      <c r="L115" s="129"/>
      <c r="M115" s="127"/>
      <c r="N115" s="129"/>
      <c r="O115" s="127"/>
      <c r="P115" s="282"/>
      <c r="Q115" s="249"/>
      <c r="R115" s="290"/>
      <c r="S115" s="133"/>
    </row>
    <row r="116" spans="1:19" s="37" customFormat="1" ht="9.6" customHeight="1" x14ac:dyDescent="0.25">
      <c r="A116" s="245"/>
      <c r="B116" s="136"/>
      <c r="C116" s="136"/>
      <c r="D116" s="146"/>
      <c r="E116" s="468"/>
      <c r="F116" s="463"/>
      <c r="G116" s="463"/>
      <c r="H116" s="464"/>
      <c r="I116" s="463"/>
      <c r="J116" s="276"/>
      <c r="K116" s="277" t="str">
        <f>UPPER(IF(OR(J117="a",J117="as"),F114,IF(OR(J117="b",J117="bs"),F118,)))</f>
        <v/>
      </c>
      <c r="L116" s="278"/>
      <c r="M116" s="127"/>
      <c r="N116" s="129"/>
      <c r="O116" s="127"/>
      <c r="P116" s="282"/>
      <c r="Q116" s="127"/>
      <c r="R116" s="130"/>
      <c r="S116" s="133"/>
    </row>
    <row r="117" spans="1:19" s="37" customFormat="1" ht="9.6" customHeight="1" x14ac:dyDescent="0.25">
      <c r="A117" s="245"/>
      <c r="B117" s="136"/>
      <c r="C117" s="136"/>
      <c r="D117" s="146"/>
      <c r="E117" s="468"/>
      <c r="F117" s="463"/>
      <c r="G117" s="463"/>
      <c r="H117" s="464"/>
      <c r="I117" s="452" t="s">
        <v>0</v>
      </c>
      <c r="J117" s="148"/>
      <c r="K117" s="279" t="str">
        <f>UPPER(IF(OR(J117="a",J117="as"),F115,IF(OR(J117="b",J117="bs"),F119,)))</f>
        <v/>
      </c>
      <c r="L117" s="280"/>
      <c r="M117" s="127"/>
      <c r="N117" s="129"/>
      <c r="O117" s="127"/>
      <c r="P117" s="282"/>
      <c r="Q117" s="127"/>
      <c r="R117" s="130"/>
      <c r="S117" s="133"/>
    </row>
    <row r="118" spans="1:19" s="37" customFormat="1" ht="9.6" customHeight="1" x14ac:dyDescent="0.25">
      <c r="A118" s="245">
        <v>26</v>
      </c>
      <c r="B118" s="352" t="str">
        <f>IF($D118="","",VLOOKUP($D118,'1D ELO (5)'!$A$7:$P$39,14))</f>
        <v/>
      </c>
      <c r="C118" s="352" t="str">
        <f>IF($D118="","",VLOOKUP($D118,'1D ELO (5)'!$A$7:$P$39,15))</f>
        <v/>
      </c>
      <c r="D118" s="123"/>
      <c r="E118" s="460" t="str">
        <f>UPPER(IF($D118="","",VLOOKUP($D118,'1D ELO (5)'!$A$7:$P$39,5)))</f>
        <v/>
      </c>
      <c r="F118" s="449" t="str">
        <f>UPPER(IF($D118="","",VLOOKUP($D118,'1D ELO (5)'!$A$7:$P$39,2)))</f>
        <v/>
      </c>
      <c r="G118" s="449" t="str">
        <f>IF($D118="","",VLOOKUP($D118,'1D ELO (5)'!$A$7:$P$39,3))</f>
        <v/>
      </c>
      <c r="H118" s="461"/>
      <c r="I118" s="449" t="str">
        <f>IF($D118="","",VLOOKUP($D118,'1D ELO (5)'!$A$7:$P$39,4))</f>
        <v/>
      </c>
      <c r="J118" s="281"/>
      <c r="K118" s="127"/>
      <c r="L118" s="282"/>
      <c r="M118" s="165"/>
      <c r="N118" s="278"/>
      <c r="O118" s="127"/>
      <c r="P118" s="282"/>
      <c r="Q118" s="127"/>
      <c r="R118" s="130"/>
      <c r="S118" s="133"/>
    </row>
    <row r="119" spans="1:19" s="37" customFormat="1" ht="9.6" customHeight="1" x14ac:dyDescent="0.25">
      <c r="A119" s="245"/>
      <c r="B119" s="274"/>
      <c r="C119" s="274"/>
      <c r="D119" s="274"/>
      <c r="E119" s="460" t="str">
        <f>UPPER(IF($D118="","",VLOOKUP($D118,'1D ELO (5)'!$A$7:$P$33,11)))</f>
        <v/>
      </c>
      <c r="F119" s="449" t="str">
        <f>UPPER(IF($D118="","",VLOOKUP($D118,'1D ELO (5)'!$A$7:$P$33,8)))</f>
        <v/>
      </c>
      <c r="G119" s="449" t="str">
        <f>IF($D118="","",VLOOKUP($D118,'1D ELO (5)'!$A$7:$P$33,9))</f>
        <v/>
      </c>
      <c r="H119" s="461"/>
      <c r="I119" s="449" t="str">
        <f>IF($D118="","",VLOOKUP($D118,'1D ELO (5)'!$A$7:$P$33,10))</f>
        <v/>
      </c>
      <c r="J119" s="275"/>
      <c r="K119" s="127"/>
      <c r="L119" s="282"/>
      <c r="M119" s="249"/>
      <c r="N119" s="283"/>
      <c r="O119" s="127"/>
      <c r="P119" s="282"/>
      <c r="Q119" s="127"/>
      <c r="R119" s="130"/>
      <c r="S119" s="133"/>
    </row>
    <row r="120" spans="1:19" s="37" customFormat="1" ht="9.6" customHeight="1" x14ac:dyDescent="0.25">
      <c r="A120" s="245"/>
      <c r="B120" s="136"/>
      <c r="C120" s="136"/>
      <c r="D120" s="146"/>
      <c r="E120" s="468"/>
      <c r="F120" s="463"/>
      <c r="G120" s="463"/>
      <c r="H120" s="464"/>
      <c r="I120" s="463"/>
      <c r="J120" s="284"/>
      <c r="K120" s="127"/>
      <c r="L120" s="276"/>
      <c r="M120" s="277" t="str">
        <f>UPPER(IF(OR(L121="a",L121="as"),K116,IF(OR(L121="b",L121="bs"),K124,)))</f>
        <v/>
      </c>
      <c r="N120" s="129"/>
      <c r="O120" s="127"/>
      <c r="P120" s="282"/>
      <c r="Q120" s="127"/>
      <c r="R120" s="130"/>
      <c r="S120" s="133"/>
    </row>
    <row r="121" spans="1:19" s="37" customFormat="1" ht="9.6" customHeight="1" x14ac:dyDescent="0.25">
      <c r="A121" s="245"/>
      <c r="B121" s="136"/>
      <c r="C121" s="136"/>
      <c r="D121" s="146"/>
      <c r="E121" s="468"/>
      <c r="F121" s="463"/>
      <c r="G121" s="463"/>
      <c r="H121" s="464"/>
      <c r="I121" s="463"/>
      <c r="J121" s="284"/>
      <c r="K121" s="139" t="s">
        <v>0</v>
      </c>
      <c r="L121" s="148"/>
      <c r="M121" s="279" t="str">
        <f>UPPER(IF(OR(L121="a",L121="as"),K117,IF(OR(L121="b",L121="bs"),K125,)))</f>
        <v/>
      </c>
      <c r="N121" s="280"/>
      <c r="O121" s="127"/>
      <c r="P121" s="282"/>
      <c r="Q121" s="127"/>
      <c r="R121" s="130"/>
      <c r="S121" s="133"/>
    </row>
    <row r="122" spans="1:19" s="37" customFormat="1" ht="9.6" customHeight="1" x14ac:dyDescent="0.25">
      <c r="A122" s="285">
        <v>27</v>
      </c>
      <c r="B122" s="352" t="str">
        <f>IF($D122="","",VLOOKUP($D122,'1D ELO (5)'!$A$7:$P$39,14))</f>
        <v/>
      </c>
      <c r="C122" s="352" t="str">
        <f>IF($D122="","",VLOOKUP($D122,'1D ELO (5)'!$A$7:$P$39,15))</f>
        <v/>
      </c>
      <c r="D122" s="123"/>
      <c r="E122" s="460" t="str">
        <f>UPPER(IF($D122="","",VLOOKUP($D122,'1D ELO (5)'!$A$7:$P$39,5)))</f>
        <v/>
      </c>
      <c r="F122" s="449" t="str">
        <f>UPPER(IF($D122="","",VLOOKUP($D122,'1D ELO (5)'!$A$7:$P$39,2)))</f>
        <v/>
      </c>
      <c r="G122" s="449" t="str">
        <f>IF($D122="","",VLOOKUP($D122,'1D ELO (5)'!$A$7:$P$39,3))</f>
        <v/>
      </c>
      <c r="H122" s="461"/>
      <c r="I122" s="449" t="str">
        <f>IF($D122="","",VLOOKUP($D122,'1D ELO (5)'!$A$7:$P$39,4))</f>
        <v/>
      </c>
      <c r="J122" s="273"/>
      <c r="K122" s="127"/>
      <c r="L122" s="282"/>
      <c r="M122" s="127"/>
      <c r="N122" s="282"/>
      <c r="O122" s="165"/>
      <c r="P122" s="282"/>
      <c r="Q122" s="127"/>
      <c r="R122" s="130"/>
      <c r="S122" s="133"/>
    </row>
    <row r="123" spans="1:19" s="37" customFormat="1" ht="9.6" customHeight="1" x14ac:dyDescent="0.25">
      <c r="A123" s="245"/>
      <c r="B123" s="274"/>
      <c r="C123" s="274"/>
      <c r="D123" s="274"/>
      <c r="E123" s="460" t="str">
        <f>UPPER(IF($D122="","",VLOOKUP($D122,'1D ELO (5)'!$A$7:$P$33,11)))</f>
        <v/>
      </c>
      <c r="F123" s="449" t="str">
        <f>UPPER(IF($D122="","",VLOOKUP($D122,'1D ELO (5)'!$A$7:$P$33,8)))</f>
        <v/>
      </c>
      <c r="G123" s="449" t="str">
        <f>IF($D122="","",VLOOKUP($D122,'1D ELO (5)'!$A$7:$P$33,9))</f>
        <v/>
      </c>
      <c r="H123" s="461"/>
      <c r="I123" s="449" t="str">
        <f>IF($D122="","",VLOOKUP($D122,'1D ELO (5)'!$A$7:$P$33,10))</f>
        <v/>
      </c>
      <c r="J123" s="275"/>
      <c r="K123" s="120" t="str">
        <f>IF(J123="a",F122,IF(J123="b",F124,""))</f>
        <v/>
      </c>
      <c r="L123" s="282"/>
      <c r="M123" s="127"/>
      <c r="N123" s="282"/>
      <c r="O123" s="127"/>
      <c r="P123" s="282"/>
      <c r="Q123" s="127"/>
      <c r="R123" s="130"/>
      <c r="S123" s="133"/>
    </row>
    <row r="124" spans="1:19" s="37" customFormat="1" ht="9.6" customHeight="1" x14ac:dyDescent="0.25">
      <c r="A124" s="245"/>
      <c r="B124" s="136"/>
      <c r="C124" s="136"/>
      <c r="D124" s="136"/>
      <c r="E124" s="467"/>
      <c r="F124" s="463"/>
      <c r="G124" s="463"/>
      <c r="H124" s="464"/>
      <c r="I124" s="463"/>
      <c r="J124" s="276"/>
      <c r="K124" s="277" t="str">
        <f>UPPER(IF(OR(J125="a",J125="as"),F122,IF(OR(J125="b",J125="bs"),F126,)))</f>
        <v/>
      </c>
      <c r="L124" s="286"/>
      <c r="M124" s="127"/>
      <c r="N124" s="282"/>
      <c r="O124" s="127"/>
      <c r="P124" s="282"/>
      <c r="Q124" s="127"/>
      <c r="R124" s="130"/>
      <c r="S124" s="133"/>
    </row>
    <row r="125" spans="1:19" s="37" customFormat="1" ht="9.6" customHeight="1" x14ac:dyDescent="0.25">
      <c r="A125" s="245"/>
      <c r="B125" s="136"/>
      <c r="C125" s="136"/>
      <c r="D125" s="136"/>
      <c r="E125" s="467"/>
      <c r="F125" s="463"/>
      <c r="G125" s="463"/>
      <c r="H125" s="464"/>
      <c r="I125" s="452" t="s">
        <v>0</v>
      </c>
      <c r="J125" s="148"/>
      <c r="K125" s="279" t="str">
        <f>UPPER(IF(OR(J125="a",J125="as"),F123,IF(OR(J125="b",J125="bs"),F127,)))</f>
        <v/>
      </c>
      <c r="L125" s="275"/>
      <c r="M125" s="127"/>
      <c r="N125" s="282"/>
      <c r="O125" s="127"/>
      <c r="P125" s="282"/>
      <c r="Q125" s="127"/>
      <c r="R125" s="130"/>
      <c r="S125" s="133"/>
    </row>
    <row r="126" spans="1:19" s="37" customFormat="1" ht="9.6" customHeight="1" x14ac:dyDescent="0.25">
      <c r="A126" s="245">
        <v>28</v>
      </c>
      <c r="B126" s="352" t="str">
        <f>IF($D126="","",VLOOKUP($D126,'1D ELO (5)'!$A$7:$P$39,14))</f>
        <v/>
      </c>
      <c r="C126" s="352" t="str">
        <f>IF($D126="","",VLOOKUP($D126,'1D ELO (5)'!$A$7:$P$39,15))</f>
        <v/>
      </c>
      <c r="D126" s="123"/>
      <c r="E126" s="460" t="str">
        <f>UPPER(IF($D126="","",VLOOKUP($D126,'1D ELO (5)'!$A$7:$P$39,5)))</f>
        <v/>
      </c>
      <c r="F126" s="449" t="str">
        <f>UPPER(IF($D126="","",VLOOKUP($D126,'1D ELO (5)'!$A$7:$P$39,2)))</f>
        <v/>
      </c>
      <c r="G126" s="449" t="str">
        <f>IF($D126="","",VLOOKUP($D126,'1D ELO (5)'!$A$7:$P$39,3))</f>
        <v/>
      </c>
      <c r="H126" s="461"/>
      <c r="I126" s="449" t="str">
        <f>IF($D126="","",VLOOKUP($D126,'1D ELO (5)'!$A$7:$P$39,4))</f>
        <v/>
      </c>
      <c r="J126" s="281"/>
      <c r="K126" s="127"/>
      <c r="L126" s="129"/>
      <c r="M126" s="165"/>
      <c r="N126" s="286"/>
      <c r="O126" s="127"/>
      <c r="P126" s="282"/>
      <c r="Q126" s="127"/>
      <c r="R126" s="130"/>
      <c r="S126" s="133"/>
    </row>
    <row r="127" spans="1:19" s="37" customFormat="1" ht="9.6" customHeight="1" x14ac:dyDescent="0.25">
      <c r="A127" s="245"/>
      <c r="B127" s="274"/>
      <c r="C127" s="274"/>
      <c r="D127" s="274"/>
      <c r="E127" s="460" t="str">
        <f>UPPER(IF($D126="","",VLOOKUP($D126,'1D ELO (5)'!$A$7:$P$33,11)))</f>
        <v/>
      </c>
      <c r="F127" s="449" t="str">
        <f>UPPER(IF($D126="","",VLOOKUP($D126,'1D ELO (5)'!$A$7:$P$33,8)))</f>
        <v/>
      </c>
      <c r="G127" s="449" t="str">
        <f>IF($D126="","",VLOOKUP($D126,'1D ELO (5)'!$A$7:$P$33,9))</f>
        <v/>
      </c>
      <c r="H127" s="461"/>
      <c r="I127" s="449" t="str">
        <f>IF($D126="","",VLOOKUP($D126,'1D ELO (5)'!$A$7:$P$33,10))</f>
        <v/>
      </c>
      <c r="J127" s="275"/>
      <c r="K127" s="127"/>
      <c r="L127" s="129"/>
      <c r="M127" s="249"/>
      <c r="N127" s="287"/>
      <c r="O127" s="127"/>
      <c r="P127" s="282"/>
      <c r="Q127" s="127"/>
      <c r="R127" s="130"/>
      <c r="S127" s="133"/>
    </row>
    <row r="128" spans="1:19" s="37" customFormat="1" ht="9.6" customHeight="1" x14ac:dyDescent="0.25">
      <c r="A128" s="245"/>
      <c r="B128" s="136"/>
      <c r="C128" s="136"/>
      <c r="D128" s="136"/>
      <c r="E128" s="467"/>
      <c r="F128" s="463"/>
      <c r="G128" s="463"/>
      <c r="H128" s="464"/>
      <c r="I128" s="463"/>
      <c r="J128" s="284"/>
      <c r="K128" s="127"/>
      <c r="L128" s="129"/>
      <c r="M128" s="127"/>
      <c r="N128" s="276"/>
      <c r="O128" s="277" t="str">
        <f>UPPER(IF(OR(N129="a",N129="as"),M120,IF(OR(N129="b",N129="bs"),M136,)))</f>
        <v/>
      </c>
      <c r="P128" s="282"/>
      <c r="Q128" s="127"/>
      <c r="R128" s="130"/>
      <c r="S128" s="133"/>
    </row>
    <row r="129" spans="1:19" s="37" customFormat="1" ht="9.6" customHeight="1" x14ac:dyDescent="0.25">
      <c r="A129" s="245"/>
      <c r="B129" s="136"/>
      <c r="C129" s="136"/>
      <c r="D129" s="136"/>
      <c r="E129" s="467"/>
      <c r="F129" s="463"/>
      <c r="G129" s="463"/>
      <c r="H129" s="464"/>
      <c r="I129" s="463"/>
      <c r="J129" s="284"/>
      <c r="K129" s="127"/>
      <c r="L129" s="129"/>
      <c r="M129" s="139" t="s">
        <v>0</v>
      </c>
      <c r="N129" s="148"/>
      <c r="O129" s="279" t="str">
        <f>UPPER(IF(OR(N129="a",N129="as"),M121,IF(OR(N129="b",N129="bs"),M137,)))</f>
        <v/>
      </c>
      <c r="P129" s="275"/>
      <c r="Q129" s="127"/>
      <c r="R129" s="130"/>
      <c r="S129" s="133"/>
    </row>
    <row r="130" spans="1:19" s="37" customFormat="1" ht="9.6" customHeight="1" x14ac:dyDescent="0.25">
      <c r="A130" s="285">
        <v>29</v>
      </c>
      <c r="B130" s="352" t="str">
        <f>IF($D130="","",VLOOKUP($D130,'1D ELO (5)'!$A$7:$P$39,14))</f>
        <v/>
      </c>
      <c r="C130" s="352" t="str">
        <f>IF($D130="","",VLOOKUP($D130,'1D ELO (5)'!$A$7:$P$39,15))</f>
        <v/>
      </c>
      <c r="D130" s="123"/>
      <c r="E130" s="460" t="str">
        <f>UPPER(IF($D130="","",VLOOKUP($D130,'1D ELO (5)'!$A$7:$P$39,5)))</f>
        <v/>
      </c>
      <c r="F130" s="449" t="str">
        <f>UPPER(IF($D130="","",VLOOKUP($D130,'1D ELO (5)'!$A$7:$P$39,2)))</f>
        <v/>
      </c>
      <c r="G130" s="449" t="str">
        <f>IF($D130="","",VLOOKUP($D130,'1D ELO (5)'!$A$7:$P$39,3))</f>
        <v/>
      </c>
      <c r="H130" s="461"/>
      <c r="I130" s="449" t="str">
        <f>IF($D130="","",VLOOKUP($D130,'1D ELO (5)'!$A$7:$P$39,4))</f>
        <v/>
      </c>
      <c r="J130" s="273"/>
      <c r="K130" s="127"/>
      <c r="L130" s="129"/>
      <c r="M130" s="127"/>
      <c r="N130" s="282"/>
      <c r="O130" s="127"/>
      <c r="P130" s="129"/>
      <c r="Q130" s="127"/>
      <c r="R130" s="130"/>
      <c r="S130" s="133"/>
    </row>
    <row r="131" spans="1:19" s="37" customFormat="1" ht="9.6" customHeight="1" x14ac:dyDescent="0.25">
      <c r="A131" s="245"/>
      <c r="B131" s="274"/>
      <c r="C131" s="274"/>
      <c r="D131" s="274"/>
      <c r="E131" s="460" t="str">
        <f>UPPER(IF($D130="","",VLOOKUP($D130,'1D ELO (5)'!$A$7:$P$33,11)))</f>
        <v/>
      </c>
      <c r="F131" s="449" t="str">
        <f>UPPER(IF($D130="","",VLOOKUP($D130,'1D ELO (5)'!$A$7:$P$33,8)))</f>
        <v/>
      </c>
      <c r="G131" s="449" t="str">
        <f>IF($D130="","",VLOOKUP($D130,'1D ELO (5)'!$A$7:$P$33,9))</f>
        <v/>
      </c>
      <c r="H131" s="461"/>
      <c r="I131" s="449" t="str">
        <f>IF($D130="","",VLOOKUP($D130,'1D ELO (5)'!$A$7:$P$33,10))</f>
        <v/>
      </c>
      <c r="J131" s="275"/>
      <c r="K131" s="120" t="str">
        <f>IF(J131="a",F130,IF(J131="b",F132,""))</f>
        <v/>
      </c>
      <c r="L131" s="129"/>
      <c r="M131" s="127"/>
      <c r="N131" s="282"/>
      <c r="O131" s="127"/>
      <c r="P131" s="129"/>
      <c r="Q131" s="127"/>
      <c r="R131" s="130"/>
      <c r="S131" s="133"/>
    </row>
    <row r="132" spans="1:19" s="37" customFormat="1" ht="9.6" customHeight="1" x14ac:dyDescent="0.25">
      <c r="A132" s="245"/>
      <c r="B132" s="136"/>
      <c r="C132" s="136"/>
      <c r="D132" s="146"/>
      <c r="E132" s="468"/>
      <c r="F132" s="463"/>
      <c r="G132" s="463"/>
      <c r="H132" s="464"/>
      <c r="I132" s="463"/>
      <c r="J132" s="276"/>
      <c r="K132" s="277" t="str">
        <f>UPPER(IF(OR(J133="a",J133="as"),F130,IF(OR(J133="b",J133="bs"),F134,)))</f>
        <v/>
      </c>
      <c r="L132" s="278"/>
      <c r="M132" s="127"/>
      <c r="N132" s="282"/>
      <c r="O132" s="127"/>
      <c r="P132" s="129"/>
      <c r="Q132" s="127"/>
      <c r="R132" s="130"/>
      <c r="S132" s="133"/>
    </row>
    <row r="133" spans="1:19" s="37" customFormat="1" ht="9.6" customHeight="1" x14ac:dyDescent="0.25">
      <c r="A133" s="245"/>
      <c r="B133" s="136"/>
      <c r="C133" s="136"/>
      <c r="D133" s="146"/>
      <c r="E133" s="468"/>
      <c r="F133" s="463"/>
      <c r="G133" s="463"/>
      <c r="H133" s="464"/>
      <c r="I133" s="452" t="s">
        <v>0</v>
      </c>
      <c r="J133" s="148"/>
      <c r="K133" s="279" t="str">
        <f>UPPER(IF(OR(J133="a",J133="as"),F131,IF(OR(J133="b",J133="bs"),F135,)))</f>
        <v/>
      </c>
      <c r="L133" s="280"/>
      <c r="M133" s="127"/>
      <c r="N133" s="282"/>
      <c r="O133" s="127"/>
      <c r="P133" s="129"/>
      <c r="Q133" s="127"/>
      <c r="R133" s="130"/>
      <c r="S133" s="133"/>
    </row>
    <row r="134" spans="1:19" s="37" customFormat="1" ht="9.6" customHeight="1" x14ac:dyDescent="0.25">
      <c r="A134" s="245">
        <v>30</v>
      </c>
      <c r="B134" s="352" t="str">
        <f>IF($D134="","",VLOOKUP($D134,'1D ELO (5)'!$A$7:$P$39,14))</f>
        <v/>
      </c>
      <c r="C134" s="352" t="str">
        <f>IF($D134="","",VLOOKUP($D134,'1D ELO (5)'!$A$7:$P$39,15))</f>
        <v/>
      </c>
      <c r="D134" s="123"/>
      <c r="E134" s="460" t="str">
        <f>UPPER(IF($D134="","",VLOOKUP($D134,'1D ELO (5)'!$A$7:$P$39,5)))</f>
        <v/>
      </c>
      <c r="F134" s="449" t="str">
        <f>UPPER(IF($D134="","",VLOOKUP($D134,'1D ELO (5)'!$A$7:$P$39,2)))</f>
        <v/>
      </c>
      <c r="G134" s="449" t="str">
        <f>IF($D134="","",VLOOKUP($D134,'1D ELO (5)'!$A$7:$P$39,3))</f>
        <v/>
      </c>
      <c r="H134" s="461"/>
      <c r="I134" s="449" t="str">
        <f>IF($D134="","",VLOOKUP($D134,'1D ELO (5)'!$A$7:$P$39,4))</f>
        <v/>
      </c>
      <c r="J134" s="281"/>
      <c r="K134" s="127"/>
      <c r="L134" s="282"/>
      <c r="M134" s="165"/>
      <c r="N134" s="286"/>
      <c r="O134" s="127"/>
      <c r="P134" s="129"/>
      <c r="Q134" s="127"/>
      <c r="R134" s="130"/>
      <c r="S134" s="133"/>
    </row>
    <row r="135" spans="1:19" s="37" customFormat="1" ht="9.6" customHeight="1" x14ac:dyDescent="0.25">
      <c r="A135" s="245"/>
      <c r="B135" s="274"/>
      <c r="C135" s="274"/>
      <c r="D135" s="274"/>
      <c r="E135" s="460" t="str">
        <f>UPPER(IF($D134="","",VLOOKUP($D134,'1D ELO (5)'!$A$7:$P$33,11)))</f>
        <v/>
      </c>
      <c r="F135" s="449" t="str">
        <f>UPPER(IF($D134="","",VLOOKUP($D134,'1D ELO (5)'!$A$7:$P$33,8)))</f>
        <v/>
      </c>
      <c r="G135" s="449" t="str">
        <f>IF($D134="","",VLOOKUP($D134,'1D ELO (5)'!$A$7:$P$33,9))</f>
        <v/>
      </c>
      <c r="H135" s="461"/>
      <c r="I135" s="449" t="str">
        <f>IF($D134="","",VLOOKUP($D134,'1D ELO (5)'!$A$7:$P$33,10))</f>
        <v/>
      </c>
      <c r="J135" s="275"/>
      <c r="K135" s="127"/>
      <c r="L135" s="282"/>
      <c r="M135" s="249"/>
      <c r="N135" s="287"/>
      <c r="O135" s="127"/>
      <c r="P135" s="129"/>
      <c r="Q135" s="127"/>
      <c r="R135" s="130"/>
      <c r="S135" s="133"/>
    </row>
    <row r="136" spans="1:19" s="37" customFormat="1" ht="9.6" customHeight="1" x14ac:dyDescent="0.25">
      <c r="A136" s="245"/>
      <c r="B136" s="136"/>
      <c r="C136" s="136"/>
      <c r="D136" s="146"/>
      <c r="E136" s="468"/>
      <c r="F136" s="463"/>
      <c r="G136" s="463"/>
      <c r="H136" s="464"/>
      <c r="I136" s="463"/>
      <c r="J136" s="284"/>
      <c r="K136" s="127"/>
      <c r="L136" s="276"/>
      <c r="M136" s="277" t="str">
        <f>UPPER(IF(OR(L137="a",L137="as"),K132,IF(OR(L137="b",L137="bs"),K140,)))</f>
        <v/>
      </c>
      <c r="N136" s="282"/>
      <c r="O136" s="127"/>
      <c r="P136" s="129"/>
      <c r="Q136" s="127"/>
      <c r="R136" s="130"/>
      <c r="S136" s="133"/>
    </row>
    <row r="137" spans="1:19" s="37" customFormat="1" ht="9.6" customHeight="1" x14ac:dyDescent="0.25">
      <c r="A137" s="245"/>
      <c r="B137" s="136"/>
      <c r="C137" s="136"/>
      <c r="D137" s="146"/>
      <c r="E137" s="468"/>
      <c r="F137" s="463"/>
      <c r="G137" s="463"/>
      <c r="H137" s="464"/>
      <c r="I137" s="463"/>
      <c r="J137" s="284"/>
      <c r="K137" s="139" t="s">
        <v>0</v>
      </c>
      <c r="L137" s="148"/>
      <c r="M137" s="279" t="str">
        <f>UPPER(IF(OR(L137="a",L137="as"),K133,IF(OR(L137="b",L137="bs"),K141,)))</f>
        <v/>
      </c>
      <c r="N137" s="275"/>
      <c r="O137" s="127"/>
      <c r="P137" s="129"/>
      <c r="Q137" s="127"/>
      <c r="R137" s="130"/>
      <c r="S137" s="133"/>
    </row>
    <row r="138" spans="1:19" s="37" customFormat="1" ht="9.6" customHeight="1" x14ac:dyDescent="0.25">
      <c r="A138" s="285">
        <v>31</v>
      </c>
      <c r="B138" s="352" t="str">
        <f>IF($D138="","",VLOOKUP($D138,'1D ELO (5)'!$A$7:$P$39,14))</f>
        <v/>
      </c>
      <c r="C138" s="352" t="str">
        <f>IF($D138="","",VLOOKUP($D138,'1D ELO (5)'!$A$7:$P$39,15))</f>
        <v/>
      </c>
      <c r="D138" s="123"/>
      <c r="E138" s="460" t="str">
        <f>UPPER(IF($D138="","",VLOOKUP($D138,'1D ELO (5)'!$A$7:$P$39,5)))</f>
        <v/>
      </c>
      <c r="F138" s="449" t="str">
        <f>UPPER(IF($D138="","",VLOOKUP($D138,'1D ELO (5)'!$A$7:$P$39,2)))</f>
        <v/>
      </c>
      <c r="G138" s="449" t="str">
        <f>IF($D138="","",VLOOKUP($D138,'1D ELO (5)'!$A$7:$P$39,3))</f>
        <v/>
      </c>
      <c r="H138" s="461"/>
      <c r="I138" s="449" t="str">
        <f>IF($D138="","",VLOOKUP($D138,'1D ELO (5)'!$A$7:$P$39,4))</f>
        <v/>
      </c>
      <c r="J138" s="273"/>
      <c r="K138" s="127"/>
      <c r="L138" s="282"/>
      <c r="M138" s="127"/>
      <c r="N138" s="129"/>
      <c r="O138" s="303" t="str">
        <f>O63</f>
        <v>Döntő</v>
      </c>
      <c r="P138" s="304"/>
      <c r="Q138" s="303" t="str">
        <f>Q63</f>
        <v>Nyertes</v>
      </c>
      <c r="R138" s="304"/>
      <c r="S138" s="133"/>
    </row>
    <row r="139" spans="1:19" s="37" customFormat="1" ht="9.6" customHeight="1" x14ac:dyDescent="0.25">
      <c r="A139" s="245"/>
      <c r="B139" s="274"/>
      <c r="C139" s="274"/>
      <c r="D139" s="274"/>
      <c r="E139" s="460" t="str">
        <f>UPPER(IF($D138="","",VLOOKUP($D138,'1D ELO (5)'!$A$7:$P$33,11)))</f>
        <v/>
      </c>
      <c r="F139" s="449" t="str">
        <f>UPPER(IF($D138="","",VLOOKUP($D138,'1D ELO (5)'!$A$7:$P$33,8)))</f>
        <v/>
      </c>
      <c r="G139" s="449" t="str">
        <f>IF($D138="","",VLOOKUP($D138,'1D ELO (5)'!$A$7:$P$33,9))</f>
        <v/>
      </c>
      <c r="H139" s="461"/>
      <c r="I139" s="449" t="str">
        <f>IF($D138="","",VLOOKUP($D138,'1D ELO (5)'!$A$7:$P$33,10))</f>
        <v/>
      </c>
      <c r="J139" s="275"/>
      <c r="K139" s="120" t="str">
        <f>IF(J139="a",F138,IF(J139="b",F140,""))</f>
        <v/>
      </c>
      <c r="L139" s="282"/>
      <c r="M139" s="127"/>
      <c r="N139" s="129"/>
      <c r="O139" s="357" t="str">
        <f>O64</f>
        <v/>
      </c>
      <c r="P139" s="304"/>
      <c r="Q139" s="307"/>
      <c r="R139" s="304"/>
      <c r="S139" s="133"/>
    </row>
    <row r="140" spans="1:19" s="37" customFormat="1" ht="9.6" customHeight="1" x14ac:dyDescent="0.25">
      <c r="A140" s="245"/>
      <c r="B140" s="136"/>
      <c r="C140" s="136"/>
      <c r="D140" s="136"/>
      <c r="E140" s="467"/>
      <c r="F140" s="463"/>
      <c r="G140" s="463"/>
      <c r="H140" s="464"/>
      <c r="I140" s="463"/>
      <c r="J140" s="276"/>
      <c r="K140" s="277" t="str">
        <f>UPPER(IF(OR(J141="a",J141="as"),F138,IF(OR(J141="b",J141="bs"),F142,)))</f>
        <v/>
      </c>
      <c r="L140" s="286"/>
      <c r="M140" s="127"/>
      <c r="N140" s="129"/>
      <c r="O140" s="308" t="str">
        <f>O65</f>
        <v/>
      </c>
      <c r="P140" s="322"/>
      <c r="Q140" s="307"/>
      <c r="R140" s="304"/>
      <c r="S140" s="133"/>
    </row>
    <row r="141" spans="1:19" s="37" customFormat="1" ht="9.6" customHeight="1" x14ac:dyDescent="0.25">
      <c r="A141" s="245"/>
      <c r="B141" s="136"/>
      <c r="C141" s="136"/>
      <c r="D141" s="136"/>
      <c r="E141" s="467"/>
      <c r="F141" s="463"/>
      <c r="G141" s="463"/>
      <c r="H141" s="464"/>
      <c r="I141" s="452" t="s">
        <v>0</v>
      </c>
      <c r="J141" s="148"/>
      <c r="K141" s="279" t="str">
        <f>UPPER(IF(OR(J141="a",J141="as"),F139,IF(OR(J141="b",J141="bs"),F143,)))</f>
        <v/>
      </c>
      <c r="L141" s="275"/>
      <c r="M141" s="127"/>
      <c r="N141" s="129"/>
      <c r="O141" s="307"/>
      <c r="P141" s="323"/>
      <c r="Q141" s="305" t="str">
        <f>Q66</f>
        <v/>
      </c>
      <c r="R141" s="304"/>
      <c r="S141" s="133"/>
    </row>
    <row r="142" spans="1:19" s="37" customFormat="1" ht="9.6" customHeight="1" x14ac:dyDescent="0.25">
      <c r="A142" s="291">
        <v>32</v>
      </c>
      <c r="B142" s="352" t="str">
        <f>IF($D142="","",VLOOKUP($D142,'1D ELO (5)'!$A$7:$P$39,14))</f>
        <v/>
      </c>
      <c r="C142" s="352" t="str">
        <f>IF($D142="","",VLOOKUP($D142,'1D ELO (5)'!$A$7:$P$39,15))</f>
        <v/>
      </c>
      <c r="D142" s="123"/>
      <c r="E142" s="642" t="str">
        <f>UPPER(IF($D142="","",VLOOKUP($D142,'1D ELO (5)'!$A$7:$P$39,5)))</f>
        <v/>
      </c>
      <c r="F142" s="643" t="str">
        <f>UPPER(IF($D142="","",VLOOKUP($D142,'1D ELO (5)'!$A$7:$P$39,2)))</f>
        <v/>
      </c>
      <c r="G142" s="643" t="str">
        <f>IF($D142="","",VLOOKUP($D142,'1D ELO (5)'!$A$7:$P$39,3))</f>
        <v/>
      </c>
      <c r="H142" s="644"/>
      <c r="I142" s="643" t="str">
        <f>IF($D142="","",VLOOKUP($D142,'1D ELO (5)'!$A$7:$P$39,4))</f>
        <v/>
      </c>
      <c r="J142" s="281"/>
      <c r="K142" s="127"/>
      <c r="L142" s="129"/>
      <c r="M142" s="165"/>
      <c r="N142" s="278"/>
      <c r="O142" s="307"/>
      <c r="P142" s="323"/>
      <c r="Q142" s="308" t="str">
        <f>Q67</f>
        <v/>
      </c>
      <c r="R142" s="322"/>
      <c r="S142" s="133"/>
    </row>
    <row r="143" spans="1:19" s="37" customFormat="1" ht="9.6" customHeight="1" x14ac:dyDescent="0.25">
      <c r="A143" s="245"/>
      <c r="B143" s="274"/>
      <c r="C143" s="274"/>
      <c r="D143" s="274"/>
      <c r="E143" s="642" t="str">
        <f>UPPER(IF($D142="","",VLOOKUP($D142,'1D ELO (5)'!$A$7:$P$33,11)))</f>
        <v/>
      </c>
      <c r="F143" s="643" t="str">
        <f>UPPER(IF($D142="","",VLOOKUP($D142,'1D ELO (5)'!$A$7:$P$33,8)))</f>
        <v/>
      </c>
      <c r="G143" s="643" t="str">
        <f>IF($D142="","",VLOOKUP($D142,'1D ELO (5)'!$A$7:$P$33,9))</f>
        <v/>
      </c>
      <c r="H143" s="644"/>
      <c r="I143" s="643" t="str">
        <f>IF($D142="","",VLOOKUP($D142,'1D ELO (5)'!$A$7:$P$33,10))</f>
        <v/>
      </c>
      <c r="J143" s="275"/>
      <c r="K143" s="127"/>
      <c r="L143" s="129"/>
      <c r="M143" s="249"/>
      <c r="N143" s="283"/>
      <c r="O143" s="357" t="str">
        <f>O68</f>
        <v/>
      </c>
      <c r="P143" s="323"/>
      <c r="Q143" s="307">
        <f>Q68</f>
        <v>0</v>
      </c>
      <c r="R143" s="304"/>
      <c r="S143" s="133"/>
    </row>
    <row r="144" spans="1:19" s="37" customFormat="1" ht="9.6" customHeight="1" x14ac:dyDescent="0.25">
      <c r="A144" s="292"/>
      <c r="B144" s="293"/>
      <c r="C144" s="293"/>
      <c r="D144" s="294"/>
      <c r="E144" s="294"/>
      <c r="F144" s="163"/>
      <c r="G144" s="163"/>
      <c r="H144" s="119"/>
      <c r="I144" s="163"/>
      <c r="J144" s="295"/>
      <c r="K144" s="131"/>
      <c r="L144" s="132"/>
      <c r="M144" s="131"/>
      <c r="N144" s="132"/>
      <c r="O144" s="308" t="str">
        <f>O69</f>
        <v/>
      </c>
      <c r="P144" s="324"/>
      <c r="Q144" s="325"/>
      <c r="R144" s="326"/>
      <c r="S144" s="133"/>
    </row>
    <row r="145" spans="1:19" s="2" customFormat="1" ht="6" customHeight="1" x14ac:dyDescent="0.25">
      <c r="A145" s="292"/>
      <c r="B145" s="293"/>
      <c r="C145" s="293"/>
      <c r="D145" s="294"/>
      <c r="E145" s="294"/>
      <c r="F145" s="163"/>
      <c r="G145" s="163"/>
      <c r="H145" s="296"/>
      <c r="I145" s="163"/>
      <c r="J145" s="295"/>
      <c r="K145" s="131"/>
      <c r="L145" s="132"/>
      <c r="M145" s="170"/>
      <c r="N145" s="171"/>
      <c r="O145" s="316"/>
      <c r="P145" s="317"/>
      <c r="Q145" s="316"/>
      <c r="R145" s="317"/>
      <c r="S145" s="172"/>
    </row>
    <row r="146" spans="1:19" s="18" customFormat="1" ht="10.5" customHeight="1" x14ac:dyDescent="0.25">
      <c r="A146" s="173" t="s">
        <v>102</v>
      </c>
      <c r="B146" s="174"/>
      <c r="C146" s="175"/>
      <c r="D146" s="176" t="s">
        <v>6</v>
      </c>
      <c r="E146" s="176"/>
      <c r="F146" s="177" t="s">
        <v>150</v>
      </c>
      <c r="G146" s="176" t="s">
        <v>6</v>
      </c>
      <c r="H146" s="177" t="s">
        <v>150</v>
      </c>
      <c r="I146" s="318"/>
      <c r="J146" s="177" t="s">
        <v>6</v>
      </c>
      <c r="K146" s="177" t="s">
        <v>105</v>
      </c>
      <c r="L146" s="180"/>
      <c r="M146" s="177" t="s">
        <v>106</v>
      </c>
      <c r="N146" s="181"/>
      <c r="O146" s="182" t="s">
        <v>151</v>
      </c>
      <c r="P146" s="182"/>
      <c r="Q146" s="183">
        <f>Q71</f>
        <v>0</v>
      </c>
      <c r="R146" s="184"/>
    </row>
    <row r="147" spans="1:19" s="18" customFormat="1" ht="9" customHeight="1" x14ac:dyDescent="0.25">
      <c r="A147" s="186" t="s">
        <v>155</v>
      </c>
      <c r="B147" s="185"/>
      <c r="C147" s="187"/>
      <c r="D147" s="188">
        <v>1</v>
      </c>
      <c r="E147" s="188"/>
      <c r="F147" s="56">
        <f t="shared" ref="F147:H154" si="0">F72</f>
        <v>0</v>
      </c>
      <c r="G147" s="54">
        <f t="shared" si="0"/>
        <v>5</v>
      </c>
      <c r="H147" s="54">
        <f t="shared" si="0"/>
        <v>0</v>
      </c>
      <c r="I147" s="297"/>
      <c r="J147" s="298" t="s">
        <v>7</v>
      </c>
      <c r="K147" s="185">
        <f t="shared" ref="K147:K154" si="1">K72</f>
        <v>0</v>
      </c>
      <c r="L147" s="191"/>
      <c r="M147" s="185">
        <f t="shared" ref="M147:M154" si="2">M72</f>
        <v>0</v>
      </c>
      <c r="N147" s="192"/>
      <c r="O147" s="193" t="s">
        <v>156</v>
      </c>
      <c r="P147" s="194"/>
      <c r="Q147" s="194"/>
      <c r="R147" s="195"/>
    </row>
    <row r="148" spans="1:19" s="18" customFormat="1" ht="9" customHeight="1" x14ac:dyDescent="0.25">
      <c r="A148" s="200" t="s">
        <v>121</v>
      </c>
      <c r="B148" s="198"/>
      <c r="C148" s="201"/>
      <c r="D148" s="188"/>
      <c r="E148" s="188"/>
      <c r="F148" s="56">
        <f t="shared" si="0"/>
        <v>0</v>
      </c>
      <c r="G148" s="54">
        <f t="shared" si="0"/>
        <v>0</v>
      </c>
      <c r="H148" s="54">
        <f t="shared" si="0"/>
        <v>0</v>
      </c>
      <c r="I148" s="297"/>
      <c r="J148" s="298"/>
      <c r="K148" s="185">
        <f t="shared" si="1"/>
        <v>0</v>
      </c>
      <c r="L148" s="191"/>
      <c r="M148" s="185">
        <f t="shared" si="2"/>
        <v>0</v>
      </c>
      <c r="N148" s="192"/>
      <c r="O148" s="198"/>
      <c r="P148" s="197"/>
      <c r="Q148" s="198"/>
      <c r="R148" s="199"/>
    </row>
    <row r="149" spans="1:19" s="18" customFormat="1" ht="9" customHeight="1" x14ac:dyDescent="0.25">
      <c r="A149" s="341"/>
      <c r="B149" s="342"/>
      <c r="C149" s="343"/>
      <c r="D149" s="188">
        <v>2</v>
      </c>
      <c r="E149" s="188"/>
      <c r="F149" s="56">
        <f t="shared" si="0"/>
        <v>0</v>
      </c>
      <c r="G149" s="54">
        <f t="shared" si="0"/>
        <v>6</v>
      </c>
      <c r="H149" s="54">
        <f t="shared" si="0"/>
        <v>0</v>
      </c>
      <c r="I149" s="297"/>
      <c r="J149" s="298" t="s">
        <v>8</v>
      </c>
      <c r="K149" s="185">
        <f t="shared" si="1"/>
        <v>0</v>
      </c>
      <c r="L149" s="191"/>
      <c r="M149" s="185">
        <f t="shared" si="2"/>
        <v>0</v>
      </c>
      <c r="N149" s="192"/>
      <c r="O149" s="193" t="s">
        <v>109</v>
      </c>
      <c r="P149" s="194"/>
      <c r="Q149" s="194"/>
      <c r="R149" s="195"/>
    </row>
    <row r="150" spans="1:19" s="18" customFormat="1" ht="9" customHeight="1" x14ac:dyDescent="0.25">
      <c r="A150" s="202"/>
      <c r="B150" s="114"/>
      <c r="C150" s="203"/>
      <c r="D150" s="188"/>
      <c r="E150" s="188"/>
      <c r="F150" s="56">
        <f t="shared" si="0"/>
        <v>0</v>
      </c>
      <c r="G150" s="54">
        <f t="shared" si="0"/>
        <v>0</v>
      </c>
      <c r="H150" s="54">
        <f t="shared" si="0"/>
        <v>0</v>
      </c>
      <c r="I150" s="297"/>
      <c r="J150" s="298"/>
      <c r="K150" s="185">
        <f t="shared" si="1"/>
        <v>0</v>
      </c>
      <c r="L150" s="191"/>
      <c r="M150" s="185">
        <f t="shared" si="2"/>
        <v>0</v>
      </c>
      <c r="N150" s="192"/>
      <c r="O150" s="185"/>
      <c r="P150" s="191"/>
      <c r="Q150" s="185"/>
      <c r="R150" s="192"/>
    </row>
    <row r="151" spans="1:19" s="18" customFormat="1" ht="9" customHeight="1" x14ac:dyDescent="0.25">
      <c r="A151" s="330"/>
      <c r="B151" s="344"/>
      <c r="C151" s="345"/>
      <c r="D151" s="188">
        <v>3</v>
      </c>
      <c r="E151" s="188"/>
      <c r="F151" s="56">
        <f t="shared" si="0"/>
        <v>0</v>
      </c>
      <c r="G151" s="54">
        <f t="shared" si="0"/>
        <v>7</v>
      </c>
      <c r="H151" s="54">
        <f t="shared" si="0"/>
        <v>0</v>
      </c>
      <c r="I151" s="297"/>
      <c r="J151" s="298" t="s">
        <v>9</v>
      </c>
      <c r="K151" s="185">
        <f t="shared" si="1"/>
        <v>0</v>
      </c>
      <c r="L151" s="191"/>
      <c r="M151" s="185">
        <f t="shared" si="2"/>
        <v>0</v>
      </c>
      <c r="N151" s="192"/>
      <c r="O151" s="198"/>
      <c r="P151" s="197"/>
      <c r="Q151" s="198"/>
      <c r="R151" s="199"/>
    </row>
    <row r="152" spans="1:19" s="18" customFormat="1" ht="9" customHeight="1" x14ac:dyDescent="0.25">
      <c r="A152" s="331"/>
      <c r="B152" s="24"/>
      <c r="C152" s="203"/>
      <c r="D152" s="188"/>
      <c r="E152" s="188"/>
      <c r="F152" s="56">
        <f t="shared" si="0"/>
        <v>0</v>
      </c>
      <c r="G152" s="54">
        <f t="shared" si="0"/>
        <v>0</v>
      </c>
      <c r="H152" s="54">
        <f t="shared" si="0"/>
        <v>0</v>
      </c>
      <c r="I152" s="297"/>
      <c r="J152" s="298"/>
      <c r="K152" s="185">
        <f t="shared" si="1"/>
        <v>0</v>
      </c>
      <c r="L152" s="191"/>
      <c r="M152" s="185">
        <f t="shared" si="2"/>
        <v>0</v>
      </c>
      <c r="N152" s="192"/>
      <c r="O152" s="193" t="s">
        <v>89</v>
      </c>
      <c r="P152" s="194"/>
      <c r="Q152" s="194"/>
      <c r="R152" s="195"/>
    </row>
    <row r="153" spans="1:19" s="18" customFormat="1" ht="9" customHeight="1" x14ac:dyDescent="0.25">
      <c r="A153" s="331"/>
      <c r="B153" s="24"/>
      <c r="C153" s="339"/>
      <c r="D153" s="188">
        <v>4</v>
      </c>
      <c r="E153" s="188"/>
      <c r="F153" s="56">
        <f t="shared" si="0"/>
        <v>0</v>
      </c>
      <c r="G153" s="54">
        <f t="shared" si="0"/>
        <v>8</v>
      </c>
      <c r="H153" s="54">
        <f t="shared" si="0"/>
        <v>0</v>
      </c>
      <c r="I153" s="297"/>
      <c r="J153" s="298" t="s">
        <v>10</v>
      </c>
      <c r="K153" s="185">
        <f t="shared" si="1"/>
        <v>0</v>
      </c>
      <c r="L153" s="191"/>
      <c r="M153" s="185">
        <f t="shared" si="2"/>
        <v>0</v>
      </c>
      <c r="N153" s="192"/>
      <c r="O153" s="185"/>
      <c r="P153" s="191"/>
      <c r="Q153" s="185"/>
      <c r="R153" s="192"/>
    </row>
    <row r="154" spans="1:19" s="18" customFormat="1" ht="9" customHeight="1" x14ac:dyDescent="0.25">
      <c r="A154" s="332"/>
      <c r="B154" s="329"/>
      <c r="C154" s="340"/>
      <c r="D154" s="204"/>
      <c r="E154" s="204"/>
      <c r="F154" s="205">
        <f t="shared" si="0"/>
        <v>0</v>
      </c>
      <c r="G154" s="299">
        <f t="shared" si="0"/>
        <v>0</v>
      </c>
      <c r="H154" s="299">
        <f t="shared" si="0"/>
        <v>0</v>
      </c>
      <c r="I154" s="300"/>
      <c r="J154" s="301"/>
      <c r="K154" s="198">
        <f t="shared" si="1"/>
        <v>0</v>
      </c>
      <c r="L154" s="197"/>
      <c r="M154" s="198">
        <f t="shared" si="2"/>
        <v>0</v>
      </c>
      <c r="N154" s="199"/>
      <c r="O154" s="198" t="str">
        <f>O79</f>
        <v>Nagyistók-Nádasi Judit</v>
      </c>
      <c r="P154" s="197"/>
      <c r="Q154" s="198"/>
      <c r="R154" s="199"/>
    </row>
  </sheetData>
  <mergeCells count="1">
    <mergeCell ref="A4:C4"/>
  </mergeCells>
  <conditionalFormatting sqref="K105 M97 O113 K137 K121 M129 K89 O67 K30 M22 O38 K62 K46 M54 K14 I10 I58 I42 I50 I34 I26 I18 I66 I85 I133 I117 I125 I109 I101 I93 I141">
    <cfRule type="expression" dxfId="29" priority="28" stopIfTrue="1">
      <formula>AND($O$1="CU",I10="Umpire")</formula>
    </cfRule>
    <cfRule type="expression" dxfId="28" priority="29" stopIfTrue="1">
      <formula>AND($O$1="CU",I10&lt;&gt;"Umpire",J10&lt;&gt;"")</formula>
    </cfRule>
    <cfRule type="expression" dxfId="27" priority="30" stopIfTrue="1">
      <formula>AND($O$1="CU",I10&lt;&gt;"Umpire")</formula>
    </cfRule>
  </conditionalFormatting>
  <conditionalFormatting sqref="M13 M29 M45 M61 O21 O53 Q37 K9 K17 K25 K33 K41 K49 K57 K65 M88 M104 M120 M136 O96 O128 Q112 K84 K92 K100 K108 K116 K124 K132 K140 Q66">
    <cfRule type="expression" dxfId="26" priority="26" stopIfTrue="1">
      <formula>J10="as"</formula>
    </cfRule>
    <cfRule type="expression" dxfId="25" priority="27" stopIfTrue="1">
      <formula>J10="bs"</formula>
    </cfRule>
  </conditionalFormatting>
  <conditionalFormatting sqref="M14 M30 M46 M62 O22 O54 Q38 K10 K18 K26 K34 K42 K50 K58 K66 M89 M105 M121 M137 O97 O129 Q113 K85 K93 K101 K109 K117 K125 K133 K141 Q67">
    <cfRule type="expression" dxfId="24" priority="24" stopIfTrue="1">
      <formula>J10="as"</formula>
    </cfRule>
    <cfRule type="expression" dxfId="23" priority="25" stopIfTrue="1">
      <formula>J10="bs"</formula>
    </cfRule>
  </conditionalFormatting>
  <conditionalFormatting sqref="J10 J18 J26 J34 J42 J50 J58 J66 L62 L46 L30 L14 N22 N54 P38 J85 J93 J101 J109 J117 J125 J133 J141 L137 L121 L105 L89 N97 N129 P113 P67">
    <cfRule type="expression" dxfId="22"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21" priority="22" stopIfTrue="1" operator="equal">
      <formula>"Bye"</formula>
    </cfRule>
  </conditionalFormatting>
  <conditionalFormatting sqref="D7 D11 D15 D19 D23 D27 D31 D35 D39 D43 D47 D51 D55 D59 D63 D67 D82 D86 D90 D94 D98 D102 D106 D110 D114 D118 D122 D126 D130 D134 D138 D142">
    <cfRule type="cellIs" dxfId="20" priority="21" stopIfTrue="1" operator="lessThan">
      <formula>9</formula>
    </cfRule>
  </conditionalFormatting>
  <conditionalFormatting sqref="O65">
    <cfRule type="expression" dxfId="19" priority="19" stopIfTrue="1">
      <formula>P38="as"</formula>
    </cfRule>
    <cfRule type="expression" dxfId="18" priority="20" stopIfTrue="1">
      <formula>P38="bs"</formula>
    </cfRule>
  </conditionalFormatting>
  <conditionalFormatting sqref="O69">
    <cfRule type="expression" dxfId="17" priority="17" stopIfTrue="1">
      <formula>P113="as"</formula>
    </cfRule>
    <cfRule type="expression" dxfId="16" priority="18" stopIfTrue="1">
      <formula>P113="bs"</formula>
    </cfRule>
  </conditionalFormatting>
  <conditionalFormatting sqref="O64">
    <cfRule type="expression" dxfId="15" priority="15" stopIfTrue="1">
      <formula>P38="as"</formula>
    </cfRule>
    <cfRule type="expression" dxfId="14" priority="16" stopIfTrue="1">
      <formula>P38="bs"</formula>
    </cfRule>
  </conditionalFormatting>
  <conditionalFormatting sqref="O68">
    <cfRule type="expression" dxfId="13" priority="13" stopIfTrue="1">
      <formula>P113="as"</formula>
    </cfRule>
    <cfRule type="expression" dxfId="12" priority="14" stopIfTrue="1">
      <formula>P113="bs"</formula>
    </cfRule>
  </conditionalFormatting>
  <conditionalFormatting sqref="Q142">
    <cfRule type="expression" dxfId="11" priority="11" stopIfTrue="1">
      <formula>P67="as"</formula>
    </cfRule>
    <cfRule type="expression" dxfId="10" priority="12" stopIfTrue="1">
      <formula>P67="bs"</formula>
    </cfRule>
  </conditionalFormatting>
  <conditionalFormatting sqref="O140">
    <cfRule type="expression" dxfId="9" priority="9" stopIfTrue="1">
      <formula>P38="as"</formula>
    </cfRule>
    <cfRule type="expression" dxfId="8" priority="10" stopIfTrue="1">
      <formula>P38="bs"</formula>
    </cfRule>
  </conditionalFormatting>
  <conditionalFormatting sqref="O144">
    <cfRule type="expression" dxfId="7" priority="7" stopIfTrue="1">
      <formula>P113="as"</formula>
    </cfRule>
    <cfRule type="expression" dxfId="6" priority="8" stopIfTrue="1">
      <formula>P113="bs"</formula>
    </cfRule>
  </conditionalFormatting>
  <conditionalFormatting sqref="O139">
    <cfRule type="expression" dxfId="5" priority="5" stopIfTrue="1">
      <formula>P38="as"</formula>
    </cfRule>
    <cfRule type="expression" dxfId="4" priority="6" stopIfTrue="1">
      <formula>P38="bs"</formula>
    </cfRule>
  </conditionalFormatting>
  <conditionalFormatting sqref="O143">
    <cfRule type="expression" dxfId="3" priority="3" stopIfTrue="1">
      <formula>P113="as"</formula>
    </cfRule>
    <cfRule type="expression" dxfId="2" priority="4" stopIfTrue="1">
      <formula>P113="bs"</formula>
    </cfRule>
  </conditionalFormatting>
  <conditionalFormatting sqref="Q141">
    <cfRule type="expression" dxfId="1" priority="1" stopIfTrue="1">
      <formula>P67="as"</formula>
    </cfRule>
    <cfRule type="expression" dxfId="0"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60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294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Munka12">
    <tabColor indexed="11"/>
  </sheetPr>
  <dimension ref="A1:AK43"/>
  <sheetViews>
    <sheetView workbookViewId="0">
      <selection activeCell="K26" sqref="K2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17" hidden="1" customWidth="1"/>
    <col min="26" max="37" width="0" style="617"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Y1"/>
      <c r="Z1"/>
      <c r="AA1"/>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739" t="s">
        <v>267</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552"/>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487" t="str">
        <f>Altalanos!$E$10</f>
        <v>Nagyistók-Nádasi Judit</v>
      </c>
      <c r="M4" s="485"/>
      <c r="N4" s="558"/>
      <c r="O4" s="559"/>
      <c r="P4" s="558"/>
      <c r="Q4" s="608" t="s">
        <v>180</v>
      </c>
      <c r="R4" s="609" t="s">
        <v>175</v>
      </c>
      <c r="S4" s="552"/>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552"/>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60" t="s">
        <v>159</v>
      </c>
      <c r="B7" s="591"/>
      <c r="C7" s="546">
        <v>170522</v>
      </c>
      <c r="D7" s="546" t="str">
        <f>IF($B7="","",VLOOKUP($B7,#REF!,15))</f>
        <v/>
      </c>
      <c r="E7" s="778" t="s">
        <v>273</v>
      </c>
      <c r="F7" s="547"/>
      <c r="G7" s="778" t="s">
        <v>274</v>
      </c>
      <c r="H7" s="547"/>
      <c r="I7" s="778" t="s">
        <v>275</v>
      </c>
      <c r="J7" s="521"/>
      <c r="K7" s="815" t="s">
        <v>423</v>
      </c>
      <c r="L7" s="620"/>
      <c r="M7" s="627"/>
      <c r="N7" s="552"/>
      <c r="O7" s="552"/>
      <c r="P7" s="552"/>
      <c r="Q7" s="552"/>
      <c r="R7" s="552"/>
      <c r="S7" s="552"/>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592"/>
      <c r="C8" s="561"/>
      <c r="D8" s="561"/>
      <c r="E8" s="561"/>
      <c r="F8" s="561"/>
      <c r="G8" s="561"/>
      <c r="H8" s="561"/>
      <c r="I8" s="561"/>
      <c r="J8" s="521"/>
      <c r="K8" s="560"/>
      <c r="L8" s="560"/>
      <c r="M8" s="628"/>
      <c r="N8" s="552"/>
      <c r="O8" s="552"/>
      <c r="P8" s="552"/>
      <c r="Q8" s="552"/>
      <c r="R8" s="552"/>
      <c r="S8" s="552"/>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591"/>
      <c r="C9" s="546">
        <v>160422</v>
      </c>
      <c r="D9" s="546" t="str">
        <f>IF($B9="","",VLOOKUP($B9,#REF!,15))</f>
        <v/>
      </c>
      <c r="E9" s="778" t="s">
        <v>268</v>
      </c>
      <c r="F9" s="547"/>
      <c r="G9" s="778" t="s">
        <v>269</v>
      </c>
      <c r="H9" s="547"/>
      <c r="I9" s="778" t="s">
        <v>270</v>
      </c>
      <c r="J9" s="521"/>
      <c r="K9" s="815" t="s">
        <v>422</v>
      </c>
      <c r="L9" s="620"/>
      <c r="M9" s="627"/>
      <c r="N9" s="552"/>
      <c r="O9" s="552"/>
      <c r="P9" s="552"/>
      <c r="Q9" s="552"/>
      <c r="R9" s="552"/>
      <c r="S9" s="552"/>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592"/>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591"/>
      <c r="C11" s="546">
        <v>160508</v>
      </c>
      <c r="D11" s="546" t="str">
        <f>IF($B11="","",VLOOKUP($B11,#REF!,15))</f>
        <v/>
      </c>
      <c r="E11" s="778" t="s">
        <v>271</v>
      </c>
      <c r="F11" s="547"/>
      <c r="G11" s="778" t="s">
        <v>272</v>
      </c>
      <c r="H11" s="547"/>
      <c r="I11" s="778" t="s">
        <v>270</v>
      </c>
      <c r="J11" s="521"/>
      <c r="K11" s="815" t="s">
        <v>424</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21"/>
      <c r="C12" s="521"/>
      <c r="D12" s="521"/>
      <c r="E12" s="521"/>
      <c r="F12" s="521"/>
      <c r="G12" s="521"/>
      <c r="H12" s="521"/>
      <c r="I12" s="521"/>
      <c r="J12" s="521"/>
      <c r="K12" s="521"/>
      <c r="L12" s="521"/>
      <c r="M12" s="521"/>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21"/>
      <c r="B13" s="521"/>
      <c r="C13" s="521"/>
      <c r="D13" s="521"/>
      <c r="E13" s="521"/>
      <c r="F13" s="521"/>
      <c r="G13" s="521"/>
      <c r="H13" s="521"/>
      <c r="I13" s="521"/>
      <c r="J13" s="521"/>
      <c r="K13" s="521"/>
      <c r="L13" s="521"/>
      <c r="M13" s="521"/>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21"/>
      <c r="B14" s="521"/>
      <c r="C14" s="521"/>
      <c r="D14" s="521"/>
      <c r="E14" s="521"/>
      <c r="F14" s="521"/>
      <c r="G14" s="521"/>
      <c r="H14" s="521"/>
      <c r="I14" s="521"/>
      <c r="J14" s="521"/>
      <c r="K14" s="521"/>
      <c r="L14" s="521"/>
      <c r="M14" s="521"/>
      <c r="Y14" s="618"/>
      <c r="Z14" s="618"/>
      <c r="AA14" s="618"/>
      <c r="AB14" s="618"/>
      <c r="AC14" s="618"/>
      <c r="AD14" s="618"/>
      <c r="AE14" s="618"/>
      <c r="AF14" s="618"/>
      <c r="AG14" s="618"/>
      <c r="AH14" s="618"/>
      <c r="AI14" s="618"/>
      <c r="AJ14" s="618"/>
      <c r="AK14" s="618"/>
    </row>
    <row r="15" spans="1:37" x14ac:dyDescent="0.25">
      <c r="A15" s="521"/>
      <c r="B15" s="521"/>
      <c r="C15" s="521"/>
      <c r="D15" s="521"/>
      <c r="E15" s="521"/>
      <c r="F15" s="521"/>
      <c r="G15" s="521"/>
      <c r="H15" s="521"/>
      <c r="I15" s="521"/>
      <c r="J15" s="521"/>
      <c r="K15" s="521"/>
      <c r="L15" s="521"/>
      <c r="M15" s="521"/>
      <c r="Y15" s="618"/>
      <c r="Z15" s="618"/>
      <c r="AA15" s="618"/>
      <c r="AB15" s="618"/>
      <c r="AC15" s="618"/>
      <c r="AD15" s="618"/>
      <c r="AE15" s="618"/>
      <c r="AF15" s="618"/>
      <c r="AG15" s="618"/>
      <c r="AH15" s="618"/>
      <c r="AI15" s="618"/>
      <c r="AJ15" s="618"/>
      <c r="AK15" s="618"/>
    </row>
    <row r="16" spans="1:37" x14ac:dyDescent="0.25">
      <c r="A16" s="521"/>
      <c r="B16" s="521"/>
      <c r="C16" s="521"/>
      <c r="D16" s="521"/>
      <c r="E16" s="521"/>
      <c r="F16" s="521"/>
      <c r="G16" s="521"/>
      <c r="H16" s="521"/>
      <c r="I16" s="521"/>
      <c r="J16" s="521"/>
      <c r="K16" s="521"/>
      <c r="L16" s="521"/>
      <c r="M16" s="521"/>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21"/>
      <c r="B17" s="521"/>
      <c r="C17" s="521"/>
      <c r="D17" s="521"/>
      <c r="E17" s="521"/>
      <c r="F17" s="521"/>
      <c r="G17" s="521"/>
      <c r="H17" s="521"/>
      <c r="I17" s="521"/>
      <c r="J17" s="521"/>
      <c r="K17" s="521"/>
      <c r="L17" s="521"/>
      <c r="M17" s="521"/>
      <c r="Y17" s="618"/>
      <c r="Z17" s="618"/>
      <c r="AA17" s="618" t="s">
        <v>189</v>
      </c>
      <c r="AB17" s="618">
        <v>250</v>
      </c>
      <c r="AC17" s="618">
        <v>200</v>
      </c>
      <c r="AD17" s="618">
        <v>160</v>
      </c>
      <c r="AE17" s="618">
        <v>140</v>
      </c>
      <c r="AF17" s="618">
        <v>120</v>
      </c>
      <c r="AG17" s="618">
        <v>110</v>
      </c>
      <c r="AH17" s="618">
        <v>100</v>
      </c>
      <c r="AI17" s="618">
        <v>90</v>
      </c>
      <c r="AJ17" s="618">
        <v>80</v>
      </c>
      <c r="AK17" s="618">
        <v>70</v>
      </c>
    </row>
    <row r="18" spans="1:37" ht="18.75" customHeight="1" x14ac:dyDescent="0.25">
      <c r="A18" s="521"/>
      <c r="B18" s="832"/>
      <c r="C18" s="832"/>
      <c r="D18" s="831" t="str">
        <f>E7</f>
        <v>PAPP-HOFFER</v>
      </c>
      <c r="E18" s="831"/>
      <c r="F18" s="831" t="str">
        <f>E9</f>
        <v>KOVÁCS</v>
      </c>
      <c r="G18" s="831"/>
      <c r="H18" s="831" t="str">
        <f>E11</f>
        <v>NÉMETH</v>
      </c>
      <c r="I18" s="831"/>
      <c r="J18" s="521"/>
      <c r="K18" s="521"/>
      <c r="L18" s="521"/>
      <c r="M18" s="521"/>
      <c r="Y18" s="618"/>
      <c r="Z18" s="618"/>
      <c r="AA18" s="618" t="s">
        <v>190</v>
      </c>
      <c r="AB18" s="618">
        <v>200</v>
      </c>
      <c r="AC18" s="618">
        <v>150</v>
      </c>
      <c r="AD18" s="618">
        <v>130</v>
      </c>
      <c r="AE18" s="618">
        <v>110</v>
      </c>
      <c r="AF18" s="618">
        <v>95</v>
      </c>
      <c r="AG18" s="618">
        <v>80</v>
      </c>
      <c r="AH18" s="618">
        <v>70</v>
      </c>
      <c r="AI18" s="618">
        <v>60</v>
      </c>
      <c r="AJ18" s="618">
        <v>55</v>
      </c>
      <c r="AK18" s="618">
        <v>50</v>
      </c>
    </row>
    <row r="19" spans="1:37" ht="18.75" customHeight="1" x14ac:dyDescent="0.25">
      <c r="A19" s="596" t="s">
        <v>159</v>
      </c>
      <c r="B19" s="835" t="str">
        <f>E7</f>
        <v>PAPP-HOFFER</v>
      </c>
      <c r="C19" s="835"/>
      <c r="D19" s="830"/>
      <c r="E19" s="830"/>
      <c r="F19" s="828">
        <v>415</v>
      </c>
      <c r="G19" s="828"/>
      <c r="H19" s="828">
        <v>415</v>
      </c>
      <c r="I19" s="828"/>
      <c r="J19" s="589" t="s">
        <v>421</v>
      </c>
      <c r="K19" s="521"/>
      <c r="L19" s="521"/>
      <c r="M19" s="521"/>
      <c r="Y19" s="618"/>
      <c r="Z19" s="618"/>
      <c r="AA19" s="618" t="s">
        <v>191</v>
      </c>
      <c r="AB19" s="618">
        <v>150</v>
      </c>
      <c r="AC19" s="618">
        <v>120</v>
      </c>
      <c r="AD19" s="618">
        <v>100</v>
      </c>
      <c r="AE19" s="618">
        <v>80</v>
      </c>
      <c r="AF19" s="618">
        <v>70</v>
      </c>
      <c r="AG19" s="618">
        <v>60</v>
      </c>
      <c r="AH19" s="618">
        <v>55</v>
      </c>
      <c r="AI19" s="618">
        <v>50</v>
      </c>
      <c r="AJ19" s="618">
        <v>45</v>
      </c>
      <c r="AK19" s="618">
        <v>40</v>
      </c>
    </row>
    <row r="20" spans="1:37" ht="18.75" customHeight="1" x14ac:dyDescent="0.25">
      <c r="A20" s="596" t="s">
        <v>160</v>
      </c>
      <c r="B20" s="835" t="str">
        <f>E9</f>
        <v>KOVÁCS</v>
      </c>
      <c r="C20" s="835"/>
      <c r="D20" s="828">
        <v>154</v>
      </c>
      <c r="E20" s="828"/>
      <c r="F20" s="830"/>
      <c r="G20" s="830"/>
      <c r="H20" s="828">
        <v>153</v>
      </c>
      <c r="I20" s="828"/>
      <c r="J20" s="589" t="s">
        <v>420</v>
      </c>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ht="18.75" customHeight="1" x14ac:dyDescent="0.25">
      <c r="A21" s="596" t="s">
        <v>161</v>
      </c>
      <c r="B21" s="835" t="str">
        <f>E11</f>
        <v>NÉMETH</v>
      </c>
      <c r="C21" s="835"/>
      <c r="D21" s="828">
        <v>154</v>
      </c>
      <c r="E21" s="828"/>
      <c r="F21" s="828">
        <v>315</v>
      </c>
      <c r="G21" s="828"/>
      <c r="H21" s="830"/>
      <c r="I21" s="830"/>
      <c r="J21" s="789" t="s">
        <v>426</v>
      </c>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x14ac:dyDescent="0.25">
      <c r="A22" s="521"/>
      <c r="B22" s="521"/>
      <c r="C22" s="521"/>
      <c r="D22" s="521"/>
      <c r="E22" s="521"/>
      <c r="F22" s="521"/>
      <c r="G22" s="521"/>
      <c r="H22" s="521"/>
      <c r="I22" s="521"/>
      <c r="J22" s="521"/>
      <c r="K22" s="521"/>
      <c r="L22" s="521"/>
      <c r="M22" s="521"/>
      <c r="Y22" s="618"/>
      <c r="Z22" s="618"/>
      <c r="AA22" s="618" t="s">
        <v>194</v>
      </c>
      <c r="AB22" s="618">
        <v>60</v>
      </c>
      <c r="AC22" s="618">
        <v>40</v>
      </c>
      <c r="AD22" s="618">
        <v>30</v>
      </c>
      <c r="AE22" s="618">
        <v>20</v>
      </c>
      <c r="AF22" s="618">
        <v>18</v>
      </c>
      <c r="AG22" s="618">
        <v>15</v>
      </c>
      <c r="AH22" s="618">
        <v>12</v>
      </c>
      <c r="AI22" s="618">
        <v>10</v>
      </c>
      <c r="AJ22" s="618">
        <v>8</v>
      </c>
      <c r="AK22" s="618">
        <v>6</v>
      </c>
    </row>
    <row r="23" spans="1:37" x14ac:dyDescent="0.25">
      <c r="A23" s="521"/>
      <c r="B23" s="521"/>
      <c r="C23" s="521"/>
      <c r="D23" s="521"/>
      <c r="E23" s="521"/>
      <c r="F23" s="521"/>
      <c r="G23" s="521"/>
      <c r="H23" s="521"/>
      <c r="I23" s="521"/>
      <c r="J23" s="521"/>
      <c r="K23" s="521"/>
      <c r="L23" s="521"/>
      <c r="M23" s="521"/>
      <c r="Y23" s="618"/>
      <c r="Z23" s="618"/>
      <c r="AA23" s="618" t="s">
        <v>195</v>
      </c>
      <c r="AB23" s="618">
        <v>40</v>
      </c>
      <c r="AC23" s="618">
        <v>25</v>
      </c>
      <c r="AD23" s="618">
        <v>18</v>
      </c>
      <c r="AE23" s="618">
        <v>13</v>
      </c>
      <c r="AF23" s="618">
        <v>8</v>
      </c>
      <c r="AG23" s="618">
        <v>7</v>
      </c>
      <c r="AH23" s="618">
        <v>6</v>
      </c>
      <c r="AI23" s="618">
        <v>5</v>
      </c>
      <c r="AJ23" s="618">
        <v>4</v>
      </c>
      <c r="AK23" s="618">
        <v>3</v>
      </c>
    </row>
    <row r="24" spans="1:37" x14ac:dyDescent="0.25">
      <c r="A24" s="521"/>
      <c r="B24" s="521"/>
      <c r="C24" s="521"/>
      <c r="D24" s="521"/>
      <c r="E24" s="521"/>
      <c r="F24" s="521"/>
      <c r="G24" s="521"/>
      <c r="H24" s="521"/>
      <c r="I24" s="521"/>
      <c r="J24" s="521"/>
      <c r="K24" s="521"/>
      <c r="L24" s="521"/>
      <c r="M24" s="521"/>
      <c r="Y24" s="618"/>
      <c r="Z24" s="618"/>
      <c r="AA24" s="618" t="s">
        <v>196</v>
      </c>
      <c r="AB24" s="618">
        <v>25</v>
      </c>
      <c r="AC24" s="618">
        <v>15</v>
      </c>
      <c r="AD24" s="618">
        <v>13</v>
      </c>
      <c r="AE24" s="618">
        <v>7</v>
      </c>
      <c r="AF24" s="618">
        <v>6</v>
      </c>
      <c r="AG24" s="618">
        <v>5</v>
      </c>
      <c r="AH24" s="618">
        <v>4</v>
      </c>
      <c r="AI24" s="618">
        <v>3</v>
      </c>
      <c r="AJ24" s="618">
        <v>2</v>
      </c>
      <c r="AK24" s="618">
        <v>1</v>
      </c>
    </row>
    <row r="25" spans="1:37" x14ac:dyDescent="0.25">
      <c r="A25" s="521"/>
      <c r="B25" s="521"/>
      <c r="C25" s="521"/>
      <c r="D25" s="521"/>
      <c r="E25" s="521"/>
      <c r="F25" s="521"/>
      <c r="G25" s="521"/>
      <c r="H25" s="521"/>
      <c r="I25" s="521"/>
      <c r="J25" s="521"/>
      <c r="K25" s="521"/>
      <c r="L25" s="521"/>
      <c r="M25" s="521"/>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521"/>
      <c r="E26" s="521"/>
      <c r="F26" s="521"/>
      <c r="G26" s="521"/>
      <c r="H26" s="521"/>
      <c r="I26" s="521"/>
      <c r="J26" s="521"/>
      <c r="K26" s="521"/>
      <c r="L26" s="521"/>
      <c r="M26" s="521"/>
      <c r="Y26" s="618"/>
      <c r="Z26" s="618"/>
      <c r="AA26" s="618" t="s">
        <v>197</v>
      </c>
      <c r="AB26" s="618">
        <v>10</v>
      </c>
      <c r="AC26" s="618">
        <v>6</v>
      </c>
      <c r="AD26" s="618">
        <v>4</v>
      </c>
      <c r="AE26" s="618">
        <v>2</v>
      </c>
      <c r="AF26" s="618">
        <v>1</v>
      </c>
      <c r="AG26" s="618">
        <v>0</v>
      </c>
      <c r="AH26" s="618">
        <v>0</v>
      </c>
      <c r="AI26" s="618">
        <v>0</v>
      </c>
      <c r="AJ26" s="618">
        <v>0</v>
      </c>
      <c r="AK26" s="618">
        <v>0</v>
      </c>
    </row>
    <row r="27" spans="1:37" x14ac:dyDescent="0.25">
      <c r="A27" s="521"/>
      <c r="B27" s="521"/>
      <c r="C27" s="521"/>
      <c r="D27" s="521"/>
      <c r="E27" s="521"/>
      <c r="F27" s="521"/>
      <c r="G27" s="521"/>
      <c r="H27" s="521"/>
      <c r="I27" s="521"/>
      <c r="J27" s="521"/>
      <c r="K27" s="521"/>
      <c r="L27" s="521"/>
      <c r="M27" s="521"/>
      <c r="Y27" s="618"/>
      <c r="Z27" s="618"/>
      <c r="AA27" s="618" t="s">
        <v>198</v>
      </c>
      <c r="AB27" s="618">
        <v>3</v>
      </c>
      <c r="AC27" s="618">
        <v>2</v>
      </c>
      <c r="AD27" s="618">
        <v>1</v>
      </c>
      <c r="AE27" s="618">
        <v>0</v>
      </c>
      <c r="AF27" s="618">
        <v>0</v>
      </c>
      <c r="AG27" s="618">
        <v>0</v>
      </c>
      <c r="AH27" s="618">
        <v>0</v>
      </c>
      <c r="AI27" s="618">
        <v>0</v>
      </c>
      <c r="AJ27" s="618">
        <v>0</v>
      </c>
      <c r="AK27" s="618">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c r="O32" s="552"/>
      <c r="P32" s="552"/>
      <c r="Q32" s="552"/>
      <c r="R32" s="552"/>
      <c r="S32" s="552"/>
    </row>
    <row r="33" spans="1:19" x14ac:dyDescent="0.25">
      <c r="A33" s="173" t="s">
        <v>102</v>
      </c>
      <c r="B33" s="174"/>
      <c r="C33" s="413"/>
      <c r="D33" s="568" t="s">
        <v>6</v>
      </c>
      <c r="E33" s="569" t="s">
        <v>104</v>
      </c>
      <c r="F33" s="587"/>
      <c r="G33" s="568" t="s">
        <v>6</v>
      </c>
      <c r="H33" s="569" t="s">
        <v>122</v>
      </c>
      <c r="I33" s="328"/>
      <c r="J33" s="569" t="s">
        <v>123</v>
      </c>
      <c r="K33" s="327" t="s">
        <v>124</v>
      </c>
      <c r="L33" s="36"/>
      <c r="M33" s="721"/>
      <c r="N33" s="720"/>
      <c r="O33" s="552"/>
      <c r="P33" s="562"/>
      <c r="Q33" s="562"/>
      <c r="R33" s="563"/>
      <c r="S33" s="552"/>
    </row>
    <row r="34" spans="1:19" x14ac:dyDescent="0.25">
      <c r="A34" s="532" t="s">
        <v>103</v>
      </c>
      <c r="B34" s="533"/>
      <c r="C34" s="535"/>
      <c r="D34" s="570"/>
      <c r="E34" s="834"/>
      <c r="F34" s="834"/>
      <c r="G34" s="581" t="s">
        <v>7</v>
      </c>
      <c r="H34" s="533"/>
      <c r="I34" s="571"/>
      <c r="J34" s="582"/>
      <c r="K34" s="527" t="s">
        <v>108</v>
      </c>
      <c r="L34" s="588"/>
      <c r="M34" s="576"/>
      <c r="O34" s="552"/>
      <c r="P34" s="564"/>
      <c r="Q34" s="564"/>
      <c r="R34" s="565"/>
      <c r="S34" s="552"/>
    </row>
    <row r="35" spans="1:19" x14ac:dyDescent="0.25">
      <c r="A35" s="536" t="s">
        <v>121</v>
      </c>
      <c r="B35" s="299"/>
      <c r="C35" s="538"/>
      <c r="D35" s="573"/>
      <c r="E35" s="829"/>
      <c r="F35" s="829"/>
      <c r="G35" s="583" t="s">
        <v>8</v>
      </c>
      <c r="H35" s="574"/>
      <c r="I35" s="575"/>
      <c r="J35" s="55"/>
      <c r="K35" s="585"/>
      <c r="L35" s="499"/>
      <c r="M35" s="580"/>
      <c r="O35" s="552"/>
      <c r="P35" s="565"/>
      <c r="Q35" s="566"/>
      <c r="R35" s="565"/>
      <c r="S35" s="552"/>
    </row>
    <row r="36" spans="1:19" x14ac:dyDescent="0.25">
      <c r="A36" s="341"/>
      <c r="B36" s="342"/>
      <c r="C36" s="343"/>
      <c r="D36" s="573"/>
      <c r="E36" s="577"/>
      <c r="F36" s="578"/>
      <c r="G36" s="583" t="s">
        <v>9</v>
      </c>
      <c r="H36" s="574"/>
      <c r="I36" s="575"/>
      <c r="J36" s="55"/>
      <c r="K36" s="527" t="s">
        <v>109</v>
      </c>
      <c r="L36" s="588"/>
      <c r="M36" s="572"/>
      <c r="O36" s="552"/>
      <c r="P36" s="564"/>
      <c r="Q36" s="564"/>
      <c r="R36" s="565"/>
      <c r="S36" s="552"/>
    </row>
    <row r="37" spans="1:19" x14ac:dyDescent="0.25">
      <c r="A37" s="202"/>
      <c r="B37" s="405"/>
      <c r="C37" s="203"/>
      <c r="D37" s="573"/>
      <c r="E37" s="577"/>
      <c r="F37" s="578"/>
      <c r="G37" s="583" t="s">
        <v>10</v>
      </c>
      <c r="H37" s="574"/>
      <c r="I37" s="575"/>
      <c r="J37" s="55"/>
      <c r="K37" s="586"/>
      <c r="L37" s="578"/>
      <c r="M37" s="576"/>
      <c r="O37" s="552"/>
      <c r="P37" s="565"/>
      <c r="Q37" s="566"/>
      <c r="R37" s="565"/>
      <c r="S37" s="552"/>
    </row>
    <row r="38" spans="1:19" x14ac:dyDescent="0.25">
      <c r="A38" s="330"/>
      <c r="B38" s="344"/>
      <c r="C38" s="412"/>
      <c r="D38" s="573"/>
      <c r="E38" s="577"/>
      <c r="F38" s="578"/>
      <c r="G38" s="583" t="s">
        <v>11</v>
      </c>
      <c r="H38" s="574"/>
      <c r="I38" s="575"/>
      <c r="J38" s="55"/>
      <c r="K38" s="536"/>
      <c r="L38" s="499"/>
      <c r="M38" s="580"/>
      <c r="O38" s="552"/>
      <c r="P38" s="565"/>
      <c r="Q38" s="566"/>
      <c r="R38" s="565"/>
      <c r="S38" s="552"/>
    </row>
    <row r="39" spans="1:19" x14ac:dyDescent="0.25">
      <c r="A39" s="331"/>
      <c r="B39" s="350"/>
      <c r="C39" s="203"/>
      <c r="D39" s="573"/>
      <c r="E39" s="577"/>
      <c r="F39" s="578"/>
      <c r="G39" s="583" t="s">
        <v>12</v>
      </c>
      <c r="H39" s="574"/>
      <c r="I39" s="575"/>
      <c r="J39" s="55"/>
      <c r="K39" s="527" t="s">
        <v>89</v>
      </c>
      <c r="L39" s="588"/>
      <c r="M39" s="572"/>
      <c r="O39" s="552"/>
      <c r="P39" s="564"/>
      <c r="Q39" s="564"/>
      <c r="R39" s="565"/>
      <c r="S39" s="552"/>
    </row>
    <row r="40" spans="1:19" x14ac:dyDescent="0.25">
      <c r="A40" s="331"/>
      <c r="B40" s="350"/>
      <c r="C40" s="339"/>
      <c r="D40" s="573"/>
      <c r="E40" s="577"/>
      <c r="F40" s="578"/>
      <c r="G40" s="583" t="s">
        <v>13</v>
      </c>
      <c r="H40" s="574"/>
      <c r="I40" s="575"/>
      <c r="J40" s="55"/>
      <c r="K40" s="586"/>
      <c r="L40" s="578"/>
      <c r="M40" s="576"/>
      <c r="O40" s="552"/>
      <c r="P40" s="565"/>
      <c r="Q40" s="566"/>
      <c r="R40" s="565"/>
      <c r="S40" s="552"/>
    </row>
    <row r="41" spans="1:19" x14ac:dyDescent="0.25">
      <c r="A41" s="332"/>
      <c r="B41" s="329"/>
      <c r="C41" s="340"/>
      <c r="D41" s="579"/>
      <c r="E41" s="205"/>
      <c r="F41" s="499"/>
      <c r="G41" s="584" t="s">
        <v>14</v>
      </c>
      <c r="H41" s="299"/>
      <c r="I41" s="529"/>
      <c r="J41" s="207"/>
      <c r="K41" s="536" t="str">
        <f>L4</f>
        <v>Nagyistók-Nádasi Judit</v>
      </c>
      <c r="L41" s="499"/>
      <c r="M41" s="580"/>
      <c r="O41" s="552"/>
      <c r="P41" s="565"/>
      <c r="Q41" s="566"/>
      <c r="R41" s="567"/>
      <c r="S41" s="552"/>
    </row>
    <row r="42" spans="1:19" x14ac:dyDescent="0.25">
      <c r="O42" s="552"/>
      <c r="P42" s="552"/>
      <c r="Q42" s="552"/>
      <c r="R42" s="552"/>
      <c r="S42" s="552"/>
    </row>
    <row r="43" spans="1:19" x14ac:dyDescent="0.25">
      <c r="O43" s="552"/>
      <c r="P43" s="552"/>
      <c r="Q43" s="552"/>
      <c r="R43" s="552"/>
      <c r="S43" s="552"/>
    </row>
  </sheetData>
  <mergeCells count="20">
    <mergeCell ref="E34:F34"/>
    <mergeCell ref="E35:F35"/>
    <mergeCell ref="B20:C20"/>
    <mergeCell ref="D20:E20"/>
    <mergeCell ref="F20:G20"/>
    <mergeCell ref="H20:I20"/>
    <mergeCell ref="B21:C21"/>
    <mergeCell ref="D21:E21"/>
    <mergeCell ref="F21:G21"/>
    <mergeCell ref="H21:I21"/>
    <mergeCell ref="H18:I18"/>
    <mergeCell ref="B19:C19"/>
    <mergeCell ref="D19:E19"/>
    <mergeCell ref="F19:G19"/>
    <mergeCell ref="H19:I19"/>
    <mergeCell ref="A1:F1"/>
    <mergeCell ref="A4:C4"/>
    <mergeCell ref="B18:C18"/>
    <mergeCell ref="D18:E18"/>
    <mergeCell ref="F18:G18"/>
  </mergeCells>
  <conditionalFormatting sqref="E7 E11">
    <cfRule type="cellIs" dxfId="430" priority="3" stopIfTrue="1" operator="equal">
      <formula>"Bye"</formula>
    </cfRule>
  </conditionalFormatting>
  <conditionalFormatting sqref="R41">
    <cfRule type="expression" dxfId="429" priority="2" stopIfTrue="1">
      <formula>$O$1="CU"</formula>
    </cfRule>
  </conditionalFormatting>
  <conditionalFormatting sqref="E9">
    <cfRule type="cellIs" dxfId="428"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0" orientation="portrait" horizontalDpi="4294967294"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unka58">
    <tabColor indexed="11"/>
  </sheetPr>
  <dimension ref="A1:AK54"/>
  <sheetViews>
    <sheetView workbookViewId="0">
      <selection activeCell="Q12" sqref="Q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IF(Y5=1,CONCATENATE(VLOOKUP(Y3,AA16:AH30,2)),CONCATENATE(VLOOKUP(Y3,AA2:AK13,2)))</f>
        <v>150</v>
      </c>
      <c r="AC1" s="625" t="str">
        <f>IF(Y5=1,CONCATENATE(VLOOKUP(Y3,AA16:AK30,3)),CONCATENATE(VLOOKUP(Y3,AA2:AK13,3)))</f>
        <v>120</v>
      </c>
      <c r="AD1" s="625" t="str">
        <f>IF(Y5=1,CONCATENATE(VLOOKUP(Y3,AA16:AK30,4)),CONCATENATE(VLOOKUP(Y3,AA2:AK13,4)))</f>
        <v>100</v>
      </c>
      <c r="AE1" s="625" t="str">
        <f>IF(Y5=1,CONCATENATE(VLOOKUP(Y3,AA16:AK30,5)),CONCATENATE(VLOOKUP(Y3,AA2:AK13,5)))</f>
        <v>80</v>
      </c>
      <c r="AF1" s="625" t="str">
        <f>IF(Y5=1,CONCATENATE(VLOOKUP(Y3,AA16:AK30,6)),CONCATENATE(VLOOKUP(Y3,AA2:AK13,6)))</f>
        <v>70</v>
      </c>
      <c r="AG1" s="625" t="str">
        <f>IF(Y5=1,CONCATENATE(VLOOKUP(Y3,AA16:AK30,7)),CONCATENATE(VLOOKUP(Y3,AA2:AK13,7)))</f>
        <v>60</v>
      </c>
      <c r="AH1" s="625" t="str">
        <f>IF(Y5=1,CONCATENATE(VLOOKUP(Y3,AA16:AK30,8)),CONCATENATE(VLOOKUP(Y3,AA2:AK13,8)))</f>
        <v>55</v>
      </c>
      <c r="AI1" s="625" t="str">
        <f>IF(Y5=1,CONCATENATE(VLOOKUP(Y3,AA16:AK30,9)),CONCATENATE(VLOOKUP(Y3,AA2:AK13,9)))</f>
        <v>50</v>
      </c>
      <c r="AJ1" s="625" t="str">
        <f>IF(Y5=1,CONCATENATE(VLOOKUP(Y3,AA16:AK30,10)),CONCATENATE(VLOOKUP(Y3,AA2:AK13,10)))</f>
        <v>45</v>
      </c>
      <c r="AK1" s="625" t="str">
        <f>IF(Y5=1,CONCATENATE(VLOOKUP(Y3,AA16:AK30,11)),CONCATENATE(VLOOKUP(Y3,AA2:AK13,11)))</f>
        <v>40</v>
      </c>
    </row>
    <row r="2" spans="1:37" x14ac:dyDescent="0.25">
      <c r="A2" s="476" t="s">
        <v>119</v>
      </c>
      <c r="B2" s="477"/>
      <c r="C2" s="477"/>
      <c r="D2" s="477"/>
      <c r="E2" s="739" t="s">
        <v>294</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v>161002</v>
      </c>
      <c r="D7" s="546" t="str">
        <f>IF($B7="","",VLOOKUP($B7,#REF!,15))</f>
        <v/>
      </c>
      <c r="E7" s="778" t="s">
        <v>276</v>
      </c>
      <c r="F7" s="784"/>
      <c r="G7" s="778" t="s">
        <v>277</v>
      </c>
      <c r="H7" s="784"/>
      <c r="I7" s="778" t="s">
        <v>275</v>
      </c>
      <c r="J7" s="785"/>
      <c r="K7" s="821" t="s">
        <v>451</v>
      </c>
      <c r="L7" s="620"/>
      <c r="M7" s="627"/>
      <c r="N7" s="552"/>
      <c r="O7" s="552"/>
      <c r="P7" s="552"/>
      <c r="Q7" s="606" t="s">
        <v>173</v>
      </c>
      <c r="R7" s="722" t="s">
        <v>218</v>
      </c>
      <c r="S7" s="722" t="s">
        <v>219</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820"/>
      <c r="L8" s="560"/>
      <c r="M8" s="628"/>
      <c r="N8" s="552"/>
      <c r="O8" s="552"/>
      <c r="P8" s="552"/>
      <c r="Q8" s="608" t="s">
        <v>180</v>
      </c>
      <c r="R8" s="723" t="s">
        <v>216</v>
      </c>
      <c r="S8" s="723" t="s">
        <v>220</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v>140524</v>
      </c>
      <c r="D9" s="546" t="str">
        <f>IF($B9="","",VLOOKUP($B9,#REF!,15))</f>
        <v/>
      </c>
      <c r="E9" s="778" t="s">
        <v>280</v>
      </c>
      <c r="F9" s="547"/>
      <c r="G9" s="778" t="s">
        <v>281</v>
      </c>
      <c r="H9" s="547"/>
      <c r="I9" s="778" t="s">
        <v>262</v>
      </c>
      <c r="J9" s="521"/>
      <c r="K9" s="821" t="s">
        <v>422</v>
      </c>
      <c r="L9" s="620"/>
      <c r="M9" s="627"/>
      <c r="N9" s="552"/>
      <c r="O9" s="552"/>
      <c r="P9" s="552"/>
      <c r="Q9" s="610" t="s">
        <v>181</v>
      </c>
      <c r="R9" s="724" t="s">
        <v>213</v>
      </c>
      <c r="S9" s="724" t="s">
        <v>221</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82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v>151126</v>
      </c>
      <c r="D11" s="546" t="str">
        <f>IF($B11="","",VLOOKUP($B11,#REF!,15))</f>
        <v/>
      </c>
      <c r="E11" s="778" t="s">
        <v>278</v>
      </c>
      <c r="F11" s="547"/>
      <c r="G11" s="778" t="s">
        <v>279</v>
      </c>
      <c r="H11" s="547"/>
      <c r="I11" s="778" t="s">
        <v>275</v>
      </c>
      <c r="J11" s="521"/>
      <c r="K11" s="821" t="s">
        <v>423</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7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709" t="s">
        <v>166</v>
      </c>
      <c r="B13" s="712"/>
      <c r="C13" s="546">
        <v>150910</v>
      </c>
      <c r="D13" s="546"/>
      <c r="E13" s="778" t="s">
        <v>284</v>
      </c>
      <c r="F13" s="547"/>
      <c r="G13" s="778" t="s">
        <v>285</v>
      </c>
      <c r="H13" s="547"/>
      <c r="I13" s="778" t="s">
        <v>286</v>
      </c>
      <c r="J13" s="521"/>
      <c r="K13" s="821" t="s">
        <v>452</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820"/>
      <c r="L14" s="560"/>
      <c r="M14" s="628"/>
      <c r="Y14" s="618"/>
      <c r="Z14" s="618"/>
      <c r="AA14" s="618"/>
      <c r="AB14" s="618"/>
      <c r="AC14" s="618"/>
      <c r="AD14" s="618"/>
      <c r="AE14" s="618"/>
      <c r="AF14" s="618"/>
      <c r="AG14" s="618"/>
      <c r="AH14" s="618"/>
      <c r="AI14" s="618"/>
      <c r="AJ14" s="618"/>
      <c r="AK14" s="618"/>
    </row>
    <row r="15" spans="1:37" x14ac:dyDescent="0.25">
      <c r="A15" s="597" t="s">
        <v>167</v>
      </c>
      <c r="B15" s="711"/>
      <c r="C15" s="546">
        <v>150204</v>
      </c>
      <c r="D15" s="710" t="str">
        <f>IF($B15="","",VLOOKUP($B15,#REF!,15))</f>
        <v/>
      </c>
      <c r="E15" s="778" t="s">
        <v>282</v>
      </c>
      <c r="F15" s="784"/>
      <c r="G15" s="778" t="s">
        <v>283</v>
      </c>
      <c r="H15" s="784"/>
      <c r="I15" s="778" t="s">
        <v>262</v>
      </c>
      <c r="J15" s="521"/>
      <c r="K15" s="821" t="s">
        <v>452</v>
      </c>
      <c r="L15" s="620"/>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82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v>150514</v>
      </c>
      <c r="D17" s="546" t="str">
        <f>IF($B17="","",VLOOKUP($B17,#REF!,15))</f>
        <v/>
      </c>
      <c r="E17" s="778" t="s">
        <v>287</v>
      </c>
      <c r="F17" s="547"/>
      <c r="G17" s="778" t="s">
        <v>288</v>
      </c>
      <c r="H17" s="547"/>
      <c r="I17" s="778" t="s">
        <v>275</v>
      </c>
      <c r="J17" s="521"/>
      <c r="K17" s="821" t="s">
        <v>423</v>
      </c>
      <c r="L17" s="620"/>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82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709" t="s">
        <v>172</v>
      </c>
      <c r="B19" s="614"/>
      <c r="C19" s="546">
        <v>151102</v>
      </c>
      <c r="D19" s="546" t="str">
        <f>IF($B19="","",VLOOKUP($B19,#REF!,15))</f>
        <v/>
      </c>
      <c r="E19" s="778" t="s">
        <v>289</v>
      </c>
      <c r="F19" s="547"/>
      <c r="G19" s="778" t="s">
        <v>290</v>
      </c>
      <c r="H19" s="547"/>
      <c r="I19" s="778" t="s">
        <v>291</v>
      </c>
      <c r="J19" s="521"/>
      <c r="K19" s="821" t="s">
        <v>424</v>
      </c>
      <c r="L19" s="620"/>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60"/>
      <c r="B20" s="613"/>
      <c r="C20" s="561"/>
      <c r="D20" s="561"/>
      <c r="E20" s="561"/>
      <c r="F20" s="561"/>
      <c r="G20" s="561"/>
      <c r="H20" s="561"/>
      <c r="I20" s="561"/>
      <c r="J20" s="521"/>
      <c r="K20" s="820"/>
      <c r="L20" s="560"/>
      <c r="M20" s="628"/>
      <c r="Y20" s="618"/>
      <c r="Z20" s="618"/>
      <c r="AA20" s="618" t="s">
        <v>190</v>
      </c>
      <c r="AB20" s="618">
        <v>200</v>
      </c>
      <c r="AC20" s="618">
        <v>150</v>
      </c>
      <c r="AD20" s="618">
        <v>130</v>
      </c>
      <c r="AE20" s="618">
        <v>110</v>
      </c>
      <c r="AF20" s="618">
        <v>95</v>
      </c>
      <c r="AG20" s="618">
        <v>80</v>
      </c>
      <c r="AH20" s="618">
        <v>70</v>
      </c>
      <c r="AI20" s="618">
        <v>60</v>
      </c>
      <c r="AJ20" s="618">
        <v>55</v>
      </c>
      <c r="AK20" s="618">
        <v>50</v>
      </c>
    </row>
    <row r="21" spans="1:37" x14ac:dyDescent="0.25">
      <c r="A21" s="709" t="s">
        <v>211</v>
      </c>
      <c r="B21" s="614"/>
      <c r="C21" s="546">
        <v>150416</v>
      </c>
      <c r="D21" s="546" t="str">
        <f>IF($B21="","",VLOOKUP($B21,#REF!,15))</f>
        <v/>
      </c>
      <c r="E21" s="778" t="s">
        <v>292</v>
      </c>
      <c r="F21" s="547"/>
      <c r="G21" s="778" t="s">
        <v>293</v>
      </c>
      <c r="H21" s="547"/>
      <c r="I21" s="778" t="s">
        <v>232</v>
      </c>
      <c r="J21" s="521"/>
      <c r="K21" s="821" t="s">
        <v>451</v>
      </c>
      <c r="L21" s="620"/>
      <c r="M21" s="627"/>
      <c r="Y21" s="618"/>
      <c r="Z21" s="618"/>
      <c r="AA21" s="618" t="s">
        <v>191</v>
      </c>
      <c r="AB21" s="618">
        <v>150</v>
      </c>
      <c r="AC21" s="618">
        <v>120</v>
      </c>
      <c r="AD21" s="618">
        <v>100</v>
      </c>
      <c r="AE21" s="618">
        <v>80</v>
      </c>
      <c r="AF21" s="618">
        <v>70</v>
      </c>
      <c r="AG21" s="618">
        <v>60</v>
      </c>
      <c r="AH21" s="618">
        <v>55</v>
      </c>
      <c r="AI21" s="618">
        <v>50</v>
      </c>
      <c r="AJ21" s="618">
        <v>45</v>
      </c>
      <c r="AK21" s="618">
        <v>40</v>
      </c>
    </row>
    <row r="22" spans="1:37" x14ac:dyDescent="0.25">
      <c r="A22" s="521"/>
      <c r="B22" s="521"/>
      <c r="C22" s="521"/>
      <c r="D22" s="521"/>
      <c r="E22" s="521"/>
      <c r="F22" s="521"/>
      <c r="G22" s="521"/>
      <c r="H22" s="521"/>
      <c r="I22" s="521"/>
      <c r="J22" s="521"/>
      <c r="K22" s="521"/>
      <c r="L22" s="521"/>
      <c r="M22" s="521"/>
      <c r="Y22" s="618"/>
      <c r="Z22" s="618"/>
      <c r="AA22" s="618" t="s">
        <v>192</v>
      </c>
      <c r="AB22" s="618">
        <v>120</v>
      </c>
      <c r="AC22" s="618">
        <v>90</v>
      </c>
      <c r="AD22" s="618">
        <v>65</v>
      </c>
      <c r="AE22" s="618">
        <v>55</v>
      </c>
      <c r="AF22" s="618">
        <v>50</v>
      </c>
      <c r="AG22" s="618">
        <v>45</v>
      </c>
      <c r="AH22" s="618">
        <v>40</v>
      </c>
      <c r="AI22" s="618">
        <v>35</v>
      </c>
      <c r="AJ22" s="618">
        <v>25</v>
      </c>
      <c r="AK22" s="618">
        <v>20</v>
      </c>
    </row>
    <row r="23" spans="1:37" x14ac:dyDescent="0.25">
      <c r="A23" s="521"/>
      <c r="B23" s="521"/>
      <c r="C23" s="521"/>
      <c r="D23" s="521"/>
      <c r="E23" s="521"/>
      <c r="F23" s="521"/>
      <c r="G23" s="521"/>
      <c r="H23" s="521"/>
      <c r="I23" s="521"/>
      <c r="J23" s="521"/>
      <c r="K23" s="521"/>
      <c r="L23" s="521"/>
      <c r="M23" s="521"/>
      <c r="Y23" s="618"/>
      <c r="Z23" s="618"/>
      <c r="AA23" s="618" t="s">
        <v>193</v>
      </c>
      <c r="AB23" s="618">
        <v>90</v>
      </c>
      <c r="AC23" s="618">
        <v>60</v>
      </c>
      <c r="AD23" s="618">
        <v>45</v>
      </c>
      <c r="AE23" s="618">
        <v>34</v>
      </c>
      <c r="AF23" s="618">
        <v>27</v>
      </c>
      <c r="AG23" s="618">
        <v>22</v>
      </c>
      <c r="AH23" s="618">
        <v>18</v>
      </c>
      <c r="AI23" s="618">
        <v>15</v>
      </c>
      <c r="AJ23" s="618">
        <v>12</v>
      </c>
      <c r="AK23" s="618">
        <v>9</v>
      </c>
    </row>
    <row r="24" spans="1:37" ht="18.75" customHeight="1" x14ac:dyDescent="0.25">
      <c r="A24" s="521"/>
      <c r="B24" s="832"/>
      <c r="C24" s="832"/>
      <c r="D24" s="831" t="str">
        <f>E7</f>
        <v>SZEBÉNYI</v>
      </c>
      <c r="E24" s="831"/>
      <c r="F24" s="831" t="str">
        <f>E9</f>
        <v>ARNOLD</v>
      </c>
      <c r="G24" s="831"/>
      <c r="H24" s="831" t="str">
        <f>E11</f>
        <v>FEHÉR</v>
      </c>
      <c r="I24" s="831"/>
      <c r="J24" s="831" t="str">
        <f>E13</f>
        <v>HASANOVIC</v>
      </c>
      <c r="K24" s="831"/>
      <c r="L24" s="521"/>
      <c r="M24" s="598" t="s">
        <v>163</v>
      </c>
      <c r="Y24" s="618"/>
      <c r="Z24" s="618"/>
      <c r="AA24" s="618" t="s">
        <v>194</v>
      </c>
      <c r="AB24" s="618">
        <v>60</v>
      </c>
      <c r="AC24" s="618">
        <v>40</v>
      </c>
      <c r="AD24" s="618">
        <v>30</v>
      </c>
      <c r="AE24" s="618">
        <v>20</v>
      </c>
      <c r="AF24" s="618">
        <v>18</v>
      </c>
      <c r="AG24" s="618">
        <v>15</v>
      </c>
      <c r="AH24" s="618">
        <v>12</v>
      </c>
      <c r="AI24" s="618">
        <v>10</v>
      </c>
      <c r="AJ24" s="618">
        <v>8</v>
      </c>
      <c r="AK24" s="618">
        <v>6</v>
      </c>
    </row>
    <row r="25" spans="1:37" ht="18.75" customHeight="1" x14ac:dyDescent="0.25">
      <c r="A25" s="596" t="s">
        <v>159</v>
      </c>
      <c r="B25" s="835" t="str">
        <f>E7</f>
        <v>SZEBÉNYI</v>
      </c>
      <c r="C25" s="835"/>
      <c r="D25" s="851"/>
      <c r="E25" s="851"/>
      <c r="F25" s="842" t="s">
        <v>427</v>
      </c>
      <c r="G25" s="843"/>
      <c r="H25" s="842" t="s">
        <v>428</v>
      </c>
      <c r="I25" s="843"/>
      <c r="J25" s="852" t="s">
        <v>429</v>
      </c>
      <c r="K25" s="853"/>
      <c r="L25" s="521"/>
      <c r="M25" s="818" t="s">
        <v>449</v>
      </c>
      <c r="Y25" s="618"/>
      <c r="Z25" s="618"/>
      <c r="AA25" s="618" t="s">
        <v>195</v>
      </c>
      <c r="AB25" s="618">
        <v>40</v>
      </c>
      <c r="AC25" s="618">
        <v>25</v>
      </c>
      <c r="AD25" s="618">
        <v>18</v>
      </c>
      <c r="AE25" s="618">
        <v>13</v>
      </c>
      <c r="AF25" s="618">
        <v>8</v>
      </c>
      <c r="AG25" s="618">
        <v>7</v>
      </c>
      <c r="AH25" s="618">
        <v>6</v>
      </c>
      <c r="AI25" s="618">
        <v>5</v>
      </c>
      <c r="AJ25" s="618">
        <v>4</v>
      </c>
      <c r="AK25" s="618">
        <v>3</v>
      </c>
    </row>
    <row r="26" spans="1:37" ht="18.75" customHeight="1" x14ac:dyDescent="0.25">
      <c r="A26" s="596" t="s">
        <v>160</v>
      </c>
      <c r="B26" s="835" t="str">
        <f>E9</f>
        <v>ARNOLD</v>
      </c>
      <c r="C26" s="835"/>
      <c r="D26" s="842" t="s">
        <v>431</v>
      </c>
      <c r="E26" s="843"/>
      <c r="F26" s="851"/>
      <c r="G26" s="851"/>
      <c r="H26" s="842" t="s">
        <v>434</v>
      </c>
      <c r="I26" s="843"/>
      <c r="J26" s="842" t="s">
        <v>435</v>
      </c>
      <c r="K26" s="843"/>
      <c r="L26" s="521"/>
      <c r="M26" s="600">
        <v>1</v>
      </c>
      <c r="V26">
        <v>1</v>
      </c>
      <c r="Y26" s="618"/>
      <c r="Z26" s="618"/>
      <c r="AA26" s="618" t="s">
        <v>196</v>
      </c>
      <c r="AB26" s="618">
        <v>25</v>
      </c>
      <c r="AC26" s="618">
        <v>15</v>
      </c>
      <c r="AD26" s="618">
        <v>13</v>
      </c>
      <c r="AE26" s="618">
        <v>7</v>
      </c>
      <c r="AF26" s="618">
        <v>6</v>
      </c>
      <c r="AG26" s="618">
        <v>5</v>
      </c>
      <c r="AH26" s="618">
        <v>4</v>
      </c>
      <c r="AI26" s="618">
        <v>3</v>
      </c>
      <c r="AJ26" s="618">
        <v>2</v>
      </c>
      <c r="AK26" s="618">
        <v>1</v>
      </c>
    </row>
    <row r="27" spans="1:37" ht="18.75" customHeight="1" x14ac:dyDescent="0.25">
      <c r="A27" s="596" t="s">
        <v>161</v>
      </c>
      <c r="B27" s="835" t="str">
        <f>E11</f>
        <v>FEHÉR</v>
      </c>
      <c r="C27" s="835"/>
      <c r="D27" s="842" t="s">
        <v>430</v>
      </c>
      <c r="E27" s="843"/>
      <c r="F27" s="842" t="s">
        <v>433</v>
      </c>
      <c r="G27" s="843"/>
      <c r="H27" s="851"/>
      <c r="I27" s="851"/>
      <c r="J27" s="842" t="s">
        <v>437</v>
      </c>
      <c r="K27" s="843"/>
      <c r="L27" s="521"/>
      <c r="M27" s="818" t="s">
        <v>424</v>
      </c>
      <c r="Y27" s="618"/>
      <c r="Z27" s="618"/>
      <c r="AA27" s="618" t="s">
        <v>201</v>
      </c>
      <c r="AB27" s="618">
        <v>15</v>
      </c>
      <c r="AC27" s="618">
        <v>10</v>
      </c>
      <c r="AD27" s="618">
        <v>8</v>
      </c>
      <c r="AE27" s="618">
        <v>4</v>
      </c>
      <c r="AF27" s="618">
        <v>3</v>
      </c>
      <c r="AG27" s="618">
        <v>2</v>
      </c>
      <c r="AH27" s="618">
        <v>1</v>
      </c>
      <c r="AI27" s="618">
        <v>0</v>
      </c>
      <c r="AJ27" s="618">
        <v>0</v>
      </c>
      <c r="AK27" s="618">
        <v>0</v>
      </c>
    </row>
    <row r="28" spans="1:37" ht="18.75" customHeight="1" x14ac:dyDescent="0.25">
      <c r="A28" s="708" t="s">
        <v>166</v>
      </c>
      <c r="B28" s="835" t="str">
        <f>E13</f>
        <v>HASANOVIC</v>
      </c>
      <c r="C28" s="835"/>
      <c r="D28" s="842" t="s">
        <v>432</v>
      </c>
      <c r="E28" s="843"/>
      <c r="F28" s="842" t="s">
        <v>436</v>
      </c>
      <c r="G28" s="843"/>
      <c r="H28" s="852" t="s">
        <v>438</v>
      </c>
      <c r="I28" s="853"/>
      <c r="J28" s="851"/>
      <c r="K28" s="851"/>
      <c r="L28" s="521"/>
      <c r="M28" s="818" t="s">
        <v>423</v>
      </c>
      <c r="Y28" s="618"/>
      <c r="Z28" s="618"/>
      <c r="AA28" s="618" t="s">
        <v>201</v>
      </c>
      <c r="AB28" s="618">
        <v>15</v>
      </c>
      <c r="AC28" s="618">
        <v>10</v>
      </c>
      <c r="AD28" s="618">
        <v>8</v>
      </c>
      <c r="AE28" s="618">
        <v>4</v>
      </c>
      <c r="AF28" s="618">
        <v>3</v>
      </c>
      <c r="AG28" s="618">
        <v>2</v>
      </c>
      <c r="AH28" s="618">
        <v>1</v>
      </c>
      <c r="AI28" s="618">
        <v>0</v>
      </c>
      <c r="AJ28" s="618">
        <v>0</v>
      </c>
      <c r="AK28" s="618">
        <v>0</v>
      </c>
    </row>
    <row r="29" spans="1:37" x14ac:dyDescent="0.25">
      <c r="A29" s="521"/>
      <c r="B29" s="521"/>
      <c r="C29" s="521"/>
      <c r="D29" s="817"/>
      <c r="E29" s="817"/>
      <c r="F29" s="817"/>
      <c r="G29" s="817"/>
      <c r="H29" s="817"/>
      <c r="I29" s="817"/>
      <c r="J29" s="817"/>
      <c r="K29" s="817"/>
      <c r="L29" s="521"/>
      <c r="M29" s="601"/>
      <c r="Y29" s="618"/>
      <c r="Z29" s="618"/>
      <c r="AA29" s="618" t="s">
        <v>197</v>
      </c>
      <c r="AB29" s="618">
        <v>10</v>
      </c>
      <c r="AC29" s="618">
        <v>6</v>
      </c>
      <c r="AD29" s="618">
        <v>4</v>
      </c>
      <c r="AE29" s="618">
        <v>2</v>
      </c>
      <c r="AF29" s="618">
        <v>1</v>
      </c>
      <c r="AG29" s="618">
        <v>0</v>
      </c>
      <c r="AH29" s="618">
        <v>0</v>
      </c>
      <c r="AI29" s="618">
        <v>0</v>
      </c>
      <c r="AJ29" s="618">
        <v>0</v>
      </c>
      <c r="AK29" s="618">
        <v>0</v>
      </c>
    </row>
    <row r="30" spans="1:37" ht="18.75" customHeight="1" x14ac:dyDescent="0.25">
      <c r="A30" s="521"/>
      <c r="B30" s="832"/>
      <c r="C30" s="832"/>
      <c r="D30" s="853" t="str">
        <f>E15</f>
        <v>DEMHARDT</v>
      </c>
      <c r="E30" s="853"/>
      <c r="F30" s="853" t="str">
        <f>E17</f>
        <v>KATI</v>
      </c>
      <c r="G30" s="853"/>
      <c r="H30" s="856" t="str">
        <f>E19</f>
        <v>FÉTH</v>
      </c>
      <c r="I30" s="857"/>
      <c r="J30" s="853" t="str">
        <f>E21</f>
        <v>KŐMÍVES</v>
      </c>
      <c r="K30" s="853"/>
      <c r="L30" s="521"/>
      <c r="M30" s="601"/>
      <c r="Y30" s="618"/>
      <c r="Z30" s="618"/>
      <c r="AA30" s="618" t="s">
        <v>198</v>
      </c>
      <c r="AB30" s="618">
        <v>3</v>
      </c>
      <c r="AC30" s="618">
        <v>2</v>
      </c>
      <c r="AD30" s="618">
        <v>1</v>
      </c>
      <c r="AE30" s="618">
        <v>0</v>
      </c>
      <c r="AF30" s="618">
        <v>0</v>
      </c>
      <c r="AG30" s="618">
        <v>0</v>
      </c>
      <c r="AH30" s="618">
        <v>0</v>
      </c>
      <c r="AI30" s="618">
        <v>0</v>
      </c>
      <c r="AJ30" s="618">
        <v>0</v>
      </c>
      <c r="AK30" s="618">
        <v>0</v>
      </c>
    </row>
    <row r="31" spans="1:37" ht="18.75" customHeight="1" x14ac:dyDescent="0.25">
      <c r="A31" s="708" t="s">
        <v>167</v>
      </c>
      <c r="B31" s="854" t="str">
        <f>E15</f>
        <v>DEMHARDT</v>
      </c>
      <c r="C31" s="855"/>
      <c r="D31" s="851"/>
      <c r="E31" s="851"/>
      <c r="F31" s="842" t="s">
        <v>439</v>
      </c>
      <c r="G31" s="843"/>
      <c r="H31" s="842" t="s">
        <v>441</v>
      </c>
      <c r="I31" s="843"/>
      <c r="J31" s="852" t="s">
        <v>443</v>
      </c>
      <c r="K31" s="853"/>
      <c r="L31" s="521"/>
      <c r="M31" s="818" t="s">
        <v>423</v>
      </c>
    </row>
    <row r="32" spans="1:37" ht="18.75" customHeight="1" x14ac:dyDescent="0.25">
      <c r="A32" s="708" t="s">
        <v>168</v>
      </c>
      <c r="B32" s="835" t="str">
        <f>E17</f>
        <v>KATI</v>
      </c>
      <c r="C32" s="835"/>
      <c r="D32" s="842" t="s">
        <v>440</v>
      </c>
      <c r="E32" s="843"/>
      <c r="F32" s="851"/>
      <c r="G32" s="851"/>
      <c r="H32" s="842" t="s">
        <v>445</v>
      </c>
      <c r="I32" s="843"/>
      <c r="J32" s="842" t="s">
        <v>419</v>
      </c>
      <c r="K32" s="843"/>
      <c r="L32" s="521"/>
      <c r="M32" s="818" t="s">
        <v>424</v>
      </c>
    </row>
    <row r="33" spans="1:19" ht="18.75" customHeight="1" x14ac:dyDescent="0.25">
      <c r="A33" s="708" t="s">
        <v>172</v>
      </c>
      <c r="B33" s="835" t="str">
        <f>E19</f>
        <v>FÉTH</v>
      </c>
      <c r="C33" s="835"/>
      <c r="D33" s="842" t="s">
        <v>442</v>
      </c>
      <c r="E33" s="843"/>
      <c r="F33" s="842" t="s">
        <v>446</v>
      </c>
      <c r="G33" s="843"/>
      <c r="H33" s="851"/>
      <c r="I33" s="851"/>
      <c r="J33" s="842" t="s">
        <v>447</v>
      </c>
      <c r="K33" s="843"/>
      <c r="L33" s="521"/>
      <c r="M33" s="600">
        <v>1</v>
      </c>
    </row>
    <row r="34" spans="1:19" ht="18.75" customHeight="1" x14ac:dyDescent="0.25">
      <c r="A34" s="708" t="s">
        <v>211</v>
      </c>
      <c r="B34" s="835" t="str">
        <f>E21</f>
        <v>KŐMÍVES</v>
      </c>
      <c r="C34" s="835"/>
      <c r="D34" s="842" t="s">
        <v>444</v>
      </c>
      <c r="E34" s="843"/>
      <c r="F34" s="842" t="s">
        <v>418</v>
      </c>
      <c r="G34" s="843"/>
      <c r="H34" s="852" t="s">
        <v>448</v>
      </c>
      <c r="I34" s="853"/>
      <c r="J34" s="851"/>
      <c r="K34" s="851"/>
      <c r="L34" s="521"/>
      <c r="M34" s="818" t="s">
        <v>449</v>
      </c>
    </row>
    <row r="35" spans="1:19" ht="18.75" customHeight="1" x14ac:dyDescent="0.25">
      <c r="A35" s="602"/>
      <c r="B35" s="603"/>
      <c r="C35" s="603"/>
      <c r="D35" s="602"/>
      <c r="E35" s="602"/>
      <c r="F35" s="602"/>
      <c r="G35" s="602"/>
      <c r="H35" s="602"/>
      <c r="I35" s="602"/>
      <c r="J35" s="521"/>
      <c r="K35" s="521"/>
      <c r="L35" s="521"/>
      <c r="M35" s="604"/>
    </row>
    <row r="36" spans="1:19" x14ac:dyDescent="0.25">
      <c r="A36" s="521"/>
      <c r="B36" s="521"/>
      <c r="C36" s="521"/>
      <c r="D36" s="521"/>
      <c r="E36" s="521"/>
      <c r="F36" s="521"/>
      <c r="G36" s="521"/>
      <c r="H36" s="521"/>
      <c r="I36" s="521"/>
      <c r="J36" s="521"/>
      <c r="K36" s="521"/>
      <c r="L36" s="521"/>
      <c r="M36" s="521"/>
    </row>
    <row r="37" spans="1:19" x14ac:dyDescent="0.25">
      <c r="A37" s="521" t="s">
        <v>126</v>
      </c>
      <c r="B37" s="521"/>
      <c r="C37" s="850" t="str">
        <f>IF(M25=1,B25,IF(M26=1,B26,IF(M27=1,B27,IF(M28=1,B28,""))))</f>
        <v>ARNOLD</v>
      </c>
      <c r="D37" s="850"/>
      <c r="E37" s="560" t="s">
        <v>170</v>
      </c>
      <c r="F37" s="850" t="str">
        <f>IF(M31=1,B31,IF(M32=1,B32,IF(M33=1,B33,IF(M34=1,B34,""))))</f>
        <v>FÉTH</v>
      </c>
      <c r="G37" s="850"/>
      <c r="H37" s="521"/>
      <c r="I37" s="819" t="s">
        <v>450</v>
      </c>
      <c r="J37" s="521"/>
      <c r="K37" s="521"/>
      <c r="L37" s="521"/>
      <c r="M37" s="521"/>
    </row>
    <row r="38" spans="1:19" x14ac:dyDescent="0.25">
      <c r="A38" s="521"/>
      <c r="B38" s="521"/>
      <c r="C38" s="521"/>
      <c r="D38" s="521"/>
      <c r="E38" s="521"/>
      <c r="F38" s="560"/>
      <c r="G38" s="560"/>
      <c r="H38" s="521"/>
      <c r="I38" s="521"/>
      <c r="J38" s="521"/>
      <c r="K38" s="521"/>
      <c r="L38" s="521"/>
      <c r="M38" s="521"/>
    </row>
    <row r="39" spans="1:19" x14ac:dyDescent="0.25">
      <c r="A39" s="521" t="s">
        <v>169</v>
      </c>
      <c r="B39" s="521"/>
      <c r="C39" s="850" t="str">
        <f>IF(M25=2,B25,IF(M26=2,B26,IF(M27=2,B27,IF(M28=2,B28,""))))</f>
        <v/>
      </c>
      <c r="D39" s="850"/>
      <c r="E39" s="560" t="s">
        <v>170</v>
      </c>
      <c r="F39" s="850" t="str">
        <f>IF(M31=2,B31,IF(M32=2,B32,IF(M33=2,B33,IF(M34=2,B34,""))))</f>
        <v/>
      </c>
      <c r="G39" s="850"/>
      <c r="H39" s="521"/>
      <c r="I39" s="499"/>
      <c r="J39" s="521"/>
      <c r="K39" s="521"/>
      <c r="L39" s="521"/>
      <c r="M39" s="521"/>
    </row>
    <row r="40" spans="1:19" x14ac:dyDescent="0.25">
      <c r="A40" s="521"/>
      <c r="B40" s="521"/>
      <c r="C40" s="599"/>
      <c r="D40" s="599"/>
      <c r="E40" s="560"/>
      <c r="F40" s="599"/>
      <c r="G40" s="599"/>
      <c r="H40" s="521"/>
      <c r="I40" s="521"/>
      <c r="J40" s="521"/>
      <c r="K40" s="521"/>
      <c r="L40" s="521"/>
      <c r="M40" s="521"/>
    </row>
    <row r="41" spans="1:19" x14ac:dyDescent="0.25">
      <c r="A41" s="521" t="s">
        <v>171</v>
      </c>
      <c r="B41" s="521"/>
      <c r="C41" s="850" t="str">
        <f>IF(M25=3,B25,IF(M26=3,B26,IF(M27=3,B27,IF(M28=3,B28,""))))</f>
        <v/>
      </c>
      <c r="D41" s="850"/>
      <c r="E41" s="560" t="s">
        <v>170</v>
      </c>
      <c r="F41" s="850" t="str">
        <f>IF(M31=3,B31,IF(M32=3,B32,IF(M33=3,B33,IF(M34=3,B34,""))))</f>
        <v/>
      </c>
      <c r="G41" s="850"/>
      <c r="H41" s="521"/>
      <c r="I41" s="499"/>
      <c r="J41" s="521"/>
      <c r="K41" s="521"/>
      <c r="L41" s="521"/>
      <c r="M41" s="521"/>
    </row>
    <row r="42" spans="1:19" x14ac:dyDescent="0.25">
      <c r="A42" s="521"/>
      <c r="B42" s="521"/>
      <c r="C42" s="521"/>
      <c r="D42" s="521"/>
      <c r="E42" s="521"/>
      <c r="F42" s="521"/>
      <c r="G42" s="521"/>
      <c r="H42" s="521"/>
      <c r="I42" s="521"/>
      <c r="J42" s="521"/>
      <c r="K42" s="521"/>
      <c r="L42" s="521"/>
      <c r="M42" s="521"/>
    </row>
    <row r="43" spans="1:19" x14ac:dyDescent="0.25">
      <c r="A43" s="561" t="s">
        <v>212</v>
      </c>
      <c r="B43" s="521"/>
      <c r="C43" s="850"/>
      <c r="D43" s="850"/>
      <c r="E43" s="560" t="s">
        <v>170</v>
      </c>
      <c r="F43" s="850" t="str">
        <f>IF(M31=3,B31,IF(M32=3,B32,IF(M33=4,B33,IF(M34=4,B34,""))))</f>
        <v/>
      </c>
      <c r="G43" s="850"/>
      <c r="H43" s="521"/>
      <c r="I43" s="499"/>
      <c r="J43" s="521"/>
      <c r="K43" s="521"/>
      <c r="L43" s="521"/>
      <c r="M43" s="521"/>
      <c r="O43" s="552"/>
      <c r="P43" s="552"/>
      <c r="Q43" s="552"/>
      <c r="R43" s="552"/>
      <c r="S43" s="552"/>
    </row>
    <row r="44" spans="1:19" x14ac:dyDescent="0.25">
      <c r="A44" s="521"/>
      <c r="B44" s="521"/>
      <c r="C44" s="521"/>
      <c r="D44" s="521"/>
      <c r="E44" s="521"/>
      <c r="F44" s="521"/>
      <c r="G44" s="521"/>
      <c r="H44" s="521"/>
      <c r="I44" s="521"/>
      <c r="J44" s="521"/>
      <c r="K44" s="521"/>
      <c r="L44" s="499"/>
      <c r="M44" s="521"/>
      <c r="O44" s="552"/>
      <c r="P44" s="562"/>
      <c r="Q44" s="562"/>
      <c r="R44" s="563"/>
      <c r="S44" s="552"/>
    </row>
    <row r="45" spans="1:19" x14ac:dyDescent="0.25">
      <c r="A45" s="173" t="s">
        <v>102</v>
      </c>
      <c r="B45" s="174"/>
      <c r="C45" s="413"/>
      <c r="D45" s="568" t="s">
        <v>6</v>
      </c>
      <c r="E45" s="569" t="s">
        <v>104</v>
      </c>
      <c r="F45" s="587"/>
      <c r="G45" s="568" t="s">
        <v>6</v>
      </c>
      <c r="H45" s="569" t="s">
        <v>122</v>
      </c>
      <c r="I45" s="328"/>
      <c r="J45" s="569" t="s">
        <v>123</v>
      </c>
      <c r="K45" s="327" t="s">
        <v>124</v>
      </c>
      <c r="L45" s="36"/>
      <c r="M45" s="587"/>
      <c r="O45" s="552"/>
      <c r="P45" s="564"/>
      <c r="Q45" s="564"/>
      <c r="R45" s="565"/>
      <c r="S45" s="552"/>
    </row>
    <row r="46" spans="1:19" x14ac:dyDescent="0.25">
      <c r="A46" s="532" t="s">
        <v>103</v>
      </c>
      <c r="B46" s="533"/>
      <c r="C46" s="535"/>
      <c r="D46" s="570">
        <v>1</v>
      </c>
      <c r="E46" s="834" t="e">
        <f>IF(D46&gt;$R$47,,UPPER(VLOOKUP(D46,#REF!,2)))</f>
        <v>#REF!</v>
      </c>
      <c r="F46" s="834"/>
      <c r="G46" s="581" t="s">
        <v>7</v>
      </c>
      <c r="H46" s="533"/>
      <c r="I46" s="571"/>
      <c r="J46" s="582"/>
      <c r="K46" s="527" t="s">
        <v>108</v>
      </c>
      <c r="L46" s="588"/>
      <c r="M46" s="572"/>
      <c r="O46" s="552"/>
      <c r="P46" s="565"/>
      <c r="Q46" s="566"/>
      <c r="R46" s="565"/>
      <c r="S46" s="552"/>
    </row>
    <row r="47" spans="1:19" x14ac:dyDescent="0.25">
      <c r="A47" s="536" t="s">
        <v>121</v>
      </c>
      <c r="B47" s="299"/>
      <c r="C47" s="538"/>
      <c r="D47" s="573">
        <v>2</v>
      </c>
      <c r="E47" s="829" t="e">
        <f>IF(D47&gt;$R$47,,UPPER(VLOOKUP(D47,#REF!,2)))</f>
        <v>#REF!</v>
      </c>
      <c r="F47" s="829"/>
      <c r="G47" s="583" t="s">
        <v>8</v>
      </c>
      <c r="H47" s="574"/>
      <c r="I47" s="575"/>
      <c r="J47" s="55"/>
      <c r="K47" s="585"/>
      <c r="L47" s="499"/>
      <c r="M47" s="580"/>
      <c r="O47" s="552"/>
      <c r="P47" s="564"/>
      <c r="Q47" s="564"/>
      <c r="R47" s="567" t="e">
        <f>MIN(4,#REF!)</f>
        <v>#REF!</v>
      </c>
      <c r="S47" s="552"/>
    </row>
    <row r="48" spans="1:19" x14ac:dyDescent="0.25">
      <c r="A48" s="341"/>
      <c r="B48" s="342"/>
      <c r="C48" s="343"/>
      <c r="D48" s="573"/>
      <c r="E48" s="577"/>
      <c r="F48" s="578"/>
      <c r="G48" s="583" t="s">
        <v>9</v>
      </c>
      <c r="H48" s="574"/>
      <c r="I48" s="575"/>
      <c r="J48" s="55"/>
      <c r="K48" s="527" t="s">
        <v>109</v>
      </c>
      <c r="L48" s="588"/>
      <c r="M48" s="572"/>
      <c r="O48" s="552"/>
      <c r="P48" s="565"/>
      <c r="Q48" s="566"/>
      <c r="R48" s="565"/>
      <c r="S48" s="552"/>
    </row>
    <row r="49" spans="1:19" x14ac:dyDescent="0.25">
      <c r="A49" s="202"/>
      <c r="B49" s="405"/>
      <c r="C49" s="203"/>
      <c r="D49" s="573"/>
      <c r="E49" s="577"/>
      <c r="F49" s="578"/>
      <c r="G49" s="583" t="s">
        <v>10</v>
      </c>
      <c r="H49" s="574"/>
      <c r="I49" s="575"/>
      <c r="J49" s="55"/>
      <c r="K49" s="586"/>
      <c r="L49" s="578"/>
      <c r="M49" s="576"/>
      <c r="O49" s="552"/>
      <c r="P49" s="565"/>
      <c r="Q49" s="566"/>
      <c r="R49" s="565"/>
      <c r="S49" s="552"/>
    </row>
    <row r="50" spans="1:19" x14ac:dyDescent="0.25">
      <c r="A50" s="330"/>
      <c r="B50" s="344"/>
      <c r="C50" s="412"/>
      <c r="D50" s="573"/>
      <c r="E50" s="577"/>
      <c r="F50" s="578"/>
      <c r="G50" s="583" t="s">
        <v>11</v>
      </c>
      <c r="H50" s="574"/>
      <c r="I50" s="575"/>
      <c r="J50" s="55"/>
      <c r="K50" s="536"/>
      <c r="L50" s="499"/>
      <c r="M50" s="580"/>
      <c r="O50" s="552"/>
      <c r="P50" s="564"/>
      <c r="Q50" s="564"/>
      <c r="R50" s="565"/>
      <c r="S50" s="552"/>
    </row>
    <row r="51" spans="1:19" x14ac:dyDescent="0.25">
      <c r="A51" s="331"/>
      <c r="B51" s="350"/>
      <c r="C51" s="203"/>
      <c r="D51" s="573"/>
      <c r="E51" s="577"/>
      <c r="F51" s="578"/>
      <c r="G51" s="583" t="s">
        <v>12</v>
      </c>
      <c r="H51" s="574"/>
      <c r="I51" s="575"/>
      <c r="J51" s="55"/>
      <c r="K51" s="527" t="s">
        <v>89</v>
      </c>
      <c r="L51" s="588"/>
      <c r="M51" s="572"/>
      <c r="O51" s="552"/>
      <c r="P51" s="565"/>
      <c r="Q51" s="566"/>
      <c r="R51" s="565"/>
      <c r="S51" s="552"/>
    </row>
    <row r="52" spans="1:19" x14ac:dyDescent="0.25">
      <c r="A52" s="331"/>
      <c r="B52" s="350"/>
      <c r="C52" s="339"/>
      <c r="D52" s="573"/>
      <c r="E52" s="577"/>
      <c r="F52" s="578"/>
      <c r="G52" s="583" t="s">
        <v>13</v>
      </c>
      <c r="H52" s="574"/>
      <c r="I52" s="575"/>
      <c r="J52" s="55"/>
      <c r="K52" s="586"/>
      <c r="L52" s="578"/>
      <c r="M52" s="576"/>
      <c r="O52" s="552"/>
      <c r="P52" s="565"/>
      <c r="Q52" s="566"/>
      <c r="R52" s="567"/>
      <c r="S52" s="552"/>
    </row>
    <row r="53" spans="1:19" x14ac:dyDescent="0.25">
      <c r="A53" s="332"/>
      <c r="B53" s="329"/>
      <c r="C53" s="340"/>
      <c r="D53" s="579"/>
      <c r="E53" s="205"/>
      <c r="F53" s="499"/>
      <c r="G53" s="584" t="s">
        <v>14</v>
      </c>
      <c r="H53" s="299"/>
      <c r="I53" s="529"/>
      <c r="J53" s="207"/>
      <c r="K53" s="536" t="str">
        <f>L4</f>
        <v>Nagyistók-Nádasi Judit</v>
      </c>
      <c r="L53" s="499"/>
      <c r="M53" s="580"/>
      <c r="O53" s="552"/>
      <c r="P53" s="552"/>
      <c r="Q53" s="552"/>
      <c r="R53" s="552"/>
      <c r="S53" s="552"/>
    </row>
    <row r="54" spans="1:19" x14ac:dyDescent="0.25">
      <c r="O54" s="552"/>
      <c r="P54" s="552"/>
      <c r="Q54" s="552"/>
      <c r="R54" s="552"/>
      <c r="S54" s="552"/>
    </row>
  </sheetData>
  <mergeCells count="62">
    <mergeCell ref="A1:F1"/>
    <mergeCell ref="A4:C4"/>
    <mergeCell ref="B24:C24"/>
    <mergeCell ref="D24:E24"/>
    <mergeCell ref="F24:G24"/>
    <mergeCell ref="J24:K24"/>
    <mergeCell ref="B25:C25"/>
    <mergeCell ref="D25:E25"/>
    <mergeCell ref="F25:G25"/>
    <mergeCell ref="H25:I25"/>
    <mergeCell ref="J25:K25"/>
    <mergeCell ref="H24:I24"/>
    <mergeCell ref="B27:C27"/>
    <mergeCell ref="D27:E27"/>
    <mergeCell ref="F27:G27"/>
    <mergeCell ref="H27:I27"/>
    <mergeCell ref="J27:K27"/>
    <mergeCell ref="B26:C26"/>
    <mergeCell ref="D26:E26"/>
    <mergeCell ref="F26:G26"/>
    <mergeCell ref="H26:I26"/>
    <mergeCell ref="J26:K26"/>
    <mergeCell ref="B30:C30"/>
    <mergeCell ref="D30:E30"/>
    <mergeCell ref="F30:G30"/>
    <mergeCell ref="H30:I30"/>
    <mergeCell ref="J30:K30"/>
    <mergeCell ref="B28:C28"/>
    <mergeCell ref="D28:E28"/>
    <mergeCell ref="F28:G28"/>
    <mergeCell ref="H28:I28"/>
    <mergeCell ref="J28:K28"/>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C43:D43"/>
    <mergeCell ref="F43:G43"/>
    <mergeCell ref="E46:F46"/>
    <mergeCell ref="E47:F47"/>
    <mergeCell ref="C37:D37"/>
    <mergeCell ref="F37:G37"/>
    <mergeCell ref="C39:D39"/>
    <mergeCell ref="F39:G39"/>
    <mergeCell ref="C41:D41"/>
    <mergeCell ref="F41:G41"/>
  </mergeCells>
  <conditionalFormatting sqref="R52 R47">
    <cfRule type="expression" dxfId="427" priority="3" stopIfTrue="1">
      <formula>$O$1="CU"</formula>
    </cfRule>
  </conditionalFormatting>
  <conditionalFormatting sqref="E7 E9 E13 E15 E17 E19:E21">
    <cfRule type="cellIs" dxfId="426" priority="2" stopIfTrue="1" operator="equal">
      <formula>"Bye"</formula>
    </cfRule>
  </conditionalFormatting>
  <conditionalFormatting sqref="E11">
    <cfRule type="cellIs" dxfId="425"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Munka57">
    <tabColor indexed="11"/>
  </sheetPr>
  <dimension ref="A1:AK54"/>
  <sheetViews>
    <sheetView topLeftCell="A22" workbookViewId="0">
      <selection activeCell="M35" sqref="M3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IF(Y5=1,CONCATENATE(VLOOKUP(Y3,AA16:AH30,2)),CONCATENATE(VLOOKUP(Y3,AA2:AK13,2)))</f>
        <v>150</v>
      </c>
      <c r="AC1" s="625" t="str">
        <f>IF(Y5=1,CONCATENATE(VLOOKUP(Y3,AA16:AK30,3)),CONCATENATE(VLOOKUP(Y3,AA2:AK13,3)))</f>
        <v>120</v>
      </c>
      <c r="AD1" s="625" t="str">
        <f>IF(Y5=1,CONCATENATE(VLOOKUP(Y3,AA16:AK30,4)),CONCATENATE(VLOOKUP(Y3,AA2:AK13,4)))</f>
        <v>100</v>
      </c>
      <c r="AE1" s="625" t="str">
        <f>IF(Y5=1,CONCATENATE(VLOOKUP(Y3,AA16:AK30,5)),CONCATENATE(VLOOKUP(Y3,AA2:AK13,5)))</f>
        <v>80</v>
      </c>
      <c r="AF1" s="625" t="str">
        <f>IF(Y5=1,CONCATENATE(VLOOKUP(Y3,AA16:AK30,6)),CONCATENATE(VLOOKUP(Y3,AA2:AK13,6)))</f>
        <v>70</v>
      </c>
      <c r="AG1" s="625" t="str">
        <f>IF(Y5=1,CONCATENATE(VLOOKUP(Y3,AA16:AK30,7)),CONCATENATE(VLOOKUP(Y3,AA2:AK13,7)))</f>
        <v>60</v>
      </c>
      <c r="AH1" s="625" t="str">
        <f>IF(Y5=1,CONCATENATE(VLOOKUP(Y3,AA16:AK30,8)),CONCATENATE(VLOOKUP(Y3,AA2:AK13,8)))</f>
        <v>55</v>
      </c>
      <c r="AI1" s="625" t="str">
        <f>IF(Y5=1,CONCATENATE(VLOOKUP(Y3,AA16:AK30,9)),CONCATENATE(VLOOKUP(Y3,AA2:AK13,9)))</f>
        <v>50</v>
      </c>
      <c r="AJ1" s="625" t="str">
        <f>IF(Y5=1,CONCATENATE(VLOOKUP(Y3,AA16:AK30,10)),CONCATENATE(VLOOKUP(Y3,AA2:AK13,10)))</f>
        <v>45</v>
      </c>
      <c r="AK1" s="625" t="str">
        <f>IF(Y5=1,CONCATENATE(VLOOKUP(Y3,AA16:AK30,11)),CONCATENATE(VLOOKUP(Y3,AA2:AK13,11)))</f>
        <v>40</v>
      </c>
    </row>
    <row r="2" spans="1:37" x14ac:dyDescent="0.25">
      <c r="A2" s="476" t="s">
        <v>119</v>
      </c>
      <c r="B2" s="477"/>
      <c r="C2" s="477"/>
      <c r="D2" s="477"/>
      <c r="E2" s="739" t="s">
        <v>295</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521"/>
      <c r="F6" s="521"/>
      <c r="G6" s="521"/>
      <c r="H6" s="521"/>
      <c r="I6" s="521"/>
      <c r="J6" s="521"/>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v>140526</v>
      </c>
      <c r="D7" s="546" t="str">
        <f>IF($B7="","",VLOOKUP($B7,#REF!,15))</f>
        <v/>
      </c>
      <c r="E7" s="778" t="s">
        <v>296</v>
      </c>
      <c r="F7" s="784"/>
      <c r="G7" s="778" t="s">
        <v>297</v>
      </c>
      <c r="H7" s="784"/>
      <c r="I7" s="778" t="s">
        <v>275</v>
      </c>
      <c r="J7" s="785"/>
      <c r="K7" s="815" t="s">
        <v>455</v>
      </c>
      <c r="L7" s="620"/>
      <c r="M7" s="627"/>
      <c r="N7" s="552"/>
      <c r="O7" s="552"/>
      <c r="P7" s="552"/>
      <c r="Q7" s="606" t="s">
        <v>173</v>
      </c>
      <c r="R7" s="722" t="s">
        <v>218</v>
      </c>
      <c r="S7" s="722" t="s">
        <v>219</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560"/>
      <c r="L8" s="560"/>
      <c r="M8" s="628"/>
      <c r="N8" s="552"/>
      <c r="O8" s="552"/>
      <c r="P8" s="552"/>
      <c r="Q8" s="608" t="s">
        <v>180</v>
      </c>
      <c r="R8" s="723" t="s">
        <v>216</v>
      </c>
      <c r="S8" s="723" t="s">
        <v>220</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v>131007</v>
      </c>
      <c r="D9" s="546" t="str">
        <f>IF($B9="","",VLOOKUP($B9,#REF!,15))</f>
        <v/>
      </c>
      <c r="E9" s="778" t="s">
        <v>302</v>
      </c>
      <c r="F9" s="547"/>
      <c r="G9" s="778" t="s">
        <v>303</v>
      </c>
      <c r="H9" s="547"/>
      <c r="I9" s="778" t="s">
        <v>262</v>
      </c>
      <c r="J9" s="521"/>
      <c r="K9" s="815" t="s">
        <v>455</v>
      </c>
      <c r="L9" s="620"/>
      <c r="M9" s="627"/>
      <c r="N9" s="552"/>
      <c r="O9" s="552"/>
      <c r="P9" s="552"/>
      <c r="Q9" s="610" t="s">
        <v>181</v>
      </c>
      <c r="R9" s="724" t="s">
        <v>213</v>
      </c>
      <c r="S9" s="724" t="s">
        <v>221</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56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v>140127</v>
      </c>
      <c r="D11" s="546" t="str">
        <f>IF($B11="","",VLOOKUP($B11,#REF!,15))</f>
        <v/>
      </c>
      <c r="E11" s="778" t="s">
        <v>306</v>
      </c>
      <c r="F11" s="547"/>
      <c r="G11" s="778" t="s">
        <v>307</v>
      </c>
      <c r="H11" s="547"/>
      <c r="I11" s="778" t="s">
        <v>308</v>
      </c>
      <c r="J11" s="521"/>
      <c r="K11" s="815" t="s">
        <v>423</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5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709" t="s">
        <v>166</v>
      </c>
      <c r="B13" s="712"/>
      <c r="C13" s="546">
        <v>141112</v>
      </c>
      <c r="D13" s="546" t="str">
        <f>IF($B13="","",VLOOKUP($B13,#REF!,15))</f>
        <v/>
      </c>
      <c r="E13" s="778" t="s">
        <v>239</v>
      </c>
      <c r="F13" s="547"/>
      <c r="G13" s="778" t="s">
        <v>304</v>
      </c>
      <c r="H13" s="547"/>
      <c r="I13" s="778" t="s">
        <v>262</v>
      </c>
      <c r="J13" s="521"/>
      <c r="K13" s="815" t="s">
        <v>422</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560"/>
      <c r="L14" s="560"/>
      <c r="M14" s="628"/>
      <c r="Y14" s="618"/>
      <c r="Z14" s="618"/>
      <c r="AA14" s="618"/>
      <c r="AB14" s="618"/>
      <c r="AC14" s="618"/>
      <c r="AD14" s="618"/>
      <c r="AE14" s="618"/>
      <c r="AF14" s="618"/>
      <c r="AG14" s="618"/>
      <c r="AH14" s="618"/>
      <c r="AI14" s="618"/>
      <c r="AJ14" s="618"/>
      <c r="AK14" s="618"/>
    </row>
    <row r="15" spans="1:37" x14ac:dyDescent="0.25">
      <c r="A15" s="597" t="s">
        <v>167</v>
      </c>
      <c r="B15" s="711"/>
      <c r="C15" s="546">
        <v>140707</v>
      </c>
      <c r="D15" s="710" t="str">
        <f>IF($B15="","",VLOOKUP($B15,#REF!,15))</f>
        <v/>
      </c>
      <c r="E15" s="778" t="s">
        <v>298</v>
      </c>
      <c r="F15" s="784"/>
      <c r="G15" s="778" t="s">
        <v>299</v>
      </c>
      <c r="H15" s="784"/>
      <c r="I15" s="778" t="s">
        <v>262</v>
      </c>
      <c r="J15" s="521"/>
      <c r="K15" s="815" t="s">
        <v>424</v>
      </c>
      <c r="L15" s="620"/>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56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v>141118</v>
      </c>
      <c r="D17" s="546" t="str">
        <f>IF($B17="","",VLOOKUP($B17,#REF!,15))</f>
        <v/>
      </c>
      <c r="E17" s="778" t="s">
        <v>273</v>
      </c>
      <c r="F17" s="547"/>
      <c r="G17" s="778" t="s">
        <v>305</v>
      </c>
      <c r="H17" s="547"/>
      <c r="I17" s="778" t="s">
        <v>275</v>
      </c>
      <c r="J17" s="521"/>
      <c r="K17" s="815" t="s">
        <v>423</v>
      </c>
      <c r="L17" s="620"/>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56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709" t="s">
        <v>172</v>
      </c>
      <c r="B19" s="614"/>
      <c r="C19" s="546">
        <v>140207</v>
      </c>
      <c r="D19" s="546" t="str">
        <f>IF($B19="","",VLOOKUP($B19,#REF!,15))</f>
        <v/>
      </c>
      <c r="E19" s="778" t="s">
        <v>300</v>
      </c>
      <c r="F19" s="547"/>
      <c r="G19" s="778" t="s">
        <v>301</v>
      </c>
      <c r="H19" s="547"/>
      <c r="I19" s="778" t="s">
        <v>262</v>
      </c>
      <c r="J19" s="521"/>
      <c r="K19" s="815" t="s">
        <v>455</v>
      </c>
      <c r="L19" s="620"/>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60"/>
      <c r="B20" s="613"/>
      <c r="C20" s="561"/>
      <c r="D20" s="561"/>
      <c r="E20" s="561"/>
      <c r="F20" s="561"/>
      <c r="G20" s="561"/>
      <c r="H20" s="561"/>
      <c r="I20" s="561"/>
      <c r="J20" s="521"/>
      <c r="K20" s="560"/>
      <c r="L20" s="560"/>
      <c r="M20" s="628"/>
      <c r="Y20" s="618"/>
      <c r="Z20" s="618"/>
      <c r="AA20" s="618" t="s">
        <v>190</v>
      </c>
      <c r="AB20" s="618">
        <v>200</v>
      </c>
      <c r="AC20" s="618">
        <v>150</v>
      </c>
      <c r="AD20" s="618">
        <v>130</v>
      </c>
      <c r="AE20" s="618">
        <v>110</v>
      </c>
      <c r="AF20" s="618">
        <v>95</v>
      </c>
      <c r="AG20" s="618">
        <v>80</v>
      </c>
      <c r="AH20" s="618">
        <v>70</v>
      </c>
      <c r="AI20" s="618">
        <v>60</v>
      </c>
      <c r="AJ20" s="618">
        <v>55</v>
      </c>
      <c r="AK20" s="618">
        <v>50</v>
      </c>
    </row>
    <row r="21" spans="1:37" x14ac:dyDescent="0.25">
      <c r="A21" s="709" t="s">
        <v>211</v>
      </c>
      <c r="B21" s="614"/>
      <c r="C21" s="546">
        <v>130830</v>
      </c>
      <c r="D21" s="546" t="str">
        <f>IF($B21="","",VLOOKUP($B21,#REF!,15))</f>
        <v/>
      </c>
      <c r="E21" s="778" t="s">
        <v>309</v>
      </c>
      <c r="F21" s="547"/>
      <c r="G21" s="778" t="s">
        <v>310</v>
      </c>
      <c r="H21" s="547"/>
      <c r="I21" s="778" t="s">
        <v>262</v>
      </c>
      <c r="J21" s="521"/>
      <c r="K21" s="815" t="s">
        <v>455</v>
      </c>
      <c r="L21" s="620"/>
      <c r="M21" s="627"/>
      <c r="Y21" s="618"/>
      <c r="Z21" s="618"/>
      <c r="AA21" s="618" t="s">
        <v>191</v>
      </c>
      <c r="AB21" s="618">
        <v>150</v>
      </c>
      <c r="AC21" s="618">
        <v>120</v>
      </c>
      <c r="AD21" s="618">
        <v>100</v>
      </c>
      <c r="AE21" s="618">
        <v>80</v>
      </c>
      <c r="AF21" s="618">
        <v>70</v>
      </c>
      <c r="AG21" s="618">
        <v>60</v>
      </c>
      <c r="AH21" s="618">
        <v>55</v>
      </c>
      <c r="AI21" s="618">
        <v>50</v>
      </c>
      <c r="AJ21" s="618">
        <v>45</v>
      </c>
      <c r="AK21" s="618">
        <v>40</v>
      </c>
    </row>
    <row r="22" spans="1:37" x14ac:dyDescent="0.25">
      <c r="A22" s="521"/>
      <c r="B22" s="521"/>
      <c r="C22" s="521"/>
      <c r="D22" s="521"/>
      <c r="E22" s="521"/>
      <c r="F22" s="521"/>
      <c r="G22" s="521"/>
      <c r="H22" s="521"/>
      <c r="I22" s="521"/>
      <c r="J22" s="521"/>
      <c r="K22" s="521"/>
      <c r="L22" s="521"/>
      <c r="M22" s="521"/>
      <c r="Y22" s="618"/>
      <c r="Z22" s="618"/>
      <c r="AA22" s="618" t="s">
        <v>192</v>
      </c>
      <c r="AB22" s="618">
        <v>120</v>
      </c>
      <c r="AC22" s="618">
        <v>90</v>
      </c>
      <c r="AD22" s="618">
        <v>65</v>
      </c>
      <c r="AE22" s="618">
        <v>55</v>
      </c>
      <c r="AF22" s="618">
        <v>50</v>
      </c>
      <c r="AG22" s="618">
        <v>45</v>
      </c>
      <c r="AH22" s="618">
        <v>40</v>
      </c>
      <c r="AI22" s="618">
        <v>35</v>
      </c>
      <c r="AJ22" s="618">
        <v>25</v>
      </c>
      <c r="AK22" s="618">
        <v>20</v>
      </c>
    </row>
    <row r="23" spans="1:37" x14ac:dyDescent="0.25">
      <c r="A23" s="521"/>
      <c r="B23" s="521"/>
      <c r="C23" s="521"/>
      <c r="D23" s="521"/>
      <c r="E23" s="521"/>
      <c r="F23" s="521"/>
      <c r="G23" s="521"/>
      <c r="H23" s="521"/>
      <c r="I23" s="521"/>
      <c r="J23" s="521"/>
      <c r="K23" s="521"/>
      <c r="L23" s="521"/>
      <c r="M23" s="521"/>
      <c r="Y23" s="618"/>
      <c r="Z23" s="618"/>
      <c r="AA23" s="618" t="s">
        <v>193</v>
      </c>
      <c r="AB23" s="618">
        <v>90</v>
      </c>
      <c r="AC23" s="618">
        <v>60</v>
      </c>
      <c r="AD23" s="618">
        <v>45</v>
      </c>
      <c r="AE23" s="618">
        <v>34</v>
      </c>
      <c r="AF23" s="618">
        <v>27</v>
      </c>
      <c r="AG23" s="618">
        <v>22</v>
      </c>
      <c r="AH23" s="618">
        <v>18</v>
      </c>
      <c r="AI23" s="618">
        <v>15</v>
      </c>
      <c r="AJ23" s="618">
        <v>12</v>
      </c>
      <c r="AK23" s="618">
        <v>9</v>
      </c>
    </row>
    <row r="24" spans="1:37" ht="18.75" customHeight="1" x14ac:dyDescent="0.25">
      <c r="A24" s="521"/>
      <c r="B24" s="832"/>
      <c r="C24" s="832"/>
      <c r="D24" s="831" t="str">
        <f>E7</f>
        <v>CSERE</v>
      </c>
      <c r="E24" s="831"/>
      <c r="F24" s="831" t="str">
        <f>E9</f>
        <v>MAJER</v>
      </c>
      <c r="G24" s="831"/>
      <c r="H24" s="831" t="str">
        <f>E11</f>
        <v>SZOMOR</v>
      </c>
      <c r="I24" s="831"/>
      <c r="J24" s="831" t="str">
        <f>E13</f>
        <v>VARGA</v>
      </c>
      <c r="K24" s="831"/>
      <c r="L24" s="521"/>
      <c r="M24" s="598" t="s">
        <v>163</v>
      </c>
      <c r="Y24" s="618"/>
      <c r="Z24" s="618"/>
      <c r="AA24" s="618" t="s">
        <v>194</v>
      </c>
      <c r="AB24" s="618">
        <v>60</v>
      </c>
      <c r="AC24" s="618">
        <v>40</v>
      </c>
      <c r="AD24" s="618">
        <v>30</v>
      </c>
      <c r="AE24" s="618">
        <v>20</v>
      </c>
      <c r="AF24" s="618">
        <v>18</v>
      </c>
      <c r="AG24" s="618">
        <v>15</v>
      </c>
      <c r="AH24" s="618">
        <v>12</v>
      </c>
      <c r="AI24" s="618">
        <v>10</v>
      </c>
      <c r="AJ24" s="618">
        <v>8</v>
      </c>
      <c r="AK24" s="618">
        <v>6</v>
      </c>
    </row>
    <row r="25" spans="1:37" ht="18.75" customHeight="1" x14ac:dyDescent="0.25">
      <c r="A25" s="596" t="s">
        <v>159</v>
      </c>
      <c r="B25" s="835" t="str">
        <f>E7</f>
        <v>CSERE</v>
      </c>
      <c r="C25" s="835"/>
      <c r="D25" s="830"/>
      <c r="E25" s="830"/>
      <c r="F25" s="827" t="s">
        <v>455</v>
      </c>
      <c r="G25" s="828"/>
      <c r="H25" s="827" t="s">
        <v>455</v>
      </c>
      <c r="I25" s="828"/>
      <c r="J25" s="849" t="s">
        <v>455</v>
      </c>
      <c r="K25" s="831"/>
      <c r="L25" s="521"/>
      <c r="M25" s="818" t="s">
        <v>455</v>
      </c>
      <c r="Y25" s="618"/>
      <c r="Z25" s="618"/>
      <c r="AA25" s="618" t="s">
        <v>195</v>
      </c>
      <c r="AB25" s="618">
        <v>40</v>
      </c>
      <c r="AC25" s="618">
        <v>25</v>
      </c>
      <c r="AD25" s="618">
        <v>18</v>
      </c>
      <c r="AE25" s="618">
        <v>13</v>
      </c>
      <c r="AF25" s="618">
        <v>8</v>
      </c>
      <c r="AG25" s="618">
        <v>7</v>
      </c>
      <c r="AH25" s="618">
        <v>6</v>
      </c>
      <c r="AI25" s="618">
        <v>5</v>
      </c>
      <c r="AJ25" s="618">
        <v>4</v>
      </c>
      <c r="AK25" s="618">
        <v>3</v>
      </c>
    </row>
    <row r="26" spans="1:37" ht="18.75" customHeight="1" x14ac:dyDescent="0.25">
      <c r="A26" s="596" t="s">
        <v>160</v>
      </c>
      <c r="B26" s="835" t="str">
        <f>E9</f>
        <v>MAJER</v>
      </c>
      <c r="C26" s="835"/>
      <c r="D26" s="827" t="s">
        <v>455</v>
      </c>
      <c r="E26" s="828"/>
      <c r="F26" s="830"/>
      <c r="G26" s="830"/>
      <c r="H26" s="827" t="s">
        <v>455</v>
      </c>
      <c r="I26" s="828"/>
      <c r="J26" s="827" t="s">
        <v>455</v>
      </c>
      <c r="K26" s="828"/>
      <c r="L26" s="521"/>
      <c r="M26" s="818" t="s">
        <v>455</v>
      </c>
      <c r="Y26" s="618"/>
      <c r="Z26" s="618"/>
      <c r="AA26" s="618" t="s">
        <v>196</v>
      </c>
      <c r="AB26" s="618">
        <v>25</v>
      </c>
      <c r="AC26" s="618">
        <v>15</v>
      </c>
      <c r="AD26" s="618">
        <v>13</v>
      </c>
      <c r="AE26" s="618">
        <v>7</v>
      </c>
      <c r="AF26" s="618">
        <v>6</v>
      </c>
      <c r="AG26" s="618">
        <v>5</v>
      </c>
      <c r="AH26" s="618">
        <v>4</v>
      </c>
      <c r="AI26" s="618">
        <v>3</v>
      </c>
      <c r="AJ26" s="618">
        <v>2</v>
      </c>
      <c r="AK26" s="618">
        <v>1</v>
      </c>
    </row>
    <row r="27" spans="1:37" ht="18.75" customHeight="1" x14ac:dyDescent="0.25">
      <c r="A27" s="596" t="s">
        <v>161</v>
      </c>
      <c r="B27" s="835" t="str">
        <f>E11</f>
        <v>SZOMOR</v>
      </c>
      <c r="C27" s="835"/>
      <c r="D27" s="827" t="s">
        <v>453</v>
      </c>
      <c r="E27" s="828"/>
      <c r="F27" s="827" t="s">
        <v>454</v>
      </c>
      <c r="G27" s="828"/>
      <c r="H27" s="830"/>
      <c r="I27" s="830"/>
      <c r="J27" s="828">
        <v>14</v>
      </c>
      <c r="K27" s="828"/>
      <c r="L27" s="521"/>
      <c r="M27" s="600">
        <v>2</v>
      </c>
      <c r="Y27" s="618"/>
      <c r="Z27" s="618"/>
      <c r="AA27" s="618" t="s">
        <v>201</v>
      </c>
      <c r="AB27" s="618">
        <v>15</v>
      </c>
      <c r="AC27" s="618">
        <v>10</v>
      </c>
      <c r="AD27" s="618">
        <v>8</v>
      </c>
      <c r="AE27" s="618">
        <v>4</v>
      </c>
      <c r="AF27" s="618">
        <v>3</v>
      </c>
      <c r="AG27" s="618">
        <v>2</v>
      </c>
      <c r="AH27" s="618">
        <v>1</v>
      </c>
      <c r="AI27" s="618">
        <v>0</v>
      </c>
      <c r="AJ27" s="618">
        <v>0</v>
      </c>
      <c r="AK27" s="618">
        <v>0</v>
      </c>
    </row>
    <row r="28" spans="1:37" ht="18.75" customHeight="1" x14ac:dyDescent="0.25">
      <c r="A28" s="708" t="s">
        <v>166</v>
      </c>
      <c r="B28" s="835" t="str">
        <f>E13</f>
        <v>VARGA</v>
      </c>
      <c r="C28" s="835"/>
      <c r="D28" s="827" t="s">
        <v>453</v>
      </c>
      <c r="E28" s="828"/>
      <c r="F28" s="827" t="s">
        <v>454</v>
      </c>
      <c r="G28" s="828"/>
      <c r="H28" s="831">
        <v>41</v>
      </c>
      <c r="I28" s="831"/>
      <c r="J28" s="830"/>
      <c r="K28" s="830"/>
      <c r="L28" s="521"/>
      <c r="M28" s="600">
        <v>1</v>
      </c>
      <c r="Y28" s="618"/>
      <c r="Z28" s="618"/>
      <c r="AA28" s="618" t="s">
        <v>201</v>
      </c>
      <c r="AB28" s="618">
        <v>15</v>
      </c>
      <c r="AC28" s="618">
        <v>10</v>
      </c>
      <c r="AD28" s="618">
        <v>8</v>
      </c>
      <c r="AE28" s="618">
        <v>4</v>
      </c>
      <c r="AF28" s="618">
        <v>3</v>
      </c>
      <c r="AG28" s="618">
        <v>2</v>
      </c>
      <c r="AH28" s="618">
        <v>1</v>
      </c>
      <c r="AI28" s="618">
        <v>0</v>
      </c>
      <c r="AJ28" s="618">
        <v>0</v>
      </c>
      <c r="AK28" s="618">
        <v>0</v>
      </c>
    </row>
    <row r="29" spans="1:37" x14ac:dyDescent="0.25">
      <c r="A29" s="521"/>
      <c r="B29" s="521"/>
      <c r="C29" s="521"/>
      <c r="D29" s="521"/>
      <c r="E29" s="521"/>
      <c r="F29" s="521"/>
      <c r="G29" s="521"/>
      <c r="H29" s="521"/>
      <c r="I29" s="521"/>
      <c r="J29" s="521"/>
      <c r="K29" s="521"/>
      <c r="L29" s="521"/>
      <c r="M29" s="601"/>
      <c r="Y29" s="618"/>
      <c r="Z29" s="618"/>
      <c r="AA29" s="618" t="s">
        <v>197</v>
      </c>
      <c r="AB29" s="618">
        <v>10</v>
      </c>
      <c r="AC29" s="618">
        <v>6</v>
      </c>
      <c r="AD29" s="618">
        <v>4</v>
      </c>
      <c r="AE29" s="618">
        <v>2</v>
      </c>
      <c r="AF29" s="618">
        <v>1</v>
      </c>
      <c r="AG29" s="618">
        <v>0</v>
      </c>
      <c r="AH29" s="618">
        <v>0</v>
      </c>
      <c r="AI29" s="618">
        <v>0</v>
      </c>
      <c r="AJ29" s="618">
        <v>0</v>
      </c>
      <c r="AK29" s="618">
        <v>0</v>
      </c>
    </row>
    <row r="30" spans="1:37" ht="18.75" customHeight="1" x14ac:dyDescent="0.25">
      <c r="A30" s="521"/>
      <c r="B30" s="832"/>
      <c r="C30" s="832"/>
      <c r="D30" s="831" t="str">
        <f>E15</f>
        <v>HORVÁTH</v>
      </c>
      <c r="E30" s="831"/>
      <c r="F30" s="831" t="str">
        <f>E17</f>
        <v>PAPP-HOFFER</v>
      </c>
      <c r="G30" s="831"/>
      <c r="H30" s="839" t="str">
        <f>E19</f>
        <v>TILL</v>
      </c>
      <c r="I30" s="858"/>
      <c r="J30" s="831" t="str">
        <f>E21</f>
        <v>RÉTHÁZI</v>
      </c>
      <c r="K30" s="831"/>
      <c r="L30" s="521"/>
      <c r="M30" s="601"/>
      <c r="Y30" s="618"/>
      <c r="Z30" s="618"/>
      <c r="AA30" s="618" t="s">
        <v>198</v>
      </c>
      <c r="AB30" s="618">
        <v>3</v>
      </c>
      <c r="AC30" s="618">
        <v>2</v>
      </c>
      <c r="AD30" s="618">
        <v>1</v>
      </c>
      <c r="AE30" s="618">
        <v>0</v>
      </c>
      <c r="AF30" s="618">
        <v>0</v>
      </c>
      <c r="AG30" s="618">
        <v>0</v>
      </c>
      <c r="AH30" s="618">
        <v>0</v>
      </c>
      <c r="AI30" s="618">
        <v>0</v>
      </c>
      <c r="AJ30" s="618">
        <v>0</v>
      </c>
      <c r="AK30" s="618">
        <v>0</v>
      </c>
    </row>
    <row r="31" spans="1:37" ht="18.75" customHeight="1" x14ac:dyDescent="0.25">
      <c r="A31" s="708" t="s">
        <v>167</v>
      </c>
      <c r="B31" s="854" t="str">
        <f>E15</f>
        <v>HORVÁTH</v>
      </c>
      <c r="C31" s="855"/>
      <c r="D31" s="830"/>
      <c r="E31" s="830"/>
      <c r="F31" s="827">
        <v>41</v>
      </c>
      <c r="G31" s="828"/>
      <c r="H31" s="827" t="s">
        <v>453</v>
      </c>
      <c r="I31" s="828"/>
      <c r="J31" s="849" t="s">
        <v>453</v>
      </c>
      <c r="K31" s="831"/>
      <c r="L31" s="521"/>
      <c r="M31" s="600">
        <v>1</v>
      </c>
    </row>
    <row r="32" spans="1:37" ht="18.75" customHeight="1" x14ac:dyDescent="0.25">
      <c r="A32" s="708" t="s">
        <v>168</v>
      </c>
      <c r="B32" s="835" t="str">
        <f>E17</f>
        <v>PAPP-HOFFER</v>
      </c>
      <c r="C32" s="835"/>
      <c r="D32" s="827">
        <v>14</v>
      </c>
      <c r="E32" s="828"/>
      <c r="F32" s="830"/>
      <c r="G32" s="830"/>
      <c r="H32" s="827" t="s">
        <v>453</v>
      </c>
      <c r="I32" s="828"/>
      <c r="J32" s="827" t="s">
        <v>453</v>
      </c>
      <c r="K32" s="828"/>
      <c r="L32" s="521"/>
      <c r="M32" s="600">
        <v>2</v>
      </c>
    </row>
    <row r="33" spans="1:19" ht="18.75" customHeight="1" x14ac:dyDescent="0.25">
      <c r="A33" s="708" t="s">
        <v>172</v>
      </c>
      <c r="B33" s="835" t="str">
        <f>E19</f>
        <v>TILL</v>
      </c>
      <c r="C33" s="835"/>
      <c r="D33" s="827" t="s">
        <v>455</v>
      </c>
      <c r="E33" s="828"/>
      <c r="F33" s="827" t="s">
        <v>455</v>
      </c>
      <c r="G33" s="828"/>
      <c r="H33" s="830"/>
      <c r="I33" s="830"/>
      <c r="J33" s="827" t="s">
        <v>455</v>
      </c>
      <c r="K33" s="828"/>
      <c r="L33" s="521"/>
      <c r="M33" s="818" t="s">
        <v>455</v>
      </c>
    </row>
    <row r="34" spans="1:19" ht="18.75" customHeight="1" x14ac:dyDescent="0.25">
      <c r="A34" s="708" t="s">
        <v>211</v>
      </c>
      <c r="B34" s="835" t="str">
        <f>E21</f>
        <v>RÉTHÁZI</v>
      </c>
      <c r="C34" s="835"/>
      <c r="D34" s="827" t="s">
        <v>455</v>
      </c>
      <c r="E34" s="828"/>
      <c r="F34" s="827" t="s">
        <v>455</v>
      </c>
      <c r="G34" s="828"/>
      <c r="H34" s="849" t="s">
        <v>455</v>
      </c>
      <c r="I34" s="831"/>
      <c r="J34" s="830"/>
      <c r="K34" s="830"/>
      <c r="L34" s="521"/>
      <c r="M34" s="818" t="s">
        <v>455</v>
      </c>
    </row>
    <row r="35" spans="1:19" ht="18.75" customHeight="1" x14ac:dyDescent="0.25">
      <c r="A35" s="602"/>
      <c r="B35" s="603"/>
      <c r="C35" s="603"/>
      <c r="D35" s="602"/>
      <c r="E35" s="602"/>
      <c r="F35" s="602"/>
      <c r="G35" s="602"/>
      <c r="H35" s="602"/>
      <c r="I35" s="602"/>
      <c r="J35" s="521"/>
      <c r="K35" s="521"/>
      <c r="L35" s="521"/>
      <c r="M35" s="604"/>
    </row>
    <row r="36" spans="1:19" x14ac:dyDescent="0.25">
      <c r="A36" s="521"/>
      <c r="B36" s="521"/>
      <c r="C36" s="521"/>
      <c r="D36" s="521"/>
      <c r="E36" s="521"/>
      <c r="F36" s="521"/>
      <c r="G36" s="521"/>
      <c r="H36" s="521"/>
      <c r="I36" s="521"/>
      <c r="J36" s="521"/>
      <c r="K36" s="521"/>
      <c r="L36" s="521"/>
      <c r="M36" s="521"/>
    </row>
    <row r="37" spans="1:19" x14ac:dyDescent="0.25">
      <c r="A37" s="521" t="s">
        <v>126</v>
      </c>
      <c r="B37" s="521"/>
      <c r="C37" s="850" t="str">
        <f>IF(M25=1,B25,IF(M26=1,B26,IF(M27=1,B27,IF(M28=1,B28,""))))</f>
        <v>VARGA</v>
      </c>
      <c r="D37" s="850"/>
      <c r="E37" s="560" t="s">
        <v>170</v>
      </c>
      <c r="F37" s="850" t="str">
        <f>IF(M31=1,B31,IF(M32=1,B32,IF(M33=1,B33,IF(M34=1,B34,""))))</f>
        <v>HORVÁTH</v>
      </c>
      <c r="G37" s="850"/>
      <c r="H37" s="521"/>
      <c r="I37" s="499">
        <v>40</v>
      </c>
      <c r="J37" s="521"/>
      <c r="K37" s="521"/>
      <c r="L37" s="521"/>
      <c r="M37" s="521"/>
    </row>
    <row r="38" spans="1:19" x14ac:dyDescent="0.25">
      <c r="A38" s="521"/>
      <c r="B38" s="521"/>
      <c r="C38" s="521"/>
      <c r="D38" s="521"/>
      <c r="E38" s="521"/>
      <c r="F38" s="560"/>
      <c r="G38" s="560"/>
      <c r="H38" s="521"/>
      <c r="I38" s="521"/>
      <c r="J38" s="521"/>
      <c r="K38" s="521"/>
      <c r="L38" s="521"/>
      <c r="M38" s="521"/>
    </row>
    <row r="39" spans="1:19" x14ac:dyDescent="0.25">
      <c r="A39" s="521" t="s">
        <v>169</v>
      </c>
      <c r="B39" s="521"/>
      <c r="C39" s="850" t="str">
        <f>IF(M25=2,B25,IF(M26=2,B26,IF(M27=2,B27,IF(M28=2,B28,""))))</f>
        <v>SZOMOR</v>
      </c>
      <c r="D39" s="850"/>
      <c r="E39" s="560" t="s">
        <v>170</v>
      </c>
      <c r="F39" s="850" t="str">
        <f>IF(M31=2,B31,IF(M32=2,B32,IF(M33=2,B33,IF(M34=2,B34,""))))</f>
        <v>PAPP-HOFFER</v>
      </c>
      <c r="G39" s="850"/>
      <c r="H39" s="521"/>
      <c r="I39" s="499"/>
      <c r="J39" s="521"/>
      <c r="K39" s="521"/>
      <c r="L39" s="521"/>
      <c r="M39" s="521"/>
    </row>
    <row r="40" spans="1:19" x14ac:dyDescent="0.25">
      <c r="A40" s="521"/>
      <c r="B40" s="521"/>
      <c r="C40" s="599"/>
      <c r="D40" s="599"/>
      <c r="E40" s="560"/>
      <c r="F40" s="599"/>
      <c r="G40" s="599"/>
      <c r="H40" s="521"/>
      <c r="I40" s="521"/>
      <c r="J40" s="521"/>
      <c r="K40" s="521"/>
      <c r="L40" s="521"/>
      <c r="M40" s="521"/>
    </row>
    <row r="41" spans="1:19" x14ac:dyDescent="0.25">
      <c r="A41" s="521" t="s">
        <v>171</v>
      </c>
      <c r="B41" s="521"/>
      <c r="C41" s="850" t="str">
        <f>IF(M25=3,B25,IF(M26=3,B26,IF(M27=3,B27,IF(M28=3,B28,""))))</f>
        <v/>
      </c>
      <c r="D41" s="850"/>
      <c r="E41" s="560" t="s">
        <v>170</v>
      </c>
      <c r="F41" s="850" t="str">
        <f>IF(M31=3,B31,IF(M32=3,B32,IF(M33=3,B33,IF(M34=3,B34,""))))</f>
        <v/>
      </c>
      <c r="G41" s="850"/>
      <c r="H41" s="521"/>
      <c r="I41" s="499"/>
      <c r="J41" s="521"/>
      <c r="K41" s="521"/>
      <c r="L41" s="521"/>
      <c r="M41" s="521"/>
    </row>
    <row r="42" spans="1:19" x14ac:dyDescent="0.25">
      <c r="A42" s="521"/>
      <c r="B42" s="521"/>
      <c r="C42" s="521"/>
      <c r="D42" s="521"/>
      <c r="E42" s="521"/>
      <c r="F42" s="521"/>
      <c r="G42" s="521"/>
      <c r="H42" s="521"/>
      <c r="I42" s="521"/>
      <c r="J42" s="521"/>
      <c r="K42" s="521"/>
      <c r="L42" s="521"/>
      <c r="M42" s="521"/>
    </row>
    <row r="43" spans="1:19" x14ac:dyDescent="0.25">
      <c r="A43" s="561" t="s">
        <v>212</v>
      </c>
      <c r="B43" s="521"/>
      <c r="C43" s="850">
        <f>IF(M25=4,B25,IF(M26=4,B26,IF(M27=4,B27,IF(M28=4,B28,))))</f>
        <v>0</v>
      </c>
      <c r="D43" s="850"/>
      <c r="E43" s="560" t="s">
        <v>170</v>
      </c>
      <c r="F43" s="850" t="str">
        <f>IF(M31=3,B31,IF(M32=3,B32,IF(M33=4,B33,IF(M34=4,B34,""))))</f>
        <v/>
      </c>
      <c r="G43" s="850"/>
      <c r="H43" s="521"/>
      <c r="I43" s="499"/>
      <c r="J43" s="521"/>
      <c r="K43" s="521"/>
      <c r="L43" s="521"/>
      <c r="M43" s="521"/>
      <c r="O43" s="552"/>
      <c r="P43" s="552"/>
      <c r="Q43" s="552"/>
      <c r="R43" s="552"/>
      <c r="S43" s="552"/>
    </row>
    <row r="44" spans="1:19" x14ac:dyDescent="0.25">
      <c r="A44" s="521"/>
      <c r="B44" s="521"/>
      <c r="C44" s="521"/>
      <c r="D44" s="521"/>
      <c r="E44" s="521"/>
      <c r="F44" s="521"/>
      <c r="G44" s="521"/>
      <c r="H44" s="521"/>
      <c r="I44" s="521"/>
      <c r="J44" s="521"/>
      <c r="K44" s="521"/>
      <c r="L44" s="499"/>
      <c r="M44" s="521"/>
      <c r="O44" s="552"/>
      <c r="P44" s="562"/>
      <c r="Q44" s="562"/>
      <c r="R44" s="563"/>
      <c r="S44" s="552"/>
    </row>
    <row r="45" spans="1:19" x14ac:dyDescent="0.25">
      <c r="A45" s="173" t="s">
        <v>102</v>
      </c>
      <c r="B45" s="174"/>
      <c r="C45" s="413"/>
      <c r="D45" s="568" t="s">
        <v>6</v>
      </c>
      <c r="E45" s="569" t="s">
        <v>104</v>
      </c>
      <c r="F45" s="587"/>
      <c r="G45" s="568" t="s">
        <v>6</v>
      </c>
      <c r="H45" s="569" t="s">
        <v>122</v>
      </c>
      <c r="I45" s="328"/>
      <c r="J45" s="569" t="s">
        <v>123</v>
      </c>
      <c r="K45" s="327" t="s">
        <v>124</v>
      </c>
      <c r="L45" s="36"/>
      <c r="M45" s="587"/>
      <c r="O45" s="552"/>
      <c r="P45" s="564"/>
      <c r="Q45" s="564"/>
      <c r="R45" s="565"/>
      <c r="S45" s="552"/>
    </row>
    <row r="46" spans="1:19" x14ac:dyDescent="0.25">
      <c r="A46" s="532" t="s">
        <v>103</v>
      </c>
      <c r="B46" s="533"/>
      <c r="C46" s="535"/>
      <c r="D46" s="570">
        <v>1</v>
      </c>
      <c r="E46" s="834" t="e">
        <f>IF(D46&gt;$R$47,,UPPER(VLOOKUP(D46,#REF!,2)))</f>
        <v>#REF!</v>
      </c>
      <c r="F46" s="834"/>
      <c r="G46" s="581" t="s">
        <v>7</v>
      </c>
      <c r="H46" s="533"/>
      <c r="I46" s="571"/>
      <c r="J46" s="582"/>
      <c r="K46" s="527" t="s">
        <v>108</v>
      </c>
      <c r="L46" s="588"/>
      <c r="M46" s="572"/>
      <c r="O46" s="552"/>
      <c r="P46" s="565"/>
      <c r="Q46" s="566"/>
      <c r="R46" s="565"/>
      <c r="S46" s="552"/>
    </row>
    <row r="47" spans="1:19" x14ac:dyDescent="0.25">
      <c r="A47" s="536" t="s">
        <v>121</v>
      </c>
      <c r="B47" s="299"/>
      <c r="C47" s="538"/>
      <c r="D47" s="573">
        <v>2</v>
      </c>
      <c r="E47" s="829" t="e">
        <f>IF(D47&gt;$R$47,,UPPER(VLOOKUP(D47,#REF!,2)))</f>
        <v>#REF!</v>
      </c>
      <c r="F47" s="829"/>
      <c r="G47" s="583" t="s">
        <v>8</v>
      </c>
      <c r="H47" s="574"/>
      <c r="I47" s="575"/>
      <c r="J47" s="55"/>
      <c r="K47" s="585"/>
      <c r="L47" s="499"/>
      <c r="M47" s="580"/>
      <c r="O47" s="552"/>
      <c r="P47" s="564"/>
      <c r="Q47" s="564"/>
      <c r="R47" s="567" t="e">
        <f>MIN(4,#REF!)</f>
        <v>#REF!</v>
      </c>
      <c r="S47" s="552"/>
    </row>
    <row r="48" spans="1:19" x14ac:dyDescent="0.25">
      <c r="A48" s="341"/>
      <c r="B48" s="342"/>
      <c r="C48" s="343"/>
      <c r="D48" s="573"/>
      <c r="E48" s="577"/>
      <c r="F48" s="578"/>
      <c r="G48" s="583" t="s">
        <v>9</v>
      </c>
      <c r="H48" s="574"/>
      <c r="I48" s="575"/>
      <c r="J48" s="55"/>
      <c r="K48" s="527" t="s">
        <v>109</v>
      </c>
      <c r="L48" s="588"/>
      <c r="M48" s="572"/>
      <c r="O48" s="552"/>
      <c r="P48" s="565"/>
      <c r="Q48" s="566"/>
      <c r="R48" s="565"/>
      <c r="S48" s="552"/>
    </row>
    <row r="49" spans="1:19" x14ac:dyDescent="0.25">
      <c r="A49" s="202"/>
      <c r="B49" s="405"/>
      <c r="C49" s="203"/>
      <c r="D49" s="573"/>
      <c r="E49" s="577"/>
      <c r="F49" s="578"/>
      <c r="G49" s="583" t="s">
        <v>10</v>
      </c>
      <c r="H49" s="574"/>
      <c r="I49" s="575"/>
      <c r="J49" s="55"/>
      <c r="K49" s="586"/>
      <c r="L49" s="578"/>
      <c r="M49" s="576"/>
      <c r="O49" s="552"/>
      <c r="P49" s="565"/>
      <c r="Q49" s="566"/>
      <c r="R49" s="565"/>
      <c r="S49" s="552"/>
    </row>
    <row r="50" spans="1:19" x14ac:dyDescent="0.25">
      <c r="A50" s="330"/>
      <c r="B50" s="344"/>
      <c r="C50" s="412"/>
      <c r="D50" s="573"/>
      <c r="E50" s="577"/>
      <c r="F50" s="578"/>
      <c r="G50" s="583" t="s">
        <v>11</v>
      </c>
      <c r="H50" s="574"/>
      <c r="I50" s="575"/>
      <c r="J50" s="55"/>
      <c r="K50" s="536"/>
      <c r="L50" s="499"/>
      <c r="M50" s="580"/>
      <c r="O50" s="552"/>
      <c r="P50" s="564"/>
      <c r="Q50" s="564"/>
      <c r="R50" s="565"/>
      <c r="S50" s="552"/>
    </row>
    <row r="51" spans="1:19" x14ac:dyDescent="0.25">
      <c r="A51" s="331"/>
      <c r="B51" s="350"/>
      <c r="C51" s="203"/>
      <c r="D51" s="573"/>
      <c r="E51" s="577"/>
      <c r="F51" s="578"/>
      <c r="G51" s="583" t="s">
        <v>12</v>
      </c>
      <c r="H51" s="574"/>
      <c r="I51" s="575"/>
      <c r="J51" s="55"/>
      <c r="K51" s="527" t="s">
        <v>89</v>
      </c>
      <c r="L51" s="588"/>
      <c r="M51" s="572"/>
      <c r="O51" s="552"/>
      <c r="P51" s="565"/>
      <c r="Q51" s="566"/>
      <c r="R51" s="565"/>
      <c r="S51" s="552"/>
    </row>
    <row r="52" spans="1:19" x14ac:dyDescent="0.25">
      <c r="A52" s="331"/>
      <c r="B52" s="350"/>
      <c r="C52" s="339"/>
      <c r="D52" s="573"/>
      <c r="E52" s="577"/>
      <c r="F52" s="578"/>
      <c r="G52" s="583" t="s">
        <v>13</v>
      </c>
      <c r="H52" s="574"/>
      <c r="I52" s="575"/>
      <c r="J52" s="55"/>
      <c r="K52" s="586"/>
      <c r="L52" s="578"/>
      <c r="M52" s="576"/>
      <c r="O52" s="552"/>
      <c r="P52" s="565"/>
      <c r="Q52" s="566"/>
      <c r="R52" s="567"/>
      <c r="S52" s="552"/>
    </row>
    <row r="53" spans="1:19" x14ac:dyDescent="0.25">
      <c r="A53" s="332"/>
      <c r="B53" s="329"/>
      <c r="C53" s="340"/>
      <c r="D53" s="579"/>
      <c r="E53" s="205"/>
      <c r="F53" s="499"/>
      <c r="G53" s="584" t="s">
        <v>14</v>
      </c>
      <c r="H53" s="299"/>
      <c r="I53" s="529"/>
      <c r="J53" s="207"/>
      <c r="K53" s="536" t="str">
        <f>L4</f>
        <v>Nagyistók-Nádasi Judit</v>
      </c>
      <c r="L53" s="499"/>
      <c r="M53" s="580"/>
      <c r="O53" s="552"/>
      <c r="P53" s="552"/>
      <c r="Q53" s="552"/>
      <c r="R53" s="552"/>
      <c r="S53" s="552"/>
    </row>
    <row r="54" spans="1:19" x14ac:dyDescent="0.25">
      <c r="O54" s="552"/>
      <c r="P54" s="552"/>
      <c r="Q54" s="552"/>
      <c r="R54" s="552"/>
      <c r="S54" s="552"/>
    </row>
  </sheetData>
  <mergeCells count="62">
    <mergeCell ref="C43:D43"/>
    <mergeCell ref="F43:G43"/>
    <mergeCell ref="E46:F46"/>
    <mergeCell ref="E47:F47"/>
    <mergeCell ref="C37:D37"/>
    <mergeCell ref="F37:G37"/>
    <mergeCell ref="C39:D39"/>
    <mergeCell ref="F39:G39"/>
    <mergeCell ref="C41:D41"/>
    <mergeCell ref="F41:G41"/>
    <mergeCell ref="B34:C34"/>
    <mergeCell ref="D34:E34"/>
    <mergeCell ref="F34:G34"/>
    <mergeCell ref="H34:I34"/>
    <mergeCell ref="J34:K34"/>
    <mergeCell ref="B33:C33"/>
    <mergeCell ref="D33:E33"/>
    <mergeCell ref="F33:G33"/>
    <mergeCell ref="H33:I33"/>
    <mergeCell ref="J33:K33"/>
    <mergeCell ref="B32:C32"/>
    <mergeCell ref="D32:E32"/>
    <mergeCell ref="F32:G32"/>
    <mergeCell ref="H32:I32"/>
    <mergeCell ref="J32:K32"/>
    <mergeCell ref="B31:C31"/>
    <mergeCell ref="D31:E31"/>
    <mergeCell ref="F31:G31"/>
    <mergeCell ref="H31:I31"/>
    <mergeCell ref="J31:K31"/>
    <mergeCell ref="B30:C30"/>
    <mergeCell ref="D30:E30"/>
    <mergeCell ref="F30:G30"/>
    <mergeCell ref="H30:I30"/>
    <mergeCell ref="J30:K30"/>
    <mergeCell ref="B28:C28"/>
    <mergeCell ref="D28:E28"/>
    <mergeCell ref="F28:G28"/>
    <mergeCell ref="H28:I28"/>
    <mergeCell ref="J28:K28"/>
    <mergeCell ref="B27:C27"/>
    <mergeCell ref="D27:E27"/>
    <mergeCell ref="F27:G27"/>
    <mergeCell ref="H27:I27"/>
    <mergeCell ref="J27:K27"/>
    <mergeCell ref="B26:C26"/>
    <mergeCell ref="D26:E26"/>
    <mergeCell ref="F26:G26"/>
    <mergeCell ref="H26:I26"/>
    <mergeCell ref="J26:K26"/>
    <mergeCell ref="H24:I24"/>
    <mergeCell ref="J24:K24"/>
    <mergeCell ref="B25:C25"/>
    <mergeCell ref="D25:E25"/>
    <mergeCell ref="F25:G25"/>
    <mergeCell ref="H25:I25"/>
    <mergeCell ref="J25:K25"/>
    <mergeCell ref="A1:F1"/>
    <mergeCell ref="A4:C4"/>
    <mergeCell ref="B24:C24"/>
    <mergeCell ref="D24:E24"/>
    <mergeCell ref="F24:G24"/>
  </mergeCells>
  <conditionalFormatting sqref="R52 R47">
    <cfRule type="expression" dxfId="424" priority="2" stopIfTrue="1">
      <formula>$O$1="CU"</formula>
    </cfRule>
  </conditionalFormatting>
  <conditionalFormatting sqref="E7 E9 E11 E13 E15 E17 E19:E21">
    <cfRule type="cellIs" dxfId="42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Munka16">
    <tabColor indexed="11"/>
  </sheetPr>
  <dimension ref="A1:AK51"/>
  <sheetViews>
    <sheetView topLeftCell="A19" workbookViewId="0">
      <selection activeCell="L7" sqref="L7:L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33" t="str">
        <f>Altalanos!$A$6</f>
        <v>Baranya Vármegyei Tenisz Diákolimpia</v>
      </c>
      <c r="B1" s="833"/>
      <c r="C1" s="833"/>
      <c r="D1" s="833"/>
      <c r="E1" s="833"/>
      <c r="F1" s="833"/>
      <c r="G1" s="470"/>
      <c r="H1" s="473" t="s">
        <v>120</v>
      </c>
      <c r="I1" s="471"/>
      <c r="J1" s="472"/>
      <c r="L1" s="474"/>
      <c r="M1" s="548"/>
      <c r="N1" s="550"/>
      <c r="O1" s="550" t="s">
        <v>71</v>
      </c>
      <c r="P1" s="550"/>
      <c r="Q1" s="551"/>
      <c r="R1" s="550"/>
      <c r="S1" s="552"/>
      <c r="AB1" s="625" t="str">
        <f>IF(Y5=1,CONCATENATE(VLOOKUP(Y3,AA16:AH27,2)),CONCATENATE(VLOOKUP(Y3,AA2:AK13,2)))</f>
        <v>150</v>
      </c>
      <c r="AC1" s="625" t="str">
        <f>IF(Y5=1,CONCATENATE(VLOOKUP(Y3,AA16:AK27,3)),CONCATENATE(VLOOKUP(Y3,AA2:AK13,3)))</f>
        <v>120</v>
      </c>
      <c r="AD1" s="625" t="str">
        <f>IF(Y5=1,CONCATENATE(VLOOKUP(Y3,AA16:AK27,4)),CONCATENATE(VLOOKUP(Y3,AA2:AK13,4)))</f>
        <v>100</v>
      </c>
      <c r="AE1" s="625" t="str">
        <f>IF(Y5=1,CONCATENATE(VLOOKUP(Y3,AA16:AK27,5)),CONCATENATE(VLOOKUP(Y3,AA2:AK13,5)))</f>
        <v>80</v>
      </c>
      <c r="AF1" s="625" t="str">
        <f>IF(Y5=1,CONCATENATE(VLOOKUP(Y3,AA16:AK27,6)),CONCATENATE(VLOOKUP(Y3,AA2:AK13,6)))</f>
        <v>70</v>
      </c>
      <c r="AG1" s="625" t="str">
        <f>IF(Y5=1,CONCATENATE(VLOOKUP(Y3,AA16:AK27,7)),CONCATENATE(VLOOKUP(Y3,AA2:AK13,7)))</f>
        <v>60</v>
      </c>
      <c r="AH1" s="625" t="str">
        <f>IF(Y5=1,CONCATENATE(VLOOKUP(Y3,AA16:AK27,8)),CONCATENATE(VLOOKUP(Y3,AA2:AK13,8)))</f>
        <v>55</v>
      </c>
      <c r="AI1" s="625" t="str">
        <f>IF(Y5=1,CONCATENATE(VLOOKUP(Y3,AA16:AK27,9)),CONCATENATE(VLOOKUP(Y3,AA2:AK13,9)))</f>
        <v>50</v>
      </c>
      <c r="AJ1" s="625" t="str">
        <f>IF(Y5=1,CONCATENATE(VLOOKUP(Y3,AA16:AK27,10)),CONCATENATE(VLOOKUP(Y3,AA2:AK13,10)))</f>
        <v>45</v>
      </c>
      <c r="AK1" s="625" t="str">
        <f>IF(Y5=1,CONCATENATE(VLOOKUP(Y3,AA16:AK27,11)),CONCATENATE(VLOOKUP(Y3,AA2:AK13,11)))</f>
        <v>40</v>
      </c>
    </row>
    <row r="2" spans="1:37" x14ac:dyDescent="0.25">
      <c r="A2" s="476" t="s">
        <v>119</v>
      </c>
      <c r="B2" s="477"/>
      <c r="C2" s="477"/>
      <c r="D2" s="477"/>
      <c r="E2" s="739" t="s">
        <v>398</v>
      </c>
      <c r="F2" s="477"/>
      <c r="G2" s="478"/>
      <c r="H2" s="479"/>
      <c r="I2" s="479"/>
      <c r="J2" s="480"/>
      <c r="K2" s="474"/>
      <c r="L2" s="474"/>
      <c r="M2" s="549"/>
      <c r="N2" s="553"/>
      <c r="O2" s="554"/>
      <c r="P2" s="553"/>
      <c r="Q2" s="554"/>
      <c r="R2" s="553"/>
      <c r="S2" s="552"/>
      <c r="Y2" s="619"/>
      <c r="Z2" s="618"/>
      <c r="AA2" s="618" t="s">
        <v>159</v>
      </c>
      <c r="AB2" s="623">
        <v>150</v>
      </c>
      <c r="AC2" s="623">
        <v>120</v>
      </c>
      <c r="AD2" s="623">
        <v>100</v>
      </c>
      <c r="AE2" s="623">
        <v>80</v>
      </c>
      <c r="AF2" s="623">
        <v>70</v>
      </c>
      <c r="AG2" s="623">
        <v>60</v>
      </c>
      <c r="AH2" s="623">
        <v>55</v>
      </c>
      <c r="AI2" s="623">
        <v>50</v>
      </c>
      <c r="AJ2" s="623">
        <v>45</v>
      </c>
      <c r="AK2" s="623">
        <v>40</v>
      </c>
    </row>
    <row r="3" spans="1:37" x14ac:dyDescent="0.25">
      <c r="A3" s="45" t="s">
        <v>81</v>
      </c>
      <c r="B3" s="45"/>
      <c r="C3" s="45"/>
      <c r="D3" s="45"/>
      <c r="E3" s="45" t="s">
        <v>79</v>
      </c>
      <c r="F3" s="45"/>
      <c r="G3" s="45"/>
      <c r="H3" s="45" t="s">
        <v>84</v>
      </c>
      <c r="I3" s="45"/>
      <c r="J3" s="108"/>
      <c r="K3" s="45"/>
      <c r="L3" s="46" t="s">
        <v>85</v>
      </c>
      <c r="M3" s="45"/>
      <c r="N3" s="556"/>
      <c r="O3" s="555"/>
      <c r="P3" s="556"/>
      <c r="Q3" s="606" t="s">
        <v>173</v>
      </c>
      <c r="R3" s="607" t="s">
        <v>179</v>
      </c>
      <c r="S3" s="607" t="s">
        <v>174</v>
      </c>
      <c r="Y3" s="618" t="str">
        <f>IF(H4="OB","A",IF(H4="IX","W",H4))</f>
        <v>B</v>
      </c>
      <c r="Z3" s="618"/>
      <c r="AA3" s="618" t="s">
        <v>189</v>
      </c>
      <c r="AB3" s="623">
        <v>120</v>
      </c>
      <c r="AC3" s="623">
        <v>90</v>
      </c>
      <c r="AD3" s="623">
        <v>65</v>
      </c>
      <c r="AE3" s="623">
        <v>55</v>
      </c>
      <c r="AF3" s="623">
        <v>50</v>
      </c>
      <c r="AG3" s="623">
        <v>45</v>
      </c>
      <c r="AH3" s="623">
        <v>40</v>
      </c>
      <c r="AI3" s="623">
        <v>35</v>
      </c>
      <c r="AJ3" s="623">
        <v>25</v>
      </c>
      <c r="AK3" s="623">
        <v>20</v>
      </c>
    </row>
    <row r="4" spans="1:37" ht="13.8" thickBot="1" x14ac:dyDescent="0.3">
      <c r="A4" s="836" t="str">
        <f>Altalanos!$A$10</f>
        <v>2024.04.25-26.</v>
      </c>
      <c r="B4" s="836"/>
      <c r="C4" s="836"/>
      <c r="D4" s="481"/>
      <c r="E4" s="482" t="str">
        <f>Altalanos!$C$10</f>
        <v>Pécs</v>
      </c>
      <c r="F4" s="482"/>
      <c r="G4" s="482"/>
      <c r="H4" s="777" t="s">
        <v>160</v>
      </c>
      <c r="I4" s="482"/>
      <c r="J4" s="484"/>
      <c r="K4" s="485"/>
      <c r="L4" s="487" t="str">
        <f>Altalanos!$E$10</f>
        <v>Nagyistók-Nádasi Judit</v>
      </c>
      <c r="M4" s="485"/>
      <c r="N4" s="558"/>
      <c r="O4" s="559"/>
      <c r="P4" s="558"/>
      <c r="Q4" s="608" t="s">
        <v>180</v>
      </c>
      <c r="R4" s="609" t="s">
        <v>175</v>
      </c>
      <c r="S4" s="609" t="s">
        <v>176</v>
      </c>
      <c r="Y4" s="618"/>
      <c r="Z4" s="618"/>
      <c r="AA4" s="618" t="s">
        <v>190</v>
      </c>
      <c r="AB4" s="623">
        <v>90</v>
      </c>
      <c r="AC4" s="623">
        <v>60</v>
      </c>
      <c r="AD4" s="623">
        <v>45</v>
      </c>
      <c r="AE4" s="623">
        <v>34</v>
      </c>
      <c r="AF4" s="623">
        <v>27</v>
      </c>
      <c r="AG4" s="623">
        <v>22</v>
      </c>
      <c r="AH4" s="623">
        <v>18</v>
      </c>
      <c r="AI4" s="623">
        <v>15</v>
      </c>
      <c r="AJ4" s="623">
        <v>12</v>
      </c>
      <c r="AK4" s="623">
        <v>9</v>
      </c>
    </row>
    <row r="5" spans="1:37" x14ac:dyDescent="0.25">
      <c r="A5" s="36"/>
      <c r="B5" s="36" t="s">
        <v>115</v>
      </c>
      <c r="C5" s="544" t="s">
        <v>157</v>
      </c>
      <c r="D5" s="36" t="s">
        <v>102</v>
      </c>
      <c r="E5" s="36" t="s">
        <v>162</v>
      </c>
      <c r="F5" s="36"/>
      <c r="G5" s="36" t="s">
        <v>83</v>
      </c>
      <c r="H5" s="36"/>
      <c r="I5" s="36" t="s">
        <v>87</v>
      </c>
      <c r="J5" s="36"/>
      <c r="K5" s="590" t="s">
        <v>163</v>
      </c>
      <c r="L5" s="590" t="s">
        <v>164</v>
      </c>
      <c r="M5" s="590" t="s">
        <v>165</v>
      </c>
      <c r="N5" s="552"/>
      <c r="O5" s="552"/>
      <c r="P5" s="552"/>
      <c r="Q5" s="610" t="s">
        <v>181</v>
      </c>
      <c r="R5" s="611" t="s">
        <v>177</v>
      </c>
      <c r="S5" s="611" t="s">
        <v>178</v>
      </c>
      <c r="Y5" s="618">
        <f>IF(OR(Altalanos!$A$8="F1",Altalanos!$A$8="F2",Altalanos!$A$8="N1",Altalanos!$A$8="N2"),1,2)</f>
        <v>2</v>
      </c>
      <c r="Z5" s="618"/>
      <c r="AA5" s="618" t="s">
        <v>191</v>
      </c>
      <c r="AB5" s="623">
        <v>60</v>
      </c>
      <c r="AC5" s="623">
        <v>40</v>
      </c>
      <c r="AD5" s="623">
        <v>30</v>
      </c>
      <c r="AE5" s="623">
        <v>20</v>
      </c>
      <c r="AF5" s="623">
        <v>18</v>
      </c>
      <c r="AG5" s="623">
        <v>15</v>
      </c>
      <c r="AH5" s="623">
        <v>12</v>
      </c>
      <c r="AI5" s="623">
        <v>10</v>
      </c>
      <c r="AJ5" s="623">
        <v>8</v>
      </c>
      <c r="AK5" s="623">
        <v>6</v>
      </c>
    </row>
    <row r="6" spans="1:37" x14ac:dyDescent="0.25">
      <c r="A6" s="521"/>
      <c r="B6" s="521"/>
      <c r="C6" s="589"/>
      <c r="D6" s="521"/>
      <c r="E6" s="785"/>
      <c r="F6" s="785"/>
      <c r="G6" s="785"/>
      <c r="H6" s="785"/>
      <c r="I6" s="785"/>
      <c r="J6" s="785"/>
      <c r="K6" s="521"/>
      <c r="L6" s="521"/>
      <c r="M6" s="521"/>
      <c r="N6" s="552"/>
      <c r="O6" s="552"/>
      <c r="P6" s="552"/>
      <c r="Q6" s="552"/>
      <c r="R6" s="552"/>
      <c r="S6" s="552"/>
      <c r="Y6" s="618"/>
      <c r="Z6" s="618"/>
      <c r="AA6" s="618" t="s">
        <v>192</v>
      </c>
      <c r="AB6" s="623">
        <v>40</v>
      </c>
      <c r="AC6" s="623">
        <v>25</v>
      </c>
      <c r="AD6" s="623">
        <v>18</v>
      </c>
      <c r="AE6" s="623">
        <v>13</v>
      </c>
      <c r="AF6" s="623">
        <v>10</v>
      </c>
      <c r="AG6" s="623">
        <v>8</v>
      </c>
      <c r="AH6" s="623">
        <v>6</v>
      </c>
      <c r="AI6" s="623">
        <v>5</v>
      </c>
      <c r="AJ6" s="623">
        <v>4</v>
      </c>
      <c r="AK6" s="623">
        <v>3</v>
      </c>
    </row>
    <row r="7" spans="1:37" x14ac:dyDescent="0.25">
      <c r="A7" s="597" t="s">
        <v>159</v>
      </c>
      <c r="B7" s="612"/>
      <c r="C7" s="546">
        <v>121105</v>
      </c>
      <c r="D7" s="546" t="str">
        <f>IF($B7="","",VLOOKUP($B7,#REF!,15))</f>
        <v/>
      </c>
      <c r="E7" s="778" t="s">
        <v>311</v>
      </c>
      <c r="F7" s="784"/>
      <c r="G7" s="778" t="s">
        <v>312</v>
      </c>
      <c r="H7" s="784"/>
      <c r="I7" s="778" t="s">
        <v>246</v>
      </c>
      <c r="J7" s="785"/>
      <c r="K7" s="821" t="s">
        <v>423</v>
      </c>
      <c r="L7" s="620"/>
      <c r="M7" s="627"/>
      <c r="N7" s="552"/>
      <c r="O7" s="552"/>
      <c r="P7" s="552"/>
      <c r="Q7" s="606" t="s">
        <v>173</v>
      </c>
      <c r="R7" s="722" t="s">
        <v>213</v>
      </c>
      <c r="S7" s="722" t="s">
        <v>215</v>
      </c>
      <c r="Y7" s="618"/>
      <c r="Z7" s="618"/>
      <c r="AA7" s="618" t="s">
        <v>193</v>
      </c>
      <c r="AB7" s="623">
        <v>25</v>
      </c>
      <c r="AC7" s="623">
        <v>15</v>
      </c>
      <c r="AD7" s="623">
        <v>13</v>
      </c>
      <c r="AE7" s="623">
        <v>8</v>
      </c>
      <c r="AF7" s="623">
        <v>6</v>
      </c>
      <c r="AG7" s="623">
        <v>4</v>
      </c>
      <c r="AH7" s="623">
        <v>3</v>
      </c>
      <c r="AI7" s="623">
        <v>2</v>
      </c>
      <c r="AJ7" s="623">
        <v>1</v>
      </c>
      <c r="AK7" s="623">
        <v>0</v>
      </c>
    </row>
    <row r="8" spans="1:37" x14ac:dyDescent="0.25">
      <c r="A8" s="560"/>
      <c r="B8" s="613"/>
      <c r="C8" s="561"/>
      <c r="D8" s="561"/>
      <c r="E8" s="561"/>
      <c r="F8" s="561"/>
      <c r="G8" s="561"/>
      <c r="H8" s="561"/>
      <c r="I8" s="561"/>
      <c r="J8" s="521"/>
      <c r="K8" s="820"/>
      <c r="L8" s="560"/>
      <c r="M8" s="628"/>
      <c r="N8" s="552"/>
      <c r="O8" s="552"/>
      <c r="P8" s="552"/>
      <c r="Q8" s="608" t="s">
        <v>180</v>
      </c>
      <c r="R8" s="723" t="s">
        <v>214</v>
      </c>
      <c r="S8" s="723" t="s">
        <v>216</v>
      </c>
      <c r="Y8" s="618"/>
      <c r="Z8" s="618"/>
      <c r="AA8" s="618" t="s">
        <v>194</v>
      </c>
      <c r="AB8" s="623">
        <v>15</v>
      </c>
      <c r="AC8" s="623">
        <v>10</v>
      </c>
      <c r="AD8" s="623">
        <v>7</v>
      </c>
      <c r="AE8" s="623">
        <v>5</v>
      </c>
      <c r="AF8" s="623">
        <v>4</v>
      </c>
      <c r="AG8" s="623">
        <v>3</v>
      </c>
      <c r="AH8" s="623">
        <v>2</v>
      </c>
      <c r="AI8" s="623">
        <v>1</v>
      </c>
      <c r="AJ8" s="623">
        <v>0</v>
      </c>
      <c r="AK8" s="623">
        <v>0</v>
      </c>
    </row>
    <row r="9" spans="1:37" x14ac:dyDescent="0.25">
      <c r="A9" s="560" t="s">
        <v>160</v>
      </c>
      <c r="B9" s="614"/>
      <c r="C9" s="546">
        <v>121109</v>
      </c>
      <c r="D9" s="546" t="str">
        <f>IF($B9="","",VLOOKUP($B9,#REF!,15))</f>
        <v/>
      </c>
      <c r="E9" s="778" t="s">
        <v>313</v>
      </c>
      <c r="F9" s="547"/>
      <c r="G9" s="778" t="s">
        <v>314</v>
      </c>
      <c r="H9" s="547"/>
      <c r="I9" s="778" t="s">
        <v>262</v>
      </c>
      <c r="J9" s="521"/>
      <c r="K9" s="821" t="s">
        <v>452</v>
      </c>
      <c r="L9" s="620"/>
      <c r="M9" s="627"/>
      <c r="N9" s="552"/>
      <c r="O9" s="552"/>
      <c r="P9" s="552"/>
      <c r="Q9" s="610" t="s">
        <v>181</v>
      </c>
      <c r="R9" s="724" t="s">
        <v>185</v>
      </c>
      <c r="S9" s="724" t="s">
        <v>217</v>
      </c>
      <c r="Y9" s="618"/>
      <c r="Z9" s="618"/>
      <c r="AA9" s="618" t="s">
        <v>195</v>
      </c>
      <c r="AB9" s="623">
        <v>10</v>
      </c>
      <c r="AC9" s="623">
        <v>6</v>
      </c>
      <c r="AD9" s="623">
        <v>4</v>
      </c>
      <c r="AE9" s="623">
        <v>2</v>
      </c>
      <c r="AF9" s="623">
        <v>1</v>
      </c>
      <c r="AG9" s="623">
        <v>0</v>
      </c>
      <c r="AH9" s="623">
        <v>0</v>
      </c>
      <c r="AI9" s="623">
        <v>0</v>
      </c>
      <c r="AJ9" s="623">
        <v>0</v>
      </c>
      <c r="AK9" s="623">
        <v>0</v>
      </c>
    </row>
    <row r="10" spans="1:37" x14ac:dyDescent="0.25">
      <c r="A10" s="560"/>
      <c r="B10" s="613"/>
      <c r="C10" s="561"/>
      <c r="D10" s="561"/>
      <c r="E10" s="561"/>
      <c r="F10" s="561"/>
      <c r="G10" s="561"/>
      <c r="H10" s="561"/>
      <c r="I10" s="561"/>
      <c r="J10" s="521"/>
      <c r="K10" s="820"/>
      <c r="L10" s="560"/>
      <c r="M10" s="628"/>
      <c r="N10" s="552"/>
      <c r="O10" s="552"/>
      <c r="P10" s="552"/>
      <c r="Q10" s="552"/>
      <c r="R10" s="552"/>
      <c r="S10" s="552"/>
      <c r="Y10" s="618"/>
      <c r="Z10" s="618"/>
      <c r="AA10" s="618" t="s">
        <v>196</v>
      </c>
      <c r="AB10" s="623">
        <v>6</v>
      </c>
      <c r="AC10" s="623">
        <v>3</v>
      </c>
      <c r="AD10" s="623">
        <v>2</v>
      </c>
      <c r="AE10" s="623">
        <v>1</v>
      </c>
      <c r="AF10" s="623">
        <v>0</v>
      </c>
      <c r="AG10" s="623">
        <v>0</v>
      </c>
      <c r="AH10" s="623">
        <v>0</v>
      </c>
      <c r="AI10" s="623">
        <v>0</v>
      </c>
      <c r="AJ10" s="623">
        <v>0</v>
      </c>
      <c r="AK10" s="623">
        <v>0</v>
      </c>
    </row>
    <row r="11" spans="1:37" x14ac:dyDescent="0.25">
      <c r="A11" s="560" t="s">
        <v>161</v>
      </c>
      <c r="B11" s="614"/>
      <c r="C11" s="546">
        <v>120210</v>
      </c>
      <c r="D11" s="546" t="str">
        <f>IF($B11="","",VLOOKUP($B11,#REF!,15))</f>
        <v/>
      </c>
      <c r="E11" s="778" t="s">
        <v>315</v>
      </c>
      <c r="F11" s="547"/>
      <c r="G11" s="778" t="s">
        <v>316</v>
      </c>
      <c r="H11" s="547"/>
      <c r="I11" s="778" t="s">
        <v>275</v>
      </c>
      <c r="J11" s="521"/>
      <c r="K11" s="821" t="s">
        <v>422</v>
      </c>
      <c r="L11" s="620"/>
      <c r="M11" s="627"/>
      <c r="N11" s="552"/>
      <c r="O11" s="552"/>
      <c r="P11" s="552"/>
      <c r="Q11" s="552"/>
      <c r="R11" s="552"/>
      <c r="S11" s="552"/>
      <c r="Y11" s="618"/>
      <c r="Z11" s="618"/>
      <c r="AA11" s="618" t="s">
        <v>201</v>
      </c>
      <c r="AB11" s="623">
        <v>3</v>
      </c>
      <c r="AC11" s="623">
        <v>2</v>
      </c>
      <c r="AD11" s="623">
        <v>1</v>
      </c>
      <c r="AE11" s="623">
        <v>0</v>
      </c>
      <c r="AF11" s="623">
        <v>0</v>
      </c>
      <c r="AG11" s="623">
        <v>0</v>
      </c>
      <c r="AH11" s="623">
        <v>0</v>
      </c>
      <c r="AI11" s="623">
        <v>0</v>
      </c>
      <c r="AJ11" s="623">
        <v>0</v>
      </c>
      <c r="AK11" s="623">
        <v>0</v>
      </c>
    </row>
    <row r="12" spans="1:37" x14ac:dyDescent="0.25">
      <c r="A12" s="521"/>
      <c r="B12" s="597"/>
      <c r="C12" s="589"/>
      <c r="D12" s="521"/>
      <c r="E12" s="521"/>
      <c r="F12" s="521"/>
      <c r="G12" s="521"/>
      <c r="H12" s="521"/>
      <c r="I12" s="521"/>
      <c r="J12" s="521"/>
      <c r="K12" s="789"/>
      <c r="L12" s="589"/>
      <c r="M12" s="629"/>
      <c r="Y12" s="618"/>
      <c r="Z12" s="618"/>
      <c r="AA12" s="618" t="s">
        <v>197</v>
      </c>
      <c r="AB12" s="624">
        <v>0</v>
      </c>
      <c r="AC12" s="624">
        <v>0</v>
      </c>
      <c r="AD12" s="624">
        <v>0</v>
      </c>
      <c r="AE12" s="624">
        <v>0</v>
      </c>
      <c r="AF12" s="624">
        <v>0</v>
      </c>
      <c r="AG12" s="624">
        <v>0</v>
      </c>
      <c r="AH12" s="624">
        <v>0</v>
      </c>
      <c r="AI12" s="624">
        <v>0</v>
      </c>
      <c r="AJ12" s="624">
        <v>0</v>
      </c>
      <c r="AK12" s="624">
        <v>0</v>
      </c>
    </row>
    <row r="13" spans="1:37" x14ac:dyDescent="0.25">
      <c r="A13" s="597" t="s">
        <v>166</v>
      </c>
      <c r="B13" s="612"/>
      <c r="C13" s="546">
        <v>121021</v>
      </c>
      <c r="D13" s="546" t="str">
        <f>IF($B13="","",VLOOKUP($B13,#REF!,15))</f>
        <v/>
      </c>
      <c r="E13" s="783" t="s">
        <v>317</v>
      </c>
      <c r="F13" s="545"/>
      <c r="G13" s="783" t="s">
        <v>318</v>
      </c>
      <c r="H13" s="545"/>
      <c r="I13" s="783" t="s">
        <v>262</v>
      </c>
      <c r="J13" s="521"/>
      <c r="K13" s="821" t="s">
        <v>423</v>
      </c>
      <c r="L13" s="620"/>
      <c r="M13" s="627"/>
      <c r="Y13" s="618"/>
      <c r="Z13" s="618"/>
      <c r="AA13" s="618" t="s">
        <v>198</v>
      </c>
      <c r="AB13" s="624">
        <v>0</v>
      </c>
      <c r="AC13" s="624">
        <v>0</v>
      </c>
      <c r="AD13" s="624">
        <v>0</v>
      </c>
      <c r="AE13" s="624">
        <v>0</v>
      </c>
      <c r="AF13" s="624">
        <v>0</v>
      </c>
      <c r="AG13" s="624">
        <v>0</v>
      </c>
      <c r="AH13" s="624">
        <v>0</v>
      </c>
      <c r="AI13" s="624">
        <v>0</v>
      </c>
      <c r="AJ13" s="624">
        <v>0</v>
      </c>
      <c r="AK13" s="624">
        <v>0</v>
      </c>
    </row>
    <row r="14" spans="1:37" x14ac:dyDescent="0.25">
      <c r="A14" s="560"/>
      <c r="B14" s="613"/>
      <c r="C14" s="561"/>
      <c r="D14" s="561"/>
      <c r="E14" s="561"/>
      <c r="F14" s="561"/>
      <c r="G14" s="561"/>
      <c r="H14" s="561"/>
      <c r="I14" s="561"/>
      <c r="J14" s="521"/>
      <c r="K14" s="820"/>
      <c r="L14" s="560"/>
      <c r="M14" s="628"/>
      <c r="Y14" s="618"/>
      <c r="Z14" s="618"/>
      <c r="AA14" s="618"/>
      <c r="AB14" s="618"/>
      <c r="AC14" s="618"/>
      <c r="AD14" s="618"/>
      <c r="AE14" s="618"/>
      <c r="AF14" s="618"/>
      <c r="AG14" s="618"/>
      <c r="AH14" s="618"/>
      <c r="AI14" s="618"/>
      <c r="AJ14" s="618"/>
      <c r="AK14" s="618"/>
    </row>
    <row r="15" spans="1:37" x14ac:dyDescent="0.25">
      <c r="A15" s="560" t="s">
        <v>167</v>
      </c>
      <c r="B15" s="614"/>
      <c r="C15" s="546">
        <v>121120</v>
      </c>
      <c r="D15" s="546" t="str">
        <f>IF($B15="","",VLOOKUP($B15,#REF!,15))</f>
        <v/>
      </c>
      <c r="E15" s="778" t="s">
        <v>319</v>
      </c>
      <c r="F15" s="547"/>
      <c r="G15" s="778" t="s">
        <v>320</v>
      </c>
      <c r="H15" s="547"/>
      <c r="I15" s="778" t="s">
        <v>321</v>
      </c>
      <c r="J15" s="521"/>
      <c r="K15" s="821" t="s">
        <v>424</v>
      </c>
      <c r="L15" s="620"/>
      <c r="M15" s="627"/>
      <c r="Y15" s="618"/>
      <c r="Z15" s="618"/>
      <c r="AA15" s="618"/>
      <c r="AB15" s="618"/>
      <c r="AC15" s="618"/>
      <c r="AD15" s="618"/>
      <c r="AE15" s="618"/>
      <c r="AF15" s="618"/>
      <c r="AG15" s="618"/>
      <c r="AH15" s="618"/>
      <c r="AI15" s="618"/>
      <c r="AJ15" s="618"/>
      <c r="AK15" s="618"/>
    </row>
    <row r="16" spans="1:37" x14ac:dyDescent="0.25">
      <c r="A16" s="560"/>
      <c r="B16" s="613"/>
      <c r="C16" s="561"/>
      <c r="D16" s="561"/>
      <c r="E16" s="561"/>
      <c r="F16" s="561"/>
      <c r="G16" s="561"/>
      <c r="H16" s="561"/>
      <c r="I16" s="561"/>
      <c r="J16" s="521"/>
      <c r="K16" s="820"/>
      <c r="L16" s="560"/>
      <c r="M16" s="628"/>
      <c r="Y16" s="618"/>
      <c r="Z16" s="618"/>
      <c r="AA16" s="618" t="s">
        <v>159</v>
      </c>
      <c r="AB16" s="618">
        <v>300</v>
      </c>
      <c r="AC16" s="618">
        <v>250</v>
      </c>
      <c r="AD16" s="618">
        <v>220</v>
      </c>
      <c r="AE16" s="618">
        <v>180</v>
      </c>
      <c r="AF16" s="618">
        <v>160</v>
      </c>
      <c r="AG16" s="618">
        <v>150</v>
      </c>
      <c r="AH16" s="618">
        <v>140</v>
      </c>
      <c r="AI16" s="618">
        <v>130</v>
      </c>
      <c r="AJ16" s="618">
        <v>120</v>
      </c>
      <c r="AK16" s="618">
        <v>110</v>
      </c>
    </row>
    <row r="17" spans="1:37" x14ac:dyDescent="0.25">
      <c r="A17" s="560" t="s">
        <v>168</v>
      </c>
      <c r="B17" s="614"/>
      <c r="C17" s="546">
        <v>120424</v>
      </c>
      <c r="D17" s="546" t="str">
        <f>IF($B17="","",VLOOKUP($B17,#REF!,15))</f>
        <v/>
      </c>
      <c r="E17" s="778" t="s">
        <v>322</v>
      </c>
      <c r="F17" s="547"/>
      <c r="G17" s="778" t="s">
        <v>323</v>
      </c>
      <c r="H17" s="547"/>
      <c r="I17" s="778" t="s">
        <v>232</v>
      </c>
      <c r="J17" s="521"/>
      <c r="K17" s="821" t="s">
        <v>455</v>
      </c>
      <c r="L17" s="620"/>
      <c r="M17" s="627"/>
      <c r="Y17" s="618"/>
      <c r="Z17" s="618"/>
      <c r="AA17" s="618" t="s">
        <v>189</v>
      </c>
      <c r="AB17" s="618">
        <v>250</v>
      </c>
      <c r="AC17" s="618">
        <v>200</v>
      </c>
      <c r="AD17" s="618">
        <v>160</v>
      </c>
      <c r="AE17" s="618">
        <v>140</v>
      </c>
      <c r="AF17" s="618">
        <v>120</v>
      </c>
      <c r="AG17" s="618">
        <v>110</v>
      </c>
      <c r="AH17" s="618">
        <v>100</v>
      </c>
      <c r="AI17" s="618">
        <v>90</v>
      </c>
      <c r="AJ17" s="618">
        <v>80</v>
      </c>
      <c r="AK17" s="618">
        <v>70</v>
      </c>
    </row>
    <row r="18" spans="1:37" x14ac:dyDescent="0.25">
      <c r="A18" s="560"/>
      <c r="B18" s="613"/>
      <c r="C18" s="561"/>
      <c r="D18" s="561"/>
      <c r="E18" s="561"/>
      <c r="F18" s="561"/>
      <c r="G18" s="561"/>
      <c r="H18" s="561"/>
      <c r="I18" s="561"/>
      <c r="J18" s="521"/>
      <c r="K18" s="820"/>
      <c r="L18" s="560"/>
      <c r="M18" s="628"/>
      <c r="Y18" s="618"/>
      <c r="Z18" s="618"/>
      <c r="AA18" s="618" t="s">
        <v>190</v>
      </c>
      <c r="AB18" s="618">
        <v>200</v>
      </c>
      <c r="AC18" s="618">
        <v>150</v>
      </c>
      <c r="AD18" s="618">
        <v>130</v>
      </c>
      <c r="AE18" s="618">
        <v>110</v>
      </c>
      <c r="AF18" s="618">
        <v>95</v>
      </c>
      <c r="AG18" s="618">
        <v>80</v>
      </c>
      <c r="AH18" s="618">
        <v>70</v>
      </c>
      <c r="AI18" s="618">
        <v>60</v>
      </c>
      <c r="AJ18" s="618">
        <v>55</v>
      </c>
      <c r="AK18" s="618">
        <v>50</v>
      </c>
    </row>
    <row r="19" spans="1:37" x14ac:dyDescent="0.25">
      <c r="A19" s="560" t="s">
        <v>168</v>
      </c>
      <c r="B19" s="614"/>
      <c r="C19" s="546">
        <v>120217</v>
      </c>
      <c r="D19" s="546" t="str">
        <f>IF($B19="","",VLOOKUP($B19,#REF!,15))</f>
        <v/>
      </c>
      <c r="E19" s="778" t="s">
        <v>298</v>
      </c>
      <c r="F19" s="547"/>
      <c r="G19" s="778" t="s">
        <v>324</v>
      </c>
      <c r="H19" s="547"/>
      <c r="I19" s="778" t="s">
        <v>275</v>
      </c>
      <c r="J19" s="521"/>
      <c r="K19" s="821" t="s">
        <v>452</v>
      </c>
      <c r="L19" s="620"/>
      <c r="M19" s="627"/>
      <c r="Y19" s="618"/>
      <c r="Z19" s="618"/>
      <c r="AA19" s="618" t="s">
        <v>191</v>
      </c>
      <c r="AB19" s="618">
        <v>150</v>
      </c>
      <c r="AC19" s="618">
        <v>120</v>
      </c>
      <c r="AD19" s="618">
        <v>100</v>
      </c>
      <c r="AE19" s="618">
        <v>80</v>
      </c>
      <c r="AF19" s="618">
        <v>70</v>
      </c>
      <c r="AG19" s="618">
        <v>60</v>
      </c>
      <c r="AH19" s="618">
        <v>55</v>
      </c>
      <c r="AI19" s="618">
        <v>50</v>
      </c>
      <c r="AJ19" s="618">
        <v>45</v>
      </c>
      <c r="AK19" s="618">
        <v>40</v>
      </c>
    </row>
    <row r="20" spans="1:37" x14ac:dyDescent="0.25">
      <c r="A20" s="521"/>
      <c r="B20" s="521"/>
      <c r="C20" s="521"/>
      <c r="D20" s="521"/>
      <c r="E20" s="521"/>
      <c r="F20" s="521"/>
      <c r="G20" s="521"/>
      <c r="H20" s="521"/>
      <c r="I20" s="521"/>
      <c r="J20" s="521"/>
      <c r="K20" s="521"/>
      <c r="L20" s="521"/>
      <c r="M20" s="521"/>
      <c r="Y20" s="618"/>
      <c r="Z20" s="618"/>
      <c r="AA20" s="618" t="s">
        <v>192</v>
      </c>
      <c r="AB20" s="618">
        <v>120</v>
      </c>
      <c r="AC20" s="618">
        <v>90</v>
      </c>
      <c r="AD20" s="618">
        <v>65</v>
      </c>
      <c r="AE20" s="618">
        <v>55</v>
      </c>
      <c r="AF20" s="618">
        <v>50</v>
      </c>
      <c r="AG20" s="618">
        <v>45</v>
      </c>
      <c r="AH20" s="618">
        <v>40</v>
      </c>
      <c r="AI20" s="618">
        <v>35</v>
      </c>
      <c r="AJ20" s="618">
        <v>25</v>
      </c>
      <c r="AK20" s="618">
        <v>20</v>
      </c>
    </row>
    <row r="21" spans="1:37" x14ac:dyDescent="0.25">
      <c r="A21" s="521"/>
      <c r="B21" s="521"/>
      <c r="C21" s="521"/>
      <c r="D21" s="521"/>
      <c r="E21" s="521"/>
      <c r="F21" s="521"/>
      <c r="G21" s="521"/>
      <c r="H21" s="521"/>
      <c r="I21" s="521"/>
      <c r="J21" s="521"/>
      <c r="K21" s="521"/>
      <c r="L21" s="521"/>
      <c r="M21" s="521"/>
      <c r="Y21" s="618"/>
      <c r="Z21" s="618"/>
      <c r="AA21" s="618" t="s">
        <v>193</v>
      </c>
      <c r="AB21" s="618">
        <v>90</v>
      </c>
      <c r="AC21" s="618">
        <v>60</v>
      </c>
      <c r="AD21" s="618">
        <v>45</v>
      </c>
      <c r="AE21" s="618">
        <v>34</v>
      </c>
      <c r="AF21" s="618">
        <v>27</v>
      </c>
      <c r="AG21" s="618">
        <v>22</v>
      </c>
      <c r="AH21" s="618">
        <v>18</v>
      </c>
      <c r="AI21" s="618">
        <v>15</v>
      </c>
      <c r="AJ21" s="618">
        <v>12</v>
      </c>
      <c r="AK21" s="618">
        <v>9</v>
      </c>
    </row>
    <row r="22" spans="1:37" ht="18.75" customHeight="1" x14ac:dyDescent="0.25">
      <c r="A22" s="521"/>
      <c r="B22" s="832"/>
      <c r="C22" s="832"/>
      <c r="D22" s="831" t="str">
        <f>E7</f>
        <v>DUDÁS</v>
      </c>
      <c r="E22" s="831"/>
      <c r="F22" s="831" t="str">
        <f>E9</f>
        <v>REISZ</v>
      </c>
      <c r="G22" s="831"/>
      <c r="H22" s="831" t="str">
        <f>E11</f>
        <v>WIMMERT</v>
      </c>
      <c r="I22" s="831"/>
      <c r="J22" s="521"/>
      <c r="K22" s="521"/>
      <c r="L22" s="521"/>
      <c r="M22" s="598" t="s">
        <v>163</v>
      </c>
      <c r="Y22" s="618"/>
      <c r="Z22" s="618"/>
      <c r="AA22" s="618" t="s">
        <v>194</v>
      </c>
      <c r="AB22" s="618">
        <v>60</v>
      </c>
      <c r="AC22" s="618">
        <v>40</v>
      </c>
      <c r="AD22" s="618">
        <v>30</v>
      </c>
      <c r="AE22" s="618">
        <v>20</v>
      </c>
      <c r="AF22" s="618">
        <v>18</v>
      </c>
      <c r="AG22" s="618">
        <v>15</v>
      </c>
      <c r="AH22" s="618">
        <v>12</v>
      </c>
      <c r="AI22" s="618">
        <v>10</v>
      </c>
      <c r="AJ22" s="618">
        <v>8</v>
      </c>
      <c r="AK22" s="618">
        <v>6</v>
      </c>
    </row>
    <row r="23" spans="1:37" ht="18.75" customHeight="1" x14ac:dyDescent="0.25">
      <c r="A23" s="596" t="s">
        <v>159</v>
      </c>
      <c r="B23" s="835" t="str">
        <f>E7</f>
        <v>DUDÁS</v>
      </c>
      <c r="C23" s="835"/>
      <c r="D23" s="851"/>
      <c r="E23" s="851"/>
      <c r="F23" s="842" t="s">
        <v>462</v>
      </c>
      <c r="G23" s="843"/>
      <c r="H23" s="842" t="s">
        <v>464</v>
      </c>
      <c r="I23" s="843"/>
      <c r="J23" s="789" t="s">
        <v>426</v>
      </c>
      <c r="K23" s="817"/>
      <c r="L23" s="817"/>
      <c r="M23" s="818">
        <v>2</v>
      </c>
      <c r="Y23" s="618"/>
      <c r="Z23" s="618"/>
      <c r="AA23" s="618" t="s">
        <v>195</v>
      </c>
      <c r="AB23" s="618">
        <v>40</v>
      </c>
      <c r="AC23" s="618">
        <v>25</v>
      </c>
      <c r="AD23" s="618">
        <v>18</v>
      </c>
      <c r="AE23" s="618">
        <v>13</v>
      </c>
      <c r="AF23" s="618">
        <v>8</v>
      </c>
      <c r="AG23" s="618">
        <v>7</v>
      </c>
      <c r="AH23" s="618">
        <v>6</v>
      </c>
      <c r="AI23" s="618">
        <v>5</v>
      </c>
      <c r="AJ23" s="618">
        <v>4</v>
      </c>
      <c r="AK23" s="618">
        <v>3</v>
      </c>
    </row>
    <row r="24" spans="1:37" ht="18.75" customHeight="1" x14ac:dyDescent="0.25">
      <c r="A24" s="596" t="s">
        <v>160</v>
      </c>
      <c r="B24" s="835" t="str">
        <f>E9</f>
        <v>REISZ</v>
      </c>
      <c r="C24" s="835"/>
      <c r="D24" s="842" t="s">
        <v>463</v>
      </c>
      <c r="E24" s="843"/>
      <c r="F24" s="851"/>
      <c r="G24" s="851"/>
      <c r="H24" s="842" t="s">
        <v>466</v>
      </c>
      <c r="I24" s="843"/>
      <c r="J24" s="789" t="s">
        <v>468</v>
      </c>
      <c r="K24" s="817"/>
      <c r="L24" s="817"/>
      <c r="M24" s="818" t="s">
        <v>423</v>
      </c>
      <c r="Y24" s="618"/>
      <c r="Z24" s="618"/>
      <c r="AA24" s="618" t="s">
        <v>196</v>
      </c>
      <c r="AB24" s="618">
        <v>25</v>
      </c>
      <c r="AC24" s="618">
        <v>15</v>
      </c>
      <c r="AD24" s="618">
        <v>13</v>
      </c>
      <c r="AE24" s="618">
        <v>7</v>
      </c>
      <c r="AF24" s="618">
        <v>6</v>
      </c>
      <c r="AG24" s="618">
        <v>5</v>
      </c>
      <c r="AH24" s="618">
        <v>4</v>
      </c>
      <c r="AI24" s="618">
        <v>3</v>
      </c>
      <c r="AJ24" s="618">
        <v>2</v>
      </c>
      <c r="AK24" s="618">
        <v>1</v>
      </c>
    </row>
    <row r="25" spans="1:37" ht="18.75" customHeight="1" x14ac:dyDescent="0.25">
      <c r="A25" s="596" t="s">
        <v>161</v>
      </c>
      <c r="B25" s="835" t="str">
        <f>E11</f>
        <v>WIMMERT</v>
      </c>
      <c r="C25" s="835"/>
      <c r="D25" s="842" t="s">
        <v>465</v>
      </c>
      <c r="E25" s="843"/>
      <c r="F25" s="842" t="s">
        <v>467</v>
      </c>
      <c r="G25" s="843"/>
      <c r="H25" s="851"/>
      <c r="I25" s="851"/>
      <c r="J25" s="789" t="s">
        <v>420</v>
      </c>
      <c r="K25" s="817"/>
      <c r="L25" s="817"/>
      <c r="M25" s="600">
        <v>1</v>
      </c>
      <c r="Y25" s="618"/>
      <c r="Z25" s="618"/>
      <c r="AA25" s="618" t="s">
        <v>201</v>
      </c>
      <c r="AB25" s="618">
        <v>15</v>
      </c>
      <c r="AC25" s="618">
        <v>10</v>
      </c>
      <c r="AD25" s="618">
        <v>8</v>
      </c>
      <c r="AE25" s="618">
        <v>4</v>
      </c>
      <c r="AF25" s="618">
        <v>3</v>
      </c>
      <c r="AG25" s="618">
        <v>2</v>
      </c>
      <c r="AH25" s="618">
        <v>1</v>
      </c>
      <c r="AI25" s="618">
        <v>0</v>
      </c>
      <c r="AJ25" s="618">
        <v>0</v>
      </c>
      <c r="AK25" s="618">
        <v>0</v>
      </c>
    </row>
    <row r="26" spans="1:37" x14ac:dyDescent="0.25">
      <c r="A26" s="521"/>
      <c r="B26" s="521"/>
      <c r="C26" s="521"/>
      <c r="D26" s="817"/>
      <c r="E26" s="817"/>
      <c r="F26" s="817"/>
      <c r="G26" s="817"/>
      <c r="H26" s="817"/>
      <c r="I26" s="817"/>
      <c r="J26" s="817"/>
      <c r="K26" s="817"/>
      <c r="L26" s="817"/>
      <c r="M26" s="601"/>
      <c r="Y26" s="618"/>
      <c r="Z26" s="618"/>
      <c r="AA26" s="618" t="s">
        <v>197</v>
      </c>
      <c r="AB26" s="618">
        <v>10</v>
      </c>
      <c r="AC26" s="618">
        <v>6</v>
      </c>
      <c r="AD26" s="618">
        <v>4</v>
      </c>
      <c r="AE26" s="618">
        <v>2</v>
      </c>
      <c r="AF26" s="618">
        <v>1</v>
      </c>
      <c r="AG26" s="618">
        <v>0</v>
      </c>
      <c r="AH26" s="618">
        <v>0</v>
      </c>
      <c r="AI26" s="618">
        <v>0</v>
      </c>
      <c r="AJ26" s="618">
        <v>0</v>
      </c>
      <c r="AK26" s="618">
        <v>0</v>
      </c>
    </row>
    <row r="27" spans="1:37" ht="18.75" customHeight="1" x14ac:dyDescent="0.25">
      <c r="A27" s="521"/>
      <c r="B27" s="832"/>
      <c r="C27" s="832"/>
      <c r="D27" s="853" t="str">
        <f>E13</f>
        <v>SCHMIDT</v>
      </c>
      <c r="E27" s="853"/>
      <c r="F27" s="853" t="str">
        <f>E15</f>
        <v>SZALAI</v>
      </c>
      <c r="G27" s="853"/>
      <c r="H27" s="853" t="str">
        <f>E17</f>
        <v>JÓNÁS</v>
      </c>
      <c r="I27" s="853"/>
      <c r="J27" s="853" t="str">
        <f>E19</f>
        <v>HORVÁTH</v>
      </c>
      <c r="K27" s="853"/>
      <c r="L27" s="817"/>
      <c r="M27" s="601"/>
      <c r="Y27" s="618"/>
      <c r="Z27" s="618"/>
      <c r="AA27" s="618" t="s">
        <v>198</v>
      </c>
      <c r="AB27" s="618">
        <v>3</v>
      </c>
      <c r="AC27" s="618">
        <v>2</v>
      </c>
      <c r="AD27" s="618">
        <v>1</v>
      </c>
      <c r="AE27" s="618">
        <v>0</v>
      </c>
      <c r="AF27" s="618">
        <v>0</v>
      </c>
      <c r="AG27" s="618">
        <v>0</v>
      </c>
      <c r="AH27" s="618">
        <v>0</v>
      </c>
      <c r="AI27" s="618">
        <v>0</v>
      </c>
      <c r="AJ27" s="618">
        <v>0</v>
      </c>
      <c r="AK27" s="618">
        <v>0</v>
      </c>
    </row>
    <row r="28" spans="1:37" ht="18.75" customHeight="1" x14ac:dyDescent="0.25">
      <c r="A28" s="596" t="s">
        <v>166</v>
      </c>
      <c r="B28" s="835" t="str">
        <f>E13</f>
        <v>SCHMIDT</v>
      </c>
      <c r="C28" s="835"/>
      <c r="D28" s="851"/>
      <c r="E28" s="851"/>
      <c r="F28" s="842" t="s">
        <v>469</v>
      </c>
      <c r="G28" s="843"/>
      <c r="H28" s="842" t="s">
        <v>455</v>
      </c>
      <c r="I28" s="843"/>
      <c r="J28" s="852" t="s">
        <v>471</v>
      </c>
      <c r="K28" s="853"/>
      <c r="L28" s="789" t="s">
        <v>426</v>
      </c>
      <c r="M28" s="818">
        <v>2</v>
      </c>
    </row>
    <row r="29" spans="1:37" ht="18.75" customHeight="1" x14ac:dyDescent="0.25">
      <c r="A29" s="596" t="s">
        <v>167</v>
      </c>
      <c r="B29" s="835" t="str">
        <f>E15</f>
        <v>SZALAI</v>
      </c>
      <c r="C29" s="835"/>
      <c r="D29" s="842" t="s">
        <v>470</v>
      </c>
      <c r="E29" s="843"/>
      <c r="F29" s="851"/>
      <c r="G29" s="851"/>
      <c r="H29" s="842" t="s">
        <v>455</v>
      </c>
      <c r="I29" s="843"/>
      <c r="J29" s="842" t="s">
        <v>473</v>
      </c>
      <c r="K29" s="843"/>
      <c r="L29" s="789" t="s">
        <v>420</v>
      </c>
      <c r="M29" s="600">
        <v>1</v>
      </c>
    </row>
    <row r="30" spans="1:37" ht="18.75" customHeight="1" x14ac:dyDescent="0.25">
      <c r="A30" s="596" t="s">
        <v>168</v>
      </c>
      <c r="B30" s="835" t="str">
        <f>E17</f>
        <v>JÓNÁS</v>
      </c>
      <c r="C30" s="835"/>
      <c r="D30" s="842" t="s">
        <v>455</v>
      </c>
      <c r="E30" s="843"/>
      <c r="F30" s="842" t="s">
        <v>455</v>
      </c>
      <c r="G30" s="843"/>
      <c r="H30" s="851"/>
      <c r="I30" s="851"/>
      <c r="J30" s="842" t="s">
        <v>455</v>
      </c>
      <c r="K30" s="843"/>
      <c r="L30" s="789" t="s">
        <v>455</v>
      </c>
      <c r="M30" s="600"/>
    </row>
    <row r="31" spans="1:37" ht="18.75" customHeight="1" x14ac:dyDescent="0.25">
      <c r="A31" s="596" t="s">
        <v>172</v>
      </c>
      <c r="B31" s="835" t="str">
        <f>E19</f>
        <v>HORVÁTH</v>
      </c>
      <c r="C31" s="835"/>
      <c r="D31" s="842" t="s">
        <v>472</v>
      </c>
      <c r="E31" s="843"/>
      <c r="F31" s="842" t="s">
        <v>474</v>
      </c>
      <c r="G31" s="843"/>
      <c r="H31" s="852" t="s">
        <v>455</v>
      </c>
      <c r="I31" s="853"/>
      <c r="J31" s="851"/>
      <c r="K31" s="851"/>
      <c r="L31" s="789" t="s">
        <v>421</v>
      </c>
      <c r="M31" s="818" t="s">
        <v>423</v>
      </c>
    </row>
    <row r="32" spans="1:37" ht="18.75" customHeight="1" x14ac:dyDescent="0.25">
      <c r="A32" s="602"/>
      <c r="B32" s="603"/>
      <c r="C32" s="603"/>
      <c r="D32" s="602"/>
      <c r="E32" s="602"/>
      <c r="F32" s="602"/>
      <c r="G32" s="602"/>
      <c r="H32" s="602"/>
      <c r="I32" s="602"/>
      <c r="J32" s="521"/>
      <c r="K32" s="521"/>
      <c r="L32" s="521"/>
      <c r="M32" s="604"/>
    </row>
    <row r="33" spans="1:19" x14ac:dyDescent="0.25">
      <c r="A33" s="521"/>
      <c r="B33" s="521"/>
      <c r="C33" s="521"/>
      <c r="D33" s="521"/>
      <c r="E33" s="521"/>
      <c r="F33" s="521"/>
      <c r="G33" s="521"/>
      <c r="H33" s="521"/>
      <c r="I33" s="521"/>
      <c r="J33" s="521"/>
      <c r="K33" s="521"/>
      <c r="L33" s="521"/>
      <c r="M33" s="521"/>
    </row>
    <row r="34" spans="1:19" x14ac:dyDescent="0.25">
      <c r="A34" s="521" t="s">
        <v>126</v>
      </c>
      <c r="B34" s="521"/>
      <c r="C34" s="850" t="str">
        <f>IF(M23=1,B23,IF(M24=1,B24,IF(M25=1,B25,"")))</f>
        <v>WIMMERT</v>
      </c>
      <c r="D34" s="850"/>
      <c r="E34" s="560" t="s">
        <v>170</v>
      </c>
      <c r="F34" s="850" t="str">
        <f>IF(M28=1,B28,IF(M29=1,B29,IF(M30=1,B30,IF(M31=1,B31,""))))</f>
        <v>SZALAI</v>
      </c>
      <c r="G34" s="850"/>
      <c r="H34" s="521"/>
      <c r="I34" s="819" t="s">
        <v>475</v>
      </c>
      <c r="J34" s="521"/>
      <c r="K34" s="521"/>
      <c r="L34" s="521"/>
      <c r="M34" s="521"/>
    </row>
    <row r="35" spans="1:19" x14ac:dyDescent="0.25">
      <c r="A35" s="521"/>
      <c r="B35" s="521"/>
      <c r="C35" s="521"/>
      <c r="D35" s="521"/>
      <c r="E35" s="521"/>
      <c r="F35" s="560"/>
      <c r="G35" s="560"/>
      <c r="H35" s="521"/>
      <c r="I35" s="521"/>
      <c r="J35" s="521"/>
      <c r="K35" s="521"/>
      <c r="L35" s="521"/>
      <c r="M35" s="521"/>
    </row>
    <row r="36" spans="1:19" x14ac:dyDescent="0.25">
      <c r="A36" s="521" t="s">
        <v>169</v>
      </c>
      <c r="B36" s="521"/>
      <c r="C36" s="850" t="str">
        <f>IF(M23=2,B23,IF(M24=2,B24,IF(M25=2,B25,"")))</f>
        <v>DUDÁS</v>
      </c>
      <c r="D36" s="850"/>
      <c r="E36" s="560" t="s">
        <v>170</v>
      </c>
      <c r="F36" s="850" t="str">
        <f>IF(M28=2,B28,IF(M29=2,B29,IF(M30=2,B30,IF(M31=2,B31,""))))</f>
        <v>SCHMIDT</v>
      </c>
      <c r="G36" s="850"/>
      <c r="H36" s="521"/>
      <c r="I36" s="499"/>
      <c r="J36" s="521"/>
      <c r="K36" s="521"/>
      <c r="L36" s="521"/>
      <c r="M36" s="521"/>
    </row>
    <row r="37" spans="1:19" x14ac:dyDescent="0.25">
      <c r="A37" s="521"/>
      <c r="B37" s="521"/>
      <c r="C37" s="599"/>
      <c r="D37" s="599"/>
      <c r="E37" s="560"/>
      <c r="F37" s="599"/>
      <c r="G37" s="599"/>
      <c r="H37" s="521"/>
      <c r="I37" s="521"/>
      <c r="J37" s="521"/>
      <c r="K37" s="521"/>
      <c r="L37" s="521"/>
      <c r="M37" s="521"/>
    </row>
    <row r="38" spans="1:19" x14ac:dyDescent="0.25">
      <c r="A38" s="521" t="s">
        <v>171</v>
      </c>
      <c r="B38" s="521"/>
      <c r="C38" s="850" t="str">
        <f>IF(M23=3,B23,IF(M24=3,B24,IF(M25=3,B25,"")))</f>
        <v/>
      </c>
      <c r="D38" s="850"/>
      <c r="E38" s="560" t="s">
        <v>170</v>
      </c>
      <c r="F38" s="850" t="str">
        <f>IF(M28=3,B28,IF(M29=3,B29,IF(M30=3,B30,IF(M31=3,B31,""))))</f>
        <v/>
      </c>
      <c r="G38" s="850"/>
      <c r="H38" s="521"/>
      <c r="I38" s="499"/>
      <c r="J38" s="521"/>
      <c r="K38" s="521"/>
      <c r="L38" s="521"/>
      <c r="M38" s="521"/>
    </row>
    <row r="39" spans="1:19" x14ac:dyDescent="0.25">
      <c r="A39" s="521"/>
      <c r="B39" s="521"/>
      <c r="C39" s="521"/>
      <c r="D39" s="521"/>
      <c r="E39" s="521"/>
      <c r="F39" s="521"/>
      <c r="G39" s="521"/>
      <c r="H39" s="521"/>
      <c r="I39" s="521"/>
      <c r="J39" s="521"/>
      <c r="K39" s="521"/>
      <c r="L39" s="521"/>
      <c r="M39" s="521"/>
    </row>
    <row r="40" spans="1:19" x14ac:dyDescent="0.25">
      <c r="A40" s="521"/>
      <c r="B40" s="521"/>
      <c r="C40" s="521"/>
      <c r="D40" s="521"/>
      <c r="E40" s="521"/>
      <c r="F40" s="521"/>
      <c r="G40" s="521"/>
      <c r="H40" s="521"/>
      <c r="I40" s="521"/>
      <c r="J40" s="521"/>
      <c r="K40" s="521"/>
      <c r="L40" s="499"/>
      <c r="M40" s="521"/>
      <c r="O40" s="552"/>
      <c r="P40" s="552"/>
      <c r="Q40" s="552"/>
      <c r="R40" s="552"/>
      <c r="S40" s="552"/>
    </row>
    <row r="41" spans="1:19" x14ac:dyDescent="0.25">
      <c r="A41" s="173" t="s">
        <v>102</v>
      </c>
      <c r="B41" s="174"/>
      <c r="C41" s="413"/>
      <c r="D41" s="568" t="s">
        <v>6</v>
      </c>
      <c r="E41" s="569" t="s">
        <v>104</v>
      </c>
      <c r="F41" s="587"/>
      <c r="G41" s="568" t="s">
        <v>6</v>
      </c>
      <c r="H41" s="569" t="s">
        <v>122</v>
      </c>
      <c r="I41" s="328"/>
      <c r="J41" s="569" t="s">
        <v>123</v>
      </c>
      <c r="K41" s="327" t="s">
        <v>124</v>
      </c>
      <c r="L41" s="36"/>
      <c r="M41" s="587"/>
      <c r="O41" s="552"/>
      <c r="P41" s="562"/>
      <c r="Q41" s="562"/>
      <c r="R41" s="563"/>
      <c r="S41" s="552"/>
    </row>
    <row r="42" spans="1:19" x14ac:dyDescent="0.25">
      <c r="A42" s="532" t="s">
        <v>103</v>
      </c>
      <c r="B42" s="533"/>
      <c r="C42" s="535"/>
      <c r="D42" s="570">
        <v>1</v>
      </c>
      <c r="E42" s="834" t="e">
        <f>IF(D42&gt;$R$44,,UPPER(VLOOKUP(D42,#REF!,2)))</f>
        <v>#REF!</v>
      </c>
      <c r="F42" s="834"/>
      <c r="G42" s="581" t="s">
        <v>7</v>
      </c>
      <c r="H42" s="533"/>
      <c r="I42" s="571"/>
      <c r="J42" s="582"/>
      <c r="K42" s="527" t="s">
        <v>108</v>
      </c>
      <c r="L42" s="588"/>
      <c r="M42" s="572"/>
      <c r="O42" s="552"/>
      <c r="P42" s="564"/>
      <c r="Q42" s="564"/>
      <c r="R42" s="565"/>
      <c r="S42" s="552"/>
    </row>
    <row r="43" spans="1:19" x14ac:dyDescent="0.25">
      <c r="A43" s="536" t="s">
        <v>121</v>
      </c>
      <c r="B43" s="299"/>
      <c r="C43" s="538"/>
      <c r="D43" s="573">
        <v>2</v>
      </c>
      <c r="E43" s="829" t="e">
        <f>IF(D43&gt;$R$44,,UPPER(VLOOKUP(D43,#REF!,2)))</f>
        <v>#REF!</v>
      </c>
      <c r="F43" s="829"/>
      <c r="G43" s="583" t="s">
        <v>8</v>
      </c>
      <c r="H43" s="574"/>
      <c r="I43" s="575"/>
      <c r="J43" s="55"/>
      <c r="K43" s="585"/>
      <c r="L43" s="499"/>
      <c r="M43" s="580"/>
      <c r="O43" s="552"/>
      <c r="P43" s="565"/>
      <c r="Q43" s="566"/>
      <c r="R43" s="565"/>
      <c r="S43" s="552"/>
    </row>
    <row r="44" spans="1:19" x14ac:dyDescent="0.25">
      <c r="A44" s="341"/>
      <c r="B44" s="342"/>
      <c r="C44" s="343"/>
      <c r="D44" s="573"/>
      <c r="E44" s="577"/>
      <c r="F44" s="578"/>
      <c r="G44" s="583" t="s">
        <v>9</v>
      </c>
      <c r="H44" s="574"/>
      <c r="I44" s="575"/>
      <c r="J44" s="55"/>
      <c r="K44" s="527" t="s">
        <v>109</v>
      </c>
      <c r="L44" s="588"/>
      <c r="M44" s="572"/>
      <c r="O44" s="552"/>
      <c r="P44" s="564"/>
      <c r="Q44" s="564"/>
      <c r="R44" s="567" t="e">
        <f>MIN(4,#REF!)</f>
        <v>#REF!</v>
      </c>
      <c r="S44" s="552"/>
    </row>
    <row r="45" spans="1:19" x14ac:dyDescent="0.25">
      <c r="A45" s="202"/>
      <c r="B45" s="405"/>
      <c r="C45" s="203"/>
      <c r="D45" s="573"/>
      <c r="E45" s="577"/>
      <c r="F45" s="578"/>
      <c r="G45" s="583" t="s">
        <v>10</v>
      </c>
      <c r="H45" s="574"/>
      <c r="I45" s="575"/>
      <c r="J45" s="55"/>
      <c r="K45" s="586"/>
      <c r="L45" s="578"/>
      <c r="M45" s="576"/>
      <c r="O45" s="552"/>
      <c r="P45" s="565"/>
      <c r="Q45" s="566"/>
      <c r="R45" s="565"/>
      <c r="S45" s="552"/>
    </row>
    <row r="46" spans="1:19" x14ac:dyDescent="0.25">
      <c r="A46" s="330"/>
      <c r="B46" s="344"/>
      <c r="C46" s="412"/>
      <c r="D46" s="573"/>
      <c r="E46" s="577"/>
      <c r="F46" s="578"/>
      <c r="G46" s="583" t="s">
        <v>11</v>
      </c>
      <c r="H46" s="574"/>
      <c r="I46" s="575"/>
      <c r="J46" s="55"/>
      <c r="K46" s="536"/>
      <c r="L46" s="499"/>
      <c r="M46" s="580"/>
      <c r="O46" s="552"/>
      <c r="P46" s="565"/>
      <c r="Q46" s="566"/>
      <c r="R46" s="565"/>
      <c r="S46" s="552"/>
    </row>
    <row r="47" spans="1:19" x14ac:dyDescent="0.25">
      <c r="A47" s="331"/>
      <c r="B47" s="350"/>
      <c r="C47" s="203"/>
      <c r="D47" s="573"/>
      <c r="E47" s="577"/>
      <c r="F47" s="578"/>
      <c r="G47" s="583" t="s">
        <v>12</v>
      </c>
      <c r="H47" s="574"/>
      <c r="I47" s="575"/>
      <c r="J47" s="55"/>
      <c r="K47" s="527" t="s">
        <v>89</v>
      </c>
      <c r="L47" s="588"/>
      <c r="M47" s="572"/>
      <c r="O47" s="552"/>
      <c r="P47" s="564"/>
      <c r="Q47" s="564"/>
      <c r="R47" s="565"/>
      <c r="S47" s="552"/>
    </row>
    <row r="48" spans="1:19" x14ac:dyDescent="0.25">
      <c r="A48" s="331"/>
      <c r="B48" s="350"/>
      <c r="C48" s="339"/>
      <c r="D48" s="573"/>
      <c r="E48" s="577"/>
      <c r="F48" s="578"/>
      <c r="G48" s="583" t="s">
        <v>13</v>
      </c>
      <c r="H48" s="574"/>
      <c r="I48" s="575"/>
      <c r="J48" s="55"/>
      <c r="K48" s="586"/>
      <c r="L48" s="578"/>
      <c r="M48" s="576"/>
      <c r="O48" s="552"/>
      <c r="P48" s="565"/>
      <c r="Q48" s="566"/>
      <c r="R48" s="565"/>
      <c r="S48" s="552"/>
    </row>
    <row r="49" spans="1:19" x14ac:dyDescent="0.25">
      <c r="A49" s="332"/>
      <c r="B49" s="329"/>
      <c r="C49" s="340"/>
      <c r="D49" s="579"/>
      <c r="E49" s="205"/>
      <c r="F49" s="499"/>
      <c r="G49" s="584" t="s">
        <v>14</v>
      </c>
      <c r="H49" s="299"/>
      <c r="I49" s="529"/>
      <c r="J49" s="207"/>
      <c r="K49" s="536" t="str">
        <f>L4</f>
        <v>Nagyistók-Nádasi Judit</v>
      </c>
      <c r="L49" s="499"/>
      <c r="M49" s="580"/>
      <c r="O49" s="552"/>
      <c r="P49" s="565"/>
      <c r="Q49" s="566"/>
      <c r="R49" s="567"/>
      <c r="S49" s="552"/>
    </row>
    <row r="50" spans="1:19" x14ac:dyDescent="0.25">
      <c r="O50" s="552"/>
      <c r="P50" s="552"/>
      <c r="Q50" s="552"/>
      <c r="R50" s="552"/>
      <c r="S50" s="552"/>
    </row>
    <row r="51" spans="1:19" x14ac:dyDescent="0.25">
      <c r="O51" s="552"/>
      <c r="P51" s="552"/>
      <c r="Q51" s="552"/>
      <c r="R51" s="552"/>
      <c r="S51" s="552"/>
    </row>
  </sheetData>
  <mergeCells count="51">
    <mergeCell ref="E42:F42"/>
    <mergeCell ref="E43:F43"/>
    <mergeCell ref="C34:D34"/>
    <mergeCell ref="F34:G34"/>
    <mergeCell ref="C36:D36"/>
    <mergeCell ref="F36:G36"/>
    <mergeCell ref="C38:D38"/>
    <mergeCell ref="F38:G38"/>
    <mergeCell ref="B31:C31"/>
    <mergeCell ref="D31:E31"/>
    <mergeCell ref="F31:G31"/>
    <mergeCell ref="H31:I31"/>
    <mergeCell ref="J31:K31"/>
    <mergeCell ref="B30:C30"/>
    <mergeCell ref="D30:E30"/>
    <mergeCell ref="F30:G30"/>
    <mergeCell ref="H30:I30"/>
    <mergeCell ref="J30:K30"/>
    <mergeCell ref="B29:C29"/>
    <mergeCell ref="D29:E29"/>
    <mergeCell ref="F29:G29"/>
    <mergeCell ref="H29:I29"/>
    <mergeCell ref="J29:K29"/>
    <mergeCell ref="B28:C28"/>
    <mergeCell ref="D28:E28"/>
    <mergeCell ref="F28:G28"/>
    <mergeCell ref="H28:I28"/>
    <mergeCell ref="J28:K28"/>
    <mergeCell ref="B27:C27"/>
    <mergeCell ref="D27:E27"/>
    <mergeCell ref="F27:G27"/>
    <mergeCell ref="H27:I27"/>
    <mergeCell ref="J27:K27"/>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R49 R44">
    <cfRule type="expression" dxfId="422" priority="2" stopIfTrue="1">
      <formula>$O$1="CU"</formula>
    </cfRule>
  </conditionalFormatting>
  <conditionalFormatting sqref="E7 E9 E11 E13 E15 E17 E19">
    <cfRule type="cellIs" dxfId="42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4294967294"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52</vt:i4>
      </vt:variant>
      <vt:variant>
        <vt:lpstr>Névvel ellátott tartományok</vt:lpstr>
      </vt:variant>
      <vt:variant>
        <vt:i4>59</vt:i4>
      </vt:variant>
    </vt:vector>
  </HeadingPairs>
  <TitlesOfParts>
    <vt:vector size="111" baseType="lpstr">
      <vt:lpstr>Altalanos</vt:lpstr>
      <vt:lpstr>L-U9-A</vt:lpstr>
      <vt:lpstr>L-U11-A</vt:lpstr>
      <vt:lpstr>L-U12-A</vt:lpstr>
      <vt:lpstr>F-U14-A</vt:lpstr>
      <vt:lpstr>F-U8-B</vt:lpstr>
      <vt:lpstr>F-U9-B</vt:lpstr>
      <vt:lpstr>F-U11-B</vt:lpstr>
      <vt:lpstr>F-U12-B</vt:lpstr>
      <vt:lpstr>F-U14-B</vt:lpstr>
      <vt:lpstr>F-U14-BV</vt:lpstr>
      <vt:lpstr>F-U16-B</vt:lpstr>
      <vt:lpstr>F-U16-BV</vt:lpstr>
      <vt:lpstr>L-U16-B</vt:lpstr>
      <vt:lpstr>F-U18-B</vt:lpstr>
      <vt:lpstr>1Q ELO (4)</vt:lpstr>
      <vt:lpstr>1Q 8&gt;2 (4)</vt:lpstr>
      <vt:lpstr>1Q 8&gt;4 (4)</vt:lpstr>
      <vt:lpstr>1Q 16&gt;4 (4)</vt:lpstr>
      <vt:lpstr>1MD ELO (4)</vt:lpstr>
      <vt:lpstr>1E4 (4)</vt:lpstr>
      <vt:lpstr>1E5 (4)</vt:lpstr>
      <vt:lpstr>1E6 (4)</vt:lpstr>
      <vt:lpstr>1E7 (4)</vt:lpstr>
      <vt:lpstr>1E8 (4)</vt:lpstr>
      <vt:lpstr>1MD 8 (4)</vt:lpstr>
      <vt:lpstr>1MD 16 (4)</vt:lpstr>
      <vt:lpstr>1MD 32 (4)</vt:lpstr>
      <vt:lpstr>1MD 64 (4)</vt:lpstr>
      <vt:lpstr>1D ELO (4)</vt:lpstr>
      <vt:lpstr>1D 8 (4)</vt:lpstr>
      <vt:lpstr>1D 16 (4)</vt:lpstr>
      <vt:lpstr>1D 32 (4)</vt:lpstr>
      <vt:lpstr>1Q ELO (5)</vt:lpstr>
      <vt:lpstr>1Q 8&gt;2 (5)</vt:lpstr>
      <vt:lpstr>1Q 8&gt;4 (5)</vt:lpstr>
      <vt:lpstr>1Q 16&gt;4 (5)</vt:lpstr>
      <vt:lpstr>1MD ELO (5)</vt:lpstr>
      <vt:lpstr>1E3 (5)</vt:lpstr>
      <vt:lpstr>1E4 (5)</vt:lpstr>
      <vt:lpstr>1E5 (5)</vt:lpstr>
      <vt:lpstr>1E6 (5)</vt:lpstr>
      <vt:lpstr>1E7 (5)</vt:lpstr>
      <vt:lpstr>1E8 (5)</vt:lpstr>
      <vt:lpstr>1MD 8 (5)</vt:lpstr>
      <vt:lpstr>1MD 16 (5)</vt:lpstr>
      <vt:lpstr>1MD 32 (5)</vt:lpstr>
      <vt:lpstr>1MD 64 (5)</vt:lpstr>
      <vt:lpstr>1D ELO (5)</vt:lpstr>
      <vt:lpstr>1D 8 (5)</vt:lpstr>
      <vt:lpstr>1D 16 (5)</vt:lpstr>
      <vt:lpstr>1D 32 (5)</vt:lpstr>
      <vt:lpstr>'1D 32 (4)'!Nyomtatási_cím</vt:lpstr>
      <vt:lpstr>'1D 32 (5)'!Nyomtatási_cím</vt:lpstr>
      <vt:lpstr>'1D ELO (4)'!Nyomtatási_cím</vt:lpstr>
      <vt:lpstr>'1D ELO (5)'!Nyomtatási_cím</vt:lpstr>
      <vt:lpstr>'1MD ELO (4)'!Nyomtatási_cím</vt:lpstr>
      <vt:lpstr>'1MD ELO (5)'!Nyomtatási_cím</vt:lpstr>
      <vt:lpstr>'1Q ELO (4)'!Nyomtatási_cím</vt:lpstr>
      <vt:lpstr>'1Q ELO (5)'!Nyomtatási_cím</vt:lpstr>
      <vt:lpstr>'1D 16 (4)'!Nyomtatási_terület</vt:lpstr>
      <vt:lpstr>'1D 16 (5)'!Nyomtatási_terület</vt:lpstr>
      <vt:lpstr>'1D 32 (4)'!Nyomtatási_terület</vt:lpstr>
      <vt:lpstr>'1D 32 (5)'!Nyomtatási_terület</vt:lpstr>
      <vt:lpstr>'1D 8 (4)'!Nyomtatási_terület</vt:lpstr>
      <vt:lpstr>'1D 8 (5)'!Nyomtatási_terület</vt:lpstr>
      <vt:lpstr>'1D ELO (4)'!Nyomtatási_terület</vt:lpstr>
      <vt:lpstr>'1D ELO (5)'!Nyomtatási_terület</vt:lpstr>
      <vt:lpstr>'1E3 (5)'!Nyomtatási_terület</vt:lpstr>
      <vt:lpstr>'1E4 (4)'!Nyomtatási_terület</vt:lpstr>
      <vt:lpstr>'1E4 (5)'!Nyomtatási_terület</vt:lpstr>
      <vt:lpstr>'1E5 (4)'!Nyomtatási_terület</vt:lpstr>
      <vt:lpstr>'1E5 (5)'!Nyomtatási_terület</vt:lpstr>
      <vt:lpstr>'1E6 (4)'!Nyomtatási_terület</vt:lpstr>
      <vt:lpstr>'1E6 (5)'!Nyomtatási_terület</vt:lpstr>
      <vt:lpstr>'1E7 (4)'!Nyomtatási_terület</vt:lpstr>
      <vt:lpstr>'1E7 (5)'!Nyomtatási_terület</vt:lpstr>
      <vt:lpstr>'1E8 (4)'!Nyomtatási_terület</vt:lpstr>
      <vt:lpstr>'1E8 (5)'!Nyomtatási_terület</vt:lpstr>
      <vt:lpstr>'1MD 16 (4)'!Nyomtatási_terület</vt:lpstr>
      <vt:lpstr>'1MD 16 (5)'!Nyomtatási_terület</vt:lpstr>
      <vt:lpstr>'1MD 32 (4)'!Nyomtatási_terület</vt:lpstr>
      <vt:lpstr>'1MD 32 (5)'!Nyomtatási_terület</vt:lpstr>
      <vt:lpstr>'1MD 64 (4)'!Nyomtatási_terület</vt:lpstr>
      <vt:lpstr>'1MD 64 (5)'!Nyomtatási_terület</vt:lpstr>
      <vt:lpstr>'1MD 8 (4)'!Nyomtatási_terület</vt:lpstr>
      <vt:lpstr>'1MD 8 (5)'!Nyomtatási_terület</vt:lpstr>
      <vt:lpstr>'1MD ELO (4)'!Nyomtatási_terület</vt:lpstr>
      <vt:lpstr>'1MD ELO (5)'!Nyomtatási_terület</vt:lpstr>
      <vt:lpstr>'1Q 16&gt;4 (4)'!Nyomtatási_terület</vt:lpstr>
      <vt:lpstr>'1Q 16&gt;4 (5)'!Nyomtatási_terület</vt:lpstr>
      <vt:lpstr>'1Q 8&gt;2 (4)'!Nyomtatási_terület</vt:lpstr>
      <vt:lpstr>'1Q 8&gt;2 (5)'!Nyomtatási_terület</vt:lpstr>
      <vt:lpstr>'1Q 8&gt;4 (4)'!Nyomtatási_terület</vt:lpstr>
      <vt:lpstr>'1Q 8&gt;4 (5)'!Nyomtatási_terület</vt:lpstr>
      <vt:lpstr>'1Q ELO (4)'!Nyomtatási_terület</vt:lpstr>
      <vt:lpstr>'1Q ELO (5)'!Nyomtatási_terület</vt:lpstr>
      <vt:lpstr>'F-U11-B'!Nyomtatási_terület</vt:lpstr>
      <vt:lpstr>'F-U12-B'!Nyomtatási_terület</vt:lpstr>
      <vt:lpstr>'F-U14-A'!Nyomtatási_terület</vt:lpstr>
      <vt:lpstr>'F-U14-B'!Nyomtatási_terület</vt:lpstr>
      <vt:lpstr>'F-U14-BV'!Nyomtatási_terület</vt:lpstr>
      <vt:lpstr>'F-U16-B'!Nyomtatási_terület</vt:lpstr>
      <vt:lpstr>'F-U16-BV'!Nyomtatási_terület</vt:lpstr>
      <vt:lpstr>'F-U18-B'!Nyomtatási_terület</vt:lpstr>
      <vt:lpstr>'F-U8-B'!Nyomtatási_terület</vt:lpstr>
      <vt:lpstr>'F-U9-B'!Nyomtatási_terület</vt:lpstr>
      <vt:lpstr>'L-U11-A'!Nyomtatási_terület</vt:lpstr>
      <vt:lpstr>'L-U12-A'!Nyomtatási_terület</vt:lpstr>
      <vt:lpstr>'L-U16-B'!Nyomtatási_terület</vt:lpstr>
      <vt:lpstr>'L-U9-A'!Nyomtatási_terület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Judit</cp:lastModifiedBy>
  <cp:lastPrinted>2024-04-17T07:14:14Z</cp:lastPrinted>
  <dcterms:created xsi:type="dcterms:W3CDTF">1998-01-18T23:10:02Z</dcterms:created>
  <dcterms:modified xsi:type="dcterms:W3CDTF">2024-04-29T14:27:49Z</dcterms:modified>
  <cp:category>Forms</cp:category>
</cp:coreProperties>
</file>